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DATA ENTRY" sheetId="3" r:id="rId1"/>
    <sheet name="BILL CALULATION" sheetId="4" r:id="rId2"/>
  </sheets>
  <calcPr calcId="144525"/>
</workbook>
</file>

<file path=xl/calcChain.xml><?xml version="1.0" encoding="utf-8"?>
<calcChain xmlns="http://schemas.openxmlformats.org/spreadsheetml/2006/main">
  <c r="I43" i="4" l="1"/>
  <c r="I26" i="4"/>
  <c r="F41" i="4" l="1"/>
  <c r="A1" i="4"/>
  <c r="C35" i="4"/>
  <c r="D35" i="4"/>
  <c r="E35" i="4"/>
  <c r="F35" i="4"/>
  <c r="G35" i="4"/>
  <c r="C43" i="4"/>
  <c r="H34" i="4"/>
  <c r="H37" i="4" s="1"/>
  <c r="B34" i="4"/>
  <c r="B37" i="4" s="1"/>
  <c r="H7" i="4"/>
  <c r="B7" i="4"/>
  <c r="D24" i="4" s="1"/>
  <c r="I5" i="4"/>
  <c r="B5" i="4"/>
  <c r="B31" i="4" s="1"/>
  <c r="H31" i="4" s="1"/>
  <c r="F30" i="4" l="1"/>
  <c r="D30" i="4"/>
  <c r="G43" i="4"/>
  <c r="I31" i="4"/>
  <c r="J31" i="4" s="1"/>
  <c r="J43" i="4"/>
  <c r="J45" i="4" s="1"/>
  <c r="B35" i="4"/>
  <c r="H35" i="4"/>
  <c r="D26" i="4"/>
  <c r="D16" i="4"/>
  <c r="I34" i="4"/>
  <c r="I37" i="4"/>
  <c r="J39" i="4" s="1"/>
  <c r="I41" i="4" s="1"/>
  <c r="J41" i="4" s="1"/>
  <c r="J42" i="4" s="1"/>
  <c r="D21" i="4"/>
  <c r="D13" i="4"/>
  <c r="D15" i="4"/>
  <c r="D22" i="4"/>
  <c r="D11" i="4"/>
  <c r="D19" i="4"/>
  <c r="D12" i="4"/>
  <c r="D17" i="4"/>
  <c r="B9" i="4"/>
  <c r="D14" i="4"/>
  <c r="D18" i="4"/>
  <c r="I7" i="4"/>
  <c r="F11" i="4"/>
  <c r="F13" i="4"/>
  <c r="F16" i="4"/>
  <c r="F18" i="4"/>
  <c r="F21" i="4"/>
  <c r="F24" i="4"/>
  <c r="G24" i="4" s="1"/>
  <c r="F14" i="4"/>
  <c r="H9" i="4"/>
  <c r="F12" i="4"/>
  <c r="F15" i="4"/>
  <c r="F17" i="4"/>
  <c r="F19" i="4"/>
  <c r="F22" i="4"/>
  <c r="G30" i="4" l="1"/>
  <c r="I35" i="4"/>
  <c r="H24" i="4"/>
  <c r="J24" i="4" s="1"/>
  <c r="J25" i="4" s="1"/>
  <c r="H16" i="4"/>
  <c r="J16" i="4" s="1"/>
  <c r="H18" i="4"/>
  <c r="J18" i="4" s="1"/>
  <c r="J40" i="4"/>
  <c r="J46" i="4" s="1"/>
  <c r="H39" i="4"/>
  <c r="G18" i="4"/>
  <c r="H19" i="4"/>
  <c r="J19" i="4" s="1"/>
  <c r="G22" i="4"/>
  <c r="H22" i="4" s="1"/>
  <c r="J22" i="4" s="1"/>
  <c r="H13" i="4"/>
  <c r="J13" i="4" s="1"/>
  <c r="H17" i="4"/>
  <c r="J17" i="4" s="1"/>
  <c r="H21" i="4"/>
  <c r="H11" i="4"/>
  <c r="J11" i="4" s="1"/>
  <c r="G15" i="4"/>
  <c r="G14" i="4"/>
  <c r="G21" i="4"/>
  <c r="G11" i="4"/>
  <c r="G13" i="4"/>
  <c r="H12" i="4"/>
  <c r="J12" i="4" s="1"/>
  <c r="I9" i="4"/>
  <c r="G12" i="4"/>
  <c r="H15" i="4"/>
  <c r="J15" i="4" s="1"/>
  <c r="H14" i="4"/>
  <c r="J14" i="4" s="1"/>
  <c r="G16" i="4"/>
  <c r="G17" i="4"/>
  <c r="G19" i="4"/>
  <c r="J21" i="4" l="1"/>
  <c r="J23" i="4" s="1"/>
  <c r="J20" i="4"/>
  <c r="E26" i="4" s="1"/>
  <c r="H26" i="4" s="1"/>
  <c r="J26" i="4" s="1"/>
  <c r="J27" i="4" s="1"/>
  <c r="J28" i="4" l="1"/>
  <c r="J29" i="4" s="1"/>
</calcChain>
</file>

<file path=xl/sharedStrings.xml><?xml version="1.0" encoding="utf-8"?>
<sst xmlns="http://schemas.openxmlformats.org/spreadsheetml/2006/main" count="100" uniqueCount="71">
  <si>
    <t>मिर्च</t>
  </si>
  <si>
    <t xml:space="preserve">तेल </t>
  </si>
  <si>
    <t>हल्दी</t>
  </si>
  <si>
    <t>धनिया</t>
  </si>
  <si>
    <t>नमक</t>
  </si>
  <si>
    <t>राई</t>
  </si>
  <si>
    <t>जीरा</t>
  </si>
  <si>
    <t>फल</t>
  </si>
  <si>
    <t>सब्जी</t>
  </si>
  <si>
    <t>पिसाई</t>
  </si>
  <si>
    <t>दर</t>
  </si>
  <si>
    <t>माह के दौरान उपस्थिति</t>
  </si>
  <si>
    <t>कुल राशि</t>
  </si>
  <si>
    <t>1 से 5</t>
  </si>
  <si>
    <t>6 से 8</t>
  </si>
  <si>
    <t>पोषाहार राशि प्रति छात्र</t>
  </si>
  <si>
    <t>माह में कुल खर्च राशि</t>
  </si>
  <si>
    <t>उपयोग ली गई सामग्री</t>
  </si>
  <si>
    <t>मिक्स दाल</t>
  </si>
  <si>
    <t>1 से 8</t>
  </si>
  <si>
    <t>प्रति छात्र 6से8</t>
  </si>
  <si>
    <t>कुल खर्च 6से8</t>
  </si>
  <si>
    <t>कुल खर्च 1से8</t>
  </si>
  <si>
    <t>प्रति छात्र 1से5</t>
  </si>
  <si>
    <t>कुल खर्च 1 से5</t>
  </si>
  <si>
    <t>सर्फ़/साबुन</t>
  </si>
  <si>
    <r>
      <rPr>
        <sz val="16"/>
        <color theme="1"/>
        <rFont val="Calibri"/>
        <family val="2"/>
        <scheme val="minor"/>
      </rPr>
      <t>Bill No. 1</t>
    </r>
    <r>
      <rPr>
        <sz val="11"/>
        <color theme="1"/>
        <rFont val="Calibri"/>
        <family val="2"/>
        <scheme val="minor"/>
      </rPr>
      <t xml:space="preserve"> किराणा सामान बिल</t>
    </r>
  </si>
  <si>
    <t>Bill No. 2  फल, सब्जी</t>
  </si>
  <si>
    <t>सिलेण्डर</t>
  </si>
  <si>
    <t>कुल योग</t>
  </si>
  <si>
    <t>बिल योग</t>
  </si>
  <si>
    <t>Bill No. 3  पिसाई</t>
  </si>
  <si>
    <t>Bill No. 4  ईंधन</t>
  </si>
  <si>
    <t>अन्य(लकड़ी,कोयला)</t>
  </si>
  <si>
    <t>सामगी नाम</t>
  </si>
  <si>
    <t xml:space="preserve">     न्यूनतम मासिक उपस्थिति 300 या अधिक होने पर ही इसका उपयोग करेंl</t>
  </si>
  <si>
    <t>माह का नाम:-</t>
  </si>
  <si>
    <t>सत्र:-</t>
  </si>
  <si>
    <t>This calculation software is created by Surendra pareek 9413273664. Contact for suggestion.</t>
  </si>
  <si>
    <t>भोजन</t>
  </si>
  <si>
    <t>दूध</t>
  </si>
  <si>
    <t>कक्षा 1 से 8</t>
  </si>
  <si>
    <t>नामांकन</t>
  </si>
  <si>
    <t>माह के दौरान कुल लाभार्थी</t>
  </si>
  <si>
    <t xml:space="preserve"> -:सरल गणना प्रपत्र :-</t>
  </si>
  <si>
    <t>विद्यालय का नाम:-</t>
  </si>
  <si>
    <t>माह के दौरान भोजन निर्माण में कुल उपयोग लिया गेहूं</t>
  </si>
  <si>
    <t xml:space="preserve">कक्षा </t>
  </si>
  <si>
    <t>शक्कर</t>
  </si>
  <si>
    <t xml:space="preserve">     सिलेण्डर की संख्या कम ज्यादा होने पर ईंधन से ही समायोजित कर लेंवेंl</t>
  </si>
  <si>
    <t>900 पर 1</t>
  </si>
  <si>
    <t>शक्कर राशि प्रति छात्र</t>
  </si>
  <si>
    <t>दुग्ध लाभार्थी</t>
  </si>
  <si>
    <t>कुक कम हेल्पर</t>
  </si>
  <si>
    <t>Bill No. 2  दूध गरम करने का मानदेय</t>
  </si>
  <si>
    <t>Bill No. 1 दूध के लिए शक्कर का बिल</t>
  </si>
  <si>
    <t>Bill No. 3  ईंधन</t>
  </si>
  <si>
    <t>प्रति सिलेन्डर राशि</t>
  </si>
  <si>
    <t>उपयोग लिया पाउडर</t>
  </si>
  <si>
    <t>मिड डे मील के मासिक बिल COOKING CONVERSION COST  गणना के लिए उपयोगी</t>
  </si>
  <si>
    <t>महात्मा गाँधी राजकीय विद्यालय शाहजी मोहल्ला, सुवाणा, भीलवाड़ा</t>
  </si>
  <si>
    <t>2025-26</t>
  </si>
  <si>
    <t>कुक कम हेल्पर भुगतान</t>
  </si>
  <si>
    <t>प्रति हेल्पर राशि</t>
  </si>
  <si>
    <t>हेल्पर संख्या</t>
  </si>
  <si>
    <t>कुल देय</t>
  </si>
  <si>
    <t>माह का नाम</t>
  </si>
  <si>
    <t>नोट:-  आवश्यकता अनुसार सिर्फ डाटा एन्ट्री शीट के पीले कॉलम में ही सुचना भरी जा सकती हैl</t>
  </si>
  <si>
    <t xml:space="preserve">     आवश्यकता अनुसार सिलेण्डर राशि एवं एवं गेहुं की मात्रा में अपने स्तर पर भी बदलाव कर सकते हैl</t>
  </si>
  <si>
    <t>01 मई 2025 से लागू MDM दरों के अनुसार</t>
  </si>
  <si>
    <t>मई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</si>
</sst>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i/>
      <sz val="11"/>
      <color rgb="FFC0000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theme="5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/>
    <xf numFmtId="0" fontId="1" fillId="4" borderId="4" xfId="0" applyFont="1" applyFill="1" applyBorder="1"/>
    <xf numFmtId="0" fontId="1" fillId="4" borderId="6" xfId="0" applyFont="1" applyFill="1" applyBorder="1"/>
    <xf numFmtId="0" fontId="3" fillId="3" borderId="8" xfId="0" applyFont="1" applyFill="1" applyBorder="1" applyAlignment="1">
      <alignment horizontal="center"/>
    </xf>
    <xf numFmtId="0" fontId="0" fillId="3" borderId="8" xfId="0" applyFill="1" applyBorder="1"/>
    <xf numFmtId="0" fontId="3" fillId="3" borderId="9" xfId="0" applyFont="1" applyFill="1" applyBorder="1"/>
    <xf numFmtId="0" fontId="0" fillId="0" borderId="0" xfId="0" applyBorder="1"/>
    <xf numFmtId="0" fontId="3" fillId="3" borderId="11" xfId="0" applyFont="1" applyFill="1" applyBorder="1" applyAlignment="1">
      <alignment vertic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2" fontId="1" fillId="0" borderId="8" xfId="0" applyNumberFormat="1" applyFon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right" vertical="center"/>
    </xf>
    <xf numFmtId="0" fontId="0" fillId="0" borderId="3" xfId="0" applyFont="1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right" vertical="center"/>
    </xf>
    <xf numFmtId="2" fontId="0" fillId="0" borderId="1" xfId="0" applyNumberFormat="1" applyFont="1" applyBorder="1" applyAlignment="1">
      <alignment horizontal="right" vertical="center"/>
    </xf>
    <xf numFmtId="0" fontId="0" fillId="0" borderId="0" xfId="0" applyFont="1"/>
    <xf numFmtId="0" fontId="0" fillId="0" borderId="3" xfId="0" applyFont="1" applyBorder="1" applyAlignment="1">
      <alignment horizontal="center"/>
    </xf>
    <xf numFmtId="0" fontId="0" fillId="0" borderId="3" xfId="0" applyFont="1" applyBorder="1"/>
    <xf numFmtId="0" fontId="0" fillId="0" borderId="1" xfId="0" applyFont="1" applyBorder="1" applyAlignment="1">
      <alignment horizontal="center"/>
    </xf>
    <xf numFmtId="0" fontId="0" fillId="0" borderId="1" xfId="0" applyFont="1" applyBorder="1"/>
    <xf numFmtId="164" fontId="0" fillId="0" borderId="1" xfId="0" applyNumberFormat="1" applyFont="1" applyBorder="1"/>
    <xf numFmtId="0" fontId="0" fillId="3" borderId="8" xfId="0" applyFont="1" applyFill="1" applyBorder="1"/>
    <xf numFmtId="164" fontId="0" fillId="3" borderId="8" xfId="0" applyNumberFormat="1" applyFont="1" applyFill="1" applyBorder="1"/>
    <xf numFmtId="164" fontId="0" fillId="0" borderId="3" xfId="0" applyNumberFormat="1" applyFont="1" applyBorder="1"/>
    <xf numFmtId="0" fontId="0" fillId="0" borderId="3" xfId="0" applyFont="1" applyFill="1" applyBorder="1"/>
    <xf numFmtId="0" fontId="0" fillId="3" borderId="10" xfId="0" applyFont="1" applyFill="1" applyBorder="1" applyAlignment="1">
      <alignment vertical="center"/>
    </xf>
    <xf numFmtId="164" fontId="0" fillId="0" borderId="1" xfId="0" applyNumberFormat="1" applyFont="1" applyBorder="1" applyAlignment="1">
      <alignment horizontal="right" vertical="center"/>
    </xf>
    <xf numFmtId="0" fontId="0" fillId="0" borderId="1" xfId="0" applyBorder="1"/>
    <xf numFmtId="0" fontId="0" fillId="3" borderId="8" xfId="0" applyFont="1" applyFill="1" applyBorder="1" applyAlignment="1">
      <alignment vertical="center"/>
    </xf>
    <xf numFmtId="0" fontId="3" fillId="3" borderId="9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right"/>
    </xf>
    <xf numFmtId="0" fontId="3" fillId="3" borderId="8" xfId="0" applyFont="1" applyFill="1" applyBorder="1" applyAlignment="1">
      <alignment horizontal="center" vertical="center"/>
    </xf>
    <xf numFmtId="0" fontId="0" fillId="0" borderId="3" xfId="0" applyFont="1" applyBorder="1" applyAlignment="1">
      <alignment vertical="center"/>
    </xf>
    <xf numFmtId="0" fontId="0" fillId="0" borderId="3" xfId="0" applyFont="1" applyFill="1" applyBorder="1" applyAlignment="1">
      <alignment vertical="center"/>
    </xf>
    <xf numFmtId="0" fontId="0" fillId="0" borderId="3" xfId="0" applyBorder="1" applyAlignment="1">
      <alignment vertical="center"/>
    </xf>
    <xf numFmtId="0" fontId="1" fillId="4" borderId="4" xfId="0" applyFont="1" applyFill="1" applyBorder="1" applyAlignment="1">
      <alignment vertical="center"/>
    </xf>
    <xf numFmtId="0" fontId="1" fillId="3" borderId="8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right"/>
    </xf>
    <xf numFmtId="0" fontId="0" fillId="0" borderId="0" xfId="0" applyFill="1" applyProtection="1">
      <protection hidden="1"/>
    </xf>
    <xf numFmtId="0" fontId="1" fillId="0" borderId="0" xfId="0" applyFont="1" applyFill="1" applyProtection="1">
      <protection hidden="1"/>
    </xf>
    <xf numFmtId="0" fontId="0" fillId="0" borderId="0" xfId="0" applyFill="1" applyAlignment="1" applyProtection="1">
      <alignment horizontal="center" vertical="center"/>
      <protection hidden="1"/>
    </xf>
    <xf numFmtId="0" fontId="5" fillId="0" borderId="0" xfId="0" applyFont="1" applyFill="1" applyAlignment="1" applyProtection="1">
      <protection hidden="1"/>
    </xf>
    <xf numFmtId="0" fontId="0" fillId="0" borderId="0" xfId="0" applyFill="1" applyAlignment="1" applyProtection="1">
      <alignment horizontal="left"/>
      <protection hidden="1"/>
    </xf>
    <xf numFmtId="0" fontId="0" fillId="0" borderId="0" xfId="0" applyFill="1" applyAlignment="1" applyProtection="1">
      <alignment vertical="center"/>
      <protection hidden="1"/>
    </xf>
    <xf numFmtId="0" fontId="0" fillId="0" borderId="1" xfId="0" applyFill="1" applyBorder="1" applyAlignment="1" applyProtection="1">
      <alignment horizontal="center" vertical="center"/>
      <protection hidden="1"/>
    </xf>
    <xf numFmtId="0" fontId="0" fillId="2" borderId="1" xfId="0" applyFill="1" applyBorder="1" applyAlignment="1" applyProtection="1">
      <alignment horizontal="center" vertical="center"/>
      <protection hidden="1"/>
    </xf>
    <xf numFmtId="0" fontId="1" fillId="0" borderId="0" xfId="0" applyFont="1" applyFill="1" applyAlignment="1" applyProtection="1">
      <alignment horizontal="center" vertical="center"/>
      <protection hidden="1"/>
    </xf>
    <xf numFmtId="0" fontId="0" fillId="0" borderId="0" xfId="0" applyFill="1" applyBorder="1" applyAlignment="1" applyProtection="1">
      <alignment vertical="center"/>
      <protection hidden="1"/>
    </xf>
    <xf numFmtId="0" fontId="0" fillId="0" borderId="1" xfId="0" applyFill="1" applyBorder="1" applyAlignment="1" applyProtection="1">
      <alignment vertical="center"/>
      <protection hidden="1"/>
    </xf>
    <xf numFmtId="164" fontId="0" fillId="2" borderId="1" xfId="0" applyNumberFormat="1" applyFill="1" applyBorder="1" applyAlignment="1" applyProtection="1">
      <alignment horizontal="center" vertical="center"/>
      <protection hidden="1"/>
    </xf>
    <xf numFmtId="0" fontId="0" fillId="0" borderId="0" xfId="0" applyFill="1" applyBorder="1" applyProtection="1">
      <protection hidden="1"/>
    </xf>
    <xf numFmtId="1" fontId="0" fillId="2" borderId="1" xfId="0" applyNumberFormat="1" applyFill="1" applyBorder="1" applyAlignment="1" applyProtection="1">
      <alignment horizontal="center" vertical="center"/>
      <protection hidden="1"/>
    </xf>
    <xf numFmtId="0" fontId="0" fillId="0" borderId="0" xfId="0" applyFill="1" applyAlignment="1" applyProtection="1">
      <alignment horizontal="center"/>
      <protection hidden="1"/>
    </xf>
    <xf numFmtId="0" fontId="0" fillId="0" borderId="1" xfId="0" applyBorder="1" applyProtection="1">
      <protection hidden="1"/>
    </xf>
    <xf numFmtId="0" fontId="0" fillId="2" borderId="19" xfId="0" applyFill="1" applyBorder="1" applyAlignment="1" applyProtection="1">
      <alignment horizontal="center" vertical="center"/>
      <protection hidden="1"/>
    </xf>
    <xf numFmtId="0" fontId="0" fillId="2" borderId="20" xfId="0" applyFill="1" applyBorder="1" applyAlignment="1" applyProtection="1">
      <alignment horizontal="center" vertical="center"/>
      <protection hidden="1"/>
    </xf>
    <xf numFmtId="0" fontId="0" fillId="2" borderId="21" xfId="0" applyFill="1" applyBorder="1" applyAlignment="1" applyProtection="1">
      <alignment horizontal="center" vertical="center"/>
      <protection hidden="1"/>
    </xf>
    <xf numFmtId="0" fontId="6" fillId="0" borderId="0" xfId="0" applyFont="1" applyFill="1" applyAlignment="1" applyProtection="1">
      <alignment horizontal="center"/>
      <protection hidden="1"/>
    </xf>
    <xf numFmtId="0" fontId="0" fillId="0" borderId="0" xfId="0" applyFill="1" applyAlignment="1" applyProtection="1">
      <alignment horizontal="center" vertical="center"/>
      <protection hidden="1"/>
    </xf>
    <xf numFmtId="0" fontId="5" fillId="0" borderId="0" xfId="0" applyFont="1" applyFill="1" applyAlignment="1" applyProtection="1">
      <alignment horizontal="center"/>
      <protection hidden="1"/>
    </xf>
    <xf numFmtId="0" fontId="0" fillId="0" borderId="1" xfId="0" applyFill="1" applyBorder="1" applyAlignment="1" applyProtection="1">
      <alignment horizontal="center" vertical="center" wrapText="1"/>
      <protection hidden="1"/>
    </xf>
    <xf numFmtId="0" fontId="0" fillId="0" borderId="0" xfId="0" applyFill="1" applyAlignment="1" applyProtection="1">
      <alignment horizontal="left" vertical="center" wrapText="1"/>
      <protection hidden="1"/>
    </xf>
    <xf numFmtId="0" fontId="0" fillId="0" borderId="0" xfId="0" applyFill="1" applyAlignment="1" applyProtection="1">
      <alignment horizontal="center"/>
      <protection hidden="1"/>
    </xf>
    <xf numFmtId="0" fontId="0" fillId="0" borderId="23" xfId="0" applyFill="1" applyBorder="1" applyAlignment="1" applyProtection="1">
      <alignment horizontal="center"/>
      <protection hidden="1"/>
    </xf>
    <xf numFmtId="0" fontId="0" fillId="0" borderId="1" xfId="0" applyFill="1" applyBorder="1" applyAlignment="1" applyProtection="1">
      <alignment horizontal="center" vertical="center"/>
      <protection hidden="1"/>
    </xf>
    <xf numFmtId="0" fontId="0" fillId="0" borderId="24" xfId="0" applyFill="1" applyBorder="1" applyAlignment="1" applyProtection="1">
      <alignment horizontal="center" vertical="center"/>
      <protection hidden="1"/>
    </xf>
    <xf numFmtId="0" fontId="4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0" fillId="6" borderId="22" xfId="0" applyFill="1" applyBorder="1" applyAlignment="1">
      <alignment horizontal="center"/>
    </xf>
    <xf numFmtId="0" fontId="3" fillId="5" borderId="8" xfId="0" applyFont="1" applyFill="1" applyBorder="1" applyAlignment="1">
      <alignment horizontal="center" vertical="center"/>
    </xf>
    <xf numFmtId="0" fontId="3" fillId="5" borderId="9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8" xfId="0" applyBorder="1"/>
    <xf numFmtId="0" fontId="3" fillId="5" borderId="16" xfId="0" applyFont="1" applyFill="1" applyBorder="1" applyAlignment="1">
      <alignment horizontal="center" vertical="center"/>
    </xf>
    <xf numFmtId="0" fontId="0" fillId="0" borderId="17" xfId="0" applyBorder="1"/>
    <xf numFmtId="164" fontId="0" fillId="0" borderId="1" xfId="0" applyNumberFormat="1" applyFont="1" applyBorder="1" applyAlignment="1">
      <alignment horizontal="center"/>
    </xf>
    <xf numFmtId="164" fontId="0" fillId="0" borderId="6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0" fontId="0" fillId="0" borderId="6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109906</xdr:colOff>
      <xdr:row>3</xdr:row>
      <xdr:rowOff>49036</xdr:rowOff>
    </xdr:from>
    <xdr:to>
      <xdr:col>0</xdr:col>
      <xdr:colOff>1208944</xdr:colOff>
      <xdr:row>6</xdr:row>
      <xdr:rowOff>348423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906" y="759748"/>
          <a:ext cx="1099038" cy="14643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view="pageBreakPreview" zoomScale="130" zoomScaleSheetLayoutView="130" workbookViewId="0">
      <selection activeCell="B10" sqref="B10"/>
    </sheetView>
  </sheetViews>
  <sheetFormatPr defaultRowHeight="15" x14ac:dyDescent="0.25"/>
  <cols>
    <col min="1" max="1" width="20.28515625" style="65" customWidth="1"/>
    <col min="2" max="2" width="17.28515625" style="65" customWidth="1"/>
    <col min="3" max="3" width="19.28515625" style="51" customWidth="1"/>
    <col min="4" max="4" width="24.7109375" style="51" customWidth="1"/>
    <col min="5" max="10" width="9.140625" style="51"/>
    <col min="11" max="11" width="9.140625" style="52"/>
    <col min="12" max="16384" width="9.140625" style="51"/>
  </cols>
  <sheetData>
    <row r="1" spans="1:11" ht="23.25" x14ac:dyDescent="0.35">
      <c r="A1" s="70" t="s">
        <v>44</v>
      </c>
      <c r="B1" s="70"/>
      <c r="C1" s="70"/>
      <c r="D1" s="70"/>
    </row>
    <row r="2" spans="1:11" ht="18" customHeight="1" x14ac:dyDescent="0.25">
      <c r="A2" s="71" t="s">
        <v>59</v>
      </c>
      <c r="B2" s="71"/>
      <c r="C2" s="71"/>
      <c r="D2" s="71"/>
      <c r="E2" s="53"/>
      <c r="F2" s="53"/>
      <c r="G2" s="53"/>
      <c r="H2" s="53"/>
      <c r="I2" s="53"/>
      <c r="J2" s="53"/>
    </row>
    <row r="3" spans="1:11" x14ac:dyDescent="0.25">
      <c r="A3" s="72" t="s">
        <v>38</v>
      </c>
      <c r="B3" s="72"/>
      <c r="C3" s="72"/>
      <c r="D3" s="72"/>
      <c r="E3" s="54"/>
      <c r="F3" s="54"/>
      <c r="G3" s="54"/>
      <c r="H3" s="54"/>
      <c r="I3" s="54"/>
      <c r="J3" s="54"/>
      <c r="K3" s="51"/>
    </row>
    <row r="4" spans="1:11" s="55" customFormat="1" ht="30.75" customHeight="1" x14ac:dyDescent="0.25">
      <c r="A4" s="75"/>
      <c r="B4" s="74" t="s">
        <v>67</v>
      </c>
      <c r="C4" s="74"/>
      <c r="D4" s="74"/>
      <c r="E4" s="56"/>
      <c r="F4" s="56"/>
      <c r="G4" s="56"/>
      <c r="H4" s="56"/>
      <c r="I4" s="56"/>
      <c r="J4" s="56"/>
    </row>
    <row r="5" spans="1:11" s="55" customFormat="1" ht="30.75" customHeight="1" x14ac:dyDescent="0.25">
      <c r="A5" s="75"/>
      <c r="B5" s="74" t="s">
        <v>35</v>
      </c>
      <c r="C5" s="74"/>
      <c r="D5" s="74"/>
      <c r="E5" s="56"/>
      <c r="F5" s="56"/>
      <c r="G5" s="56"/>
      <c r="H5" s="56"/>
      <c r="I5" s="56"/>
      <c r="J5" s="56"/>
    </row>
    <row r="6" spans="1:11" s="55" customFormat="1" ht="30.75" customHeight="1" x14ac:dyDescent="0.25">
      <c r="A6" s="75"/>
      <c r="B6" s="74" t="s">
        <v>68</v>
      </c>
      <c r="C6" s="74"/>
      <c r="D6" s="74"/>
      <c r="E6" s="56"/>
      <c r="F6" s="56"/>
      <c r="G6" s="56"/>
      <c r="H6" s="56"/>
      <c r="I6" s="56"/>
      <c r="J6" s="56"/>
    </row>
    <row r="7" spans="1:11" s="55" customFormat="1" ht="30.75" customHeight="1" x14ac:dyDescent="0.25">
      <c r="A7" s="76"/>
      <c r="B7" s="74" t="s">
        <v>49</v>
      </c>
      <c r="C7" s="74"/>
      <c r="D7" s="74"/>
      <c r="E7" s="56"/>
      <c r="F7" s="56"/>
      <c r="G7" s="56"/>
      <c r="H7" s="56"/>
      <c r="I7" s="56"/>
      <c r="J7" s="56"/>
    </row>
    <row r="8" spans="1:11" ht="18" customHeight="1" x14ac:dyDescent="0.25">
      <c r="A8" s="57" t="s">
        <v>45</v>
      </c>
      <c r="B8" s="67" t="s">
        <v>60</v>
      </c>
      <c r="C8" s="68"/>
      <c r="D8" s="69"/>
      <c r="E8" s="53"/>
      <c r="F8" s="53"/>
      <c r="G8" s="53"/>
      <c r="H8" s="53"/>
      <c r="I8" s="53"/>
      <c r="J8" s="53"/>
    </row>
    <row r="9" spans="1:11" ht="18" customHeight="1" x14ac:dyDescent="0.25">
      <c r="A9" s="53"/>
      <c r="B9" s="53"/>
      <c r="C9" s="53"/>
      <c r="D9" s="53"/>
      <c r="E9" s="53"/>
      <c r="F9" s="53"/>
      <c r="G9" s="53"/>
      <c r="H9" s="53"/>
      <c r="I9" s="53"/>
      <c r="J9" s="53"/>
    </row>
    <row r="10" spans="1:11" ht="18" customHeight="1" x14ac:dyDescent="0.25">
      <c r="A10" s="57" t="s">
        <v>36</v>
      </c>
      <c r="B10" s="58" t="s">
        <v>70</v>
      </c>
      <c r="C10" s="57" t="s">
        <v>37</v>
      </c>
      <c r="D10" s="58" t="s">
        <v>61</v>
      </c>
      <c r="E10" s="59"/>
      <c r="F10" s="59"/>
      <c r="G10" s="53"/>
      <c r="H10" s="53"/>
      <c r="I10" s="53"/>
      <c r="J10" s="53"/>
      <c r="K10" s="51"/>
    </row>
    <row r="11" spans="1:11" ht="18" customHeight="1" x14ac:dyDescent="0.25">
      <c r="A11" s="53"/>
      <c r="B11" s="53"/>
      <c r="C11" s="53"/>
      <c r="D11" s="53"/>
      <c r="E11" s="53"/>
      <c r="F11" s="53"/>
      <c r="G11" s="53"/>
      <c r="H11" s="53"/>
      <c r="I11" s="53"/>
      <c r="J11" s="53"/>
    </row>
    <row r="12" spans="1:11" ht="34.5" customHeight="1" x14ac:dyDescent="0.25">
      <c r="A12" s="73" t="s">
        <v>46</v>
      </c>
      <c r="B12" s="73"/>
      <c r="C12" s="60"/>
      <c r="D12" s="61" t="s">
        <v>57</v>
      </c>
      <c r="E12" s="53"/>
      <c r="F12" s="53"/>
      <c r="G12" s="53"/>
      <c r="H12" s="53"/>
      <c r="I12" s="53"/>
      <c r="J12" s="53"/>
    </row>
    <row r="13" spans="1:11" ht="18" customHeight="1" x14ac:dyDescent="0.25">
      <c r="A13" s="61" t="s">
        <v>41</v>
      </c>
      <c r="B13" s="62"/>
      <c r="C13" s="63"/>
      <c r="D13" s="64"/>
      <c r="E13" s="53"/>
      <c r="F13" s="53"/>
      <c r="G13" s="53"/>
      <c r="H13" s="53"/>
      <c r="I13" s="53"/>
      <c r="J13" s="53"/>
    </row>
    <row r="14" spans="1:11" ht="18" customHeight="1" x14ac:dyDescent="0.25">
      <c r="A14" s="53"/>
      <c r="B14" s="53"/>
      <c r="C14" s="53"/>
      <c r="D14" s="53"/>
      <c r="E14" s="53"/>
      <c r="F14" s="53"/>
      <c r="G14" s="53"/>
      <c r="H14" s="53"/>
      <c r="I14" s="53"/>
      <c r="J14" s="53"/>
    </row>
    <row r="15" spans="1:11" ht="18" customHeight="1" x14ac:dyDescent="0.25">
      <c r="A15" s="77" t="s">
        <v>47</v>
      </c>
      <c r="B15" s="77" t="s">
        <v>42</v>
      </c>
      <c r="C15" s="77" t="s">
        <v>43</v>
      </c>
      <c r="D15" s="77"/>
      <c r="E15" s="53"/>
      <c r="F15" s="53"/>
      <c r="G15" s="53"/>
      <c r="H15" s="53"/>
      <c r="I15" s="53"/>
      <c r="J15" s="53"/>
    </row>
    <row r="16" spans="1:11" ht="18" customHeight="1" x14ac:dyDescent="0.25">
      <c r="A16" s="77"/>
      <c r="B16" s="77"/>
      <c r="C16" s="57" t="s">
        <v>39</v>
      </c>
      <c r="D16" s="57" t="s">
        <v>40</v>
      </c>
      <c r="E16" s="53"/>
      <c r="F16" s="53"/>
      <c r="G16" s="53"/>
      <c r="H16" s="53"/>
      <c r="I16" s="53"/>
      <c r="J16" s="53"/>
    </row>
    <row r="17" spans="1:11" ht="18" customHeight="1" x14ac:dyDescent="0.25">
      <c r="A17" s="57" t="s">
        <v>13</v>
      </c>
      <c r="B17" s="64"/>
      <c r="C17" s="64"/>
      <c r="D17" s="64"/>
      <c r="E17" s="53"/>
      <c r="F17" s="53"/>
      <c r="G17" s="53"/>
      <c r="H17" s="53"/>
      <c r="I17" s="53"/>
      <c r="J17" s="53"/>
    </row>
    <row r="18" spans="1:11" ht="18" customHeight="1" x14ac:dyDescent="0.25">
      <c r="A18" s="57" t="s">
        <v>14</v>
      </c>
      <c r="B18" s="64"/>
      <c r="C18" s="64"/>
      <c r="D18" s="64"/>
      <c r="E18" s="53"/>
      <c r="F18" s="53"/>
      <c r="G18" s="53"/>
      <c r="H18" s="53"/>
      <c r="I18" s="53"/>
      <c r="J18" s="53"/>
    </row>
    <row r="19" spans="1:11" ht="18" customHeight="1" x14ac:dyDescent="0.25">
      <c r="A19" s="78" t="s">
        <v>69</v>
      </c>
      <c r="B19" s="78"/>
      <c r="C19" s="78"/>
      <c r="D19" s="78"/>
      <c r="E19" s="53"/>
      <c r="F19" s="53"/>
      <c r="G19" s="53"/>
      <c r="H19" s="53"/>
      <c r="I19" s="53"/>
      <c r="J19" s="53"/>
    </row>
    <row r="20" spans="1:11" x14ac:dyDescent="0.25">
      <c r="A20" s="72" t="s">
        <v>38</v>
      </c>
      <c r="B20" s="72"/>
      <c r="C20" s="72"/>
      <c r="D20" s="72"/>
      <c r="E20" s="54"/>
      <c r="F20" s="54"/>
      <c r="G20" s="54"/>
      <c r="H20" s="54"/>
      <c r="I20" s="54"/>
      <c r="J20" s="54"/>
      <c r="K20" s="51"/>
    </row>
  </sheetData>
  <sheetProtection password="E784" sheet="1" objects="1" scenarios="1"/>
  <protectedRanges>
    <protectedRange sqref="B17:D18" name="Range5"/>
    <protectedRange sqref="B13:D13" name="Range4"/>
    <protectedRange sqref="D10" name="Range3"/>
    <protectedRange sqref="B10" name="Range2"/>
    <protectedRange sqref="B8" name="Range1"/>
  </protectedRanges>
  <dataConsolidate/>
  <mergeCells count="15">
    <mergeCell ref="A20:D20"/>
    <mergeCell ref="C15:D15"/>
    <mergeCell ref="B15:B16"/>
    <mergeCell ref="A15:A16"/>
    <mergeCell ref="A19:D19"/>
    <mergeCell ref="B8:D8"/>
    <mergeCell ref="A1:D1"/>
    <mergeCell ref="A2:D2"/>
    <mergeCell ref="A3:D3"/>
    <mergeCell ref="A12:B12"/>
    <mergeCell ref="B4:D4"/>
    <mergeCell ref="B5:D5"/>
    <mergeCell ref="B6:D6"/>
    <mergeCell ref="B7:D7"/>
    <mergeCell ref="A4:A7"/>
  </mergeCells>
  <dataValidations count="2">
    <dataValidation type="list" allowBlank="1" showInputMessage="1" showErrorMessage="1" sqref="D10">
      <formula1>"2025-26,2026-27"</formula1>
    </dataValidation>
    <dataValidation type="list" allowBlank="1" showInputMessage="1" showErrorMessage="1" sqref="B10">
      <formula1>"अप्रेल,मई,जून,जुलाई,अगस्त,सितम्बर,अक्टूबर,नवम्बर,दिसम्बर,जनवरी,फरवरी,मार्च"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6"/>
  <sheetViews>
    <sheetView view="pageBreakPreview" topLeftCell="A5" zoomScale="90" zoomScaleNormal="100" zoomScaleSheetLayoutView="90" workbookViewId="0">
      <selection activeCell="I14" sqref="I14"/>
    </sheetView>
  </sheetViews>
  <sheetFormatPr defaultRowHeight="15" x14ac:dyDescent="0.25"/>
  <cols>
    <col min="1" max="1" width="25.7109375" style="1" customWidth="1"/>
    <col min="2" max="2" width="23.5703125" style="27" customWidth="1"/>
    <col min="3" max="3" width="15.5703125" style="27" hidden="1" customWidth="1"/>
    <col min="4" max="4" width="15.28515625" style="27" hidden="1" customWidth="1"/>
    <col min="5" max="5" width="15.5703125" style="27" hidden="1" customWidth="1"/>
    <col min="6" max="6" width="15.28515625" style="27" hidden="1" customWidth="1"/>
    <col min="7" max="7" width="7.85546875" style="27" hidden="1" customWidth="1"/>
    <col min="8" max="8" width="21" style="27" customWidth="1"/>
    <col min="9" max="9" width="14.5703125" customWidth="1"/>
    <col min="10" max="10" width="14.42578125" style="2" customWidth="1"/>
  </cols>
  <sheetData>
    <row r="1" spans="1:15" s="3" customFormat="1" ht="31.5" customHeight="1" x14ac:dyDescent="0.25">
      <c r="A1" s="79" t="str">
        <f>'DATA ENTRY'!B8</f>
        <v>महात्मा गाँधी राजकीय विद्यालय शाहजी मोहल्ला, सुवाणा, भीलवाड़ा</v>
      </c>
      <c r="B1" s="79"/>
      <c r="C1" s="79"/>
      <c r="D1" s="79"/>
      <c r="E1" s="79"/>
      <c r="F1" s="79"/>
      <c r="G1" s="79"/>
      <c r="H1" s="79"/>
      <c r="I1" s="79"/>
      <c r="J1" s="79"/>
    </row>
    <row r="2" spans="1:15" ht="18.75" x14ac:dyDescent="0.3">
      <c r="A2" s="80" t="s">
        <v>59</v>
      </c>
      <c r="B2" s="80"/>
      <c r="C2" s="80"/>
      <c r="D2" s="80"/>
      <c r="E2" s="80"/>
      <c r="F2" s="80"/>
      <c r="G2" s="80"/>
      <c r="H2" s="80"/>
      <c r="I2" s="80"/>
      <c r="J2" s="80"/>
    </row>
    <row r="3" spans="1:15" ht="15.75" x14ac:dyDescent="0.25">
      <c r="A3" s="90" t="s">
        <v>38</v>
      </c>
      <c r="B3" s="91"/>
      <c r="C3" s="91"/>
      <c r="D3" s="91"/>
      <c r="E3" s="91"/>
      <c r="F3" s="91"/>
      <c r="G3" s="91"/>
      <c r="H3" s="91"/>
      <c r="I3" s="91"/>
      <c r="J3" s="91"/>
    </row>
    <row r="4" spans="1:15" ht="18.75" x14ac:dyDescent="0.3">
      <c r="A4" s="18"/>
      <c r="B4" s="18"/>
      <c r="C4" s="18"/>
      <c r="D4" s="18"/>
      <c r="E4" s="18"/>
      <c r="F4" s="18"/>
      <c r="G4" s="18"/>
      <c r="H4" s="18"/>
      <c r="I4" s="18"/>
      <c r="J4" s="18"/>
    </row>
    <row r="5" spans="1:15" x14ac:dyDescent="0.25">
      <c r="A5" s="17" t="s">
        <v>36</v>
      </c>
      <c r="B5" s="42" t="str">
        <f>'DATA ENTRY'!B10</f>
        <v>मई</v>
      </c>
      <c r="C5" s="22"/>
      <c r="D5" s="22"/>
      <c r="E5" s="22"/>
      <c r="F5" s="22"/>
      <c r="G5" s="22"/>
      <c r="H5" s="23" t="s">
        <v>37</v>
      </c>
      <c r="I5" s="89" t="str">
        <f>'DATA ENTRY'!D10</f>
        <v>2025-26</v>
      </c>
      <c r="J5" s="89"/>
    </row>
    <row r="6" spans="1:15" s="4" customFormat="1" x14ac:dyDescent="0.25">
      <c r="A6" s="21"/>
      <c r="B6" s="22" t="s">
        <v>13</v>
      </c>
      <c r="C6" s="22"/>
      <c r="D6" s="22"/>
      <c r="E6" s="22"/>
      <c r="F6" s="22"/>
      <c r="G6" s="22"/>
      <c r="H6" s="22" t="s">
        <v>14</v>
      </c>
      <c r="I6" s="81" t="s">
        <v>19</v>
      </c>
      <c r="J6" s="81"/>
    </row>
    <row r="7" spans="1:15" s="3" customFormat="1" ht="19.5" customHeight="1" x14ac:dyDescent="0.25">
      <c r="A7" s="21" t="s">
        <v>11</v>
      </c>
      <c r="B7" s="25">
        <f>'DATA ENTRY'!C17</f>
        <v>0</v>
      </c>
      <c r="C7" s="25"/>
      <c r="D7" s="25"/>
      <c r="E7" s="25"/>
      <c r="F7" s="25"/>
      <c r="G7" s="25"/>
      <c r="H7" s="25">
        <f>'DATA ENTRY'!C18</f>
        <v>0</v>
      </c>
      <c r="I7" s="82" t="str">
        <f>IF(B7+H7&lt;300,"न्यूनतम उपस्थिति 300",B7+H7)</f>
        <v>न्यूनतम उपस्थिति 300</v>
      </c>
      <c r="J7" s="82"/>
    </row>
    <row r="8" spans="1:15" x14ac:dyDescent="0.25">
      <c r="A8" s="14" t="s">
        <v>15</v>
      </c>
      <c r="B8" s="26">
        <v>6.78</v>
      </c>
      <c r="C8" s="26"/>
      <c r="D8" s="26"/>
      <c r="E8" s="26"/>
      <c r="F8" s="26"/>
      <c r="G8" s="26"/>
      <c r="H8" s="26">
        <v>10.17</v>
      </c>
      <c r="I8" s="81"/>
      <c r="J8" s="88"/>
    </row>
    <row r="9" spans="1:15" ht="19.5" thickBot="1" x14ac:dyDescent="0.3">
      <c r="A9" s="15" t="s">
        <v>16</v>
      </c>
      <c r="B9" s="16">
        <f>IF(B7="","0",B7*B8)</f>
        <v>0</v>
      </c>
      <c r="C9" s="16"/>
      <c r="D9" s="16"/>
      <c r="E9" s="16"/>
      <c r="F9" s="16"/>
      <c r="G9" s="16"/>
      <c r="H9" s="16">
        <f>H7*H8</f>
        <v>0</v>
      </c>
      <c r="I9" s="93">
        <f>ROUND(B9+H9,0)</f>
        <v>0</v>
      </c>
      <c r="J9" s="94"/>
    </row>
    <row r="10" spans="1:15" x14ac:dyDescent="0.25">
      <c r="A10" s="5"/>
      <c r="B10" s="28" t="s">
        <v>34</v>
      </c>
      <c r="C10" s="29" t="s">
        <v>23</v>
      </c>
      <c r="D10" s="29" t="s">
        <v>24</v>
      </c>
      <c r="E10" s="29" t="s">
        <v>20</v>
      </c>
      <c r="F10" s="29" t="s">
        <v>21</v>
      </c>
      <c r="G10" s="29" t="s">
        <v>22</v>
      </c>
      <c r="H10" s="29" t="s">
        <v>17</v>
      </c>
      <c r="I10" s="6" t="s">
        <v>10</v>
      </c>
      <c r="J10" s="7" t="s">
        <v>12</v>
      </c>
    </row>
    <row r="11" spans="1:15" ht="15" customHeight="1" x14ac:dyDescent="0.25">
      <c r="A11" s="95" t="s">
        <v>26</v>
      </c>
      <c r="B11" s="30" t="s">
        <v>1</v>
      </c>
      <c r="C11" s="31">
        <v>5.0000000000000001E-3</v>
      </c>
      <c r="D11" s="31">
        <f t="shared" ref="D11:D19" si="0">$B$7*C11</f>
        <v>0</v>
      </c>
      <c r="E11" s="31">
        <v>7.4999999999999997E-3</v>
      </c>
      <c r="F11" s="31">
        <f t="shared" ref="F11:F19" si="1">$H$7*E11</f>
        <v>0</v>
      </c>
      <c r="G11" s="31">
        <f>D11+F11</f>
        <v>0</v>
      </c>
      <c r="H11" s="32">
        <f>ROUNDUP(D11+F11,1)</f>
        <v>0</v>
      </c>
      <c r="I11" s="39">
        <v>160</v>
      </c>
      <c r="J11" s="8">
        <f>H11*I11</f>
        <v>0</v>
      </c>
    </row>
    <row r="12" spans="1:15" x14ac:dyDescent="0.25">
      <c r="A12" s="95"/>
      <c r="B12" s="30" t="s">
        <v>0</v>
      </c>
      <c r="C12" s="31">
        <v>2E-3</v>
      </c>
      <c r="D12" s="31">
        <f t="shared" si="0"/>
        <v>0</v>
      </c>
      <c r="E12" s="31">
        <v>3.0000000000000001E-3</v>
      </c>
      <c r="F12" s="31">
        <f t="shared" si="1"/>
        <v>0</v>
      </c>
      <c r="G12" s="31">
        <f t="shared" ref="G12:G19" si="2">D12+F12</f>
        <v>0</v>
      </c>
      <c r="H12" s="32">
        <f t="shared" ref="H12:H19" si="3">ROUNDUP(D12+F12,1)</f>
        <v>0</v>
      </c>
      <c r="I12" s="39">
        <v>260</v>
      </c>
      <c r="J12" s="8">
        <f t="shared" ref="J12:J19" si="4">H12*I12</f>
        <v>0</v>
      </c>
    </row>
    <row r="13" spans="1:15" x14ac:dyDescent="0.25">
      <c r="A13" s="95"/>
      <c r="B13" s="30" t="s">
        <v>2</v>
      </c>
      <c r="C13" s="31">
        <v>8.0000000000000004E-4</v>
      </c>
      <c r="D13" s="31">
        <f t="shared" si="0"/>
        <v>0</v>
      </c>
      <c r="E13" s="31">
        <v>1.1999999999999999E-3</v>
      </c>
      <c r="F13" s="31">
        <f t="shared" si="1"/>
        <v>0</v>
      </c>
      <c r="G13" s="31">
        <f t="shared" si="2"/>
        <v>0</v>
      </c>
      <c r="H13" s="32">
        <f t="shared" si="3"/>
        <v>0</v>
      </c>
      <c r="I13" s="39">
        <v>240</v>
      </c>
      <c r="J13" s="8">
        <f t="shared" si="4"/>
        <v>0</v>
      </c>
    </row>
    <row r="14" spans="1:15" x14ac:dyDescent="0.25">
      <c r="A14" s="95"/>
      <c r="B14" s="30" t="s">
        <v>3</v>
      </c>
      <c r="C14" s="31">
        <v>1E-3</v>
      </c>
      <c r="D14" s="31">
        <f t="shared" si="0"/>
        <v>0</v>
      </c>
      <c r="E14" s="31">
        <v>1.5E-3</v>
      </c>
      <c r="F14" s="31">
        <f t="shared" si="1"/>
        <v>0</v>
      </c>
      <c r="G14" s="31">
        <f t="shared" si="2"/>
        <v>0</v>
      </c>
      <c r="H14" s="32">
        <f t="shared" si="3"/>
        <v>0</v>
      </c>
      <c r="I14" s="66">
        <v>200</v>
      </c>
      <c r="J14" s="8">
        <f t="shared" si="4"/>
        <v>0</v>
      </c>
    </row>
    <row r="15" spans="1:15" x14ac:dyDescent="0.25">
      <c r="A15" s="95"/>
      <c r="B15" s="30" t="s">
        <v>4</v>
      </c>
      <c r="C15" s="31">
        <v>4.0000000000000001E-3</v>
      </c>
      <c r="D15" s="31">
        <f t="shared" si="0"/>
        <v>0</v>
      </c>
      <c r="E15" s="31">
        <v>6.0000000000000001E-3</v>
      </c>
      <c r="F15" s="31">
        <f t="shared" si="1"/>
        <v>0</v>
      </c>
      <c r="G15" s="31">
        <f t="shared" si="2"/>
        <v>0</v>
      </c>
      <c r="H15" s="32">
        <f>ROUNDUP(D15+F15,0)</f>
        <v>0</v>
      </c>
      <c r="I15" s="39">
        <v>25</v>
      </c>
      <c r="J15" s="8">
        <f t="shared" si="4"/>
        <v>0</v>
      </c>
      <c r="M15" s="12"/>
      <c r="N15" s="12"/>
      <c r="O15" s="12"/>
    </row>
    <row r="16" spans="1:15" x14ac:dyDescent="0.25">
      <c r="A16" s="95"/>
      <c r="B16" s="30" t="s">
        <v>5</v>
      </c>
      <c r="C16" s="31">
        <v>4.0000000000000002E-4</v>
      </c>
      <c r="D16" s="31">
        <f t="shared" si="0"/>
        <v>0</v>
      </c>
      <c r="E16" s="31">
        <v>5.9999999999999995E-4</v>
      </c>
      <c r="F16" s="31">
        <f t="shared" si="1"/>
        <v>0</v>
      </c>
      <c r="G16" s="31">
        <f t="shared" si="2"/>
        <v>0</v>
      </c>
      <c r="H16" s="32">
        <f t="shared" si="3"/>
        <v>0</v>
      </c>
      <c r="I16" s="39">
        <v>100</v>
      </c>
      <c r="J16" s="8">
        <f t="shared" si="4"/>
        <v>0</v>
      </c>
      <c r="M16" s="12"/>
      <c r="N16" s="12"/>
      <c r="O16" s="12"/>
    </row>
    <row r="17" spans="1:15" x14ac:dyDescent="0.25">
      <c r="A17" s="95"/>
      <c r="B17" s="30" t="s">
        <v>6</v>
      </c>
      <c r="C17" s="31">
        <v>4.0000000000000002E-4</v>
      </c>
      <c r="D17" s="31">
        <f t="shared" si="0"/>
        <v>0</v>
      </c>
      <c r="E17" s="31">
        <v>5.9999999999999995E-4</v>
      </c>
      <c r="F17" s="31">
        <f t="shared" si="1"/>
        <v>0</v>
      </c>
      <c r="G17" s="31">
        <f t="shared" si="2"/>
        <v>0</v>
      </c>
      <c r="H17" s="32">
        <f t="shared" si="3"/>
        <v>0</v>
      </c>
      <c r="I17" s="39">
        <v>400</v>
      </c>
      <c r="J17" s="8">
        <f t="shared" si="4"/>
        <v>0</v>
      </c>
      <c r="M17" s="12"/>
      <c r="N17" s="12"/>
      <c r="O17" s="12"/>
    </row>
    <row r="18" spans="1:15" x14ac:dyDescent="0.25">
      <c r="A18" s="95"/>
      <c r="B18" s="30" t="s">
        <v>18</v>
      </c>
      <c r="C18" s="31">
        <v>0.01</v>
      </c>
      <c r="D18" s="31">
        <f t="shared" si="0"/>
        <v>0</v>
      </c>
      <c r="E18" s="31">
        <v>1.4999999999999999E-2</v>
      </c>
      <c r="F18" s="31">
        <f t="shared" si="1"/>
        <v>0</v>
      </c>
      <c r="G18" s="31">
        <f t="shared" si="2"/>
        <v>0</v>
      </c>
      <c r="H18" s="32">
        <f t="shared" si="3"/>
        <v>0</v>
      </c>
      <c r="I18" s="39">
        <v>110</v>
      </c>
      <c r="J18" s="8">
        <f t="shared" si="4"/>
        <v>0</v>
      </c>
      <c r="M18" s="12"/>
      <c r="N18" s="12"/>
      <c r="O18" s="12"/>
    </row>
    <row r="19" spans="1:15" x14ac:dyDescent="0.25">
      <c r="A19" s="95"/>
      <c r="B19" s="30" t="s">
        <v>25</v>
      </c>
      <c r="C19" s="31">
        <v>1E-3</v>
      </c>
      <c r="D19" s="31">
        <f t="shared" si="0"/>
        <v>0</v>
      </c>
      <c r="E19" s="31">
        <v>1E-3</v>
      </c>
      <c r="F19" s="31">
        <f t="shared" si="1"/>
        <v>0</v>
      </c>
      <c r="G19" s="31">
        <f t="shared" si="2"/>
        <v>0</v>
      </c>
      <c r="H19" s="32">
        <f t="shared" si="3"/>
        <v>0</v>
      </c>
      <c r="I19" s="39">
        <v>100</v>
      </c>
      <c r="J19" s="8">
        <f t="shared" si="4"/>
        <v>0</v>
      </c>
      <c r="M19" s="12"/>
      <c r="N19" s="12"/>
      <c r="O19" s="12"/>
    </row>
    <row r="20" spans="1:15" ht="19.5" thickBot="1" x14ac:dyDescent="0.35">
      <c r="A20" s="96"/>
      <c r="B20" s="9" t="s">
        <v>30</v>
      </c>
      <c r="C20" s="33"/>
      <c r="D20" s="33"/>
      <c r="E20" s="33"/>
      <c r="F20" s="33"/>
      <c r="G20" s="33"/>
      <c r="H20" s="34"/>
      <c r="I20" s="10"/>
      <c r="J20" s="11">
        <f>SUM(J11:J19)</f>
        <v>0</v>
      </c>
      <c r="M20" s="12"/>
      <c r="N20" s="12"/>
      <c r="O20" s="12"/>
    </row>
    <row r="21" spans="1:15" x14ac:dyDescent="0.25">
      <c r="A21" s="86" t="s">
        <v>27</v>
      </c>
      <c r="B21" s="28" t="s">
        <v>7</v>
      </c>
      <c r="C21" s="29">
        <v>0.1</v>
      </c>
      <c r="D21" s="29">
        <f>$B$7/60</f>
        <v>0</v>
      </c>
      <c r="E21" s="29">
        <v>0.1</v>
      </c>
      <c r="F21" s="29">
        <f>$H$7/60</f>
        <v>0</v>
      </c>
      <c r="G21" s="29">
        <f t="shared" ref="G21:G22" si="5">D21+F21</f>
        <v>0</v>
      </c>
      <c r="H21" s="35">
        <f>ROUNDUP(D21+F21,0)</f>
        <v>0</v>
      </c>
      <c r="I21" s="6">
        <v>45</v>
      </c>
      <c r="J21" s="7">
        <f t="shared" ref="J21:J22" si="6">H21*I21</f>
        <v>0</v>
      </c>
      <c r="M21" s="12"/>
      <c r="N21" s="12"/>
      <c r="O21" s="12"/>
    </row>
    <row r="22" spans="1:15" x14ac:dyDescent="0.25">
      <c r="A22" s="97"/>
      <c r="B22" s="30" t="s">
        <v>8</v>
      </c>
      <c r="C22" s="31">
        <v>2.5000000000000001E-2</v>
      </c>
      <c r="D22" s="31">
        <f>$B$7*C22</f>
        <v>0</v>
      </c>
      <c r="E22" s="31">
        <v>3.7499999999999999E-2</v>
      </c>
      <c r="F22" s="31">
        <f>$H$7*E22</f>
        <v>0</v>
      </c>
      <c r="G22" s="31">
        <f t="shared" si="5"/>
        <v>0</v>
      </c>
      <c r="H22" s="31">
        <f>ROUNDUP(G22,0)</f>
        <v>0</v>
      </c>
      <c r="I22" s="39">
        <v>60</v>
      </c>
      <c r="J22" s="8">
        <f t="shared" si="6"/>
        <v>0</v>
      </c>
    </row>
    <row r="23" spans="1:15" ht="19.5" thickBot="1" x14ac:dyDescent="0.35">
      <c r="A23" s="87"/>
      <c r="B23" s="9" t="s">
        <v>30</v>
      </c>
      <c r="C23" s="33"/>
      <c r="D23" s="33"/>
      <c r="E23" s="33"/>
      <c r="F23" s="33"/>
      <c r="G23" s="33"/>
      <c r="H23" s="33"/>
      <c r="I23" s="10"/>
      <c r="J23" s="11">
        <f>SUM(J21:J22)</f>
        <v>0</v>
      </c>
    </row>
    <row r="24" spans="1:15" x14ac:dyDescent="0.25">
      <c r="A24" s="86" t="s">
        <v>31</v>
      </c>
      <c r="B24" s="28" t="s">
        <v>9</v>
      </c>
      <c r="C24" s="29">
        <v>0.1</v>
      </c>
      <c r="D24" s="29">
        <f>$B$7*C24</f>
        <v>0</v>
      </c>
      <c r="E24" s="29">
        <v>0.15</v>
      </c>
      <c r="F24" s="29">
        <f>$H$7*E24</f>
        <v>0</v>
      </c>
      <c r="G24" s="29">
        <f>(D24+F24)*2/3</f>
        <v>0</v>
      </c>
      <c r="H24" s="36">
        <f>IF('DATA ENTRY'!B13="",ROUNDUP(G24,0),ROUNDUP('DATA ENTRY'!B13,0))</f>
        <v>0</v>
      </c>
      <c r="I24" s="6">
        <v>3</v>
      </c>
      <c r="J24" s="7">
        <f>H24*I24</f>
        <v>0</v>
      </c>
    </row>
    <row r="25" spans="1:15" ht="19.5" thickBot="1" x14ac:dyDescent="0.35">
      <c r="A25" s="87"/>
      <c r="B25" s="9" t="s">
        <v>30</v>
      </c>
      <c r="C25" s="33"/>
      <c r="D25" s="33"/>
      <c r="E25" s="33"/>
      <c r="F25" s="33"/>
      <c r="G25" s="33"/>
      <c r="H25" s="33"/>
      <c r="I25" s="10"/>
      <c r="J25" s="11">
        <f>SUM(J24)</f>
        <v>0</v>
      </c>
    </row>
    <row r="26" spans="1:15" x14ac:dyDescent="0.25">
      <c r="A26" s="86" t="s">
        <v>32</v>
      </c>
      <c r="B26" s="28" t="s">
        <v>28</v>
      </c>
      <c r="C26" s="29" t="s">
        <v>50</v>
      </c>
      <c r="D26" s="29">
        <f>B7/900</f>
        <v>0</v>
      </c>
      <c r="E26" s="29">
        <f>I9-J20-J23-J25</f>
        <v>0</v>
      </c>
      <c r="F26" s="29"/>
      <c r="G26" s="29"/>
      <c r="H26" s="29">
        <f>ROUNDDOWN(E26/I26,0)</f>
        <v>0</v>
      </c>
      <c r="I26" s="6" t="str">
        <f>IF('DATA ENTRY'!D13="","858",'DATA ENTRY'!D13)</f>
        <v>858</v>
      </c>
      <c r="J26" s="7">
        <f>H26*I26</f>
        <v>0</v>
      </c>
    </row>
    <row r="27" spans="1:15" x14ac:dyDescent="0.25">
      <c r="A27" s="97"/>
      <c r="B27" s="30" t="s">
        <v>33</v>
      </c>
      <c r="C27" s="31"/>
      <c r="D27" s="31"/>
      <c r="E27" s="31"/>
      <c r="F27" s="31"/>
      <c r="G27" s="31"/>
      <c r="H27" s="32"/>
      <c r="I27" s="39"/>
      <c r="J27" s="8">
        <f>I9-J20-J23-J25-J26</f>
        <v>0</v>
      </c>
    </row>
    <row r="28" spans="1:15" ht="19.5" thickBot="1" x14ac:dyDescent="0.35">
      <c r="A28" s="87"/>
      <c r="B28" s="9" t="s">
        <v>30</v>
      </c>
      <c r="C28" s="33"/>
      <c r="D28" s="33"/>
      <c r="E28" s="33"/>
      <c r="F28" s="33"/>
      <c r="G28" s="33"/>
      <c r="H28" s="33"/>
      <c r="I28" s="10"/>
      <c r="J28" s="11">
        <f>SUM(J26:J27)</f>
        <v>0</v>
      </c>
    </row>
    <row r="29" spans="1:15" s="3" customFormat="1" ht="21.75" customHeight="1" thickBot="1" x14ac:dyDescent="0.3">
      <c r="A29" s="83"/>
      <c r="B29" s="84"/>
      <c r="C29" s="37"/>
      <c r="D29" s="37"/>
      <c r="E29" s="37"/>
      <c r="F29" s="37"/>
      <c r="G29" s="37"/>
      <c r="H29" s="85" t="s">
        <v>29</v>
      </c>
      <c r="I29" s="84"/>
      <c r="J29" s="13">
        <f>J20+J23+J25+J28</f>
        <v>0</v>
      </c>
    </row>
    <row r="30" spans="1:15" s="3" customFormat="1" ht="18" customHeight="1" x14ac:dyDescent="0.25">
      <c r="A30" s="86" t="s">
        <v>62</v>
      </c>
      <c r="B30" s="24" t="s">
        <v>66</v>
      </c>
      <c r="C30" s="45">
        <v>0.1</v>
      </c>
      <c r="D30" s="45">
        <f>$B$7*C30</f>
        <v>0</v>
      </c>
      <c r="E30" s="45">
        <v>0.15</v>
      </c>
      <c r="F30" s="45">
        <f>$H$7*E30</f>
        <v>0</v>
      </c>
      <c r="G30" s="45">
        <f>(D30+F30)*2/3</f>
        <v>0</v>
      </c>
      <c r="H30" s="46" t="s">
        <v>63</v>
      </c>
      <c r="I30" s="47" t="s">
        <v>64</v>
      </c>
      <c r="J30" s="48" t="s">
        <v>65</v>
      </c>
    </row>
    <row r="31" spans="1:15" s="3" customFormat="1" ht="21.75" customHeight="1" thickBot="1" x14ac:dyDescent="0.35">
      <c r="A31" s="87"/>
      <c r="B31" s="44" t="str">
        <f>B5</f>
        <v>मई</v>
      </c>
      <c r="C31" s="33"/>
      <c r="D31" s="33"/>
      <c r="E31" s="33"/>
      <c r="F31" s="33"/>
      <c r="G31" s="33"/>
      <c r="H31" s="49" t="str">
        <f>IF(B31="मई","1072",IF(B31="अक्टूबर","1072",IF(B31="जून","00","2143")))</f>
        <v>1072</v>
      </c>
      <c r="I31" s="49" t="str">
        <f>IF(C43&gt;150,"3",IF(C43&gt;50,"2","1"))</f>
        <v>1</v>
      </c>
      <c r="J31" s="11">
        <f>H31*I31</f>
        <v>1072</v>
      </c>
    </row>
    <row r="32" spans="1:15" ht="27.75" customHeight="1" thickBot="1" x14ac:dyDescent="0.3">
      <c r="A32" s="92"/>
      <c r="B32" s="92"/>
      <c r="C32" s="92"/>
      <c r="D32" s="92"/>
      <c r="E32" s="92"/>
      <c r="F32" s="92"/>
      <c r="G32" s="92"/>
      <c r="H32" s="92"/>
      <c r="I32" s="92"/>
      <c r="J32" s="92"/>
    </row>
    <row r="33" spans="1:15" x14ac:dyDescent="0.25">
      <c r="A33" s="19"/>
      <c r="B33" s="24" t="s">
        <v>13</v>
      </c>
      <c r="C33" s="24"/>
      <c r="D33" s="24"/>
      <c r="E33" s="24"/>
      <c r="F33" s="24"/>
      <c r="G33" s="24"/>
      <c r="H33" s="24" t="s">
        <v>14</v>
      </c>
      <c r="I33" s="101" t="s">
        <v>19</v>
      </c>
      <c r="J33" s="102"/>
    </row>
    <row r="34" spans="1:15" x14ac:dyDescent="0.25">
      <c r="A34" s="20" t="s">
        <v>52</v>
      </c>
      <c r="B34" s="25">
        <f>'DATA ENTRY'!D17</f>
        <v>0</v>
      </c>
      <c r="C34" s="25"/>
      <c r="D34" s="25"/>
      <c r="E34" s="25"/>
      <c r="F34" s="25"/>
      <c r="G34" s="25"/>
      <c r="H34" s="25">
        <f>'DATA ENTRY'!D18</f>
        <v>0</v>
      </c>
      <c r="I34" s="107">
        <f>B34+H34</f>
        <v>0</v>
      </c>
      <c r="J34" s="108"/>
    </row>
    <row r="35" spans="1:15" x14ac:dyDescent="0.25">
      <c r="A35" s="14" t="s">
        <v>58</v>
      </c>
      <c r="B35" s="32">
        <f>B34*0.015</f>
        <v>0</v>
      </c>
      <c r="C35" s="32">
        <f t="shared" ref="C35:G35" si="7">C34*0.015</f>
        <v>0</v>
      </c>
      <c r="D35" s="32">
        <f t="shared" si="7"/>
        <v>0</v>
      </c>
      <c r="E35" s="32">
        <f t="shared" si="7"/>
        <v>0</v>
      </c>
      <c r="F35" s="32">
        <f t="shared" si="7"/>
        <v>0</v>
      </c>
      <c r="G35" s="32">
        <f t="shared" si="7"/>
        <v>0</v>
      </c>
      <c r="H35" s="32">
        <f>H34*0.02</f>
        <v>0</v>
      </c>
      <c r="I35" s="105">
        <f>B35+H35</f>
        <v>0</v>
      </c>
      <c r="J35" s="106"/>
    </row>
    <row r="36" spans="1:15" ht="15" customHeight="1" x14ac:dyDescent="0.25">
      <c r="A36" s="14" t="s">
        <v>51</v>
      </c>
      <c r="B36" s="38">
        <v>0.378</v>
      </c>
      <c r="C36" s="38"/>
      <c r="D36" s="38"/>
      <c r="E36" s="38"/>
      <c r="F36" s="38"/>
      <c r="G36" s="38"/>
      <c r="H36" s="38">
        <v>0.45900000000000002</v>
      </c>
      <c r="I36" s="81"/>
      <c r="J36" s="108"/>
    </row>
    <row r="37" spans="1:15" ht="19.5" thickBot="1" x14ac:dyDescent="0.3">
      <c r="A37" s="15" t="s">
        <v>16</v>
      </c>
      <c r="B37" s="16">
        <f>IF(B34="","0",B34*B36)</f>
        <v>0</v>
      </c>
      <c r="C37" s="16"/>
      <c r="D37" s="16"/>
      <c r="E37" s="16"/>
      <c r="F37" s="16"/>
      <c r="G37" s="16"/>
      <c r="H37" s="16">
        <f>H34*H36</f>
        <v>0</v>
      </c>
      <c r="I37" s="103">
        <f>ROUND(B37+H37,0)</f>
        <v>0</v>
      </c>
      <c r="J37" s="104"/>
      <c r="M37" s="12"/>
      <c r="N37" s="12"/>
      <c r="O37" s="12"/>
    </row>
    <row r="38" spans="1:15" x14ac:dyDescent="0.25">
      <c r="A38" s="5"/>
      <c r="B38" s="28" t="s">
        <v>34</v>
      </c>
      <c r="C38" s="29" t="s">
        <v>23</v>
      </c>
      <c r="D38" s="29" t="s">
        <v>24</v>
      </c>
      <c r="E38" s="29" t="s">
        <v>20</v>
      </c>
      <c r="F38" s="29" t="s">
        <v>21</v>
      </c>
      <c r="G38" s="29" t="s">
        <v>22</v>
      </c>
      <c r="H38" s="29" t="s">
        <v>17</v>
      </c>
      <c r="I38" s="6" t="s">
        <v>10</v>
      </c>
      <c r="J38" s="7" t="s">
        <v>12</v>
      </c>
    </row>
    <row r="39" spans="1:15" x14ac:dyDescent="0.25">
      <c r="A39" s="95" t="s">
        <v>55</v>
      </c>
      <c r="B39" s="30" t="s">
        <v>48</v>
      </c>
      <c r="C39" s="31"/>
      <c r="D39" s="31"/>
      <c r="E39" s="31"/>
      <c r="F39" s="31"/>
      <c r="G39" s="31"/>
      <c r="H39" s="32">
        <f>ROUND(J39/I39,2)</f>
        <v>0</v>
      </c>
      <c r="I39" s="39">
        <v>45</v>
      </c>
      <c r="J39" s="8">
        <f>I37</f>
        <v>0</v>
      </c>
    </row>
    <row r="40" spans="1:15" ht="19.5" thickBot="1" x14ac:dyDescent="0.35">
      <c r="A40" s="96"/>
      <c r="B40" s="9" t="s">
        <v>30</v>
      </c>
      <c r="C40" s="33"/>
      <c r="D40" s="33"/>
      <c r="E40" s="33"/>
      <c r="F40" s="33"/>
      <c r="G40" s="33"/>
      <c r="H40" s="34"/>
      <c r="I40" s="10"/>
      <c r="J40" s="11">
        <f>J39</f>
        <v>0</v>
      </c>
    </row>
    <row r="41" spans="1:15" x14ac:dyDescent="0.25">
      <c r="A41" s="98" t="s">
        <v>54</v>
      </c>
      <c r="B41" s="28" t="s">
        <v>53</v>
      </c>
      <c r="C41" s="29">
        <v>1</v>
      </c>
      <c r="D41" s="29"/>
      <c r="E41" s="29"/>
      <c r="F41" s="29">
        <f>'DATA ENTRY'!D17+'DATA ENTRY'!D18</f>
        <v>0</v>
      </c>
      <c r="G41" s="29"/>
      <c r="H41" s="29"/>
      <c r="I41" s="6" t="str">
        <f>IF(J39=0,"0",IF(H31="2143","500",IF(H31="1072","250","0")))</f>
        <v>0</v>
      </c>
      <c r="J41" s="43" t="str">
        <f>I41</f>
        <v>0</v>
      </c>
    </row>
    <row r="42" spans="1:15" ht="19.5" thickBot="1" x14ac:dyDescent="0.35">
      <c r="A42" s="96"/>
      <c r="B42" s="9" t="s">
        <v>30</v>
      </c>
      <c r="C42" s="33"/>
      <c r="D42" s="33"/>
      <c r="E42" s="33"/>
      <c r="F42" s="33"/>
      <c r="G42" s="33"/>
      <c r="H42" s="33"/>
      <c r="I42" s="10"/>
      <c r="J42" s="50" t="str">
        <f>J41</f>
        <v>0</v>
      </c>
    </row>
    <row r="43" spans="1:15" x14ac:dyDescent="0.25">
      <c r="A43" s="86" t="s">
        <v>56</v>
      </c>
      <c r="B43" s="28" t="s">
        <v>28</v>
      </c>
      <c r="C43" s="29">
        <f>'DATA ENTRY'!B17+'DATA ENTRY'!B18</f>
        <v>0</v>
      </c>
      <c r="D43" s="29"/>
      <c r="E43" s="29"/>
      <c r="F43" s="29"/>
      <c r="G43" s="29" t="str">
        <f>IF(C43&gt;150,1,IF(C43&gt;50,0.5,IF(C43&gt;0,0.33,"")))</f>
        <v/>
      </c>
      <c r="H43" s="29"/>
      <c r="I43" s="6" t="str">
        <f>IF('DATA ENTRY'!D13="","858",'DATA ENTRY'!D13)</f>
        <v>858</v>
      </c>
      <c r="J43" s="43" t="str">
        <f>IF(G43="","",ROUNDUP(G43*I43,0))</f>
        <v/>
      </c>
    </row>
    <row r="44" spans="1:15" x14ac:dyDescent="0.25">
      <c r="A44" s="97"/>
      <c r="B44" s="30" t="s">
        <v>33</v>
      </c>
      <c r="C44" s="31"/>
      <c r="D44" s="31"/>
      <c r="E44" s="31"/>
      <c r="F44" s="31"/>
      <c r="G44" s="31"/>
      <c r="H44" s="32"/>
      <c r="I44" s="39"/>
      <c r="J44" s="8"/>
    </row>
    <row r="45" spans="1:15" ht="19.5" thickBot="1" x14ac:dyDescent="0.35">
      <c r="A45" s="87"/>
      <c r="B45" s="9" t="s">
        <v>30</v>
      </c>
      <c r="C45" s="33"/>
      <c r="D45" s="33"/>
      <c r="E45" s="33"/>
      <c r="F45" s="33"/>
      <c r="G45" s="33"/>
      <c r="H45" s="33"/>
      <c r="I45" s="10"/>
      <c r="J45" s="11" t="str">
        <f>J43</f>
        <v/>
      </c>
    </row>
    <row r="46" spans="1:15" ht="19.5" thickBot="1" x14ac:dyDescent="0.3">
      <c r="A46" s="99"/>
      <c r="B46" s="100"/>
      <c r="C46" s="40"/>
      <c r="D46" s="40"/>
      <c r="E46" s="40"/>
      <c r="F46" s="40"/>
      <c r="G46" s="40"/>
      <c r="H46" s="100" t="s">
        <v>29</v>
      </c>
      <c r="I46" s="100"/>
      <c r="J46" s="41" t="str">
        <f>IF(F41&gt;0,J40+J45+J42,"")</f>
        <v/>
      </c>
    </row>
  </sheetData>
  <sheetProtection password="E844" sheet="1" objects="1" scenarios="1" selectLockedCells="1"/>
  <mergeCells count="26">
    <mergeCell ref="A41:A42"/>
    <mergeCell ref="A46:B46"/>
    <mergeCell ref="H46:I46"/>
    <mergeCell ref="A39:A40"/>
    <mergeCell ref="I33:J33"/>
    <mergeCell ref="I37:J37"/>
    <mergeCell ref="A43:A45"/>
    <mergeCell ref="I35:J35"/>
    <mergeCell ref="I34:J34"/>
    <mergeCell ref="I36:J36"/>
    <mergeCell ref="A30:A31"/>
    <mergeCell ref="I8:J8"/>
    <mergeCell ref="I5:J5"/>
    <mergeCell ref="A3:J3"/>
    <mergeCell ref="A32:J32"/>
    <mergeCell ref="I9:J9"/>
    <mergeCell ref="A11:A20"/>
    <mergeCell ref="A21:A23"/>
    <mergeCell ref="A24:A25"/>
    <mergeCell ref="A26:A28"/>
    <mergeCell ref="A1:J1"/>
    <mergeCell ref="A2:J2"/>
    <mergeCell ref="I6:J6"/>
    <mergeCell ref="I7:J7"/>
    <mergeCell ref="A29:B29"/>
    <mergeCell ref="H29:I29"/>
  </mergeCells>
  <dataValidations count="4">
    <dataValidation type="whole" operator="greaterThan" allowBlank="1" showInputMessage="1" showErrorMessage="1" error="कम से कम 200 भरें" prompt="कक्षा 1 से 5 कुल उपस्थिति भरें" sqref="B34:G34 B7:G7">
      <formula1>199</formula1>
    </dataValidation>
    <dataValidation type="whole" operator="greaterThanOrEqual" allowBlank="1" showInputMessage="1" showErrorMessage="1" prompt="कक्षा 6 से 8 कुल उपस्थिति भरें" sqref="H34 H7">
      <formula1>0</formula1>
    </dataValidation>
    <dataValidation type="list" allowBlank="1" showInputMessage="1" showErrorMessage="1" sqref="B5">
      <formula1>"अप्रेल, मई,जून,जुलाई,अगस्त,सितम्बर,अक्टूबर,नवम्बर,दिसम्बर,जनवरी,फरवरी,मार्च"</formula1>
    </dataValidation>
    <dataValidation type="list" allowBlank="1" showInputMessage="1" showErrorMessage="1" sqref="I5">
      <formula1>"2023-24,2024-25,2025-26"</formula1>
    </dataValidation>
  </dataValidations>
  <pageMargins left="0.7" right="0.7" top="0.75" bottom="0.75" header="0.3" footer="0.3"/>
  <pageSetup scale="8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 ENTRY</vt:lpstr>
      <vt:lpstr>BILL CALULATION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2025-08-27T02:42:29Z</dcterms:modified>
</cp:coreProperties>
</file>