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19200" windowHeight="7755"/>
  </bookViews>
  <sheets>
    <sheet name="Salary" sheetId="2" r:id="rId1"/>
    <sheet name="Other Deduction" sheetId="1" r:id="rId2"/>
    <sheet name="Tax Old Regime" sheetId="3" r:id="rId3"/>
    <sheet name="Tax New Regime" sheetId="5" r:id="rId4"/>
  </sheets>
  <definedNames>
    <definedName name="_tds1" localSheetId="3">#REF!</definedName>
    <definedName name="_tds1">#REF!</definedName>
    <definedName name="_tds2" localSheetId="3">#REF!</definedName>
    <definedName name="_tds2">#REF!</definedName>
    <definedName name="AIR.Code001" localSheetId="3">#REF!</definedName>
    <definedName name="AIR.Code001">#REF!</definedName>
    <definedName name="AIR.Code002" localSheetId="3">#REF!</definedName>
    <definedName name="AIR.Code002">#REF!</definedName>
    <definedName name="AIR.Code003" localSheetId="3">#REF!</definedName>
    <definedName name="AIR.Code003">#REF!</definedName>
    <definedName name="AIR.Code004" localSheetId="3">#REF!</definedName>
    <definedName name="AIR.Code004">#REF!</definedName>
    <definedName name="AIR.Code005" localSheetId="3">#REF!</definedName>
    <definedName name="AIR.Code005">#REF!</definedName>
    <definedName name="AIR.Code006" localSheetId="3">#REF!</definedName>
    <definedName name="AIR.Code006">#REF!</definedName>
    <definedName name="AIR.Code007" localSheetId="3">#REF!</definedName>
    <definedName name="AIR.Code007">#REF!</definedName>
    <definedName name="AIR.Code008" localSheetId="3">#REF!</definedName>
    <definedName name="AIR.Code008">#REF!</definedName>
    <definedName name="AIR.TaxExmpIntInc" localSheetId="3">#REF!</definedName>
    <definedName name="AIR.TaxExmpIntInc">#REF!</definedName>
    <definedName name="Bank1" localSheetId="3">#REF!</definedName>
    <definedName name="Bank1">#REF!</definedName>
    <definedName name="Bank10" localSheetId="3">#REF!</definedName>
    <definedName name="Bank10">#REF!</definedName>
    <definedName name="Bank11" localSheetId="3">#REF!</definedName>
    <definedName name="Bank11">#REF!</definedName>
    <definedName name="Bank12" localSheetId="3">#REF!</definedName>
    <definedName name="Bank12">#REF!</definedName>
    <definedName name="Bank2" localSheetId="3">#REF!</definedName>
    <definedName name="Bank2">#REF!</definedName>
    <definedName name="Bank3" localSheetId="3">#REF!</definedName>
    <definedName name="Bank3">#REF!</definedName>
    <definedName name="Bank4" localSheetId="3">#REF!</definedName>
    <definedName name="Bank4">#REF!</definedName>
    <definedName name="Bank5" localSheetId="3">#REF!</definedName>
    <definedName name="Bank5">#REF!</definedName>
    <definedName name="Bank6" localSheetId="3">#REF!</definedName>
    <definedName name="Bank6">#REF!</definedName>
    <definedName name="Bank6PCAR" localSheetId="3">#REF!</definedName>
    <definedName name="Bank6PCAR">#REF!</definedName>
    <definedName name="Bank7" localSheetId="3">#REF!</definedName>
    <definedName name="Bank7">#REF!</definedName>
    <definedName name="Bank8" localSheetId="3">#REF!</definedName>
    <definedName name="Bank8">#REF!</definedName>
    <definedName name="Bank9" localSheetId="3">#REF!</definedName>
    <definedName name="Bank9">#REF!</definedName>
    <definedName name="BankAccNo" localSheetId="3">#REF!</definedName>
    <definedName name="BankAccNo">#REF!</definedName>
    <definedName name="BankArrear" localSheetId="3">#REF!</definedName>
    <definedName name="BankArrear">#REF!</definedName>
    <definedName name="BankArrear0" localSheetId="3">#REF!</definedName>
    <definedName name="BankArrear0">#REF!</definedName>
    <definedName name="BankArrear1" localSheetId="3">#REF!</definedName>
    <definedName name="BankArrear1">#REF!</definedName>
    <definedName name="BankArrear2" localSheetId="3">#REF!</definedName>
    <definedName name="BankArrear2">#REF!</definedName>
    <definedName name="BankArrear3" localSheetId="3">#REF!</definedName>
    <definedName name="BankArrear3">#REF!</definedName>
    <definedName name="BankBonus" localSheetId="3">#REF!</definedName>
    <definedName name="BankBonus">#REF!</definedName>
    <definedName name="BankDA10" localSheetId="3">#REF!</definedName>
    <definedName name="BankDA10">#REF!</definedName>
    <definedName name="BankDA5" localSheetId="3">#REF!</definedName>
    <definedName name="BankDA5">#REF!</definedName>
    <definedName name="BankDA6" localSheetId="3">#REF!</definedName>
    <definedName name="BankDA6">#REF!</definedName>
    <definedName name="BankDA8" localSheetId="3">#REF!</definedName>
    <definedName name="BankDA8">#REF!</definedName>
    <definedName name="BankPL" localSheetId="3">#REF!</definedName>
    <definedName name="BankPL">#REF!</definedName>
    <definedName name="cmb_IncD.BankAccountType" localSheetId="3">#REF!</definedName>
    <definedName name="cmb_IncD.BankAccountType">#REF!</definedName>
    <definedName name="cmb_IncD.EcsRequired" localSheetId="3">#REF!</definedName>
    <definedName name="cmb_IncD.EcsRequired">#REF!</definedName>
    <definedName name="cmb_TDSal.StateCode" localSheetId="3">#REF!</definedName>
    <definedName name="cmb_TDSal.StateCode">#REF!</definedName>
    <definedName name="cmb_TDSoth.StateCode" localSheetId="3">#REF!</definedName>
    <definedName name="cmb_TDSoth.StateCode">#REF!</definedName>
    <definedName name="i_general" localSheetId="3">#REF!</definedName>
    <definedName name="i_general">#REF!</definedName>
    <definedName name="i_general2" localSheetId="3">#REF!</definedName>
    <definedName name="i_general2">#REF!</definedName>
    <definedName name="i_tds" localSheetId="3">#REF!</definedName>
    <definedName name="i_tds">#REF!</definedName>
    <definedName name="IncD.AdvanceTax" localSheetId="3">#REF!</definedName>
    <definedName name="IncD.AdvanceTax">#REF!</definedName>
    <definedName name="IncD.AggregateIncome" localSheetId="3">#REF!</definedName>
    <definedName name="IncD.AggregateIncome">#REF!</definedName>
    <definedName name="IncD.BalTaxPayable" localSheetId="3">#REF!</definedName>
    <definedName name="IncD.BalTaxPayable">#REF!</definedName>
    <definedName name="IncD.BankAccountNumber" localSheetId="3">#REF!</definedName>
    <definedName name="IncD.BankAccountNumber">#REF!</definedName>
    <definedName name="IncD.BankAccountType" localSheetId="3">#REF!</definedName>
    <definedName name="IncD.BankAccountType">#REF!</definedName>
    <definedName name="IncD.EcsRequired" localSheetId="3">#REF!</definedName>
    <definedName name="IncD.EcsRequired">#REF!</definedName>
    <definedName name="IncD.EducationCess" localSheetId="3">#REF!</definedName>
    <definedName name="IncD.EducationCess">#REF!</definedName>
    <definedName name="IncD.FamPension" localSheetId="3">#REF!</definedName>
    <definedName name="IncD.FamPension">#REF!</definedName>
    <definedName name="IncD.GrossTaxLiability" localSheetId="3">#REF!</definedName>
    <definedName name="IncD.GrossTaxLiability">#REF!</definedName>
    <definedName name="IncD.GrossTotIncome" localSheetId="3">#REF!</definedName>
    <definedName name="IncD.GrossTotIncome">#REF!</definedName>
    <definedName name="IncD.IncomeFromOS" localSheetId="3">#REF!</definedName>
    <definedName name="IncD.IncomeFromOS">#REF!</definedName>
    <definedName name="IncD.IncomeFromSal" localSheetId="3">#REF!</definedName>
    <definedName name="IncD.IncomeFromSal">#REF!</definedName>
    <definedName name="IncD.IndInterest" localSheetId="3">#REF!</definedName>
    <definedName name="IncD.IndInterest">#REF!</definedName>
    <definedName name="IncD.IntrstPayUs234A" localSheetId="3">#REF!</definedName>
    <definedName name="IncD.IntrstPayUs234A">#REF!</definedName>
    <definedName name="IncD.IntrstPayUs234B" localSheetId="3">#REF!</definedName>
    <definedName name="IncD.IntrstPayUs234B">#REF!</definedName>
    <definedName name="IncD.IntrstPayUs234C" localSheetId="3">#REF!</definedName>
    <definedName name="IncD.IntrstPayUs234C">#REF!</definedName>
    <definedName name="IncD.MICRCode" localSheetId="3">#REF!</definedName>
    <definedName name="IncD.MICRCode">#REF!</definedName>
    <definedName name="IncD.NetAgriculturalIncome" localSheetId="3">#REF!</definedName>
    <definedName name="IncD.NetAgriculturalIncome">#REF!</definedName>
    <definedName name="IncD.NetTaxLiability" localSheetId="3">#REF!</definedName>
    <definedName name="IncD.NetTaxLiability">#REF!</definedName>
    <definedName name="IncD.RebateOnAgriInc" localSheetId="3">#REF!</definedName>
    <definedName name="IncD.RebateOnAgriInc">#REF!</definedName>
    <definedName name="IncD.RefundDue" localSheetId="3">#REF!</definedName>
    <definedName name="IncD.RefundDue">#REF!</definedName>
    <definedName name="IncD.Section80C" localSheetId="3">#REF!</definedName>
    <definedName name="IncD.Section80C">#REF!</definedName>
    <definedName name="IncD.Section80CCC" localSheetId="3">#REF!</definedName>
    <definedName name="IncD.Section80CCC">#REF!</definedName>
    <definedName name="IncD.Section80CCD" localSheetId="3">#REF!</definedName>
    <definedName name="IncD.Section80CCD">#REF!</definedName>
    <definedName name="IncD.Section80D" localSheetId="3">#REF!</definedName>
    <definedName name="IncD.Section80D">#REF!</definedName>
    <definedName name="IncD.Section80DD" localSheetId="3">#REF!</definedName>
    <definedName name="IncD.Section80DD">#REF!</definedName>
    <definedName name="IncD.Section80DDB" localSheetId="3">#REF!</definedName>
    <definedName name="IncD.Section80DDB">#REF!</definedName>
    <definedName name="IncD.Section80E" localSheetId="3">#REF!</definedName>
    <definedName name="IncD.Section80E">#REF!</definedName>
    <definedName name="IncD.Section80G" localSheetId="3">#REF!</definedName>
    <definedName name="IncD.Section80G">#REF!</definedName>
    <definedName name="IncD.Section80GG" localSheetId="3">#REF!</definedName>
    <definedName name="IncD.Section80GG">#REF!</definedName>
    <definedName name="IncD.Section80GGA" localSheetId="3">#REF!</definedName>
    <definedName name="IncD.Section80GGA">#REF!</definedName>
    <definedName name="IncD.Section80GGC" localSheetId="3">#REF!</definedName>
    <definedName name="IncD.Section80GGC">#REF!</definedName>
    <definedName name="IncD.Section80U" localSheetId="3">#REF!</definedName>
    <definedName name="IncD.Section80U">#REF!</definedName>
    <definedName name="IncD.Section89" localSheetId="3">#REF!</definedName>
    <definedName name="IncD.Section89">#REF!</definedName>
    <definedName name="IncD.Section90and91" localSheetId="3">#REF!</definedName>
    <definedName name="IncD.Section90and91">#REF!</definedName>
    <definedName name="IncD.SelfAssessmentTax" localSheetId="3">#REF!</definedName>
    <definedName name="IncD.SelfAssessmentTax">#REF!</definedName>
    <definedName name="IncD.SurchargeOnTaxPayable" localSheetId="3">#REF!</definedName>
    <definedName name="IncD.SurchargeOnTaxPayable">#REF!</definedName>
    <definedName name="IncD.TaxOnAggregateInc" localSheetId="3">#REF!</definedName>
    <definedName name="IncD.TaxOnAggregateInc">#REF!</definedName>
    <definedName name="IncD.TDS" localSheetId="3">#REF!</definedName>
    <definedName name="IncD.TDS">#REF!</definedName>
    <definedName name="IncD.TotalChapVIADeductions" localSheetId="3">#REF!</definedName>
    <definedName name="IncD.TotalChapVIADeductions">#REF!</definedName>
    <definedName name="IncD.TotalIncome" localSheetId="3">#REF!</definedName>
    <definedName name="IncD.TotalIncome">#REF!</definedName>
    <definedName name="IncD.TotalIntrstPay" localSheetId="3">#REF!</definedName>
    <definedName name="IncD.TotalIntrstPay">#REF!</definedName>
    <definedName name="IncD.TotalTaxesPaid" localSheetId="3">#REF!</definedName>
    <definedName name="IncD.TotalTaxesPaid">#REF!</definedName>
    <definedName name="IncD.TotalTaxPayable" localSheetId="3">#REF!</definedName>
    <definedName name="IncD.TotalTaxPayable">#REF!</definedName>
    <definedName name="IncD.TotTaxPlusIntrstPay" localSheetId="3">#REF!</definedName>
    <definedName name="IncD.TotTaxPlusIntrstPay">#REF!</definedName>
    <definedName name="IT.Amt" localSheetId="3">#REF!</definedName>
    <definedName name="IT.Amt">#REF!</definedName>
    <definedName name="IT.FormulaOFS" localSheetId="3">#REF!</definedName>
    <definedName name="IT.FormulaOFS">#REF!</definedName>
    <definedName name="_xlnm.Print_Area" localSheetId="0">Salary!$C$66:$AB$99</definedName>
    <definedName name="_xlnm.Print_Area" localSheetId="3">'Tax New Regime'!$A$1:$P$68</definedName>
    <definedName name="_xlnm.Print_Area" localSheetId="2">'Tax Old Regime'!$A$1:$P$67</definedName>
    <definedName name="Sex" localSheetId="3">'Other Deduction'!#REF!</definedName>
    <definedName name="Sex">'Other Deduction'!#REF!</definedName>
    <definedName name="sheet1.CityOrTownOrDistrict" localSheetId="3">#REF!</definedName>
    <definedName name="sheet1.CityOrTownOrDistrict">#REF!</definedName>
    <definedName name="sheet1.DOB" localSheetId="3">#REF!</definedName>
    <definedName name="sheet1.DOB">#REF!</definedName>
    <definedName name="sheet1.EmployerCategory1" localSheetId="3">#REF!</definedName>
    <definedName name="sheet1.EmployerCategory1">#REF!</definedName>
    <definedName name="sheet1.FirstName" localSheetId="3">#REF!</definedName>
    <definedName name="sheet1.FirstName">#REF!</definedName>
    <definedName name="sheet1.Gender1" localSheetId="3">#REF!</definedName>
    <definedName name="sheet1.Gender1">#REF!</definedName>
    <definedName name="sheet1.LocalityOrArea" localSheetId="3">#REF!</definedName>
    <definedName name="sheet1.LocalityOrArea">#REF!</definedName>
    <definedName name="sheet1.MiddleName" localSheetId="3">#REF!</definedName>
    <definedName name="sheet1.MiddleName">#REF!</definedName>
    <definedName name="sheet1.newstcode" localSheetId="3">#REF!</definedName>
    <definedName name="sheet1.newstcode">#REF!</definedName>
    <definedName name="sheet1.OrigRetFiledDate" localSheetId="3">#REF!</definedName>
    <definedName name="sheet1.OrigRetFiledDate">#REF!</definedName>
    <definedName name="sheet1.PAN" localSheetId="3">#REF!</definedName>
    <definedName name="sheet1.PAN">#REF!</definedName>
    <definedName name="sheet1.PhoneNo" localSheetId="3">#REF!</definedName>
    <definedName name="sheet1.PhoneNo">#REF!</definedName>
    <definedName name="sheet1.PinCode" localSheetId="3">#REF!</definedName>
    <definedName name="sheet1.PinCode">#REF!</definedName>
    <definedName name="sheet1.ReceiptNo" localSheetId="3">#REF!</definedName>
    <definedName name="sheet1.ReceiptNo">#REF!</definedName>
    <definedName name="sheet1.ResidenceName" localSheetId="3">#REF!</definedName>
    <definedName name="sheet1.ResidenceName">#REF!</definedName>
    <definedName name="sheet1.ResidenceNo" localSheetId="3">#REF!</definedName>
    <definedName name="sheet1.ResidenceNo">#REF!</definedName>
    <definedName name="sheet1.ResidentialStatus" localSheetId="3">#REF!</definedName>
    <definedName name="sheet1.ResidentialStatus">#REF!</definedName>
    <definedName name="sheet1.ResidentialStatus1" localSheetId="3">#REF!</definedName>
    <definedName name="sheet1.ResidentialStatus1">#REF!</definedName>
    <definedName name="sheet1.ReturnFileSec" localSheetId="3">#REF!</definedName>
    <definedName name="sheet1.ReturnFileSec">#REF!</definedName>
    <definedName name="sheet1.ReturnFileSec1" localSheetId="3">#REF!</definedName>
    <definedName name="sheet1.ReturnFileSec1">#REF!</definedName>
    <definedName name="sheet1.ReturnType" localSheetId="3">#REF!</definedName>
    <definedName name="sheet1.ReturnType">#REF!</definedName>
    <definedName name="sheet1.ReturnType1" localSheetId="3">#REF!</definedName>
    <definedName name="sheet1.ReturnType1">#REF!</definedName>
    <definedName name="sheet1.RoadOrStreet" localSheetId="3">#REF!</definedName>
    <definedName name="sheet1.RoadOrStreet">#REF!</definedName>
    <definedName name="sheet1.StateCode" localSheetId="3">#REF!</definedName>
    <definedName name="sheet1.StateCode">#REF!</definedName>
    <definedName name="sheet1.StateCode1" localSheetId="3">#REF!</definedName>
    <definedName name="sheet1.StateCode1">#REF!</definedName>
    <definedName name="sheet1.Status" localSheetId="3">#REF!</definedName>
    <definedName name="sheet1.Status">#REF!</definedName>
    <definedName name="sheet1.Status1" localSheetId="3">#REF!</definedName>
    <definedName name="sheet1.Status1">#REF!</definedName>
    <definedName name="sheet1.STDcode" localSheetId="3">#REF!</definedName>
    <definedName name="sheet1.STDcode">#REF!</definedName>
    <definedName name="sheet1.SurNameOrOrgName" localSheetId="3">#REF!</definedName>
    <definedName name="sheet1.SurNameOrOrgName">#REF!</definedName>
    <definedName name="sheet1.SwVersionNo" localSheetId="3">#REF!</definedName>
    <definedName name="sheet1.SwVersionNo">#REF!</definedName>
    <definedName name="TaxP.Amt" localSheetId="3">#REF!</definedName>
    <definedName name="TaxP.Amt">#REF!</definedName>
    <definedName name="TaxP.BSRCode" localSheetId="3">#REF!</definedName>
    <definedName name="TaxP.BSRCode">#REF!</definedName>
    <definedName name="TaxP.DateDep" localSheetId="3">#REF!</definedName>
    <definedName name="TaxP.DateDep">#REF!</definedName>
    <definedName name="TaxP.NameOfBank" localSheetId="3">#REF!</definedName>
    <definedName name="TaxP.NameOfBank">#REF!</definedName>
    <definedName name="TaxP.NameOfBranch" localSheetId="3">#REF!</definedName>
    <definedName name="TaxP.NameOfBranch">#REF!</definedName>
    <definedName name="TaxP.SrlNoOfChaln" localSheetId="3">#REF!</definedName>
    <definedName name="TaxP.SrlNoOfChaln">#REF!</definedName>
    <definedName name="TDS_Sum" localSheetId="3">#REF!</definedName>
    <definedName name="TDS_Sum">#REF!</definedName>
    <definedName name="TDS1.TotalTDSSal" localSheetId="3">#REF!</definedName>
    <definedName name="TDS1.TotalTDSSal">#REF!</definedName>
    <definedName name="TDS2_sum" localSheetId="3">#REF!</definedName>
    <definedName name="TDS2_sum">#REF!</definedName>
    <definedName name="TDSal.AddrDetail" localSheetId="3">#REF!</definedName>
    <definedName name="TDSal.AddrDetail">#REF!</definedName>
    <definedName name="TDSal.CityOrTownOrDistrict" localSheetId="3">#REF!</definedName>
    <definedName name="TDSal.CityOrTownOrDistrict">#REF!</definedName>
    <definedName name="TDSal.DeductUnderChapVIA" localSheetId="3">#REF!</definedName>
    <definedName name="TDSal.DeductUnderChapVIA">#REF!</definedName>
    <definedName name="TDSal.EmployerOrDeductorOrCollecterName" localSheetId="3">#REF!</definedName>
    <definedName name="TDSal.EmployerOrDeductorOrCollecterName">#REF!</definedName>
    <definedName name="TDSal.IncChrgSal" localSheetId="3">#REF!</definedName>
    <definedName name="TDSal.IncChrgSal">#REF!</definedName>
    <definedName name="TDSal.PinCode" localSheetId="3">#REF!</definedName>
    <definedName name="TDSal.PinCode">#REF!</definedName>
    <definedName name="TDSal.StateCode" localSheetId="3">#REF!</definedName>
    <definedName name="TDSal.StateCode">#REF!</definedName>
    <definedName name="TDSal.TAN" localSheetId="3">#REF!</definedName>
    <definedName name="TDSal.TAN">#REF!</definedName>
    <definedName name="TDSal.TaxPayIncluSurchEdnCes" localSheetId="3">#REF!</definedName>
    <definedName name="TDSal.TaxPayIncluSurchEdnCes">#REF!</definedName>
    <definedName name="TDSal.TaxPayRefund" localSheetId="3">#REF!</definedName>
    <definedName name="TDSal.TaxPayRefund">#REF!</definedName>
    <definedName name="TDSal.TotalTDSSal" localSheetId="3">#REF!</definedName>
    <definedName name="TDSal.TotalTDSSal">#REF!</definedName>
    <definedName name="TDSoth.AddrDetail" localSheetId="3">#REF!</definedName>
    <definedName name="TDSoth.AddrDetail">#REF!</definedName>
    <definedName name="TDSoth.AmtPaid" localSheetId="3">#REF!</definedName>
    <definedName name="TDSoth.AmtPaid">#REF!</definedName>
    <definedName name="TDSoth.CityOrTownOrDistrict" localSheetId="3">#REF!</definedName>
    <definedName name="TDSoth.CityOrTownOrDistrict">#REF!</definedName>
    <definedName name="TDSoth.ClaimOutOfTotTDSOnAmtPaid" localSheetId="3">#REF!</definedName>
    <definedName name="TDSoth.ClaimOutOfTotTDSOnAmtPaid">#REF!</definedName>
    <definedName name="TDSoth.DatePayCred" localSheetId="3">#REF!</definedName>
    <definedName name="TDSoth.DatePayCred">#REF!</definedName>
    <definedName name="TDSoth.EmployerOrDeductorOrCollecterName" localSheetId="3">#REF!</definedName>
    <definedName name="TDSoth.EmployerOrDeductorOrCollecterName">#REF!</definedName>
    <definedName name="TDSoth.PinCode" localSheetId="3">#REF!</definedName>
    <definedName name="TDSoth.PinCode">#REF!</definedName>
    <definedName name="TDSoth.StateCode" localSheetId="3">#REF!</definedName>
    <definedName name="TDSoth.StateCode">#REF!</definedName>
    <definedName name="TDSoth.TAN" localSheetId="3">#REF!</definedName>
    <definedName name="TDSoth.TAN">#REF!</definedName>
    <definedName name="TDSoth.TotTDSOnAmtPaid" localSheetId="3">#REF!</definedName>
    <definedName name="TDSoth.TotTDSOnAmtPaid">#REF!</definedName>
    <definedName name="tp" localSheetId="3">#REF!</definedName>
    <definedName name="tp">#REF!</definedName>
    <definedName name="Ver.AssesseeVerName" localSheetId="3">#REF!</definedName>
    <definedName name="Ver.AssesseeVerName">#REF!</definedName>
    <definedName name="Ver.Date" localSheetId="3">#REF!</definedName>
    <definedName name="Ver.Date">#REF!</definedName>
    <definedName name="Ver.FatherName" localSheetId="3">#REF!</definedName>
    <definedName name="Ver.FatherName">#REF!</definedName>
    <definedName name="Ver.IdentificationNoOfTRP" localSheetId="3">#REF!</definedName>
    <definedName name="Ver.IdentificationNoOfTRP">#REF!</definedName>
    <definedName name="Ver.NameOfTRP" localSheetId="3">#REF!</definedName>
    <definedName name="Ver.NameOfTRP">#REF!</definedName>
    <definedName name="Ver.Place" localSheetId="3">#REF!</definedName>
    <definedName name="Ver.Place">#REF!</definedName>
    <definedName name="Ver.ReImbFrmGov" localSheetId="3">#REF!</definedName>
    <definedName name="Ver.ReImbFrmGov">#REF!</definedName>
    <definedName name="Z_01E6FF9C_BB30_4C32_9D09_6DB93F11503E_.wvu.Cols" localSheetId="1" hidden="1">'Other Deduction'!$G:$XFD</definedName>
    <definedName name="Z_01E6FF9C_BB30_4C32_9D09_6DB93F11503E_.wvu.Cols" localSheetId="0" hidden="1">Salary!$AC:$XFD</definedName>
    <definedName name="Z_01E6FF9C_BB30_4C32_9D09_6DB93F11503E_.wvu.Cols" localSheetId="3" hidden="1">'Tax New Regime'!$R:$XFD</definedName>
    <definedName name="Z_01E6FF9C_BB30_4C32_9D09_6DB93F11503E_.wvu.Cols" localSheetId="2" hidden="1">'Tax Old Regime'!$R:$XFD</definedName>
    <definedName name="Z_01E6FF9C_BB30_4C32_9D09_6DB93F11503E_.wvu.PrintArea" localSheetId="0" hidden="1">Salary!$C$66:$AB$97</definedName>
    <definedName name="Z_01E6FF9C_BB30_4C32_9D09_6DB93F11503E_.wvu.PrintArea" localSheetId="3" hidden="1">'Tax New Regime'!$A$1:$P$72</definedName>
    <definedName name="Z_01E6FF9C_BB30_4C32_9D09_6DB93F11503E_.wvu.PrintArea" localSheetId="2" hidden="1">'Tax Old Regime'!$A$1:$P$71</definedName>
    <definedName name="Z_01E6FF9C_BB30_4C32_9D09_6DB93F11503E_.wvu.Rows" localSheetId="1" hidden="1">'Other Deduction'!$561:$1048576,'Other Deduction'!$23:$560</definedName>
    <definedName name="Z_01E6FF9C_BB30_4C32_9D09_6DB93F11503E_.wvu.Rows" localSheetId="0" hidden="1">Salary!$1010:$1048576,Salary!$98:$1009</definedName>
    <definedName name="Z_01E6FF9C_BB30_4C32_9D09_6DB93F11503E_.wvu.Rows" localSheetId="3" hidden="1">'Tax New Regime'!$78:$1048576,'Tax New Regime'!$74:$77</definedName>
    <definedName name="Z_01E6FF9C_BB30_4C32_9D09_6DB93F11503E_.wvu.Rows" localSheetId="2" hidden="1">'Tax Old Regime'!$77:$1048576,'Tax Old Regime'!$73:$76</definedName>
    <definedName name="Z_483AFC7C_A53B_4837_A853_31CBC6C9ED1B_.wvu.Cols" localSheetId="1" hidden="1">'Other Deduction'!$G:$XFD</definedName>
    <definedName name="Z_483AFC7C_A53B_4837_A853_31CBC6C9ED1B_.wvu.Cols" localSheetId="0" hidden="1">Salary!$AC:$XFD</definedName>
    <definedName name="Z_483AFC7C_A53B_4837_A853_31CBC6C9ED1B_.wvu.Cols" localSheetId="3" hidden="1">'Tax New Regime'!$R:$XFD</definedName>
    <definedName name="Z_483AFC7C_A53B_4837_A853_31CBC6C9ED1B_.wvu.Cols" localSheetId="2" hidden="1">'Tax Old Regime'!$R:$XFD</definedName>
    <definedName name="Z_483AFC7C_A53B_4837_A853_31CBC6C9ED1B_.wvu.PrintArea" localSheetId="0" hidden="1">Salary!$C$66:$AB$97</definedName>
    <definedName name="Z_483AFC7C_A53B_4837_A853_31CBC6C9ED1B_.wvu.PrintArea" localSheetId="3" hidden="1">'Tax New Regime'!$A$1:$P$72</definedName>
    <definedName name="Z_483AFC7C_A53B_4837_A853_31CBC6C9ED1B_.wvu.PrintArea" localSheetId="2" hidden="1">'Tax Old Regime'!$A$1:$P$71</definedName>
    <definedName name="Z_483AFC7C_A53B_4837_A853_31CBC6C9ED1B_.wvu.Rows" localSheetId="1" hidden="1">'Other Deduction'!$561:$1048576,'Other Deduction'!$23:$560</definedName>
    <definedName name="Z_483AFC7C_A53B_4837_A853_31CBC6C9ED1B_.wvu.Rows" localSheetId="0" hidden="1">Salary!$1010:$1048576,Salary!$98:$1009</definedName>
    <definedName name="Z_483AFC7C_A53B_4837_A853_31CBC6C9ED1B_.wvu.Rows" localSheetId="3" hidden="1">'Tax New Regime'!$78:$1048576,'Tax New Regime'!$74:$77</definedName>
    <definedName name="Z_483AFC7C_A53B_4837_A853_31CBC6C9ED1B_.wvu.Rows" localSheetId="2" hidden="1">'Tax Old Regime'!$77:$1048576,'Tax Old Regime'!$73:$76</definedName>
  </definedNames>
  <calcPr calcId="124519"/>
  <customWorkbookViews>
    <customWorkbookView name="x - Personal View" guid="{483AFC7C-A53B-4837-A853-31CBC6C9ED1B}" mergeInterval="0" personalView="1" maximized="1" xWindow="1" yWindow="1" windowWidth="800" windowHeight="382" activeSheetId="1"/>
    <customWorkbookView name="Kalu Ram Kumawat - Personal View" guid="{01E6FF9C-BB30-4C32-9D09-6DB93F11503E}" mergeInterval="0" personalView="1" maximized="1" xWindow="1" yWindow="1" windowWidth="1024" windowHeight="547" activeSheetId="1"/>
  </customWorkbookViews>
</workbook>
</file>

<file path=xl/calcChain.xml><?xml version="1.0" encoding="utf-8"?>
<calcChain xmlns="http://schemas.openxmlformats.org/spreadsheetml/2006/main">
  <c r="H84" i="2"/>
  <c r="P84" s="1"/>
  <c r="Z73"/>
  <c r="Z74"/>
  <c r="Z75"/>
  <c r="Z76"/>
  <c r="Z77"/>
  <c r="Z78"/>
  <c r="Z79"/>
  <c r="Z80"/>
  <c r="Z81"/>
  <c r="Z82"/>
  <c r="Z83"/>
  <c r="Z85"/>
  <c r="Z86"/>
  <c r="Z87"/>
  <c r="Z88"/>
  <c r="Z89"/>
  <c r="Z90"/>
  <c r="Z91"/>
  <c r="Z72"/>
  <c r="P73"/>
  <c r="P74"/>
  <c r="P75"/>
  <c r="P76"/>
  <c r="P77"/>
  <c r="P78"/>
  <c r="P79"/>
  <c r="P80"/>
  <c r="P81"/>
  <c r="P82"/>
  <c r="P83"/>
  <c r="P85"/>
  <c r="P72"/>
  <c r="Q84" l="1"/>
  <c r="Z84" s="1"/>
  <c r="Q85"/>
  <c r="Q73"/>
  <c r="Q74"/>
  <c r="Q75"/>
  <c r="Q76"/>
  <c r="Q77"/>
  <c r="Q78"/>
  <c r="Q79"/>
  <c r="Q80"/>
  <c r="Q81"/>
  <c r="Q82"/>
  <c r="Q83"/>
  <c r="Q72"/>
  <c r="P88"/>
  <c r="Q88"/>
  <c r="M84"/>
  <c r="L9" i="5"/>
  <c r="F92" i="2"/>
  <c r="G92"/>
  <c r="J92"/>
  <c r="K92"/>
  <c r="L92"/>
  <c r="N92"/>
  <c r="R92"/>
  <c r="S92"/>
  <c r="T92"/>
  <c r="V92"/>
  <c r="W92"/>
  <c r="X92"/>
  <c r="Y92"/>
  <c r="P42" i="5"/>
  <c r="P46" i="3"/>
  <c r="D86" i="2"/>
  <c r="O86" s="1"/>
  <c r="O87"/>
  <c r="O88"/>
  <c r="O89"/>
  <c r="O90"/>
  <c r="O91"/>
  <c r="S83"/>
  <c r="P43" i="3"/>
  <c r="P45"/>
  <c r="P6"/>
  <c r="H72" i="2" l="1"/>
  <c r="S5"/>
  <c r="S6"/>
  <c r="S7"/>
  <c r="S8"/>
  <c r="S9"/>
  <c r="S10"/>
  <c r="S11"/>
  <c r="S12"/>
  <c r="S13"/>
  <c r="S14"/>
  <c r="S15"/>
  <c r="S16"/>
  <c r="S17"/>
  <c r="S18"/>
  <c r="S19"/>
  <c r="S20"/>
  <c r="S21"/>
  <c r="S22"/>
  <c r="S23"/>
  <c r="S24"/>
  <c r="S25"/>
  <c r="S26"/>
  <c r="S27"/>
  <c r="S28"/>
  <c r="S29"/>
  <c r="S30"/>
  <c r="S31"/>
  <c r="S32"/>
  <c r="S33"/>
  <c r="S34"/>
  <c r="S35"/>
  <c r="S36"/>
  <c r="S37"/>
  <c r="S38"/>
  <c r="S39"/>
  <c r="S40"/>
  <c r="S41"/>
  <c r="S42"/>
  <c r="S43"/>
  <c r="S44"/>
  <c r="S45"/>
  <c r="S46"/>
  <c r="S47"/>
  <c r="S48"/>
  <c r="S49"/>
  <c r="S50"/>
  <c r="S51"/>
  <c r="S52"/>
  <c r="S53"/>
  <c r="S54"/>
  <c r="S55"/>
  <c r="S56"/>
  <c r="S57"/>
  <c r="S58"/>
  <c r="S59"/>
  <c r="S60"/>
  <c r="S61"/>
  <c r="S62"/>
  <c r="S63"/>
  <c r="S4"/>
  <c r="AB5" s="1"/>
  <c r="P71"/>
  <c r="I72"/>
  <c r="E73"/>
  <c r="F73"/>
  <c r="G73"/>
  <c r="J73"/>
  <c r="K73"/>
  <c r="L73"/>
  <c r="N73"/>
  <c r="R73"/>
  <c r="R74" s="1"/>
  <c r="R75" s="1"/>
  <c r="R76" s="1"/>
  <c r="R77" s="1"/>
  <c r="R78" s="1"/>
  <c r="R79" s="1"/>
  <c r="R80" s="1"/>
  <c r="R81" s="1"/>
  <c r="R82" s="1"/>
  <c r="R83" s="1"/>
  <c r="S73"/>
  <c r="S74" s="1"/>
  <c r="S75" s="1"/>
  <c r="S76" s="1"/>
  <c r="S77" s="1"/>
  <c r="S78" s="1"/>
  <c r="S79" s="1"/>
  <c r="S80" s="1"/>
  <c r="S81" s="1"/>
  <c r="S82" s="1"/>
  <c r="T73"/>
  <c r="T74" s="1"/>
  <c r="T75" s="1"/>
  <c r="T76" s="1"/>
  <c r="T77" s="1"/>
  <c r="T78" s="1"/>
  <c r="T79" s="1"/>
  <c r="T80" s="1"/>
  <c r="T81" s="1"/>
  <c r="T82" s="1"/>
  <c r="T83" s="1"/>
  <c r="U73"/>
  <c r="V73"/>
  <c r="W73"/>
  <c r="W74" s="1"/>
  <c r="W75" s="1"/>
  <c r="W76" s="1"/>
  <c r="W77" s="1"/>
  <c r="W78" s="1"/>
  <c r="W79" s="1"/>
  <c r="W80" s="1"/>
  <c r="W81" s="1"/>
  <c r="W82" s="1"/>
  <c r="W83" s="1"/>
  <c r="X73"/>
  <c r="X74" s="1"/>
  <c r="X75" s="1"/>
  <c r="X76" s="1"/>
  <c r="X77" s="1"/>
  <c r="X78" s="1"/>
  <c r="X79" s="1"/>
  <c r="X80" s="1"/>
  <c r="X81" s="1"/>
  <c r="X82" s="1"/>
  <c r="X83" s="1"/>
  <c r="Y73"/>
  <c r="Y74" s="1"/>
  <c r="Y75" s="1"/>
  <c r="Y76" s="1"/>
  <c r="Y77" s="1"/>
  <c r="Y78" s="1"/>
  <c r="Y79" s="1"/>
  <c r="Y80" s="1"/>
  <c r="E74"/>
  <c r="F74"/>
  <c r="G74"/>
  <c r="J74"/>
  <c r="K74"/>
  <c r="L74"/>
  <c r="N74"/>
  <c r="V74"/>
  <c r="V75" s="1"/>
  <c r="V76" s="1"/>
  <c r="V77" s="1"/>
  <c r="V78" s="1"/>
  <c r="V79" s="1"/>
  <c r="V80" s="1"/>
  <c r="V81" s="1"/>
  <c r="V82" s="1"/>
  <c r="V83" s="1"/>
  <c r="E75"/>
  <c r="F75"/>
  <c r="G75"/>
  <c r="J75"/>
  <c r="K75"/>
  <c r="L75"/>
  <c r="N75"/>
  <c r="E76"/>
  <c r="F76"/>
  <c r="G76"/>
  <c r="J76"/>
  <c r="K76"/>
  <c r="L76"/>
  <c r="N76"/>
  <c r="E77"/>
  <c r="F77"/>
  <c r="G77"/>
  <c r="J77"/>
  <c r="K77"/>
  <c r="L77"/>
  <c r="N77"/>
  <c r="E78"/>
  <c r="F78"/>
  <c r="G78"/>
  <c r="J78"/>
  <c r="K78"/>
  <c r="L78"/>
  <c r="N78"/>
  <c r="E79"/>
  <c r="F79"/>
  <c r="G79"/>
  <c r="J79"/>
  <c r="K79"/>
  <c r="L79"/>
  <c r="N79"/>
  <c r="E80"/>
  <c r="F80"/>
  <c r="G80"/>
  <c r="J80"/>
  <c r="K80"/>
  <c r="L80"/>
  <c r="N80"/>
  <c r="E81"/>
  <c r="F81"/>
  <c r="G81"/>
  <c r="J81"/>
  <c r="K81"/>
  <c r="L81"/>
  <c r="N81"/>
  <c r="E82"/>
  <c r="F82"/>
  <c r="G82"/>
  <c r="J82"/>
  <c r="K82"/>
  <c r="L82"/>
  <c r="N82"/>
  <c r="E83"/>
  <c r="F83"/>
  <c r="G83"/>
  <c r="J83"/>
  <c r="K83"/>
  <c r="L83"/>
  <c r="N83"/>
  <c r="U74" l="1"/>
  <c r="U75" s="1"/>
  <c r="U76" s="1"/>
  <c r="U77" s="1"/>
  <c r="U78" s="1"/>
  <c r="U79" s="1"/>
  <c r="U80" s="1"/>
  <c r="U81" s="1"/>
  <c r="U82" s="1"/>
  <c r="U83" s="1"/>
  <c r="U92"/>
  <c r="L10" i="3" s="1"/>
  <c r="M82" i="2"/>
  <c r="M80"/>
  <c r="M75"/>
  <c r="M77"/>
  <c r="M73"/>
  <c r="M79"/>
  <c r="M81"/>
  <c r="M83"/>
  <c r="M74"/>
  <c r="M76"/>
  <c r="M78"/>
  <c r="M72"/>
  <c r="I73"/>
  <c r="I74" s="1"/>
  <c r="I75" s="1"/>
  <c r="I76" s="1"/>
  <c r="I77" s="1"/>
  <c r="I78" s="1"/>
  <c r="I79" s="1"/>
  <c r="I80" s="1"/>
  <c r="I81" s="1"/>
  <c r="I82" s="1"/>
  <c r="I83" s="1"/>
  <c r="E92"/>
  <c r="O84"/>
  <c r="M85"/>
  <c r="D73"/>
  <c r="D76"/>
  <c r="H85" l="1"/>
  <c r="H76"/>
  <c r="H73"/>
  <c r="O73" s="1"/>
  <c r="M92"/>
  <c r="I92"/>
  <c r="O85"/>
  <c r="D74"/>
  <c r="O72"/>
  <c r="AA72" s="1"/>
  <c r="D77"/>
  <c r="H74" l="1"/>
  <c r="D78"/>
  <c r="H77"/>
  <c r="O77" s="1"/>
  <c r="O76"/>
  <c r="D75"/>
  <c r="D79"/>
  <c r="H79" s="1"/>
  <c r="AA76" l="1"/>
  <c r="H75"/>
  <c r="H78"/>
  <c r="O78" s="1"/>
  <c r="AA73"/>
  <c r="O74"/>
  <c r="D80"/>
  <c r="O79"/>
  <c r="AA84"/>
  <c r="AA77" l="1"/>
  <c r="H80"/>
  <c r="AA74"/>
  <c r="AA85"/>
  <c r="O75"/>
  <c r="AA79"/>
  <c r="D81"/>
  <c r="AA75" l="1"/>
  <c r="AA78"/>
  <c r="H81"/>
  <c r="O80"/>
  <c r="D82"/>
  <c r="AA80" l="1"/>
  <c r="O81"/>
  <c r="H82"/>
  <c r="D83"/>
  <c r="H83" l="1"/>
  <c r="H92" s="1"/>
  <c r="D92"/>
  <c r="O82"/>
  <c r="AA82" l="1"/>
  <c r="Q92"/>
  <c r="AA81"/>
  <c r="P92"/>
  <c r="O83"/>
  <c r="P32" i="5" l="1"/>
  <c r="P33" i="3"/>
  <c r="O92" i="2"/>
  <c r="A2" i="1"/>
  <c r="N65" i="5"/>
  <c r="P62"/>
  <c r="P43"/>
  <c r="P41"/>
  <c r="P40"/>
  <c r="P39"/>
  <c r="P38"/>
  <c r="P37"/>
  <c r="P36"/>
  <c r="H29"/>
  <c r="N28"/>
  <c r="H28"/>
  <c r="N27"/>
  <c r="N26"/>
  <c r="N25"/>
  <c r="H25"/>
  <c r="N24"/>
  <c r="H24"/>
  <c r="N23"/>
  <c r="H23"/>
  <c r="N22"/>
  <c r="N21"/>
  <c r="P17"/>
  <c r="J14"/>
  <c r="L12"/>
  <c r="D14" s="1"/>
  <c r="L8"/>
  <c r="L7"/>
  <c r="O3"/>
  <c r="K3"/>
  <c r="D3"/>
  <c r="A1"/>
  <c r="O3" i="3"/>
  <c r="K3"/>
  <c r="D3"/>
  <c r="AA83" i="2" l="1"/>
  <c r="H30" i="3"/>
  <c r="H26" l="1"/>
  <c r="P34"/>
  <c r="L9" l="1"/>
  <c r="Z92" i="2" l="1"/>
  <c r="N23" i="3" l="1"/>
  <c r="N27"/>
  <c r="N29"/>
  <c r="N28"/>
  <c r="N26"/>
  <c r="N25"/>
  <c r="N24"/>
  <c r="N22"/>
  <c r="P61" l="1"/>
  <c r="P41"/>
  <c r="P40"/>
  <c r="P39"/>
  <c r="P38"/>
  <c r="P37"/>
  <c r="P44"/>
  <c r="P42"/>
  <c r="P18"/>
  <c r="N64" l="1"/>
  <c r="AA90" i="2"/>
  <c r="AA91"/>
  <c r="AA88"/>
  <c r="AA89"/>
  <c r="AA86" l="1"/>
  <c r="L8" i="3" l="1"/>
  <c r="H29"/>
  <c r="H25"/>
  <c r="H24"/>
  <c r="J15"/>
  <c r="L13"/>
  <c r="D15" s="1"/>
  <c r="P5"/>
  <c r="A1"/>
  <c r="AA87" i="2" l="1"/>
  <c r="AA92" s="1"/>
  <c r="H22" i="5" l="1"/>
  <c r="G14"/>
  <c r="L14" s="1"/>
  <c r="P15" s="1"/>
  <c r="H27"/>
  <c r="H28" i="3" l="1"/>
  <c r="H23"/>
  <c r="G15"/>
  <c r="L15" s="1"/>
  <c r="P16" s="1"/>
  <c r="E65" i="5" l="1"/>
  <c r="E64" i="3" l="1"/>
  <c r="I65" i="5" l="1"/>
  <c r="K65" l="1"/>
  <c r="I64" i="3"/>
  <c r="L65" i="5" l="1"/>
  <c r="O65" s="1"/>
  <c r="K64" i="3"/>
  <c r="F20" i="1"/>
  <c r="F8" l="1"/>
  <c r="L64" i="3"/>
  <c r="O64" s="1"/>
  <c r="F4" i="1"/>
  <c r="F17" l="1"/>
  <c r="P34" i="5" l="1"/>
  <c r="P45" s="1"/>
  <c r="H21"/>
  <c r="P4"/>
  <c r="P6" s="1"/>
  <c r="H26"/>
  <c r="H27" i="3"/>
  <c r="H22"/>
  <c r="P4"/>
  <c r="P7" s="1"/>
  <c r="L10" i="5" l="1"/>
  <c r="P10" s="1"/>
  <c r="N30"/>
  <c r="N31" i="3"/>
  <c r="P32" s="1"/>
  <c r="P35" s="1"/>
  <c r="P47" s="1"/>
  <c r="L11"/>
  <c r="P11" s="1"/>
  <c r="P12" s="1"/>
  <c r="P17" s="1"/>
  <c r="P19" s="1"/>
  <c r="P11" i="5" l="1"/>
  <c r="P16" s="1"/>
  <c r="P18" s="1"/>
  <c r="P46" s="1"/>
  <c r="P47" s="1"/>
  <c r="P52" s="1"/>
  <c r="F12" i="1"/>
  <c r="A21"/>
  <c r="D21"/>
  <c r="P48" i="3"/>
  <c r="P49" s="1"/>
  <c r="P53" s="1"/>
  <c r="P55" i="5" l="1"/>
  <c r="P54"/>
  <c r="P53"/>
  <c r="P51"/>
  <c r="P54" i="3"/>
  <c r="F6" i="1"/>
  <c r="P55" i="3"/>
  <c r="P56" i="5" l="1"/>
  <c r="P58" s="1"/>
  <c r="P56" i="3"/>
  <c r="P57" s="1"/>
  <c r="P57" i="5" l="1"/>
  <c r="P59" s="1"/>
  <c r="P60" s="1"/>
  <c r="P61" s="1"/>
  <c r="P63" s="1"/>
  <c r="P58" i="3"/>
  <c r="P59" s="1"/>
  <c r="A66" i="5" l="1"/>
  <c r="P66"/>
  <c r="P60" i="3"/>
  <c r="P62" l="1"/>
  <c r="A65" l="1"/>
  <c r="A20" i="1" s="1"/>
  <c r="P65" i="3"/>
  <c r="D20" i="1" s="1"/>
</calcChain>
</file>

<file path=xl/sharedStrings.xml><?xml version="1.0" encoding="utf-8"?>
<sst xmlns="http://schemas.openxmlformats.org/spreadsheetml/2006/main" count="576" uniqueCount="236">
  <si>
    <t>PS Aarampura</t>
  </si>
  <si>
    <t>Basic Pay</t>
  </si>
  <si>
    <t>Dearness Pay</t>
  </si>
  <si>
    <t>UPS Pathraj Kala</t>
  </si>
  <si>
    <t>UPS Manda</t>
  </si>
  <si>
    <t>LIC</t>
  </si>
  <si>
    <t>UPS Ramsinghpura</t>
  </si>
  <si>
    <t>Month</t>
  </si>
  <si>
    <t>UPS Kuhada Khurd</t>
  </si>
  <si>
    <t>UPS Banediya Charnan</t>
  </si>
  <si>
    <t>GSS Ganeshganj</t>
  </si>
  <si>
    <t>UPS Laxmipura Dhakaran</t>
  </si>
  <si>
    <t>UPS Raghunathpura</t>
  </si>
  <si>
    <t>UPS Sandla</t>
  </si>
  <si>
    <t>Spl. Pay</t>
  </si>
  <si>
    <t>D.A.</t>
  </si>
  <si>
    <t>Taxable Amt</t>
  </si>
  <si>
    <t>PAN :</t>
  </si>
  <si>
    <t xml:space="preserve">                                                              'ks"k ¼2&amp;3½</t>
  </si>
  <si>
    <t>Nil</t>
  </si>
  <si>
    <t>2,50,001-5,00,000</t>
  </si>
  <si>
    <t>5,00,001-10,00,000</t>
  </si>
  <si>
    <t>TOTAL</t>
  </si>
  <si>
    <t>Signature of Employee</t>
  </si>
  <si>
    <t>Signature of DDO</t>
  </si>
  <si>
    <t>Tax Deposited</t>
  </si>
  <si>
    <t>Bonus</t>
  </si>
  <si>
    <t>Fixation Arrear</t>
  </si>
  <si>
    <t>Income Tax / TDS</t>
  </si>
  <si>
    <t>Leave  Pay</t>
  </si>
  <si>
    <t xml:space="preserve">Other </t>
  </si>
  <si>
    <t>Total
Deduction</t>
  </si>
  <si>
    <t>Gross  Salary</t>
  </si>
  <si>
    <t>Washing Allow.</t>
  </si>
  <si>
    <t>3,00,001-5,00,000</t>
  </si>
  <si>
    <t>Rebate Under Section
80C, 80CCC, 80CCD(1)</t>
  </si>
  <si>
    <t>No</t>
  </si>
  <si>
    <t>HRA</t>
  </si>
  <si>
    <t>Salary Arrear 1</t>
  </si>
  <si>
    <t>Salary Arrear 2</t>
  </si>
  <si>
    <t>Salary Arrear 3</t>
  </si>
  <si>
    <t>BASIC+D.A.</t>
  </si>
  <si>
    <t>Bill No. &amp; T.V. No.</t>
  </si>
  <si>
    <t>Yes</t>
  </si>
  <si>
    <t>Total</t>
  </si>
  <si>
    <t>Designation</t>
  </si>
  <si>
    <t>C.C.A.</t>
  </si>
  <si>
    <t>RECEIPTS</t>
  </si>
  <si>
    <t>DEDUCTIONS</t>
  </si>
  <si>
    <t>Handicap Allow</t>
  </si>
  <si>
    <t>Other Deduction</t>
  </si>
  <si>
    <t>Net Cash Payment</t>
  </si>
  <si>
    <t>LIC - Life Insurance</t>
  </si>
  <si>
    <t>NSC - National Savings Certificate</t>
  </si>
  <si>
    <t>Group Insurance</t>
  </si>
  <si>
    <t>ULIP / Annual Plan</t>
  </si>
  <si>
    <t>Contribution to Pension Plan (80CCC)</t>
  </si>
  <si>
    <t>Rs</t>
  </si>
  <si>
    <t>Interest paid on National Savings Certificate</t>
  </si>
  <si>
    <t>Tution Fees</t>
  </si>
  <si>
    <t>Equity Linked Savings Scheme</t>
  </si>
  <si>
    <t>Defferred Annuty</t>
  </si>
  <si>
    <t>PLI</t>
  </si>
  <si>
    <t>Other Deductions - (80C)</t>
  </si>
  <si>
    <t>Sukanya Samriddhi Yojana</t>
  </si>
  <si>
    <t>PPF -Public Provident Fund</t>
  </si>
  <si>
    <t>NSS -National Savings Scheme</t>
  </si>
  <si>
    <t>Maximum Deduction Amount Up to Rs 1.50 lakh</t>
  </si>
  <si>
    <t xml:space="preserve">Total (1 To 18)  </t>
  </si>
  <si>
    <t>Name</t>
  </si>
  <si>
    <t>Total Income from Salary With NPS</t>
  </si>
  <si>
    <t>House Rent, Under Section 10(13-A) and other Allowances Under Section 10(14) which are Exempt from tax.</t>
  </si>
  <si>
    <t xml:space="preserve">                                                           Remanent (4-5)</t>
  </si>
  <si>
    <t>(A) Income from House Property: (1) In Own Use - Nil</t>
  </si>
  <si>
    <t>(2) Rent Received is Rs.</t>
  </si>
  <si>
    <r>
      <t xml:space="preserve">Rent of </t>
    </r>
    <r>
      <rPr>
        <sz val="10"/>
        <rFont val="Calibri"/>
        <family val="2"/>
        <scheme val="minor"/>
      </rPr>
      <t>30%</t>
    </r>
  </si>
  <si>
    <t>(B) Subtract</t>
  </si>
  <si>
    <t>Interest of House Loan</t>
  </si>
  <si>
    <r>
      <rPr>
        <sz val="12"/>
        <rFont val="Calibri"/>
        <family val="2"/>
        <scheme val="minor"/>
      </rPr>
      <t>(i)   Entertainment Allowance 16(II) (Maximum limit Rs.5000)</t>
    </r>
    <r>
      <rPr>
        <sz val="12"/>
        <rFont val="DevLys 010"/>
      </rPr>
      <t xml:space="preserve">  </t>
    </r>
  </si>
  <si>
    <t>(ii)  Expenditure tax under section 16(III)</t>
  </si>
  <si>
    <t>House Tax</t>
  </si>
  <si>
    <t>Remainder -/+ (sum of 7(A) and 7(B)</t>
  </si>
  <si>
    <t>Total Balance -/+ (6 &amp; 7)</t>
  </si>
  <si>
    <t>Other Income</t>
  </si>
  <si>
    <t>Gross Income (8+9)</t>
  </si>
  <si>
    <t>Deduct Deduction Under Section US  - 80C, 80CCC,80CCD (1)</t>
  </si>
  <si>
    <t>Other Deductions</t>
  </si>
  <si>
    <t>1. Section 80D Medical Insurance Premium (Rs. 25000 for Self, Spouse and Children, Rs. 25000 for Parents, Rs. 50000 for Senior Citizen)</t>
  </si>
  <si>
    <t>Grand Total (1 to 8)</t>
  </si>
  <si>
    <r>
      <t xml:space="preserve">Total Deductions </t>
    </r>
    <r>
      <rPr>
        <b/>
        <sz val="10"/>
        <rFont val="Calibri"/>
        <family val="2"/>
        <scheme val="minor"/>
      </rPr>
      <t>( 11 + 12)</t>
    </r>
  </si>
  <si>
    <t>Taxable Income (10-13)</t>
  </si>
  <si>
    <r>
      <t xml:space="preserve">Rounding off the Amount of total Income (in Multiples of Ten) Section </t>
    </r>
    <r>
      <rPr>
        <b/>
        <sz val="11"/>
        <rFont val="Calibri"/>
        <family val="2"/>
        <scheme val="minor"/>
      </rPr>
      <t>288A</t>
    </r>
  </si>
  <si>
    <t>Calculation of income tax on the basis of column 15 above</t>
  </si>
  <si>
    <t>Senior Citizen (60 to 80 years)</t>
  </si>
  <si>
    <t>One Person Tax Payer</t>
  </si>
  <si>
    <t>80 years of age or Older</t>
  </si>
  <si>
    <t>Up to 2,50,000</t>
  </si>
  <si>
    <t>Up to 5,00,000</t>
  </si>
  <si>
    <t>Up to 3,00,000</t>
  </si>
  <si>
    <t xml:space="preserve">More Than 10,00,000 </t>
  </si>
  <si>
    <t>More Than 10,00,000</t>
  </si>
  <si>
    <t xml:space="preserve">(1) Total Incometax </t>
  </si>
  <si>
    <t>(2) Exemption section 87(I) (exemption of income tax on taxable income of Rs.2.50 lakh to Rs.5.00 lakh subject to a maximum of Rs.12500)</t>
  </si>
  <si>
    <t>(3) Balance Income Tax</t>
  </si>
  <si>
    <t>(4) Education cess 2% and surcharge for higher education 2% (Total 4%)</t>
  </si>
  <si>
    <t xml:space="preserve">                                                Total Incometax  (3+4)</t>
  </si>
  <si>
    <t>Subtract:- Relief under section 89</t>
  </si>
  <si>
    <t>Total Balance Income Tax</t>
  </si>
  <si>
    <t xml:space="preserve"> Details of Income Tax Deductions
</t>
  </si>
  <si>
    <t xml:space="preserve">T.D.S </t>
  </si>
  <si>
    <t>Total Tax Deduction</t>
  </si>
  <si>
    <t xml:space="preserve">Signature of Employee </t>
  </si>
  <si>
    <t>1. House Rent</t>
  </si>
  <si>
    <t>7. Interest of House Loan</t>
  </si>
  <si>
    <t>5. House Tax</t>
  </si>
  <si>
    <t>4. Income from House Property</t>
  </si>
  <si>
    <t>8. LIC - Life Insurance (Other Than Salary)</t>
  </si>
  <si>
    <t>9. PLI</t>
  </si>
  <si>
    <t>11. ULIP / Annual Plan</t>
  </si>
  <si>
    <t>GPF -Public provident fund</t>
  </si>
  <si>
    <t>12. NSC - National Savings Certificate</t>
  </si>
  <si>
    <t>13. Interest of NSC</t>
  </si>
  <si>
    <t>14. PPF -Public Provident Fund</t>
  </si>
  <si>
    <t>15. NSS -National Savings Scheme</t>
  </si>
  <si>
    <t>16. Sukanya Samriddhi Yojana</t>
  </si>
  <si>
    <t>10. Tution Fees</t>
  </si>
  <si>
    <t>NPS (New Pension Scheme)</t>
  </si>
  <si>
    <r>
      <rPr>
        <b/>
        <sz val="10"/>
        <rFont val="Calibri"/>
        <family val="2"/>
        <scheme val="minor"/>
      </rPr>
      <t xml:space="preserve">(A) - Maximum limit 1,50,000 </t>
    </r>
    <r>
      <rPr>
        <b/>
        <sz val="12"/>
        <rFont val="Calibri"/>
        <family val="2"/>
        <scheme val="minor"/>
      </rPr>
      <t>&amp; Under Section (</t>
    </r>
    <r>
      <rPr>
        <b/>
        <sz val="10"/>
        <rFont val="Calibri"/>
        <family val="2"/>
        <scheme val="minor"/>
      </rPr>
      <t>80CCE)</t>
    </r>
    <r>
      <rPr>
        <b/>
        <sz val="12"/>
        <rFont val="Calibri"/>
        <family val="2"/>
        <scheme val="minor"/>
      </rPr>
      <t xml:space="preserve"> Except</t>
    </r>
  </si>
  <si>
    <t>(C) Less - Section 80CCD (1B) Additional Contribution to New Pension Scheme (Maximum Rs.50,000)</t>
  </si>
  <si>
    <t xml:space="preserve">Total (A+B+C)     </t>
  </si>
  <si>
    <t>Details of Deductions, Income/Deposits and Exemptions Other Than Salary</t>
  </si>
  <si>
    <t xml:space="preserve">2. Entertainment Allowance </t>
  </si>
  <si>
    <t>Receipt Required for House Rent Exemption</t>
  </si>
  <si>
    <t>8. Section 80GGA Donations given for Approved Scientific, Social, Rural Development etc.</t>
  </si>
  <si>
    <t>7. Section 80TTA Maximum Interest on Savings Account is Rs. 10,000 194(IA) 80 TTB Senior Citizen (Maximum Interest Rs.50000)</t>
  </si>
  <si>
    <t>6. Section 80U In case of Permanent Physical Disability (maximum 75,000 and 125,000 as per the 1995 Act)</t>
  </si>
  <si>
    <t>5. Section 80G Donations given to Charitable Institutions etc. (100 percent in A category and 50 percent in B category)</t>
  </si>
  <si>
    <t>4. Section 80E Interest on Loan taken for Higher Education</t>
  </si>
  <si>
    <t>3. Section 80DDB Deduction for Treatment of Specific Diseases (Maximum Rs.40,000, Rs.100,000 for Senior Citizen)</t>
  </si>
  <si>
    <t>2. Section 80DD Medical Treatment of dependents with Disabilities (maximum 75,000 and 80% or more disability 125,000)</t>
  </si>
  <si>
    <t>3. Expenditure tax under section 16(III)</t>
  </si>
  <si>
    <t>CREATED BY : PARMANAND MEGHWAL SENIOR TEACHER  (9784379510) , BARAN RAJASTHAN.</t>
  </si>
  <si>
    <t>DOWNLOD TAX SOFTWARE  -  RAJTEACHERS.NET</t>
  </si>
  <si>
    <t>6. Home Loan Principal Amount</t>
  </si>
  <si>
    <t>HBA Premium -Home Loan Principal Amount</t>
  </si>
  <si>
    <t>Name Of Employee</t>
  </si>
  <si>
    <t>DDO Code</t>
  </si>
  <si>
    <t>DDO Name</t>
  </si>
  <si>
    <t>PAN</t>
  </si>
  <si>
    <t>TAN</t>
  </si>
  <si>
    <t xml:space="preserve">(iv) Standard Deduction (Maximum limit Rs.50000)  </t>
  </si>
  <si>
    <t>(iii) Professional Tax under section 10</t>
  </si>
  <si>
    <t>Recovery</t>
  </si>
  <si>
    <t>AAAAAAA</t>
  </si>
  <si>
    <t xml:space="preserve">                                                           Remanent (2-3)</t>
  </si>
  <si>
    <t>PARMANAND MEGHWAL</t>
  </si>
  <si>
    <t xml:space="preserve">More Than 15,00,000 </t>
  </si>
  <si>
    <t>NPS EMPLOYEE</t>
  </si>
  <si>
    <t>TRANSPORT ALLOWANCE CITY</t>
  </si>
  <si>
    <t>TPTA</t>
  </si>
  <si>
    <t>OTHER</t>
  </si>
  <si>
    <t>LEVEL</t>
  </si>
  <si>
    <t>EMPLOYEE ID</t>
  </si>
  <si>
    <t>ASHOK KUMAR SHARMA</t>
  </si>
  <si>
    <t>PRINCIPAL</t>
  </si>
  <si>
    <t>L-1</t>
  </si>
  <si>
    <t>L-2</t>
  </si>
  <si>
    <t>L-3</t>
  </si>
  <si>
    <t>L-4</t>
  </si>
  <si>
    <t>L-5</t>
  </si>
  <si>
    <t>L-6</t>
  </si>
  <si>
    <t>L-7</t>
  </si>
  <si>
    <t>L-8</t>
  </si>
  <si>
    <t>L-9</t>
  </si>
  <si>
    <t>L-10</t>
  </si>
  <si>
    <t>L-11</t>
  </si>
  <si>
    <t>L-12</t>
  </si>
  <si>
    <t>L-13</t>
  </si>
  <si>
    <t>L-14</t>
  </si>
  <si>
    <t>L-15</t>
  </si>
  <si>
    <t>L-16</t>
  </si>
  <si>
    <t>L-17</t>
  </si>
  <si>
    <t>L-18</t>
  </si>
  <si>
    <t>L-19</t>
  </si>
  <si>
    <t>L-20</t>
  </si>
  <si>
    <t>BONUS</t>
  </si>
  <si>
    <t>Not Allowed</t>
  </si>
  <si>
    <t xml:space="preserve">Other Allowance </t>
  </si>
  <si>
    <t>Transport Allow.</t>
  </si>
  <si>
    <t>CGHS</t>
  </si>
  <si>
    <t>CGEGIS</t>
  </si>
  <si>
    <t>17. Section 10(14) Deduction</t>
  </si>
  <si>
    <t>(i) House Rent, Under Section 10(13-A) and other Allowances</t>
  </si>
  <si>
    <t>(ii)  Under Section 10(14) which are Exempt from tax.</t>
  </si>
  <si>
    <t>9. Section 80GGC Donations Made to Political Parties</t>
  </si>
  <si>
    <t>34. Section 80GGC Donations Made to Political Parties</t>
  </si>
  <si>
    <t>18. 80TTA/80TTB Maximum Interest on Savings Account</t>
  </si>
  <si>
    <t>19. Income Of Other Source (Bank FD, Interest etc)</t>
  </si>
  <si>
    <t xml:space="preserve">20. 80C - Other Deductions In Under Section </t>
  </si>
  <si>
    <t>21. (80CCC) Contribution to Pension Plan - Other Than NPS</t>
  </si>
  <si>
    <t>22. 80CCD(1B) Additional Contribution in NPS - (Max. 50000)</t>
  </si>
  <si>
    <t>23. 80D Medical Insurance Premium</t>
  </si>
  <si>
    <t>24. 80DD Medical treatment of dependents with disabilities</t>
  </si>
  <si>
    <t>25. 80DDB Deduction for treatment of specific diseases</t>
  </si>
  <si>
    <t>26. 80E Interest on loan taken for higher education</t>
  </si>
  <si>
    <t>27. 80G Donations given to charitable institutions etc.</t>
  </si>
  <si>
    <t>28. 80U In case of permanent physical disability</t>
  </si>
  <si>
    <t>30. Equity Linked Savings Scheme</t>
  </si>
  <si>
    <r>
      <rPr>
        <sz val="12"/>
        <rFont val="Calibri"/>
        <family val="2"/>
        <scheme val="minor"/>
      </rPr>
      <t>29.</t>
    </r>
    <r>
      <rPr>
        <sz val="10"/>
        <rFont val="Calibri"/>
        <family val="2"/>
        <scheme val="minor"/>
      </rPr>
      <t xml:space="preserve"> 80GGA Donations given for approved scientific, social, rural development etc.</t>
    </r>
  </si>
  <si>
    <t>31. Defferred Annuty</t>
  </si>
  <si>
    <t>32. Relief under section 89</t>
  </si>
  <si>
    <t>33. TDS - Income tax deposited in addition to salary bill</t>
  </si>
  <si>
    <t>MOBILE NO.</t>
  </si>
  <si>
    <t>Grand Total (1 to 9)</t>
  </si>
  <si>
    <t>Govt Senior Secondary School, Gordhanpura Baran.</t>
  </si>
  <si>
    <t>GOVT  NPS</t>
  </si>
  <si>
    <t>Professional Tax</t>
  </si>
  <si>
    <t>Incometax Computation Financial (2023-24) Assessment Year (2024-25)</t>
  </si>
  <si>
    <t>MARCH 2023 BASIC</t>
  </si>
  <si>
    <t>Income Tax Computation Year 2023-2024 (Assessment Year 2024-2025)</t>
  </si>
  <si>
    <t>Up to September 2023</t>
  </si>
  <si>
    <t>Up to December 2023</t>
  </si>
  <si>
    <t>Up to January 2024</t>
  </si>
  <si>
    <t>Up to February 2024</t>
  </si>
  <si>
    <t>DA Arrear 42%</t>
  </si>
  <si>
    <t>DA Arrear 46%</t>
  </si>
  <si>
    <t>(2) Exemption section 87(I) (exemption of income tax on taxable income of Rs.3.00 lakh to Rs.7.00 lakh subject to a maximum of Rs.25000)</t>
  </si>
  <si>
    <t>(4) Balance Income Tax</t>
  </si>
  <si>
    <t>(5) Education cess 2% and surcharge for higher education 2% (Total 4%)</t>
  </si>
  <si>
    <t>(3) Marginal Relief benefit under section 115BAC(1)</t>
  </si>
  <si>
    <t>(B) Less - Section 80CCD(2) The Amount of Pension Contribution by the Employer (14% of the Maximum Salary) Separately exempted</t>
  </si>
  <si>
    <t>3,00,001-6,00,000</t>
  </si>
  <si>
    <t>6,00,001-9,00,0,000</t>
  </si>
  <si>
    <t>9,00,001-12,00,000</t>
  </si>
  <si>
    <t>12,00,001-15,00,000</t>
  </si>
  <si>
    <t>Up to 6,00,000</t>
  </si>
</sst>
</file>

<file path=xl/styles.xml><?xml version="1.0" encoding="utf-8"?>
<styleSheet xmlns="http://schemas.openxmlformats.org/spreadsheetml/2006/main">
  <fonts count="76">
    <font>
      <sz val="10"/>
      <name val="Arial"/>
    </font>
    <font>
      <sz val="12"/>
      <name val="DevLys 010"/>
    </font>
    <font>
      <b/>
      <sz val="12"/>
      <name val="DevLys 010"/>
    </font>
    <font>
      <b/>
      <sz val="10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DevLys 010"/>
    </font>
    <font>
      <sz val="10"/>
      <name val="DevLys 010"/>
    </font>
    <font>
      <sz val="12"/>
      <name val="Times New Roman"/>
      <family val="1"/>
    </font>
    <font>
      <b/>
      <sz val="9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i/>
      <sz val="12"/>
      <name val="Calibri"/>
      <family val="2"/>
      <scheme val="minor"/>
    </font>
    <font>
      <b/>
      <i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0000FF"/>
      <name val="Calibri"/>
      <family val="2"/>
      <scheme val="minor"/>
    </font>
    <font>
      <sz val="11"/>
      <name val="Calibri"/>
      <family val="2"/>
      <scheme val="minor"/>
    </font>
    <font>
      <sz val="13"/>
      <name val="Calibri"/>
      <family val="2"/>
      <scheme val="minor"/>
    </font>
    <font>
      <b/>
      <i/>
      <u/>
      <sz val="14"/>
      <name val="Calibri"/>
      <family val="2"/>
      <scheme val="minor"/>
    </font>
    <font>
      <b/>
      <sz val="13"/>
      <name val="Calibri"/>
      <family val="2"/>
      <scheme val="minor"/>
    </font>
    <font>
      <b/>
      <sz val="10"/>
      <color rgb="FF0000FF"/>
      <name val="Calibri"/>
      <family val="2"/>
      <scheme val="minor"/>
    </font>
    <font>
      <b/>
      <sz val="11"/>
      <name val="Calibri"/>
      <family val="2"/>
      <scheme val="minor"/>
    </font>
    <font>
      <i/>
      <sz val="10"/>
      <name val="Times New Roman"/>
      <family val="1"/>
    </font>
    <font>
      <sz val="10"/>
      <name val="Times New Roman"/>
      <family val="1"/>
    </font>
    <font>
      <b/>
      <sz val="16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  <font>
      <u/>
      <sz val="10"/>
      <color theme="10"/>
      <name val="Arial"/>
      <family val="2"/>
    </font>
    <font>
      <b/>
      <sz val="16"/>
      <color theme="0"/>
      <name val="Calibri"/>
      <family val="2"/>
      <scheme val="minor"/>
    </font>
    <font>
      <b/>
      <sz val="9"/>
      <color theme="1"/>
      <name val="Times New Roman"/>
      <family val="1"/>
    </font>
    <font>
      <b/>
      <sz val="14"/>
      <name val="Times New Roman"/>
      <family val="1"/>
    </font>
    <font>
      <i/>
      <sz val="10"/>
      <name val="Calibri"/>
      <family val="2"/>
      <scheme val="minor"/>
    </font>
    <font>
      <sz val="10"/>
      <name val="Cambria"/>
      <family val="1"/>
      <scheme val="major"/>
    </font>
    <font>
      <sz val="10"/>
      <name val="Ccca"/>
    </font>
    <font>
      <i/>
      <sz val="10"/>
      <name val="Ccca"/>
    </font>
    <font>
      <b/>
      <sz val="14"/>
      <name val="Calibri"/>
      <family val="2"/>
      <scheme val="minor"/>
    </font>
    <font>
      <b/>
      <sz val="12"/>
      <name val="Cambria"/>
      <family val="1"/>
      <scheme val="major"/>
    </font>
    <font>
      <b/>
      <sz val="16"/>
      <name val="Calibri"/>
      <family val="2"/>
      <scheme val="minor"/>
    </font>
    <font>
      <b/>
      <sz val="9"/>
      <name val="Calibri"/>
      <family val="2"/>
      <scheme val="minor"/>
    </font>
    <font>
      <b/>
      <i/>
      <sz val="10"/>
      <color theme="5" tint="-0.249977111117893"/>
      <name val="Calibri"/>
      <family val="2"/>
      <scheme val="minor"/>
    </font>
    <font>
      <b/>
      <sz val="2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26"/>
      <color theme="0"/>
      <name val="Calibri"/>
      <family val="2"/>
      <scheme val="minor"/>
    </font>
    <font>
      <b/>
      <u/>
      <sz val="26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0"/>
      <name val="Arial"/>
    </font>
    <font>
      <b/>
      <sz val="18"/>
      <name val="Calibri"/>
      <family val="2"/>
      <scheme val="minor"/>
    </font>
    <font>
      <b/>
      <sz val="22"/>
      <name val="Calibri"/>
      <family val="2"/>
      <scheme val="minor"/>
    </font>
    <font>
      <sz val="16"/>
      <name val="Arial"/>
      <family val="2"/>
    </font>
    <font>
      <b/>
      <sz val="16"/>
      <name val="Arial"/>
      <family val="2"/>
    </font>
    <font>
      <sz val="16"/>
      <name val="Times New Roman"/>
      <family val="1"/>
    </font>
    <font>
      <b/>
      <sz val="14"/>
      <color theme="0"/>
      <name val="Arial"/>
      <family val="2"/>
    </font>
    <font>
      <b/>
      <u/>
      <sz val="22"/>
      <color rgb="FF0000FF"/>
      <name val="Times New Roman"/>
      <family val="1"/>
    </font>
    <font>
      <sz val="12"/>
      <name val="Cambria"/>
      <family val="1"/>
      <scheme val="major"/>
    </font>
    <font>
      <b/>
      <sz val="24"/>
      <color rgb="FFC00000"/>
      <name val="Times New Roman"/>
      <family val="1"/>
    </font>
  </fonts>
  <fills count="4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59999389629810485"/>
        <bgColor indexed="64"/>
      </patternFill>
    </fill>
  </fills>
  <borders count="4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7">
    <xf numFmtId="0" fontId="0" fillId="0" borderId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9" fillId="3" borderId="0" applyNumberFormat="0" applyBorder="0" applyAlignment="0" applyProtection="0"/>
    <xf numFmtId="0" fontId="10" fillId="20" borderId="1" applyNumberFormat="0" applyAlignment="0" applyProtection="0"/>
    <xf numFmtId="0" fontId="11" fillId="21" borderId="2" applyNumberFormat="0" applyAlignment="0" applyProtection="0"/>
    <xf numFmtId="0" fontId="12" fillId="0" borderId="0" applyNumberFormat="0" applyFill="0" applyBorder="0" applyAlignment="0" applyProtection="0"/>
    <xf numFmtId="0" fontId="13" fillId="4" borderId="0" applyNumberFormat="0" applyBorder="0" applyAlignment="0" applyProtection="0"/>
    <xf numFmtId="0" fontId="14" fillId="0" borderId="3" applyNumberFormat="0" applyFill="0" applyAlignment="0" applyProtection="0"/>
    <xf numFmtId="0" fontId="15" fillId="0" borderId="4" applyNumberFormat="0" applyFill="0" applyAlignment="0" applyProtection="0"/>
    <xf numFmtId="0" fontId="16" fillId="0" borderId="5" applyNumberFormat="0" applyFill="0" applyAlignment="0" applyProtection="0"/>
    <xf numFmtId="0" fontId="16" fillId="0" borderId="0" applyNumberFormat="0" applyFill="0" applyBorder="0" applyAlignment="0" applyProtection="0"/>
    <xf numFmtId="0" fontId="17" fillId="7" borderId="1" applyNumberFormat="0" applyAlignment="0" applyProtection="0"/>
    <xf numFmtId="0" fontId="18" fillId="0" borderId="6" applyNumberFormat="0" applyFill="0" applyAlignment="0" applyProtection="0"/>
    <xf numFmtId="0" fontId="19" fillId="22" borderId="0" applyNumberFormat="0" applyBorder="0" applyAlignment="0" applyProtection="0"/>
    <xf numFmtId="0" fontId="5" fillId="0" borderId="0"/>
    <xf numFmtId="0" fontId="5" fillId="0" borderId="0"/>
    <xf numFmtId="0" fontId="7" fillId="23" borderId="7" applyNumberFormat="0" applyFont="0" applyAlignment="0" applyProtection="0"/>
    <xf numFmtId="0" fontId="20" fillId="20" borderId="8" applyNumberForma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0" borderId="0" applyNumberFormat="0" applyFill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0" fontId="5" fillId="0" borderId="0"/>
    <xf numFmtId="9" fontId="66" fillId="0" borderId="0" applyFont="0" applyFill="0" applyBorder="0" applyAlignment="0" applyProtection="0"/>
  </cellStyleXfs>
  <cellXfs count="371">
    <xf numFmtId="0" fontId="0" fillId="0" borderId="0" xfId="0"/>
    <xf numFmtId="2" fontId="1" fillId="0" borderId="0" xfId="0" applyNumberFormat="1" applyFont="1" applyBorder="1" applyAlignment="1"/>
    <xf numFmtId="2" fontId="6" fillId="24" borderId="0" xfId="0" applyNumberFormat="1" applyFont="1" applyFill="1" applyBorder="1" applyAlignment="1">
      <alignment horizontal="left"/>
    </xf>
    <xf numFmtId="0" fontId="5" fillId="0" borderId="0" xfId="0" applyNumberFormat="1" applyFont="1" applyBorder="1" applyAlignment="1">
      <alignment vertical="top"/>
    </xf>
    <xf numFmtId="0" fontId="4" fillId="0" borderId="0" xfId="0" applyNumberFormat="1" applyFont="1" applyBorder="1" applyAlignment="1">
      <alignment vertical="top" textRotation="90"/>
    </xf>
    <xf numFmtId="0" fontId="3" fillId="0" borderId="0" xfId="0" applyFont="1"/>
    <xf numFmtId="0" fontId="5" fillId="0" borderId="0" xfId="0" applyNumberFormat="1" applyFont="1" applyFill="1" applyBorder="1" applyAlignment="1">
      <alignment vertical="top"/>
    </xf>
    <xf numFmtId="0" fontId="4" fillId="0" borderId="0" xfId="0" applyNumberFormat="1" applyFont="1" applyFill="1" applyBorder="1" applyAlignment="1">
      <alignment vertical="top" textRotation="90"/>
    </xf>
    <xf numFmtId="0" fontId="25" fillId="0" borderId="0" xfId="37" applyFont="1"/>
    <xf numFmtId="0" fontId="1" fillId="0" borderId="0" xfId="37" applyFont="1"/>
    <xf numFmtId="0" fontId="24" fillId="0" borderId="0" xfId="37" applyFont="1" applyAlignment="1">
      <alignment horizontal="right"/>
    </xf>
    <xf numFmtId="0" fontId="25" fillId="0" borderId="0" xfId="37" applyFont="1" applyAlignment="1">
      <alignment horizontal="right"/>
    </xf>
    <xf numFmtId="0" fontId="0" fillId="0" borderId="0" xfId="0" applyAlignment="1">
      <alignment vertical="center"/>
    </xf>
    <xf numFmtId="0" fontId="33" fillId="0" borderId="0" xfId="0" applyNumberFormat="1" applyFont="1" applyFill="1" applyBorder="1" applyAlignment="1">
      <alignment horizontal="center" textRotation="90" wrapText="1"/>
    </xf>
    <xf numFmtId="0" fontId="30" fillId="0" borderId="0" xfId="0" applyNumberFormat="1" applyFont="1" applyFill="1" applyBorder="1" applyAlignment="1">
      <alignment vertical="center"/>
    </xf>
    <xf numFmtId="0" fontId="33" fillId="0" borderId="0" xfId="0" applyNumberFormat="1" applyFont="1" applyFill="1" applyBorder="1" applyAlignment="1">
      <alignment horizontal="center" vertical="center" textRotation="90"/>
    </xf>
    <xf numFmtId="0" fontId="26" fillId="0" borderId="0" xfId="0" applyNumberFormat="1" applyFont="1" applyFill="1" applyBorder="1" applyAlignment="1">
      <alignment vertical="top"/>
    </xf>
    <xf numFmtId="0" fontId="4" fillId="0" borderId="0" xfId="0" applyNumberFormat="1" applyFont="1" applyBorder="1" applyAlignment="1">
      <alignment horizontal="center" vertical="top"/>
    </xf>
    <xf numFmtId="2" fontId="29" fillId="0" borderId="0" xfId="37" applyNumberFormat="1" applyFont="1" applyBorder="1" applyAlignment="1">
      <alignment horizontal="right" vertical="center"/>
    </xf>
    <xf numFmtId="0" fontId="30" fillId="0" borderId="10" xfId="0" applyNumberFormat="1" applyFont="1" applyBorder="1" applyAlignment="1" applyProtection="1">
      <alignment horizontal="center" vertical="center"/>
      <protection locked="0" hidden="1"/>
    </xf>
    <xf numFmtId="0" fontId="33" fillId="0" borderId="10" xfId="0" applyNumberFormat="1" applyFont="1" applyBorder="1" applyAlignment="1" applyProtection="1">
      <alignment horizontal="center" vertical="center"/>
      <protection hidden="1"/>
    </xf>
    <xf numFmtId="2" fontId="30" fillId="0" borderId="10" xfId="0" applyNumberFormat="1" applyFont="1" applyBorder="1" applyAlignment="1" applyProtection="1">
      <alignment horizontal="center" vertical="center"/>
      <protection hidden="1"/>
    </xf>
    <xf numFmtId="2" fontId="33" fillId="0" borderId="10" xfId="0" applyNumberFormat="1" applyFont="1" applyBorder="1" applyAlignment="1" applyProtection="1">
      <alignment horizontal="center" vertical="center"/>
      <protection hidden="1"/>
    </xf>
    <xf numFmtId="0" fontId="5" fillId="26" borderId="0" xfId="0" applyNumberFormat="1" applyFont="1" applyFill="1" applyBorder="1" applyAlignment="1">
      <alignment vertical="top"/>
    </xf>
    <xf numFmtId="2" fontId="1" fillId="0" borderId="0" xfId="0" applyNumberFormat="1" applyFont="1" applyBorder="1" applyAlignment="1">
      <alignment vertical="center"/>
    </xf>
    <xf numFmtId="2" fontId="6" fillId="24" borderId="0" xfId="0" applyNumberFormat="1" applyFont="1" applyFill="1" applyBorder="1" applyAlignment="1">
      <alignment horizontal="left" indent="2"/>
    </xf>
    <xf numFmtId="0" fontId="26" fillId="26" borderId="0" xfId="0" applyNumberFormat="1" applyFont="1" applyFill="1" applyBorder="1" applyAlignment="1">
      <alignment vertical="top"/>
    </xf>
    <xf numFmtId="0" fontId="33" fillId="26" borderId="0" xfId="0" applyNumberFormat="1" applyFont="1" applyFill="1" applyBorder="1" applyAlignment="1">
      <alignment horizontal="center" textRotation="90" wrapText="1"/>
    </xf>
    <xf numFmtId="0" fontId="30" fillId="26" borderId="0" xfId="0" applyNumberFormat="1" applyFont="1" applyFill="1" applyBorder="1" applyAlignment="1">
      <alignment vertical="center"/>
    </xf>
    <xf numFmtId="0" fontId="33" fillId="26" borderId="0" xfId="0" applyNumberFormat="1" applyFont="1" applyFill="1" applyBorder="1" applyAlignment="1">
      <alignment horizontal="center" vertical="center" textRotation="90"/>
    </xf>
    <xf numFmtId="0" fontId="4" fillId="26" borderId="0" xfId="0" applyNumberFormat="1" applyFont="1" applyFill="1" applyBorder="1" applyAlignment="1">
      <alignment vertical="top" textRotation="90"/>
    </xf>
    <xf numFmtId="0" fontId="0" fillId="26" borderId="0" xfId="0" applyFill="1"/>
    <xf numFmtId="0" fontId="0" fillId="0" borderId="0" xfId="0" applyFill="1"/>
    <xf numFmtId="2" fontId="6" fillId="24" borderId="17" xfId="0" applyNumberFormat="1" applyFont="1" applyFill="1" applyBorder="1" applyAlignment="1">
      <alignment horizontal="left"/>
    </xf>
    <xf numFmtId="2" fontId="6" fillId="24" borderId="17" xfId="0" applyNumberFormat="1" applyFont="1" applyFill="1" applyBorder="1" applyAlignment="1">
      <alignment horizontal="left" indent="2"/>
    </xf>
    <xf numFmtId="2" fontId="44" fillId="31" borderId="17" xfId="0" applyNumberFormat="1" applyFont="1" applyFill="1" applyBorder="1" applyAlignment="1">
      <alignment horizontal="center" vertical="center"/>
    </xf>
    <xf numFmtId="1" fontId="45" fillId="30" borderId="0" xfId="0" applyNumberFormat="1" applyFont="1" applyFill="1" applyBorder="1" applyAlignment="1">
      <alignment horizontal="center" vertical="center"/>
    </xf>
    <xf numFmtId="1" fontId="45" fillId="31" borderId="0" xfId="0" applyNumberFormat="1" applyFont="1" applyFill="1" applyBorder="1" applyAlignment="1">
      <alignment horizontal="center" vertical="center"/>
    </xf>
    <xf numFmtId="1" fontId="45" fillId="29" borderId="0" xfId="0" applyNumberFormat="1" applyFont="1" applyFill="1" applyBorder="1" applyAlignment="1">
      <alignment horizontal="center" vertical="center"/>
    </xf>
    <xf numFmtId="2" fontId="45" fillId="29" borderId="0" xfId="0" applyNumberFormat="1" applyFont="1" applyFill="1" applyBorder="1" applyAlignment="1">
      <alignment horizontal="center" vertical="center"/>
    </xf>
    <xf numFmtId="2" fontId="28" fillId="29" borderId="0" xfId="0" applyNumberFormat="1" applyFont="1" applyFill="1" applyBorder="1" applyAlignment="1" applyProtection="1">
      <alignment horizontal="center"/>
      <protection locked="0"/>
    </xf>
    <xf numFmtId="2" fontId="28" fillId="29" borderId="0" xfId="0" applyNumberFormat="1" applyFont="1" applyFill="1" applyBorder="1" applyAlignment="1" applyProtection="1">
      <alignment horizontal="left"/>
    </xf>
    <xf numFmtId="2" fontId="28" fillId="33" borderId="0" xfId="0" applyNumberFormat="1" applyFont="1" applyFill="1" applyBorder="1" applyAlignment="1" applyProtection="1">
      <alignment horizontal="center" vertical="center"/>
      <protection locked="0"/>
    </xf>
    <xf numFmtId="2" fontId="28" fillId="33" borderId="0" xfId="0" applyNumberFormat="1" applyFont="1" applyFill="1" applyBorder="1" applyAlignment="1" applyProtection="1">
      <alignment horizontal="left"/>
    </xf>
    <xf numFmtId="2" fontId="28" fillId="33" borderId="0" xfId="0" applyNumberFormat="1" applyFont="1" applyFill="1" applyBorder="1" applyAlignment="1" applyProtection="1">
      <alignment horizontal="center"/>
      <protection locked="0"/>
    </xf>
    <xf numFmtId="2" fontId="46" fillId="34" borderId="17" xfId="0" applyNumberFormat="1" applyFont="1" applyFill="1" applyBorder="1" applyAlignment="1">
      <alignment horizontal="center"/>
    </xf>
    <xf numFmtId="17" fontId="35" fillId="0" borderId="22" xfId="0" applyNumberFormat="1" applyFont="1" applyBorder="1" applyAlignment="1">
      <alignment horizontal="center" vertical="center"/>
    </xf>
    <xf numFmtId="0" fontId="30" fillId="0" borderId="21" xfId="0" applyNumberFormat="1" applyFont="1" applyBorder="1" applyAlignment="1" applyProtection="1">
      <alignment horizontal="center" vertical="center"/>
      <protection locked="0" hidden="1"/>
    </xf>
    <xf numFmtId="17" fontId="30" fillId="0" borderId="22" xfId="0" applyNumberFormat="1" applyFont="1" applyBorder="1" applyAlignment="1" applyProtection="1">
      <alignment horizontal="center" vertical="center"/>
      <protection locked="0"/>
    </xf>
    <xf numFmtId="17" fontId="30" fillId="0" borderId="22" xfId="0" applyNumberFormat="1" applyFont="1" applyFill="1" applyBorder="1" applyAlignment="1" applyProtection="1">
      <alignment horizontal="center" vertical="center"/>
    </xf>
    <xf numFmtId="17" fontId="30" fillId="0" borderId="22" xfId="0" applyNumberFormat="1" applyFont="1" applyFill="1" applyBorder="1" applyAlignment="1" applyProtection="1">
      <alignment horizontal="center" vertical="center"/>
      <protection locked="0"/>
    </xf>
    <xf numFmtId="0" fontId="33" fillId="0" borderId="27" xfId="0" applyNumberFormat="1" applyFont="1" applyBorder="1" applyAlignment="1">
      <alignment horizontal="center" vertical="center" textRotation="90"/>
    </xf>
    <xf numFmtId="0" fontId="40" fillId="0" borderId="28" xfId="0" applyNumberFormat="1" applyFont="1" applyBorder="1" applyAlignment="1" applyProtection="1">
      <alignment horizontal="center" vertical="center" textRotation="90"/>
      <protection hidden="1"/>
    </xf>
    <xf numFmtId="0" fontId="33" fillId="0" borderId="29" xfId="0" applyNumberFormat="1" applyFont="1" applyBorder="1" applyAlignment="1" applyProtection="1">
      <alignment horizontal="center" vertical="center" textRotation="90"/>
      <protection hidden="1"/>
    </xf>
    <xf numFmtId="0" fontId="30" fillId="36" borderId="10" xfId="0" applyNumberFormat="1" applyFont="1" applyFill="1" applyBorder="1" applyAlignment="1" applyProtection="1">
      <alignment horizontal="center" vertical="center"/>
      <protection locked="0" hidden="1"/>
    </xf>
    <xf numFmtId="0" fontId="58" fillId="0" borderId="0" xfId="37" applyFont="1" applyBorder="1" applyAlignment="1">
      <alignment horizontal="right" vertical="center"/>
    </xf>
    <xf numFmtId="0" fontId="29" fillId="0" borderId="0" xfId="37" applyFont="1" applyBorder="1" applyAlignment="1">
      <alignment horizontal="right" vertical="center"/>
    </xf>
    <xf numFmtId="0" fontId="29" fillId="0" borderId="0" xfId="37" applyFont="1" applyBorder="1"/>
    <xf numFmtId="0" fontId="30" fillId="0" borderId="0" xfId="37" applyFont="1" applyBorder="1"/>
    <xf numFmtId="0" fontId="30" fillId="0" borderId="0" xfId="37" applyFont="1" applyBorder="1" applyAlignment="1">
      <alignment horizontal="right"/>
    </xf>
    <xf numFmtId="0" fontId="29" fillId="0" borderId="0" xfId="37" applyFont="1" applyFill="1" applyBorder="1"/>
    <xf numFmtId="0" fontId="29" fillId="0" borderId="0" xfId="37" applyFont="1" applyFill="1"/>
    <xf numFmtId="0" fontId="30" fillId="0" borderId="0" xfId="37" applyFont="1" applyFill="1" applyBorder="1"/>
    <xf numFmtId="0" fontId="30" fillId="0" borderId="0" xfId="37" applyFont="1" applyFill="1"/>
    <xf numFmtId="0" fontId="29" fillId="26" borderId="0" xfId="37" applyFont="1" applyFill="1"/>
    <xf numFmtId="0" fontId="30" fillId="26" borderId="0" xfId="37" applyFont="1" applyFill="1"/>
    <xf numFmtId="0" fontId="33" fillId="26" borderId="0" xfId="37" applyFont="1" applyFill="1" applyAlignment="1">
      <alignment horizontal="right"/>
    </xf>
    <xf numFmtId="0" fontId="30" fillId="26" borderId="0" xfId="37" applyFont="1" applyFill="1" applyAlignment="1">
      <alignment horizontal="right"/>
    </xf>
    <xf numFmtId="0" fontId="29" fillId="0" borderId="0" xfId="37" applyFont="1"/>
    <xf numFmtId="0" fontId="30" fillId="0" borderId="0" xfId="37" applyFont="1"/>
    <xf numFmtId="0" fontId="33" fillId="0" borderId="0" xfId="37" applyFont="1" applyAlignment="1">
      <alignment horizontal="right"/>
    </xf>
    <xf numFmtId="0" fontId="30" fillId="0" borderId="0" xfId="37" applyFont="1" applyAlignment="1">
      <alignment horizontal="right"/>
    </xf>
    <xf numFmtId="2" fontId="29" fillId="29" borderId="0" xfId="0" applyNumberFormat="1" applyFont="1" applyFill="1" applyBorder="1" applyAlignment="1">
      <alignment horizontal="left" indent="1"/>
    </xf>
    <xf numFmtId="2" fontId="29" fillId="33" borderId="0" xfId="0" applyNumberFormat="1" applyFont="1" applyFill="1" applyBorder="1" applyAlignment="1">
      <alignment horizontal="left" vertical="center" wrapText="1" indent="1"/>
    </xf>
    <xf numFmtId="2" fontId="29" fillId="33" borderId="0" xfId="0" applyNumberFormat="1" applyFont="1" applyFill="1" applyBorder="1" applyAlignment="1">
      <alignment horizontal="left" vertical="center" indent="1"/>
    </xf>
    <xf numFmtId="2" fontId="29" fillId="33" borderId="0" xfId="0" applyNumberFormat="1" applyFont="1" applyFill="1" applyBorder="1" applyAlignment="1">
      <alignment horizontal="left" indent="1"/>
    </xf>
    <xf numFmtId="2" fontId="29" fillId="29" borderId="0" xfId="0" applyNumberFormat="1" applyFont="1" applyFill="1" applyBorder="1" applyAlignment="1" applyProtection="1">
      <alignment horizontal="left" vertical="center" wrapText="1" indent="1"/>
    </xf>
    <xf numFmtId="2" fontId="30" fillId="33" borderId="0" xfId="0" applyNumberFormat="1" applyFont="1" applyFill="1" applyBorder="1" applyAlignment="1">
      <alignment horizontal="left" indent="1"/>
    </xf>
    <xf numFmtId="0" fontId="30" fillId="32" borderId="10" xfId="0" applyNumberFormat="1" applyFont="1" applyFill="1" applyBorder="1" applyAlignment="1" applyProtection="1">
      <alignment horizontal="center" vertical="center"/>
      <protection locked="0" hidden="1"/>
    </xf>
    <xf numFmtId="0" fontId="30" fillId="0" borderId="10" xfId="0" applyNumberFormat="1" applyFont="1" applyFill="1" applyBorder="1" applyAlignment="1" applyProtection="1">
      <alignment vertical="center"/>
      <protection locked="0"/>
    </xf>
    <xf numFmtId="1" fontId="30" fillId="0" borderId="10" xfId="0" applyNumberFormat="1" applyFont="1" applyBorder="1" applyAlignment="1" applyProtection="1">
      <alignment horizontal="center" vertical="center"/>
      <protection locked="0" hidden="1"/>
    </xf>
    <xf numFmtId="0" fontId="4" fillId="0" borderId="40" xfId="0" applyNumberFormat="1" applyFont="1" applyBorder="1" applyAlignment="1">
      <alignment vertical="top" textRotation="90"/>
    </xf>
    <xf numFmtId="0" fontId="4" fillId="0" borderId="36" xfId="0" applyNumberFormat="1" applyFont="1" applyBorder="1" applyAlignment="1">
      <alignment vertical="top" textRotation="90"/>
    </xf>
    <xf numFmtId="0" fontId="5" fillId="0" borderId="40" xfId="0" applyNumberFormat="1" applyFont="1" applyBorder="1" applyAlignment="1">
      <alignment vertical="top"/>
    </xf>
    <xf numFmtId="0" fontId="5" fillId="0" borderId="36" xfId="0" applyNumberFormat="1" applyFont="1" applyBorder="1" applyAlignment="1">
      <alignment vertical="top"/>
    </xf>
    <xf numFmtId="0" fontId="5" fillId="0" borderId="40" xfId="0" applyNumberFormat="1" applyFont="1" applyFill="1" applyBorder="1" applyAlignment="1">
      <alignment vertical="top"/>
    </xf>
    <xf numFmtId="0" fontId="5" fillId="0" borderId="36" xfId="0" applyNumberFormat="1" applyFont="1" applyFill="1" applyBorder="1" applyAlignment="1">
      <alignment vertical="top"/>
    </xf>
    <xf numFmtId="0" fontId="5" fillId="0" borderId="10" xfId="0" applyNumberFormat="1" applyFont="1" applyFill="1" applyBorder="1" applyAlignment="1">
      <alignment vertical="top"/>
    </xf>
    <xf numFmtId="9" fontId="70" fillId="0" borderId="10" xfId="0" applyNumberFormat="1" applyFont="1" applyFill="1" applyBorder="1" applyAlignment="1">
      <alignment horizontal="center" vertical="center"/>
    </xf>
    <xf numFmtId="0" fontId="70" fillId="0" borderId="14" xfId="0" applyNumberFormat="1" applyFont="1" applyFill="1" applyBorder="1" applyAlignment="1">
      <alignment horizontal="center" vertical="center"/>
    </xf>
    <xf numFmtId="0" fontId="70" fillId="0" borderId="10" xfId="0" applyNumberFormat="1" applyFont="1" applyFill="1" applyBorder="1" applyAlignment="1">
      <alignment horizontal="center" vertical="center"/>
    </xf>
    <xf numFmtId="0" fontId="71" fillId="0" borderId="10" xfId="0" applyNumberFormat="1" applyFont="1" applyFill="1" applyBorder="1" applyAlignment="1">
      <alignment vertical="top"/>
    </xf>
    <xf numFmtId="0" fontId="69" fillId="0" borderId="10" xfId="0" applyNumberFormat="1" applyFont="1" applyFill="1" applyBorder="1" applyAlignment="1">
      <alignment vertical="top"/>
    </xf>
    <xf numFmtId="0" fontId="26" fillId="0" borderId="17" xfId="0" applyNumberFormat="1" applyFont="1" applyFill="1" applyBorder="1" applyAlignment="1">
      <alignment vertical="top"/>
    </xf>
    <xf numFmtId="9" fontId="70" fillId="0" borderId="14" xfId="0" applyNumberFormat="1" applyFont="1" applyFill="1" applyBorder="1" applyAlignment="1">
      <alignment horizontal="center" vertical="center"/>
    </xf>
    <xf numFmtId="0" fontId="5" fillId="36" borderId="0" xfId="0" applyNumberFormat="1" applyFont="1" applyFill="1" applyBorder="1" applyAlignment="1">
      <alignment vertical="top"/>
    </xf>
    <xf numFmtId="9" fontId="70" fillId="36" borderId="14" xfId="0" applyNumberFormat="1" applyFont="1" applyFill="1" applyBorder="1" applyAlignment="1">
      <alignment horizontal="center" vertical="center"/>
    </xf>
    <xf numFmtId="9" fontId="70" fillId="36" borderId="10" xfId="0" applyNumberFormat="1" applyFont="1" applyFill="1" applyBorder="1" applyAlignment="1">
      <alignment horizontal="center" vertical="center"/>
    </xf>
    <xf numFmtId="0" fontId="5" fillId="36" borderId="10" xfId="0" applyFont="1" applyFill="1" applyBorder="1" applyAlignment="1" applyProtection="1">
      <alignment horizontal="left"/>
      <protection locked="0" hidden="1"/>
    </xf>
    <xf numFmtId="0" fontId="65" fillId="36" borderId="10" xfId="0" applyNumberFormat="1" applyFont="1" applyFill="1" applyBorder="1" applyAlignment="1" applyProtection="1">
      <alignment horizontal="center" vertical="center" wrapText="1"/>
      <protection hidden="1"/>
    </xf>
    <xf numFmtId="0" fontId="67" fillId="36" borderId="10" xfId="0" applyNumberFormat="1" applyFont="1" applyFill="1" applyBorder="1" applyAlignment="1" applyProtection="1">
      <alignment horizontal="center" vertical="center" wrapText="1"/>
      <protection locked="0" hidden="1"/>
    </xf>
    <xf numFmtId="0" fontId="65" fillId="36" borderId="10" xfId="0" applyNumberFormat="1" applyFont="1" applyFill="1" applyBorder="1" applyAlignment="1" applyProtection="1">
      <alignment horizontal="center" vertical="center" wrapText="1"/>
      <protection locked="0" hidden="1"/>
    </xf>
    <xf numFmtId="9" fontId="67" fillId="36" borderId="10" xfId="46" applyFont="1" applyFill="1" applyBorder="1" applyAlignment="1" applyProtection="1">
      <alignment horizontal="center" vertical="center" wrapText="1"/>
      <protection hidden="1"/>
    </xf>
    <xf numFmtId="0" fontId="55" fillId="36" borderId="10" xfId="0" applyNumberFormat="1" applyFont="1" applyFill="1" applyBorder="1" applyAlignment="1" applyProtection="1">
      <alignment horizontal="center" vertical="center" wrapText="1"/>
      <protection locked="0" hidden="1"/>
    </xf>
    <xf numFmtId="0" fontId="48" fillId="36" borderId="10" xfId="0" applyNumberFormat="1" applyFont="1" applyFill="1" applyBorder="1" applyAlignment="1" applyProtection="1">
      <alignment horizontal="center" vertical="center" wrapText="1"/>
      <protection locked="0" hidden="1"/>
    </xf>
    <xf numFmtId="0" fontId="68" fillId="36" borderId="10" xfId="0" applyNumberFormat="1" applyFont="1" applyFill="1" applyBorder="1" applyAlignment="1" applyProtection="1">
      <alignment horizontal="center" vertical="center" wrapText="1"/>
      <protection locked="0" hidden="1"/>
    </xf>
    <xf numFmtId="0" fontId="72" fillId="36" borderId="10" xfId="0" applyFont="1" applyFill="1" applyBorder="1" applyAlignment="1" applyProtection="1">
      <alignment horizontal="center" vertical="center" wrapText="1"/>
      <protection hidden="1"/>
    </xf>
    <xf numFmtId="0" fontId="70" fillId="36" borderId="10" xfId="0" applyFont="1" applyFill="1" applyBorder="1" applyAlignment="1" applyProtection="1">
      <alignment horizontal="center" vertical="center" wrapText="1"/>
      <protection hidden="1"/>
    </xf>
    <xf numFmtId="0" fontId="48" fillId="36" borderId="10" xfId="0" applyNumberFormat="1" applyFont="1" applyFill="1" applyBorder="1" applyAlignment="1" applyProtection="1">
      <alignment horizontal="center" vertical="center" wrapText="1"/>
      <protection hidden="1"/>
    </xf>
    <xf numFmtId="9" fontId="67" fillId="32" borderId="10" xfId="46" applyFont="1" applyFill="1" applyBorder="1" applyAlignment="1" applyProtection="1">
      <alignment horizontal="center" vertical="center" wrapText="1"/>
      <protection locked="0" hidden="1"/>
    </xf>
    <xf numFmtId="0" fontId="70" fillId="32" borderId="10" xfId="0" applyFont="1" applyFill="1" applyBorder="1" applyAlignment="1" applyProtection="1">
      <alignment horizontal="center" vertical="center" wrapText="1"/>
      <protection locked="0" hidden="1"/>
    </xf>
    <xf numFmtId="0" fontId="57" fillId="32" borderId="10" xfId="0" applyNumberFormat="1" applyFont="1" applyFill="1" applyBorder="1" applyAlignment="1" applyProtection="1">
      <alignment horizontal="center" vertical="center" wrapText="1"/>
      <protection locked="0" hidden="1"/>
    </xf>
    <xf numFmtId="0" fontId="71" fillId="0" borderId="14" xfId="0" applyNumberFormat="1" applyFont="1" applyFill="1" applyBorder="1" applyAlignment="1">
      <alignment vertical="top"/>
    </xf>
    <xf numFmtId="2" fontId="29" fillId="40" borderId="0" xfId="0" applyNumberFormat="1" applyFont="1" applyFill="1" applyBorder="1" applyAlignment="1">
      <alignment horizontal="left" indent="1"/>
    </xf>
    <xf numFmtId="2" fontId="28" fillId="40" borderId="0" xfId="0" applyNumberFormat="1" applyFont="1" applyFill="1" applyBorder="1" applyAlignment="1" applyProtection="1">
      <alignment horizontal="center"/>
      <protection locked="0"/>
    </xf>
    <xf numFmtId="2" fontId="28" fillId="40" borderId="0" xfId="0" applyNumberFormat="1" applyFont="1" applyFill="1" applyBorder="1" applyAlignment="1" applyProtection="1">
      <alignment horizontal="left"/>
    </xf>
    <xf numFmtId="2" fontId="46" fillId="40" borderId="0" xfId="0" applyNumberFormat="1" applyFont="1" applyFill="1" applyBorder="1" applyAlignment="1">
      <alignment horizontal="center" vertical="center"/>
    </xf>
    <xf numFmtId="2" fontId="1" fillId="40" borderId="0" xfId="0" applyNumberFormat="1" applyFont="1" applyFill="1" applyBorder="1" applyAlignment="1"/>
    <xf numFmtId="0" fontId="3" fillId="40" borderId="0" xfId="0" applyFont="1" applyFill="1"/>
    <xf numFmtId="0" fontId="60" fillId="32" borderId="10" xfId="0" applyNumberFormat="1" applyFont="1" applyFill="1" applyBorder="1" applyAlignment="1" applyProtection="1">
      <alignment horizontal="center" vertical="center" wrapText="1"/>
      <protection locked="0" hidden="1"/>
    </xf>
    <xf numFmtId="0" fontId="6" fillId="36" borderId="10" xfId="0" applyNumberFormat="1" applyFont="1" applyFill="1" applyBorder="1" applyAlignment="1" applyProtection="1">
      <alignment horizontal="left" vertical="center"/>
      <protection locked="0"/>
    </xf>
    <xf numFmtId="0" fontId="36" fillId="0" borderId="10" xfId="0" applyNumberFormat="1" applyFont="1" applyFill="1" applyBorder="1" applyAlignment="1" applyProtection="1">
      <alignment horizontal="center" vertical="center" wrapText="1"/>
      <protection hidden="1"/>
    </xf>
    <xf numFmtId="0" fontId="6" fillId="39" borderId="10" xfId="0" applyNumberFormat="1" applyFont="1" applyFill="1" applyBorder="1" applyAlignment="1" applyProtection="1">
      <alignment horizontal="left" vertical="center"/>
      <protection locked="0"/>
    </xf>
    <xf numFmtId="1" fontId="6" fillId="39" borderId="10" xfId="0" applyNumberFormat="1" applyFont="1" applyFill="1" applyBorder="1" applyAlignment="1" applyProtection="1">
      <alignment horizontal="left" vertical="center"/>
      <protection locked="0"/>
    </xf>
    <xf numFmtId="1" fontId="6" fillId="36" borderId="10" xfId="0" applyNumberFormat="1" applyFont="1" applyFill="1" applyBorder="1" applyAlignment="1" applyProtection="1">
      <alignment horizontal="left" vertical="center"/>
      <protection locked="0"/>
    </xf>
    <xf numFmtId="0" fontId="0" fillId="0" borderId="0" xfId="0" applyAlignment="1" applyProtection="1">
      <alignment vertical="center"/>
      <protection hidden="1"/>
    </xf>
    <xf numFmtId="0" fontId="29" fillId="0" borderId="30" xfId="37" applyFont="1" applyBorder="1" applyAlignment="1" applyProtection="1">
      <alignment horizontal="center" vertical="center"/>
      <protection hidden="1"/>
    </xf>
    <xf numFmtId="0" fontId="35" fillId="0" borderId="32" xfId="37" applyFont="1" applyBorder="1" applyAlignment="1" applyProtection="1">
      <alignment horizontal="left" vertical="center"/>
      <protection hidden="1"/>
    </xf>
    <xf numFmtId="0" fontId="30" fillId="0" borderId="32" xfId="37" applyFont="1" applyBorder="1" applyAlignment="1" applyProtection="1">
      <alignment horizontal="right" vertical="center"/>
      <protection hidden="1"/>
    </xf>
    <xf numFmtId="0" fontId="29" fillId="0" borderId="22" xfId="37" applyFont="1" applyBorder="1" applyAlignment="1" applyProtection="1">
      <alignment horizontal="center" vertical="center"/>
      <protection hidden="1"/>
    </xf>
    <xf numFmtId="0" fontId="30" fillId="0" borderId="10" xfId="37" applyFont="1" applyBorder="1" applyAlignment="1" applyProtection="1">
      <alignment horizontal="left" vertical="top" wrapText="1"/>
      <protection hidden="1"/>
    </xf>
    <xf numFmtId="2" fontId="28" fillId="0" borderId="21" xfId="37" applyNumberFormat="1" applyFont="1" applyBorder="1" applyAlignment="1" applyProtection="1">
      <alignment horizontal="right" vertical="center"/>
      <protection hidden="1"/>
    </xf>
    <xf numFmtId="2" fontId="29" fillId="0" borderId="21" xfId="37" applyNumberFormat="1" applyFont="1" applyBorder="1" applyAlignment="1" applyProtection="1">
      <alignment horizontal="right" vertical="center"/>
      <protection hidden="1"/>
    </xf>
    <xf numFmtId="0" fontId="42" fillId="0" borderId="10" xfId="37" applyFont="1" applyBorder="1" applyAlignment="1" applyProtection="1">
      <alignment horizontal="center" vertical="top" wrapText="1"/>
      <protection hidden="1"/>
    </xf>
    <xf numFmtId="2" fontId="51" fillId="0" borderId="10" xfId="37" applyNumberFormat="1" applyFont="1" applyBorder="1" applyAlignment="1" applyProtection="1">
      <alignment horizontal="center" vertical="top" wrapText="1"/>
      <protection hidden="1"/>
    </xf>
    <xf numFmtId="2" fontId="51" fillId="25" borderId="10" xfId="37" applyNumberFormat="1" applyFont="1" applyFill="1" applyBorder="1" applyAlignment="1" applyProtection="1">
      <alignment horizontal="center" vertical="top" wrapText="1"/>
      <protection hidden="1"/>
    </xf>
    <xf numFmtId="0" fontId="53" fillId="0" borderId="10" xfId="37" applyFont="1" applyBorder="1" applyAlignment="1" applyProtection="1">
      <alignment horizontal="center" vertical="top" wrapText="1"/>
      <protection hidden="1"/>
    </xf>
    <xf numFmtId="0" fontId="53" fillId="0" borderId="10" xfId="37" applyFont="1" applyBorder="1" applyAlignment="1" applyProtection="1">
      <alignment horizontal="left" vertical="top" wrapText="1"/>
      <protection hidden="1"/>
    </xf>
    <xf numFmtId="2" fontId="54" fillId="0" borderId="10" xfId="37" applyNumberFormat="1" applyFont="1" applyBorder="1" applyAlignment="1" applyProtection="1">
      <alignment horizontal="center" vertical="top" wrapText="1"/>
      <protection hidden="1"/>
    </xf>
    <xf numFmtId="2" fontId="32" fillId="0" borderId="10" xfId="37" applyNumberFormat="1" applyFont="1" applyBorder="1" applyAlignment="1" applyProtection="1">
      <alignment horizontal="center" vertical="center"/>
      <protection hidden="1"/>
    </xf>
    <xf numFmtId="0" fontId="29" fillId="0" borderId="24" xfId="37" applyFont="1" applyBorder="1" applyAlignment="1" applyProtection="1">
      <alignment horizontal="center" vertical="top"/>
      <protection hidden="1"/>
    </xf>
    <xf numFmtId="2" fontId="28" fillId="0" borderId="21" xfId="37" applyNumberFormat="1" applyFont="1" applyBorder="1" applyAlignment="1" applyProtection="1">
      <alignment horizontal="right" vertical="center"/>
      <protection locked="0" hidden="1"/>
    </xf>
    <xf numFmtId="2" fontId="31" fillId="0" borderId="21" xfId="37" applyNumberFormat="1" applyFont="1" applyBorder="1" applyAlignment="1" applyProtection="1">
      <alignment horizontal="right" vertical="center"/>
      <protection hidden="1"/>
    </xf>
    <xf numFmtId="0" fontId="24" fillId="0" borderId="10" xfId="37" applyFont="1" applyBorder="1" applyAlignment="1" applyProtection="1">
      <alignment horizontal="right" vertical="center"/>
      <protection hidden="1"/>
    </xf>
    <xf numFmtId="0" fontId="2" fillId="0" borderId="21" xfId="37" applyFont="1" applyBorder="1" applyAlignment="1" applyProtection="1">
      <alignment vertical="center"/>
      <protection hidden="1"/>
    </xf>
    <xf numFmtId="0" fontId="30" fillId="0" borderId="10" xfId="37" applyFont="1" applyBorder="1" applyAlignment="1" applyProtection="1">
      <alignment horizontal="center" vertical="center"/>
      <protection hidden="1"/>
    </xf>
    <xf numFmtId="2" fontId="29" fillId="0" borderId="21" xfId="37" applyNumberFormat="1" applyFont="1" applyBorder="1" applyAlignment="1" applyProtection="1">
      <alignment vertical="center"/>
      <protection hidden="1"/>
    </xf>
    <xf numFmtId="9" fontId="30" fillId="0" borderId="10" xfId="37" applyNumberFormat="1" applyFont="1" applyBorder="1" applyAlignment="1" applyProtection="1">
      <alignment horizontal="center" vertical="center"/>
      <protection hidden="1"/>
    </xf>
    <xf numFmtId="0" fontId="29" fillId="0" borderId="10" xfId="37" applyFont="1" applyBorder="1" applyAlignment="1" applyProtection="1">
      <alignment horizontal="center" vertical="center" wrapText="1"/>
      <protection hidden="1"/>
    </xf>
    <xf numFmtId="0" fontId="0" fillId="0" borderId="0" xfId="0" applyProtection="1">
      <protection hidden="1"/>
    </xf>
    <xf numFmtId="0" fontId="29" fillId="0" borderId="10" xfId="37" applyFont="1" applyBorder="1" applyAlignment="1" applyProtection="1">
      <alignment horizontal="center" vertical="center"/>
      <protection hidden="1"/>
    </xf>
    <xf numFmtId="1" fontId="29" fillId="0" borderId="10" xfId="37" applyNumberFormat="1" applyFont="1" applyBorder="1" applyAlignment="1" applyProtection="1">
      <alignment horizontal="center" vertical="center" wrapText="1"/>
      <protection hidden="1"/>
    </xf>
    <xf numFmtId="2" fontId="29" fillId="0" borderId="29" xfId="37" applyNumberFormat="1" applyFont="1" applyBorder="1" applyAlignment="1" applyProtection="1">
      <alignment horizontal="right" vertical="center"/>
      <protection hidden="1"/>
    </xf>
    <xf numFmtId="0" fontId="58" fillId="0" borderId="0" xfId="37" applyFont="1" applyBorder="1" applyAlignment="1" applyProtection="1">
      <alignment horizontal="right" vertical="center"/>
      <protection hidden="1"/>
    </xf>
    <xf numFmtId="0" fontId="29" fillId="0" borderId="0" xfId="37" applyFont="1" applyBorder="1" applyAlignment="1" applyProtection="1">
      <alignment horizontal="right" vertical="center"/>
      <protection hidden="1"/>
    </xf>
    <xf numFmtId="2" fontId="29" fillId="0" borderId="0" xfId="37" applyNumberFormat="1" applyFont="1" applyBorder="1" applyAlignment="1" applyProtection="1">
      <alignment horizontal="right" vertical="center"/>
      <protection hidden="1"/>
    </xf>
    <xf numFmtId="0" fontId="29" fillId="0" borderId="0" xfId="37" applyFont="1" applyBorder="1" applyProtection="1">
      <protection hidden="1"/>
    </xf>
    <xf numFmtId="0" fontId="30" fillId="0" borderId="0" xfId="37" applyFont="1" applyBorder="1" applyProtection="1">
      <protection hidden="1"/>
    </xf>
    <xf numFmtId="0" fontId="30" fillId="0" borderId="0" xfId="37" applyFont="1" applyBorder="1" applyAlignment="1" applyProtection="1">
      <alignment horizontal="right"/>
      <protection hidden="1"/>
    </xf>
    <xf numFmtId="0" fontId="29" fillId="0" borderId="0" xfId="37" applyFont="1" applyFill="1" applyBorder="1" applyProtection="1">
      <protection hidden="1"/>
    </xf>
    <xf numFmtId="0" fontId="0" fillId="0" borderId="0" xfId="0" applyFill="1" applyProtection="1">
      <protection hidden="1"/>
    </xf>
    <xf numFmtId="0" fontId="29" fillId="0" borderId="0" xfId="37" applyFont="1" applyFill="1" applyProtection="1">
      <protection hidden="1"/>
    </xf>
    <xf numFmtId="0" fontId="30" fillId="0" borderId="0" xfId="37" applyFont="1" applyFill="1" applyBorder="1" applyProtection="1">
      <protection hidden="1"/>
    </xf>
    <xf numFmtId="0" fontId="30" fillId="0" borderId="0" xfId="37" applyFont="1" applyFill="1" applyProtection="1">
      <protection hidden="1"/>
    </xf>
    <xf numFmtId="0" fontId="29" fillId="26" borderId="0" xfId="37" applyFont="1" applyFill="1" applyProtection="1">
      <protection hidden="1"/>
    </xf>
    <xf numFmtId="0" fontId="30" fillId="26" borderId="0" xfId="37" applyFont="1" applyFill="1" applyProtection="1">
      <protection hidden="1"/>
    </xf>
    <xf numFmtId="0" fontId="33" fillId="26" borderId="0" xfId="37" applyFont="1" applyFill="1" applyAlignment="1" applyProtection="1">
      <alignment horizontal="right"/>
      <protection hidden="1"/>
    </xf>
    <xf numFmtId="0" fontId="30" fillId="26" borderId="0" xfId="37" applyFont="1" applyFill="1" applyAlignment="1" applyProtection="1">
      <alignment horizontal="right"/>
      <protection hidden="1"/>
    </xf>
    <xf numFmtId="0" fontId="0" fillId="26" borderId="0" xfId="0" applyFill="1" applyProtection="1">
      <protection hidden="1"/>
    </xf>
    <xf numFmtId="0" fontId="29" fillId="0" borderId="0" xfId="37" applyFont="1" applyProtection="1">
      <protection hidden="1"/>
    </xf>
    <xf numFmtId="0" fontId="30" fillId="0" borderId="0" xfId="37" applyFont="1" applyProtection="1">
      <protection hidden="1"/>
    </xf>
    <xf numFmtId="0" fontId="33" fillId="0" borderId="0" xfId="37" applyFont="1" applyAlignment="1" applyProtection="1">
      <alignment horizontal="right"/>
      <protection hidden="1"/>
    </xf>
    <xf numFmtId="0" fontId="30" fillId="0" borderId="0" xfId="37" applyFont="1" applyAlignment="1" applyProtection="1">
      <alignment horizontal="right"/>
      <protection hidden="1"/>
    </xf>
    <xf numFmtId="0" fontId="1" fillId="0" borderId="0" xfId="37" applyFont="1" applyProtection="1">
      <protection hidden="1"/>
    </xf>
    <xf numFmtId="0" fontId="25" fillId="0" borderId="0" xfId="37" applyFont="1" applyProtection="1">
      <protection hidden="1"/>
    </xf>
    <xf numFmtId="0" fontId="24" fillId="0" borderId="0" xfId="37" applyFont="1" applyAlignment="1" applyProtection="1">
      <alignment horizontal="right"/>
      <protection hidden="1"/>
    </xf>
    <xf numFmtId="0" fontId="25" fillId="0" borderId="0" xfId="37" applyFont="1" applyAlignment="1" applyProtection="1">
      <alignment horizontal="right"/>
      <protection hidden="1"/>
    </xf>
    <xf numFmtId="0" fontId="28" fillId="0" borderId="10" xfId="37" applyFont="1" applyBorder="1" applyAlignment="1" applyProtection="1">
      <alignment horizontal="center" vertical="center" wrapText="1"/>
      <protection hidden="1"/>
    </xf>
    <xf numFmtId="0" fontId="29" fillId="0" borderId="10" xfId="37" applyFont="1" applyBorder="1" applyAlignment="1" applyProtection="1">
      <alignment horizontal="center" vertical="center"/>
      <protection hidden="1"/>
    </xf>
    <xf numFmtId="0" fontId="29" fillId="0" borderId="24" xfId="37" applyFont="1" applyBorder="1" applyAlignment="1" applyProtection="1">
      <alignment horizontal="center" vertical="top"/>
      <protection hidden="1"/>
    </xf>
    <xf numFmtId="0" fontId="30" fillId="0" borderId="10" xfId="37" applyFont="1" applyBorder="1" applyAlignment="1" applyProtection="1">
      <alignment horizontal="left" vertical="top" wrapText="1"/>
      <protection hidden="1"/>
    </xf>
    <xf numFmtId="0" fontId="30" fillId="0" borderId="10" xfId="37" applyFont="1" applyBorder="1" applyAlignment="1" applyProtection="1">
      <alignment horizontal="center" vertical="center"/>
      <protection hidden="1"/>
    </xf>
    <xf numFmtId="9" fontId="30" fillId="0" borderId="10" xfId="37" applyNumberFormat="1" applyFont="1" applyBorder="1" applyAlignment="1" applyProtection="1">
      <alignment horizontal="center" vertical="center"/>
      <protection hidden="1"/>
    </xf>
    <xf numFmtId="0" fontId="53" fillId="0" borderId="10" xfId="37" applyFont="1" applyBorder="1" applyAlignment="1" applyProtection="1">
      <alignment horizontal="left" vertical="top" wrapText="1"/>
      <protection hidden="1"/>
    </xf>
    <xf numFmtId="0" fontId="29" fillId="0" borderId="10" xfId="37" applyFont="1" applyBorder="1" applyAlignment="1" applyProtection="1">
      <alignment horizontal="center" vertical="center" wrapText="1"/>
      <protection hidden="1"/>
    </xf>
    <xf numFmtId="2" fontId="40" fillId="0" borderId="10" xfId="37" applyNumberFormat="1" applyFont="1" applyBorder="1" applyAlignment="1" applyProtection="1">
      <alignment horizontal="center" vertical="center"/>
      <protection hidden="1"/>
    </xf>
    <xf numFmtId="1" fontId="40" fillId="0" borderId="28" xfId="0" applyNumberFormat="1" applyFont="1" applyBorder="1" applyAlignment="1" applyProtection="1">
      <alignment horizontal="center" vertical="center" textRotation="90"/>
      <protection hidden="1"/>
    </xf>
    <xf numFmtId="0" fontId="36" fillId="0" borderId="10" xfId="0" applyNumberFormat="1" applyFont="1" applyFill="1" applyBorder="1" applyAlignment="1" applyProtection="1">
      <alignment horizontal="center" textRotation="90" wrapText="1"/>
      <protection locked="0"/>
    </xf>
    <xf numFmtId="0" fontId="29" fillId="0" borderId="10" xfId="0" applyNumberFormat="1" applyFont="1" applyFill="1" applyBorder="1" applyAlignment="1" applyProtection="1">
      <alignment horizontal="center" textRotation="90" wrapText="1"/>
      <protection locked="0"/>
    </xf>
    <xf numFmtId="0" fontId="38" fillId="0" borderId="10" xfId="0" applyNumberFormat="1" applyFont="1" applyFill="1" applyBorder="1" applyAlignment="1" applyProtection="1">
      <alignment horizontal="center" textRotation="90" wrapText="1"/>
      <protection locked="0"/>
    </xf>
    <xf numFmtId="0" fontId="6" fillId="36" borderId="10" xfId="0" applyNumberFormat="1" applyFont="1" applyFill="1" applyBorder="1" applyAlignment="1" applyProtection="1">
      <alignment horizontal="left" vertical="center"/>
      <protection locked="0"/>
    </xf>
    <xf numFmtId="0" fontId="73" fillId="0" borderId="10" xfId="0" applyNumberFormat="1" applyFont="1" applyBorder="1" applyAlignment="1" applyProtection="1">
      <alignment horizontal="center" vertical="center" wrapText="1"/>
    </xf>
    <xf numFmtId="0" fontId="65" fillId="28" borderId="10" xfId="0" applyNumberFormat="1" applyFont="1" applyFill="1" applyBorder="1" applyAlignment="1" applyProtection="1">
      <alignment horizontal="center" vertical="center" wrapText="1"/>
      <protection hidden="1"/>
    </xf>
    <xf numFmtId="0" fontId="67" fillId="32" borderId="10" xfId="0" applyNumberFormat="1" applyFont="1" applyFill="1" applyBorder="1" applyAlignment="1" applyProtection="1">
      <alignment horizontal="center" vertical="center" wrapText="1"/>
      <protection locked="0" hidden="1"/>
    </xf>
    <xf numFmtId="0" fontId="65" fillId="28" borderId="10" xfId="0" applyNumberFormat="1" applyFont="1" applyFill="1" applyBorder="1" applyAlignment="1" applyProtection="1">
      <alignment horizontal="center" vertical="center" wrapText="1"/>
      <protection locked="0" hidden="1"/>
    </xf>
    <xf numFmtId="0" fontId="55" fillId="32" borderId="10" xfId="0" applyNumberFormat="1" applyFont="1" applyFill="1" applyBorder="1" applyAlignment="1" applyProtection="1">
      <alignment horizontal="center" vertical="center" wrapText="1"/>
      <protection locked="0" hidden="1"/>
    </xf>
    <xf numFmtId="0" fontId="48" fillId="28" borderId="10" xfId="0" applyNumberFormat="1" applyFont="1" applyFill="1" applyBorder="1" applyAlignment="1" applyProtection="1">
      <alignment horizontal="center" vertical="center" wrapText="1"/>
      <protection hidden="1"/>
    </xf>
    <xf numFmtId="0" fontId="48" fillId="28" borderId="10" xfId="0" applyNumberFormat="1" applyFont="1" applyFill="1" applyBorder="1" applyAlignment="1" applyProtection="1">
      <alignment horizontal="center" vertical="center" wrapText="1"/>
      <protection locked="0" hidden="1"/>
    </xf>
    <xf numFmtId="0" fontId="72" fillId="38" borderId="10" xfId="0" applyFont="1" applyFill="1" applyBorder="1" applyAlignment="1" applyProtection="1">
      <alignment horizontal="center" vertical="center" wrapText="1"/>
      <protection hidden="1"/>
    </xf>
    <xf numFmtId="0" fontId="41" fillId="0" borderId="41" xfId="0" applyNumberFormat="1" applyFont="1" applyFill="1" applyBorder="1" applyAlignment="1">
      <alignment horizontal="center" vertical="top"/>
    </xf>
    <xf numFmtId="0" fontId="41" fillId="0" borderId="39" xfId="0" applyNumberFormat="1" applyFont="1" applyFill="1" applyBorder="1" applyAlignment="1">
      <alignment horizontal="center" vertical="top"/>
    </xf>
    <xf numFmtId="0" fontId="41" fillId="0" borderId="42" xfId="0" applyNumberFormat="1" applyFont="1" applyFill="1" applyBorder="1" applyAlignment="1">
      <alignment horizontal="center" vertical="top"/>
    </xf>
    <xf numFmtId="0" fontId="75" fillId="0" borderId="10" xfId="0" applyNumberFormat="1" applyFont="1" applyBorder="1" applyAlignment="1" applyProtection="1">
      <alignment horizontal="center" vertical="center" wrapText="1"/>
      <protection locked="0"/>
    </xf>
    <xf numFmtId="0" fontId="6" fillId="39" borderId="10" xfId="0" applyNumberFormat="1" applyFont="1" applyFill="1" applyBorder="1" applyAlignment="1">
      <alignment horizontal="left" vertical="center"/>
    </xf>
    <xf numFmtId="0" fontId="50" fillId="35" borderId="10" xfId="0" applyNumberFormat="1" applyFont="1" applyFill="1" applyBorder="1" applyAlignment="1" applyProtection="1">
      <alignment horizontal="center" vertical="center"/>
      <protection hidden="1"/>
    </xf>
    <xf numFmtId="0" fontId="38" fillId="0" borderId="10" xfId="0" applyNumberFormat="1" applyFont="1" applyFill="1" applyBorder="1" applyAlignment="1" applyProtection="1">
      <alignment horizontal="center" textRotation="90" wrapText="1"/>
      <protection hidden="1"/>
    </xf>
    <xf numFmtId="0" fontId="36" fillId="0" borderId="10" xfId="0" applyNumberFormat="1" applyFont="1" applyFill="1" applyBorder="1" applyAlignment="1" applyProtection="1">
      <alignment horizontal="center" vertical="center" wrapText="1"/>
      <protection hidden="1"/>
    </xf>
    <xf numFmtId="0" fontId="6" fillId="36" borderId="10" xfId="0" applyNumberFormat="1" applyFont="1" applyFill="1" applyBorder="1" applyAlignment="1" applyProtection="1">
      <alignment horizontal="left" vertical="center"/>
      <protection locked="0" hidden="1"/>
    </xf>
    <xf numFmtId="0" fontId="6" fillId="39" borderId="10" xfId="0" applyNumberFormat="1" applyFont="1" applyFill="1" applyBorder="1" applyAlignment="1" applyProtection="1">
      <alignment horizontal="left" vertical="center"/>
      <protection locked="0"/>
    </xf>
    <xf numFmtId="1" fontId="6" fillId="39" borderId="10" xfId="0" applyNumberFormat="1" applyFont="1" applyFill="1" applyBorder="1" applyAlignment="1" applyProtection="1">
      <alignment horizontal="left" vertical="center"/>
      <protection locked="0"/>
    </xf>
    <xf numFmtId="1" fontId="6" fillId="36" borderId="10" xfId="0" applyNumberFormat="1" applyFont="1" applyFill="1" applyBorder="1" applyAlignment="1" applyProtection="1">
      <alignment horizontal="left" vertical="center"/>
      <protection locked="0"/>
    </xf>
    <xf numFmtId="2" fontId="62" fillId="37" borderId="0" xfId="0" applyNumberFormat="1" applyFont="1" applyFill="1" applyBorder="1" applyAlignment="1">
      <alignment horizontal="center" vertical="center"/>
    </xf>
    <xf numFmtId="2" fontId="64" fillId="28" borderId="0" xfId="44" applyNumberFormat="1" applyFont="1" applyFill="1" applyBorder="1" applyAlignment="1" applyProtection="1">
      <alignment horizontal="center" vertical="center" wrapText="1"/>
    </xf>
    <xf numFmtId="2" fontId="63" fillId="28" borderId="0" xfId="0" applyNumberFormat="1" applyFont="1" applyFill="1" applyBorder="1" applyAlignment="1">
      <alignment horizontal="center" vertical="center"/>
    </xf>
    <xf numFmtId="2" fontId="60" fillId="32" borderId="0" xfId="0" applyNumberFormat="1" applyFont="1" applyFill="1" applyBorder="1" applyAlignment="1">
      <alignment horizontal="center" vertical="center"/>
    </xf>
    <xf numFmtId="2" fontId="43" fillId="27" borderId="11" xfId="0" applyNumberFormat="1" applyFont="1" applyFill="1" applyBorder="1" applyAlignment="1">
      <alignment horizontal="center" vertical="center"/>
    </xf>
    <xf numFmtId="1" fontId="49" fillId="31" borderId="0" xfId="0" applyNumberFormat="1" applyFont="1" applyFill="1" applyBorder="1" applyAlignment="1">
      <alignment horizontal="center" vertical="center" wrapText="1"/>
    </xf>
    <xf numFmtId="1" fontId="61" fillId="30" borderId="0" xfId="0" applyNumberFormat="1" applyFont="1" applyFill="1" applyBorder="1" applyAlignment="1">
      <alignment horizontal="center" vertical="center" wrapText="1"/>
    </xf>
    <xf numFmtId="2" fontId="6" fillId="24" borderId="0" xfId="0" applyNumberFormat="1" applyFont="1" applyFill="1" applyBorder="1" applyAlignment="1">
      <alignment horizontal="right" indent="1"/>
    </xf>
    <xf numFmtId="2" fontId="6" fillId="24" borderId="17" xfId="0" applyNumberFormat="1" applyFont="1" applyFill="1" applyBorder="1" applyAlignment="1">
      <alignment horizontal="right" indent="1"/>
    </xf>
    <xf numFmtId="2" fontId="46" fillId="30" borderId="0" xfId="0" applyNumberFormat="1" applyFont="1" applyFill="1" applyBorder="1" applyAlignment="1">
      <alignment horizontal="center" vertical="center"/>
    </xf>
    <xf numFmtId="0" fontId="34" fillId="0" borderId="0" xfId="37" applyFont="1" applyFill="1" applyBorder="1" applyAlignment="1" applyProtection="1">
      <alignment horizontal="center" vertical="center" wrapText="1"/>
      <protection hidden="1"/>
    </xf>
    <xf numFmtId="2" fontId="28" fillId="0" borderId="12" xfId="0" applyNumberFormat="1" applyFont="1" applyBorder="1" applyAlignment="1" applyProtection="1">
      <alignment horizontal="left" vertical="center"/>
      <protection hidden="1"/>
    </xf>
    <xf numFmtId="2" fontId="28" fillId="0" borderId="13" xfId="0" applyNumberFormat="1" applyFont="1" applyBorder="1" applyAlignment="1" applyProtection="1">
      <alignment horizontal="left" vertical="center"/>
      <protection hidden="1"/>
    </xf>
    <xf numFmtId="2" fontId="28" fillId="0" borderId="14" xfId="0" applyNumberFormat="1" applyFont="1" applyBorder="1" applyAlignment="1" applyProtection="1">
      <alignment horizontal="left" vertical="center"/>
      <protection hidden="1"/>
    </xf>
    <xf numFmtId="2" fontId="29" fillId="0" borderId="10" xfId="0" applyNumberFormat="1" applyFont="1" applyBorder="1" applyAlignment="1" applyProtection="1">
      <alignment horizontal="left" vertical="center"/>
      <protection hidden="1"/>
    </xf>
    <xf numFmtId="2" fontId="28" fillId="0" borderId="12" xfId="0" applyNumberFormat="1" applyFont="1" applyBorder="1" applyAlignment="1" applyProtection="1">
      <alignment horizontal="right" vertical="center"/>
      <protection hidden="1"/>
    </xf>
    <xf numFmtId="2" fontId="28" fillId="0" borderId="13" xfId="0" applyNumberFormat="1" applyFont="1" applyBorder="1" applyAlignment="1" applyProtection="1">
      <alignment horizontal="right" vertical="center"/>
      <protection hidden="1"/>
    </xf>
    <xf numFmtId="2" fontId="28" fillId="0" borderId="14" xfId="0" applyNumberFormat="1" applyFont="1" applyBorder="1" applyAlignment="1" applyProtection="1">
      <alignment horizontal="right" vertical="center"/>
      <protection hidden="1"/>
    </xf>
    <xf numFmtId="0" fontId="29" fillId="0" borderId="23" xfId="37" applyFont="1" applyBorder="1" applyAlignment="1" applyProtection="1">
      <alignment horizontal="center" vertical="top"/>
      <protection hidden="1"/>
    </xf>
    <xf numFmtId="0" fontId="29" fillId="0" borderId="24" xfId="37" applyFont="1" applyBorder="1" applyAlignment="1" applyProtection="1">
      <alignment horizontal="center" vertical="top"/>
      <protection hidden="1"/>
    </xf>
    <xf numFmtId="0" fontId="29" fillId="0" borderId="25" xfId="37" applyFont="1" applyBorder="1" applyAlignment="1" applyProtection="1">
      <alignment horizontal="center" vertical="top"/>
      <protection hidden="1"/>
    </xf>
    <xf numFmtId="0" fontId="29" fillId="0" borderId="10" xfId="37" applyFont="1" applyBorder="1" applyAlignment="1" applyProtection="1">
      <alignment horizontal="left" vertical="center"/>
      <protection hidden="1"/>
    </xf>
    <xf numFmtId="0" fontId="29" fillId="0" borderId="21" xfId="37" applyFont="1" applyBorder="1" applyAlignment="1" applyProtection="1">
      <alignment horizontal="left" vertical="center"/>
      <protection hidden="1"/>
    </xf>
    <xf numFmtId="0" fontId="33" fillId="0" borderId="10" xfId="37" applyFont="1" applyBorder="1" applyAlignment="1" applyProtection="1">
      <alignment horizontal="center" vertical="center"/>
      <protection hidden="1"/>
    </xf>
    <xf numFmtId="0" fontId="33" fillId="0" borderId="12" xfId="37" applyFont="1" applyBorder="1" applyAlignment="1" applyProtection="1">
      <alignment horizontal="center" vertical="center"/>
      <protection hidden="1"/>
    </xf>
    <xf numFmtId="0" fontId="33" fillId="0" borderId="13" xfId="37" applyFont="1" applyBorder="1" applyAlignment="1" applyProtection="1">
      <alignment horizontal="center" vertical="center"/>
      <protection hidden="1"/>
    </xf>
    <xf numFmtId="0" fontId="33" fillId="0" borderId="14" xfId="37" applyFont="1" applyBorder="1" applyAlignment="1" applyProtection="1">
      <alignment horizontal="center" vertical="center"/>
      <protection hidden="1"/>
    </xf>
    <xf numFmtId="0" fontId="30" fillId="0" borderId="12" xfId="37" applyFont="1" applyBorder="1" applyAlignment="1" applyProtection="1">
      <alignment horizontal="center" vertical="center"/>
      <protection hidden="1"/>
    </xf>
    <xf numFmtId="0" fontId="30" fillId="0" borderId="13" xfId="37" applyFont="1" applyBorder="1" applyAlignment="1" applyProtection="1">
      <alignment horizontal="center" vertical="center"/>
      <protection hidden="1"/>
    </xf>
    <xf numFmtId="0" fontId="30" fillId="0" borderId="14" xfId="37" applyFont="1" applyBorder="1" applyAlignment="1" applyProtection="1">
      <alignment horizontal="center" vertical="center"/>
      <protection hidden="1"/>
    </xf>
    <xf numFmtId="9" fontId="30" fillId="0" borderId="10" xfId="37" applyNumberFormat="1" applyFont="1" applyBorder="1" applyAlignment="1" applyProtection="1">
      <alignment horizontal="center" vertical="center"/>
      <protection hidden="1"/>
    </xf>
    <xf numFmtId="0" fontId="30" fillId="0" borderId="10" xfId="37" applyFont="1" applyBorder="1" applyAlignment="1" applyProtection="1">
      <alignment horizontal="center" vertical="center"/>
      <protection hidden="1"/>
    </xf>
    <xf numFmtId="2" fontId="29" fillId="0" borderId="12" xfId="0" applyNumberFormat="1" applyFont="1" applyBorder="1" applyAlignment="1" applyProtection="1">
      <alignment horizontal="left" vertical="center"/>
      <protection hidden="1"/>
    </xf>
    <xf numFmtId="2" fontId="29" fillId="0" borderId="13" xfId="0" applyNumberFormat="1" applyFont="1" applyBorder="1" applyAlignment="1" applyProtection="1">
      <alignment horizontal="left" vertical="center"/>
      <protection hidden="1"/>
    </xf>
    <xf numFmtId="2" fontId="29" fillId="0" borderId="14" xfId="0" applyNumberFormat="1" applyFont="1" applyBorder="1" applyAlignment="1" applyProtection="1">
      <alignment horizontal="left" vertical="center"/>
      <protection hidden="1"/>
    </xf>
    <xf numFmtId="0" fontId="59" fillId="0" borderId="0" xfId="37" applyFont="1" applyFill="1" applyAlignment="1" applyProtection="1">
      <alignment horizontal="center" vertical="top" wrapText="1"/>
      <protection hidden="1"/>
    </xf>
    <xf numFmtId="0" fontId="28" fillId="0" borderId="12" xfId="37" applyFont="1" applyBorder="1" applyAlignment="1" applyProtection="1">
      <alignment horizontal="center" vertical="center" wrapText="1"/>
      <protection hidden="1"/>
    </xf>
    <xf numFmtId="0" fontId="28" fillId="0" borderId="26" xfId="37" applyFont="1" applyBorder="1" applyAlignment="1" applyProtection="1">
      <alignment horizontal="center" vertical="center" wrapText="1"/>
      <protection hidden="1"/>
    </xf>
    <xf numFmtId="0" fontId="29" fillId="0" borderId="10" xfId="37" applyFont="1" applyBorder="1" applyAlignment="1" applyProtection="1">
      <alignment horizontal="center" vertical="center" wrapText="1"/>
      <protection hidden="1"/>
    </xf>
    <xf numFmtId="2" fontId="29" fillId="0" borderId="12" xfId="37" applyNumberFormat="1" applyFont="1" applyBorder="1" applyAlignment="1" applyProtection="1">
      <alignment horizontal="right" vertical="center" wrapText="1"/>
      <protection hidden="1"/>
    </xf>
    <xf numFmtId="2" fontId="29" fillId="0" borderId="26" xfId="37" applyNumberFormat="1" applyFont="1" applyBorder="1" applyAlignment="1" applyProtection="1">
      <alignment horizontal="right" vertical="center" wrapText="1"/>
      <protection hidden="1"/>
    </xf>
    <xf numFmtId="0" fontId="27" fillId="0" borderId="27" xfId="37" applyFont="1" applyBorder="1" applyAlignment="1" applyProtection="1">
      <alignment horizontal="right" vertical="center"/>
      <protection hidden="1"/>
    </xf>
    <xf numFmtId="0" fontId="27" fillId="0" borderId="28" xfId="37" applyFont="1" applyBorder="1" applyAlignment="1" applyProtection="1">
      <alignment horizontal="right" vertical="center"/>
      <protection hidden="1"/>
    </xf>
    <xf numFmtId="0" fontId="29" fillId="0" borderId="12" xfId="37" applyFont="1" applyBorder="1" applyAlignment="1" applyProtection="1">
      <alignment horizontal="left" vertical="center"/>
      <protection hidden="1"/>
    </xf>
    <xf numFmtId="0" fontId="29" fillId="0" borderId="13" xfId="37" applyFont="1" applyBorder="1" applyAlignment="1" applyProtection="1">
      <alignment horizontal="left" vertical="center"/>
      <protection hidden="1"/>
    </xf>
    <xf numFmtId="0" fontId="29" fillId="0" borderId="14" xfId="37" applyFont="1" applyBorder="1" applyAlignment="1" applyProtection="1">
      <alignment horizontal="left" vertical="center"/>
      <protection hidden="1"/>
    </xf>
    <xf numFmtId="0" fontId="74" fillId="0" borderId="10" xfId="37" applyFont="1" applyBorder="1" applyAlignment="1" applyProtection="1">
      <alignment horizontal="center" vertical="center" wrapText="1"/>
      <protection hidden="1"/>
    </xf>
    <xf numFmtId="0" fontId="29" fillId="0" borderId="12" xfId="37" applyFont="1" applyBorder="1" applyAlignment="1" applyProtection="1">
      <alignment horizontal="center" vertical="center" wrapText="1"/>
      <protection hidden="1"/>
    </xf>
    <xf numFmtId="0" fontId="29" fillId="0" borderId="14" xfId="37" applyFont="1" applyBorder="1" applyAlignment="1" applyProtection="1">
      <alignment horizontal="center" vertical="center" wrapText="1"/>
      <protection hidden="1"/>
    </xf>
    <xf numFmtId="0" fontId="29" fillId="0" borderId="18" xfId="37" applyFont="1" applyBorder="1" applyAlignment="1" applyProtection="1">
      <alignment horizontal="center" wrapText="1"/>
      <protection hidden="1"/>
    </xf>
    <xf numFmtId="0" fontId="29" fillId="0" borderId="17" xfId="37" applyFont="1" applyBorder="1" applyAlignment="1" applyProtection="1">
      <alignment horizontal="center" wrapText="1"/>
      <protection hidden="1"/>
    </xf>
    <xf numFmtId="0" fontId="29" fillId="0" borderId="19" xfId="37" applyFont="1" applyBorder="1" applyAlignment="1" applyProtection="1">
      <alignment horizontal="center" wrapText="1"/>
      <protection hidden="1"/>
    </xf>
    <xf numFmtId="0" fontId="29" fillId="0" borderId="16" xfId="37" applyFont="1" applyBorder="1" applyAlignment="1" applyProtection="1">
      <alignment horizontal="center" wrapText="1"/>
      <protection hidden="1"/>
    </xf>
    <xf numFmtId="0" fontId="29" fillId="0" borderId="11" xfId="37" applyFont="1" applyBorder="1" applyAlignment="1" applyProtection="1">
      <alignment horizontal="center" wrapText="1"/>
      <protection hidden="1"/>
    </xf>
    <xf numFmtId="0" fontId="29" fillId="0" borderId="20" xfId="37" applyFont="1" applyBorder="1" applyAlignment="1" applyProtection="1">
      <alignment horizontal="center" wrapText="1"/>
      <protection hidden="1"/>
    </xf>
    <xf numFmtId="0" fontId="53" fillId="0" borderId="10" xfId="37" applyFont="1" applyBorder="1" applyAlignment="1" applyProtection="1">
      <alignment horizontal="left" vertical="top" wrapText="1"/>
      <protection hidden="1"/>
    </xf>
    <xf numFmtId="0" fontId="29" fillId="0" borderId="10" xfId="37" applyFont="1" applyBorder="1" applyAlignment="1" applyProtection="1">
      <alignment horizontal="right" vertical="center"/>
      <protection hidden="1"/>
    </xf>
    <xf numFmtId="0" fontId="30" fillId="0" borderId="12" xfId="37" applyFont="1" applyFill="1" applyBorder="1" applyAlignment="1" applyProtection="1">
      <alignment horizontal="left" vertical="top" wrapText="1"/>
      <protection hidden="1"/>
    </xf>
    <xf numFmtId="0" fontId="30" fillId="0" borderId="13" xfId="37" applyFont="1" applyFill="1" applyBorder="1" applyAlignment="1" applyProtection="1">
      <alignment horizontal="left" vertical="top" wrapText="1"/>
      <protection hidden="1"/>
    </xf>
    <xf numFmtId="0" fontId="30" fillId="0" borderId="14" xfId="37" applyFont="1" applyFill="1" applyBorder="1" applyAlignment="1" applyProtection="1">
      <alignment horizontal="left" vertical="top" wrapText="1"/>
      <protection hidden="1"/>
    </xf>
    <xf numFmtId="0" fontId="33" fillId="0" borderId="10" xfId="37" applyFont="1" applyBorder="1" applyAlignment="1" applyProtection="1">
      <alignment horizontal="left" vertical="center"/>
      <protection hidden="1"/>
    </xf>
    <xf numFmtId="0" fontId="33" fillId="0" borderId="21" xfId="37" applyFont="1" applyBorder="1" applyAlignment="1" applyProtection="1">
      <alignment horizontal="left" vertical="center"/>
      <protection hidden="1"/>
    </xf>
    <xf numFmtId="0" fontId="30" fillId="0" borderId="12" xfId="37" applyFont="1" applyBorder="1" applyAlignment="1" applyProtection="1">
      <alignment horizontal="left" vertical="top" wrapText="1"/>
      <protection hidden="1"/>
    </xf>
    <xf numFmtId="0" fontId="30" fillId="0" borderId="13" xfId="37" applyFont="1" applyBorder="1" applyAlignment="1" applyProtection="1">
      <alignment horizontal="left" vertical="top" wrapText="1"/>
      <protection hidden="1"/>
    </xf>
    <xf numFmtId="0" fontId="30" fillId="0" borderId="14" xfId="37" applyFont="1" applyBorder="1" applyAlignment="1" applyProtection="1">
      <alignment horizontal="left" vertical="top" wrapText="1"/>
      <protection hidden="1"/>
    </xf>
    <xf numFmtId="0" fontId="30" fillId="0" borderId="10" xfId="37" applyFont="1" applyBorder="1" applyAlignment="1" applyProtection="1">
      <alignment horizontal="left" vertical="center" wrapText="1"/>
      <protection hidden="1"/>
    </xf>
    <xf numFmtId="0" fontId="30" fillId="0" borderId="12" xfId="37" applyFont="1" applyBorder="1" applyAlignment="1" applyProtection="1">
      <alignment horizontal="left" vertical="center" wrapText="1"/>
      <protection hidden="1"/>
    </xf>
    <xf numFmtId="0" fontId="30" fillId="0" borderId="13" xfId="37" applyFont="1" applyBorder="1" applyAlignment="1" applyProtection="1">
      <alignment horizontal="left" vertical="center" wrapText="1"/>
      <protection hidden="1"/>
    </xf>
    <xf numFmtId="0" fontId="30" fillId="0" borderId="14" xfId="37" applyFont="1" applyBorder="1" applyAlignment="1" applyProtection="1">
      <alignment horizontal="left" vertical="center" wrapText="1"/>
      <protection hidden="1"/>
    </xf>
    <xf numFmtId="0" fontId="1" fillId="0" borderId="18" xfId="37" applyFont="1" applyBorder="1" applyAlignment="1" applyProtection="1">
      <alignment horizontal="center" vertical="center"/>
      <protection hidden="1"/>
    </xf>
    <xf numFmtId="0" fontId="1" fillId="0" borderId="38" xfId="37" applyFont="1" applyBorder="1" applyAlignment="1" applyProtection="1">
      <alignment horizontal="center" vertical="center"/>
      <protection hidden="1"/>
    </xf>
    <xf numFmtId="0" fontId="1" fillId="0" borderId="35" xfId="37" applyFont="1" applyBorder="1" applyAlignment="1" applyProtection="1">
      <alignment horizontal="center" vertical="center"/>
      <protection hidden="1"/>
    </xf>
    <xf numFmtId="0" fontId="1" fillId="0" borderId="36" xfId="37" applyFont="1" applyBorder="1" applyAlignment="1" applyProtection="1">
      <alignment horizontal="center" vertical="center"/>
      <protection hidden="1"/>
    </xf>
    <xf numFmtId="0" fontId="1" fillId="0" borderId="16" xfId="37" applyFont="1" applyBorder="1" applyAlignment="1" applyProtection="1">
      <alignment horizontal="center" vertical="center"/>
      <protection hidden="1"/>
    </xf>
    <xf numFmtId="0" fontId="1" fillId="0" borderId="37" xfId="37" applyFont="1" applyBorder="1" applyAlignment="1" applyProtection="1">
      <alignment horizontal="center" vertical="center"/>
      <protection hidden="1"/>
    </xf>
    <xf numFmtId="0" fontId="30" fillId="0" borderId="10" xfId="37" applyFont="1" applyBorder="1" applyAlignment="1" applyProtection="1">
      <alignment horizontal="left" vertical="top" wrapText="1"/>
      <protection hidden="1"/>
    </xf>
    <xf numFmtId="0" fontId="25" fillId="0" borderId="10" xfId="37" applyFont="1" applyBorder="1" applyAlignment="1" applyProtection="1">
      <alignment horizontal="left" vertical="top" wrapText="1"/>
      <protection hidden="1"/>
    </xf>
    <xf numFmtId="0" fontId="52" fillId="0" borderId="12" xfId="37" applyFont="1" applyFill="1" applyBorder="1" applyAlignment="1" applyProtection="1">
      <alignment horizontal="left" vertical="top" wrapText="1"/>
      <protection hidden="1"/>
    </xf>
    <xf numFmtId="0" fontId="52" fillId="0" borderId="13" xfId="37" applyFont="1" applyFill="1" applyBorder="1" applyAlignment="1" applyProtection="1">
      <alignment horizontal="left" vertical="top" wrapText="1"/>
      <protection hidden="1"/>
    </xf>
    <xf numFmtId="0" fontId="52" fillId="0" borderId="14" xfId="37" applyFont="1" applyFill="1" applyBorder="1" applyAlignment="1" applyProtection="1">
      <alignment horizontal="left" vertical="top" wrapText="1"/>
      <protection hidden="1"/>
    </xf>
    <xf numFmtId="0" fontId="37" fillId="0" borderId="0" xfId="37" applyFont="1" applyAlignment="1" applyProtection="1">
      <alignment horizontal="center" vertical="center"/>
      <protection hidden="1"/>
    </xf>
    <xf numFmtId="0" fontId="57" fillId="0" borderId="0" xfId="37" applyFont="1" applyBorder="1" applyAlignment="1" applyProtection="1">
      <alignment horizontal="center" vertical="center"/>
      <protection hidden="1"/>
    </xf>
    <xf numFmtId="0" fontId="29" fillId="0" borderId="31" xfId="37" applyFont="1" applyBorder="1" applyAlignment="1" applyProtection="1">
      <alignment horizontal="left" vertical="center"/>
      <protection hidden="1"/>
    </xf>
    <xf numFmtId="0" fontId="29" fillId="0" borderId="32" xfId="37" applyFont="1" applyBorder="1" applyAlignment="1" applyProtection="1">
      <alignment horizontal="left" vertical="center"/>
      <protection hidden="1"/>
    </xf>
    <xf numFmtId="0" fontId="33" fillId="0" borderId="33" xfId="37" applyFont="1" applyFill="1" applyBorder="1" applyAlignment="1" applyProtection="1">
      <alignment horizontal="center" vertical="center"/>
      <protection hidden="1"/>
    </xf>
    <xf numFmtId="0" fontId="33" fillId="0" borderId="34" xfId="37" applyFont="1" applyFill="1" applyBorder="1" applyAlignment="1" applyProtection="1">
      <alignment horizontal="center" vertical="center"/>
      <protection hidden="1"/>
    </xf>
    <xf numFmtId="0" fontId="29" fillId="0" borderId="15" xfId="37" applyFont="1" applyBorder="1" applyAlignment="1" applyProtection="1">
      <alignment horizontal="left" vertical="center"/>
      <protection hidden="1"/>
    </xf>
    <xf numFmtId="0" fontId="35" fillId="0" borderId="10" xfId="37" applyFont="1" applyBorder="1" applyAlignment="1" applyProtection="1">
      <alignment horizontal="left" vertical="center"/>
      <protection hidden="1"/>
    </xf>
    <xf numFmtId="0" fontId="1" fillId="0" borderId="10" xfId="37" applyFont="1" applyBorder="1" applyAlignment="1" applyProtection="1">
      <alignment horizontal="right" vertical="center"/>
      <protection hidden="1"/>
    </xf>
    <xf numFmtId="0" fontId="29" fillId="0" borderId="12" xfId="37" applyFont="1" applyBorder="1" applyAlignment="1" applyProtection="1">
      <alignment horizontal="right" vertical="center"/>
      <protection hidden="1"/>
    </xf>
    <xf numFmtId="0" fontId="29" fillId="0" borderId="13" xfId="37" applyFont="1" applyBorder="1" applyAlignment="1" applyProtection="1">
      <alignment horizontal="right" vertical="center"/>
      <protection hidden="1"/>
    </xf>
    <xf numFmtId="0" fontId="29" fillId="0" borderId="14" xfId="37" applyFont="1" applyBorder="1" applyAlignment="1" applyProtection="1">
      <alignment horizontal="right" vertical="center"/>
      <protection hidden="1"/>
    </xf>
    <xf numFmtId="0" fontId="1" fillId="0" borderId="12" xfId="37" applyFont="1" applyBorder="1" applyAlignment="1" applyProtection="1">
      <alignment horizontal="left" vertical="center"/>
      <protection hidden="1"/>
    </xf>
    <xf numFmtId="0" fontId="1" fillId="0" borderId="13" xfId="37" applyFont="1" applyBorder="1" applyAlignment="1" applyProtection="1">
      <alignment horizontal="left" vertical="center"/>
      <protection hidden="1"/>
    </xf>
    <xf numFmtId="2" fontId="29" fillId="0" borderId="10" xfId="37" applyNumberFormat="1" applyFont="1" applyBorder="1" applyAlignment="1" applyProtection="1">
      <alignment horizontal="center" vertical="center"/>
      <protection hidden="1"/>
    </xf>
    <xf numFmtId="0" fontId="26" fillId="0" borderId="12" xfId="37" applyFont="1" applyBorder="1" applyAlignment="1" applyProtection="1">
      <alignment horizontal="left" vertical="center"/>
      <protection hidden="1"/>
    </xf>
    <xf numFmtId="0" fontId="33" fillId="0" borderId="32" xfId="38" applyFont="1" applyFill="1" applyBorder="1" applyAlignment="1" applyProtection="1">
      <alignment horizontal="left" vertical="center"/>
      <protection hidden="1"/>
    </xf>
    <xf numFmtId="0" fontId="33" fillId="0" borderId="32" xfId="37" applyFont="1" applyFill="1" applyBorder="1" applyAlignment="1" applyProtection="1">
      <alignment horizontal="center" vertical="center"/>
      <protection hidden="1"/>
    </xf>
    <xf numFmtId="2" fontId="29" fillId="0" borderId="12" xfId="37" applyNumberFormat="1" applyFont="1" applyBorder="1" applyAlignment="1" applyProtection="1">
      <alignment horizontal="center" vertical="center"/>
      <protection hidden="1"/>
    </xf>
    <xf numFmtId="2" fontId="29" fillId="0" borderId="13" xfId="37" applyNumberFormat="1" applyFont="1" applyBorder="1" applyAlignment="1" applyProtection="1">
      <alignment horizontal="center" vertical="center"/>
      <protection hidden="1"/>
    </xf>
    <xf numFmtId="2" fontId="29" fillId="0" borderId="14" xfId="37" applyNumberFormat="1" applyFont="1" applyBorder="1" applyAlignment="1" applyProtection="1">
      <alignment horizontal="center" vertical="center"/>
      <protection hidden="1"/>
    </xf>
    <xf numFmtId="0" fontId="1" fillId="0" borderId="17" xfId="37" applyFont="1" applyBorder="1" applyAlignment="1" applyProtection="1">
      <alignment horizontal="center" vertical="center"/>
      <protection hidden="1"/>
    </xf>
    <xf numFmtId="0" fontId="1" fillId="0" borderId="0" xfId="37" applyFont="1" applyBorder="1" applyAlignment="1" applyProtection="1">
      <alignment horizontal="center" vertical="center"/>
      <protection hidden="1"/>
    </xf>
    <xf numFmtId="0" fontId="1" fillId="0" borderId="11" xfId="37" applyFont="1" applyBorder="1" applyAlignment="1" applyProtection="1">
      <alignment horizontal="center" vertical="center"/>
      <protection hidden="1"/>
    </xf>
    <xf numFmtId="0" fontId="35" fillId="0" borderId="12" xfId="37" applyFont="1" applyBorder="1" applyAlignment="1" applyProtection="1">
      <alignment horizontal="left" vertical="center"/>
      <protection hidden="1"/>
    </xf>
    <xf numFmtId="0" fontId="35" fillId="0" borderId="13" xfId="37" applyFont="1" applyBorder="1" applyAlignment="1" applyProtection="1">
      <alignment horizontal="left" vertical="center"/>
      <protection hidden="1"/>
    </xf>
    <xf numFmtId="0" fontId="35" fillId="0" borderId="14" xfId="37" applyFont="1" applyBorder="1" applyAlignment="1" applyProtection="1">
      <alignment horizontal="left" vertical="center"/>
      <protection hidden="1"/>
    </xf>
    <xf numFmtId="0" fontId="39" fillId="0" borderId="0" xfId="37" applyFont="1" applyFill="1" applyAlignment="1" applyProtection="1">
      <alignment horizontal="center"/>
      <protection hidden="1"/>
    </xf>
    <xf numFmtId="0" fontId="25" fillId="0" borderId="10" xfId="37" applyFont="1" applyBorder="1" applyAlignment="1" applyProtection="1">
      <alignment horizontal="center" vertical="center"/>
      <protection hidden="1"/>
    </xf>
    <xf numFmtId="0" fontId="25" fillId="0" borderId="21" xfId="37" applyFont="1" applyBorder="1" applyAlignment="1" applyProtection="1">
      <alignment horizontal="center" vertical="center"/>
      <protection hidden="1"/>
    </xf>
    <xf numFmtId="0" fontId="35" fillId="0" borderId="12" xfId="37" applyFont="1" applyBorder="1" applyAlignment="1" applyProtection="1">
      <alignment horizontal="center" vertical="top" wrapText="1"/>
      <protection hidden="1"/>
    </xf>
    <xf numFmtId="0" fontId="35" fillId="0" borderId="13" xfId="37" applyFont="1" applyBorder="1" applyAlignment="1" applyProtection="1">
      <alignment horizontal="center" vertical="top" wrapText="1"/>
      <protection hidden="1"/>
    </xf>
    <xf numFmtId="0" fontId="35" fillId="0" borderId="14" xfId="37" applyFont="1" applyBorder="1" applyAlignment="1" applyProtection="1">
      <alignment horizontal="center" vertical="top" wrapText="1"/>
      <protection hidden="1"/>
    </xf>
    <xf numFmtId="0" fontId="29" fillId="0" borderId="10" xfId="37" applyFont="1" applyBorder="1" applyAlignment="1" applyProtection="1">
      <alignment horizontal="center" vertical="center"/>
      <protection hidden="1"/>
    </xf>
    <xf numFmtId="0" fontId="25" fillId="0" borderId="13" xfId="37" applyFont="1" applyBorder="1" applyAlignment="1" applyProtection="1">
      <alignment horizontal="left" vertical="top" wrapText="1"/>
      <protection hidden="1"/>
    </xf>
    <xf numFmtId="0" fontId="25" fillId="0" borderId="14" xfId="37" applyFont="1" applyBorder="1" applyAlignment="1" applyProtection="1">
      <alignment horizontal="left" vertical="top" wrapText="1"/>
      <protection hidden="1"/>
    </xf>
    <xf numFmtId="0" fontId="28" fillId="0" borderId="10" xfId="37" applyFont="1" applyBorder="1" applyAlignment="1" applyProtection="1">
      <alignment horizontal="left" vertical="center"/>
      <protection hidden="1"/>
    </xf>
    <xf numFmtId="0" fontId="28" fillId="0" borderId="21" xfId="37" applyFont="1" applyBorder="1" applyAlignment="1" applyProtection="1">
      <alignment horizontal="left" vertical="center"/>
      <protection hidden="1"/>
    </xf>
    <xf numFmtId="0" fontId="28" fillId="0" borderId="12" xfId="37" applyFont="1" applyBorder="1" applyAlignment="1" applyProtection="1">
      <alignment horizontal="right" vertical="center"/>
      <protection hidden="1"/>
    </xf>
    <xf numFmtId="0" fontId="28" fillId="0" borderId="13" xfId="37" applyFont="1" applyBorder="1" applyAlignment="1" applyProtection="1">
      <alignment horizontal="right" vertical="center"/>
      <protection hidden="1"/>
    </xf>
    <xf numFmtId="0" fontId="28" fillId="0" borderId="14" xfId="37" applyFont="1" applyBorder="1" applyAlignment="1" applyProtection="1">
      <alignment horizontal="right" vertical="center"/>
      <protection hidden="1"/>
    </xf>
    <xf numFmtId="0" fontId="53" fillId="0" borderId="10" xfId="37" applyFont="1" applyFill="1" applyBorder="1" applyAlignment="1" applyProtection="1">
      <alignment horizontal="left" vertical="top" wrapText="1"/>
      <protection hidden="1"/>
    </xf>
    <xf numFmtId="0" fontId="29" fillId="0" borderId="0" xfId="37" applyFont="1" applyBorder="1" applyAlignment="1" applyProtection="1">
      <alignment horizontal="center"/>
      <protection hidden="1"/>
    </xf>
    <xf numFmtId="0" fontId="33" fillId="0" borderId="12" xfId="37" applyFont="1" applyBorder="1" applyAlignment="1" applyProtection="1">
      <alignment horizontal="left" vertical="center"/>
      <protection hidden="1"/>
    </xf>
    <xf numFmtId="0" fontId="33" fillId="0" borderId="13" xfId="37" applyFont="1" applyBorder="1" applyAlignment="1" applyProtection="1">
      <alignment horizontal="left" vertical="center"/>
      <protection hidden="1"/>
    </xf>
    <xf numFmtId="0" fontId="33" fillId="0" borderId="14" xfId="37" applyFont="1" applyBorder="1" applyAlignment="1" applyProtection="1">
      <alignment horizontal="left" vertical="center"/>
      <protection hidden="1"/>
    </xf>
    <xf numFmtId="0" fontId="33" fillId="0" borderId="12" xfId="37" applyFont="1" applyBorder="1" applyAlignment="1" applyProtection="1">
      <alignment horizontal="left" vertical="center" wrapText="1"/>
      <protection hidden="1"/>
    </xf>
    <xf numFmtId="0" fontId="33" fillId="0" borderId="13" xfId="37" applyFont="1" applyBorder="1" applyAlignment="1" applyProtection="1">
      <alignment horizontal="left" vertical="center" wrapText="1"/>
      <protection hidden="1"/>
    </xf>
    <xf numFmtId="0" fontId="33" fillId="0" borderId="14" xfId="37" applyFont="1" applyBorder="1" applyAlignment="1" applyProtection="1">
      <alignment horizontal="left" vertical="center" wrapText="1"/>
      <protection hidden="1"/>
    </xf>
    <xf numFmtId="0" fontId="55" fillId="0" borderId="12" xfId="37" applyFont="1" applyBorder="1" applyAlignment="1" applyProtection="1">
      <alignment horizontal="right" vertical="center"/>
      <protection hidden="1"/>
    </xf>
    <xf numFmtId="0" fontId="55" fillId="0" borderId="13" xfId="37" applyFont="1" applyBorder="1" applyAlignment="1" applyProtection="1">
      <alignment horizontal="right" vertical="center"/>
      <protection hidden="1"/>
    </xf>
    <xf numFmtId="0" fontId="55" fillId="0" borderId="14" xfId="37" applyFont="1" applyBorder="1" applyAlignment="1" applyProtection="1">
      <alignment horizontal="right" vertical="center"/>
      <protection hidden="1"/>
    </xf>
    <xf numFmtId="0" fontId="29" fillId="0" borderId="22" xfId="37" applyFont="1" applyBorder="1" applyAlignment="1" applyProtection="1">
      <alignment horizontal="center" vertical="top"/>
      <protection hidden="1"/>
    </xf>
    <xf numFmtId="0" fontId="29" fillId="0" borderId="12" xfId="37" applyFont="1" applyBorder="1" applyAlignment="1" applyProtection="1">
      <alignment horizontal="center" vertical="center"/>
      <protection hidden="1"/>
    </xf>
    <xf numFmtId="0" fontId="29" fillId="0" borderId="13" xfId="37" applyFont="1" applyBorder="1" applyAlignment="1" applyProtection="1">
      <alignment horizontal="center" vertical="center"/>
      <protection hidden="1"/>
    </xf>
    <xf numFmtId="0" fontId="29" fillId="0" borderId="14" xfId="37" applyFont="1" applyBorder="1" applyAlignment="1" applyProtection="1">
      <alignment horizontal="center" vertical="center"/>
      <protection hidden="1"/>
    </xf>
    <xf numFmtId="0" fontId="29" fillId="0" borderId="18" xfId="37" applyFont="1" applyBorder="1" applyAlignment="1" applyProtection="1">
      <alignment horizontal="left" vertical="center" wrapText="1"/>
      <protection hidden="1"/>
    </xf>
    <xf numFmtId="0" fontId="29" fillId="0" borderId="19" xfId="37" applyFont="1" applyBorder="1" applyAlignment="1" applyProtection="1">
      <alignment horizontal="left" vertical="center" wrapText="1"/>
      <protection hidden="1"/>
    </xf>
    <xf numFmtId="0" fontId="29" fillId="0" borderId="16" xfId="37" applyFont="1" applyBorder="1" applyAlignment="1" applyProtection="1">
      <alignment horizontal="left" vertical="center" wrapText="1"/>
      <protection hidden="1"/>
    </xf>
    <xf numFmtId="0" fontId="29" fillId="0" borderId="20" xfId="37" applyFont="1" applyBorder="1" applyAlignment="1" applyProtection="1">
      <alignment horizontal="left" vertical="center" wrapText="1"/>
      <protection hidden="1"/>
    </xf>
    <xf numFmtId="0" fontId="25" fillId="0" borderId="13" xfId="37" applyFont="1" applyFill="1" applyBorder="1" applyAlignment="1" applyProtection="1">
      <alignment horizontal="left" vertical="top" wrapText="1"/>
      <protection hidden="1"/>
    </xf>
    <xf numFmtId="0" fontId="25" fillId="0" borderId="14" xfId="37" applyFont="1" applyFill="1" applyBorder="1" applyAlignment="1" applyProtection="1">
      <alignment horizontal="left" vertical="top" wrapText="1"/>
      <protection hidden="1"/>
    </xf>
    <xf numFmtId="0" fontId="29" fillId="0" borderId="0" xfId="37" applyFont="1" applyBorder="1" applyAlignment="1">
      <alignment horizontal="center"/>
    </xf>
    <xf numFmtId="2" fontId="28" fillId="0" borderId="12" xfId="0" applyNumberFormat="1" applyFont="1" applyBorder="1" applyAlignment="1" applyProtection="1">
      <alignment horizontal="left" vertical="center" wrapText="1"/>
      <protection hidden="1"/>
    </xf>
    <xf numFmtId="2" fontId="28" fillId="0" borderId="13" xfId="0" applyNumberFormat="1" applyFont="1" applyBorder="1" applyAlignment="1" applyProtection="1">
      <alignment horizontal="left" vertical="center" wrapText="1"/>
      <protection hidden="1"/>
    </xf>
    <xf numFmtId="2" fontId="28" fillId="0" borderId="14" xfId="0" applyNumberFormat="1" applyFont="1" applyBorder="1" applyAlignment="1" applyProtection="1">
      <alignment horizontal="left" vertical="center" wrapText="1"/>
      <protection hidden="1"/>
    </xf>
    <xf numFmtId="2" fontId="28" fillId="0" borderId="10" xfId="0" applyNumberFormat="1" applyFont="1" applyBorder="1" applyAlignment="1" applyProtection="1">
      <alignment horizontal="left" vertical="center"/>
      <protection hidden="1"/>
    </xf>
    <xf numFmtId="0" fontId="59" fillId="0" borderId="0" xfId="37" applyFont="1" applyFill="1" applyAlignment="1">
      <alignment horizontal="center" vertical="top" wrapText="1"/>
    </xf>
    <xf numFmtId="0" fontId="34" fillId="0" borderId="0" xfId="37" applyFont="1" applyFill="1" applyBorder="1" applyAlignment="1">
      <alignment horizontal="center" vertical="center" wrapText="1"/>
    </xf>
    <xf numFmtId="0" fontId="39" fillId="0" borderId="0" xfId="37" applyFont="1" applyFill="1" applyAlignment="1">
      <alignment horizontal="center"/>
    </xf>
    <xf numFmtId="0" fontId="28" fillId="0" borderId="18" xfId="37" applyFont="1" applyBorder="1" applyAlignment="1" applyProtection="1">
      <alignment horizontal="center" wrapText="1"/>
      <protection hidden="1"/>
    </xf>
    <xf numFmtId="0" fontId="28" fillId="0" borderId="17" xfId="37" applyFont="1" applyBorder="1" applyAlignment="1" applyProtection="1">
      <alignment horizontal="center" wrapText="1"/>
      <protection hidden="1"/>
    </xf>
    <xf numFmtId="0" fontId="28" fillId="0" borderId="19" xfId="37" applyFont="1" applyBorder="1" applyAlignment="1" applyProtection="1">
      <alignment horizontal="center" wrapText="1"/>
      <protection hidden="1"/>
    </xf>
    <xf numFmtId="0" fontId="28" fillId="0" borderId="16" xfId="37" applyFont="1" applyBorder="1" applyAlignment="1" applyProtection="1">
      <alignment horizontal="center" wrapText="1"/>
      <protection hidden="1"/>
    </xf>
    <xf numFmtId="0" fontId="28" fillId="0" borderId="11" xfId="37" applyFont="1" applyBorder="1" applyAlignment="1" applyProtection="1">
      <alignment horizontal="center" wrapText="1"/>
      <protection hidden="1"/>
    </xf>
    <xf numFmtId="0" fontId="28" fillId="0" borderId="20" xfId="37" applyFont="1" applyBorder="1" applyAlignment="1" applyProtection="1">
      <alignment horizontal="center" wrapText="1"/>
      <protection hidden="1"/>
    </xf>
    <xf numFmtId="0" fontId="56" fillId="0" borderId="10" xfId="37" applyFont="1" applyBorder="1" applyAlignment="1" applyProtection="1">
      <alignment horizontal="center" vertical="center" wrapText="1"/>
      <protection hidden="1"/>
    </xf>
    <xf numFmtId="0" fontId="28" fillId="0" borderId="14" xfId="37" applyFont="1" applyBorder="1" applyAlignment="1" applyProtection="1">
      <alignment horizontal="center" vertical="center" wrapText="1"/>
      <protection hidden="1"/>
    </xf>
    <xf numFmtId="9" fontId="30" fillId="0" borderId="12" xfId="37" applyNumberFormat="1" applyFont="1" applyBorder="1" applyAlignment="1" applyProtection="1">
      <alignment horizontal="center" vertical="center"/>
      <protection hidden="1"/>
    </xf>
    <xf numFmtId="9" fontId="30" fillId="0" borderId="14" xfId="37" applyNumberFormat="1" applyFont="1" applyBorder="1" applyAlignment="1" applyProtection="1">
      <alignment horizontal="center" vertical="center"/>
      <protection hidden="1"/>
    </xf>
  </cellXfs>
  <cellStyles count="47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44" builtinId="8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37"/>
    <cellStyle name="Normal 3" xfId="45"/>
    <cellStyle name="Normal_pay 2008-09" xfId="38"/>
    <cellStyle name="Note" xfId="39" builtinId="10" customBuiltin="1"/>
    <cellStyle name="Output" xfId="40" builtinId="21" customBuiltin="1"/>
    <cellStyle name="Percent" xfId="46" builtinId="5"/>
    <cellStyle name="Title" xfId="41" builtinId="15" customBuiltin="1"/>
    <cellStyle name="Total" xfId="42" builtinId="25" customBuiltin="1"/>
    <cellStyle name="Warning Text" xfId="43" builtinId="11" customBuiltin="1"/>
  </cellStyles>
  <dxfs count="4">
    <dxf>
      <font>
        <condense val="0"/>
        <extend val="0"/>
        <color indexed="9"/>
      </font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</dxf>
  </dxfs>
  <tableStyles count="0" defaultTableStyle="TableStyleMedium9" defaultPivotStyle="PivotStyleLight16"/>
  <colors>
    <mruColors>
      <color rgb="FF0000FF"/>
      <color rgb="FFFFFF00"/>
      <color rgb="FF33CCCC"/>
      <color rgb="FFFFCC99"/>
      <color rgb="FFCCFFCC"/>
      <color rgb="FF00FF00"/>
      <color rgb="FFFF99CC"/>
      <color rgb="FFFF66CC"/>
      <color rgb="FF0066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246529</xdr:colOff>
      <xdr:row>94</xdr:row>
      <xdr:rowOff>33618</xdr:rowOff>
    </xdr:from>
    <xdr:to>
      <xdr:col>18</xdr:col>
      <xdr:colOff>334409</xdr:colOff>
      <xdr:row>98</xdr:row>
      <xdr:rowOff>145677</xdr:rowOff>
    </xdr:to>
    <xdr:pic>
      <xdr:nvPicPr>
        <xdr:cNvPr id="11" name="Picture 10" descr="RAJTEACHERS.NET-removebg-preview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916705" y="9973236"/>
          <a:ext cx="3023822" cy="7395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">
    <tabColor rgb="FFC00000"/>
  </sheetPr>
  <dimension ref="A1:AH1066"/>
  <sheetViews>
    <sheetView showGridLines="0" tabSelected="1" zoomScale="85" zoomScaleNormal="85" workbookViewId="0">
      <selection activeCell="H84" sqref="H84"/>
    </sheetView>
  </sheetViews>
  <sheetFormatPr defaultColWidth="0" defaultRowHeight="12.75" zeroHeight="1"/>
  <cols>
    <col min="1" max="1" width="0.28515625" style="23" customWidth="1" collapsed="1"/>
    <col min="2" max="2" width="11.7109375" style="6" hidden="1" customWidth="1" collapsed="1"/>
    <col min="3" max="3" width="14.5703125" style="6" customWidth="1" collapsed="1"/>
    <col min="4" max="4" width="9.42578125" style="6" customWidth="1" collapsed="1"/>
    <col min="5" max="7" width="5" style="6" customWidth="1" collapsed="1"/>
    <col min="8" max="8" width="8.85546875" style="6" customWidth="1" collapsed="1"/>
    <col min="9" max="9" width="9.42578125" style="6" customWidth="1" collapsed="1"/>
    <col min="10" max="10" width="5" style="6" customWidth="1" collapsed="1"/>
    <col min="11" max="12" width="6" style="6" customWidth="1" collapsed="1"/>
    <col min="13" max="13" width="10.140625" style="6" customWidth="1"/>
    <col min="14" max="14" width="6" style="6" customWidth="1" collapsed="1"/>
    <col min="15" max="15" width="11" style="6" customWidth="1" collapsed="1"/>
    <col min="16" max="16" width="8.7109375" style="6" customWidth="1" collapsed="1"/>
    <col min="17" max="17" width="9.7109375" style="6" customWidth="1"/>
    <col min="18" max="18" width="8.5703125" style="6" customWidth="1" collapsed="1"/>
    <col min="19" max="19" width="8.85546875" style="6" customWidth="1" collapsed="1"/>
    <col min="20" max="20" width="8.28515625" style="6" customWidth="1" collapsed="1"/>
    <col min="21" max="21" width="6.7109375" style="6" bestFit="1" customWidth="1" collapsed="1"/>
    <col min="22" max="23" width="6" style="6" customWidth="1" collapsed="1"/>
    <col min="24" max="24" width="8.42578125" style="6" customWidth="1" collapsed="1"/>
    <col min="25" max="25" width="6" style="6" customWidth="1" collapsed="1"/>
    <col min="26" max="26" width="10.5703125" style="6" customWidth="1" collapsed="1"/>
    <col min="27" max="27" width="12.42578125" style="6" customWidth="1" collapsed="1"/>
    <col min="28" max="28" width="15.5703125" style="6" customWidth="1" collapsed="1"/>
    <col min="29" max="29" width="8.140625" style="6" hidden="1" customWidth="1"/>
    <col min="30" max="30" width="9.140625" style="6" hidden="1" customWidth="1"/>
    <col min="31" max="34" width="0" style="6" hidden="1" customWidth="1"/>
    <col min="35" max="16384" width="9.140625" style="6" hidden="1" collapsed="1"/>
  </cols>
  <sheetData>
    <row r="1" spans="3:30" ht="3.75" customHeight="1"/>
    <row r="2" spans="3:30" ht="39" customHeight="1">
      <c r="C2" s="192" t="s">
        <v>157</v>
      </c>
      <c r="D2" s="192"/>
      <c r="E2" s="193" t="s">
        <v>43</v>
      </c>
      <c r="F2" s="193"/>
      <c r="G2" s="194" t="s">
        <v>37</v>
      </c>
      <c r="H2" s="194"/>
      <c r="I2" s="109">
        <v>0.18</v>
      </c>
      <c r="J2" s="192" t="s">
        <v>158</v>
      </c>
      <c r="K2" s="192"/>
      <c r="L2" s="192"/>
      <c r="M2" s="192"/>
      <c r="N2" s="192"/>
      <c r="O2" s="192"/>
      <c r="P2" s="195" t="s">
        <v>160</v>
      </c>
      <c r="Q2" s="195"/>
      <c r="R2" s="195"/>
      <c r="S2" s="196" t="s">
        <v>161</v>
      </c>
      <c r="T2" s="196"/>
      <c r="U2" s="111" t="s">
        <v>178</v>
      </c>
      <c r="V2" s="197" t="s">
        <v>185</v>
      </c>
      <c r="W2" s="197"/>
      <c r="X2" s="119" t="s">
        <v>43</v>
      </c>
      <c r="Y2" s="198" t="s">
        <v>218</v>
      </c>
      <c r="Z2" s="198"/>
      <c r="AA2" s="198"/>
      <c r="AB2" s="110">
        <v>35800</v>
      </c>
      <c r="AC2" s="94">
        <v>0.09</v>
      </c>
      <c r="AD2" s="88">
        <v>0.18</v>
      </c>
    </row>
    <row r="3" spans="3:30" hidden="1"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  <c r="N3" s="87"/>
      <c r="O3" s="87"/>
      <c r="P3" s="87"/>
      <c r="Q3" s="87"/>
      <c r="R3" s="87"/>
      <c r="S3" s="87"/>
      <c r="T3" s="87"/>
      <c r="U3" s="87"/>
      <c r="V3" s="87"/>
      <c r="W3" s="87"/>
      <c r="X3" s="87"/>
      <c r="Y3" s="87"/>
      <c r="Z3" s="87"/>
      <c r="AA3" s="87"/>
      <c r="AB3" s="87"/>
    </row>
    <row r="4" spans="3:30" hidden="1">
      <c r="C4" s="87"/>
      <c r="D4" s="87"/>
      <c r="E4" s="87"/>
      <c r="F4" s="87"/>
      <c r="G4" s="87"/>
      <c r="H4" s="87"/>
      <c r="I4" s="87"/>
      <c r="J4" s="87"/>
      <c r="K4" s="87"/>
      <c r="L4" s="87"/>
      <c r="M4" s="87"/>
      <c r="N4" s="87"/>
      <c r="O4" s="87"/>
      <c r="P4" s="87"/>
      <c r="Q4" s="87"/>
      <c r="R4" s="87"/>
      <c r="S4" s="87" t="str">
        <f>T4&amp;" / "&amp;U4</f>
        <v>TPTA / L-1</v>
      </c>
      <c r="T4" s="87" t="s">
        <v>159</v>
      </c>
      <c r="U4" s="98" t="s">
        <v>165</v>
      </c>
      <c r="V4" s="87">
        <v>1350</v>
      </c>
      <c r="W4" s="87"/>
      <c r="X4" s="87"/>
      <c r="Y4" s="87"/>
      <c r="Z4" s="87"/>
      <c r="AA4" s="87"/>
      <c r="AB4" s="87"/>
    </row>
    <row r="5" spans="3:30" hidden="1">
      <c r="C5" s="87"/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 t="str">
        <f t="shared" ref="S5:S63" si="0">T5&amp;" / "&amp;U5</f>
        <v>TPTA / L-2</v>
      </c>
      <c r="T5" s="87" t="s">
        <v>159</v>
      </c>
      <c r="U5" s="98" t="s">
        <v>166</v>
      </c>
      <c r="V5" s="87">
        <v>1350</v>
      </c>
      <c r="W5" s="87"/>
      <c r="X5" s="87"/>
      <c r="Y5" s="87"/>
      <c r="Z5" s="87"/>
      <c r="AA5" s="87"/>
      <c r="AB5" s="87">
        <f>VLOOKUP(P2&amp;" / "&amp;U2,S3:V63,4,0)</f>
        <v>3600</v>
      </c>
    </row>
    <row r="6" spans="3:30" hidden="1">
      <c r="C6" s="87"/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  <c r="S6" s="87" t="str">
        <f t="shared" si="0"/>
        <v>TPTA / L-3</v>
      </c>
      <c r="T6" s="87" t="s">
        <v>159</v>
      </c>
      <c r="U6" s="98" t="s">
        <v>167</v>
      </c>
      <c r="V6" s="87">
        <v>3600</v>
      </c>
      <c r="W6" s="87"/>
      <c r="X6" s="87"/>
      <c r="Y6" s="87"/>
      <c r="Z6" s="87"/>
      <c r="AA6" s="87"/>
      <c r="AB6" s="87"/>
    </row>
    <row r="7" spans="3:30" hidden="1"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 t="str">
        <f t="shared" si="0"/>
        <v>TPTA / L-4</v>
      </c>
      <c r="T7" s="87" t="s">
        <v>159</v>
      </c>
      <c r="U7" s="98" t="s">
        <v>168</v>
      </c>
      <c r="V7" s="87">
        <v>3600</v>
      </c>
      <c r="W7" s="87"/>
      <c r="X7" s="87"/>
      <c r="Y7" s="87"/>
      <c r="Z7" s="87"/>
      <c r="AA7" s="87"/>
      <c r="AB7" s="87"/>
    </row>
    <row r="8" spans="3:30" hidden="1">
      <c r="C8" s="87"/>
      <c r="D8" s="87"/>
      <c r="E8" s="87"/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 t="str">
        <f t="shared" si="0"/>
        <v>TPTA / L-5</v>
      </c>
      <c r="T8" s="87" t="s">
        <v>159</v>
      </c>
      <c r="U8" s="98" t="s">
        <v>169</v>
      </c>
      <c r="V8" s="87">
        <v>3600</v>
      </c>
      <c r="W8" s="87"/>
      <c r="X8" s="87"/>
      <c r="Y8" s="87"/>
      <c r="Z8" s="87"/>
      <c r="AA8" s="87"/>
      <c r="AB8" s="87"/>
    </row>
    <row r="9" spans="3:30" hidden="1">
      <c r="C9" s="87"/>
      <c r="D9" s="87"/>
      <c r="E9" s="87"/>
      <c r="F9" s="87"/>
      <c r="G9" s="87"/>
      <c r="H9" s="87"/>
      <c r="I9" s="87"/>
      <c r="J9" s="87"/>
      <c r="K9" s="87"/>
      <c r="L9" s="87"/>
      <c r="M9" s="87"/>
      <c r="N9" s="87"/>
      <c r="O9" s="87"/>
      <c r="P9" s="87"/>
      <c r="Q9" s="87"/>
      <c r="R9" s="87"/>
      <c r="S9" s="87" t="str">
        <f t="shared" si="0"/>
        <v>TPTA / L-6</v>
      </c>
      <c r="T9" s="87" t="s">
        <v>159</v>
      </c>
      <c r="U9" s="98" t="s">
        <v>170</v>
      </c>
      <c r="V9" s="87">
        <v>3600</v>
      </c>
      <c r="W9" s="87"/>
      <c r="X9" s="87"/>
      <c r="Y9" s="87"/>
      <c r="Z9" s="87"/>
      <c r="AA9" s="87"/>
      <c r="AB9" s="87"/>
    </row>
    <row r="10" spans="3:30" hidden="1">
      <c r="C10" s="87"/>
      <c r="D10" s="87"/>
      <c r="E10" s="87"/>
      <c r="F10" s="87"/>
      <c r="G10" s="87"/>
      <c r="H10" s="87"/>
      <c r="I10" s="87"/>
      <c r="J10" s="87"/>
      <c r="K10" s="87"/>
      <c r="L10" s="87"/>
      <c r="M10" s="87"/>
      <c r="N10" s="87"/>
      <c r="O10" s="87"/>
      <c r="P10" s="87"/>
      <c r="Q10" s="87"/>
      <c r="R10" s="87"/>
      <c r="S10" s="87" t="str">
        <f t="shared" si="0"/>
        <v>TPTA / L-7</v>
      </c>
      <c r="T10" s="87" t="s">
        <v>159</v>
      </c>
      <c r="U10" s="98" t="s">
        <v>171</v>
      </c>
      <c r="V10" s="87">
        <v>3600</v>
      </c>
      <c r="W10" s="87"/>
      <c r="X10" s="87"/>
      <c r="Y10" s="87"/>
      <c r="Z10" s="87"/>
      <c r="AA10" s="87"/>
      <c r="AB10" s="87"/>
    </row>
    <row r="11" spans="3:30" hidden="1">
      <c r="C11" s="87"/>
      <c r="D11" s="87"/>
      <c r="E11" s="87"/>
      <c r="F11" s="87"/>
      <c r="G11" s="87"/>
      <c r="H11" s="87"/>
      <c r="I11" s="87"/>
      <c r="J11" s="87"/>
      <c r="K11" s="87"/>
      <c r="L11" s="87"/>
      <c r="M11" s="87"/>
      <c r="N11" s="87"/>
      <c r="O11" s="87"/>
      <c r="P11" s="87"/>
      <c r="Q11" s="87"/>
      <c r="R11" s="87"/>
      <c r="S11" s="87" t="str">
        <f t="shared" si="0"/>
        <v>TPTA / L-8</v>
      </c>
      <c r="T11" s="87" t="s">
        <v>159</v>
      </c>
      <c r="U11" s="98" t="s">
        <v>172</v>
      </c>
      <c r="V11" s="87">
        <v>3600</v>
      </c>
      <c r="W11" s="87"/>
      <c r="X11" s="87"/>
      <c r="Y11" s="87"/>
      <c r="Z11" s="87"/>
      <c r="AA11" s="87"/>
      <c r="AB11" s="87"/>
    </row>
    <row r="12" spans="3:30" hidden="1">
      <c r="C12" s="87"/>
      <c r="D12" s="87"/>
      <c r="E12" s="87"/>
      <c r="F12" s="87"/>
      <c r="G12" s="87"/>
      <c r="H12" s="87"/>
      <c r="I12" s="87"/>
      <c r="J12" s="87"/>
      <c r="K12" s="87"/>
      <c r="L12" s="87"/>
      <c r="M12" s="87"/>
      <c r="N12" s="87"/>
      <c r="O12" s="87"/>
      <c r="P12" s="87"/>
      <c r="Q12" s="87"/>
      <c r="R12" s="87"/>
      <c r="S12" s="87" t="str">
        <f t="shared" si="0"/>
        <v>TPTA / L-9</v>
      </c>
      <c r="T12" s="87" t="s">
        <v>159</v>
      </c>
      <c r="U12" s="98" t="s">
        <v>173</v>
      </c>
      <c r="V12" s="87">
        <v>7200</v>
      </c>
      <c r="W12" s="87"/>
      <c r="X12" s="87"/>
      <c r="Y12" s="87"/>
      <c r="Z12" s="87"/>
      <c r="AA12" s="87"/>
      <c r="AB12" s="87"/>
    </row>
    <row r="13" spans="3:30" hidden="1">
      <c r="C13" s="87"/>
      <c r="D13" s="87"/>
      <c r="E13" s="87"/>
      <c r="F13" s="87"/>
      <c r="G13" s="87"/>
      <c r="H13" s="87"/>
      <c r="I13" s="87"/>
      <c r="J13" s="87"/>
      <c r="K13" s="87"/>
      <c r="L13" s="87"/>
      <c r="M13" s="87"/>
      <c r="N13" s="87"/>
      <c r="O13" s="87"/>
      <c r="P13" s="87"/>
      <c r="Q13" s="87"/>
      <c r="R13" s="87"/>
      <c r="S13" s="87" t="str">
        <f t="shared" si="0"/>
        <v>TPTA / L-10</v>
      </c>
      <c r="T13" s="87" t="s">
        <v>159</v>
      </c>
      <c r="U13" s="98" t="s">
        <v>174</v>
      </c>
      <c r="V13" s="87">
        <v>7200</v>
      </c>
      <c r="W13" s="87"/>
      <c r="X13" s="87"/>
      <c r="Y13" s="87"/>
      <c r="Z13" s="87"/>
      <c r="AA13" s="87"/>
      <c r="AB13" s="87"/>
    </row>
    <row r="14" spans="3:30" hidden="1">
      <c r="C14" s="87"/>
      <c r="D14" s="87"/>
      <c r="E14" s="87"/>
      <c r="F14" s="87"/>
      <c r="G14" s="87"/>
      <c r="H14" s="87"/>
      <c r="I14" s="87"/>
      <c r="J14" s="87"/>
      <c r="K14" s="87"/>
      <c r="L14" s="87"/>
      <c r="M14" s="87"/>
      <c r="N14" s="87"/>
      <c r="O14" s="87"/>
      <c r="P14" s="87"/>
      <c r="Q14" s="87"/>
      <c r="R14" s="87"/>
      <c r="S14" s="87" t="str">
        <f t="shared" si="0"/>
        <v>TPTA / L-11</v>
      </c>
      <c r="T14" s="87" t="s">
        <v>159</v>
      </c>
      <c r="U14" s="98" t="s">
        <v>175</v>
      </c>
      <c r="V14" s="87">
        <v>7200</v>
      </c>
      <c r="W14" s="87"/>
      <c r="X14" s="87"/>
      <c r="Y14" s="87"/>
      <c r="Z14" s="87"/>
      <c r="AA14" s="87"/>
      <c r="AB14" s="87"/>
    </row>
    <row r="15" spans="3:30" hidden="1">
      <c r="C15" s="87"/>
      <c r="D15" s="87"/>
      <c r="E15" s="87"/>
      <c r="F15" s="87"/>
      <c r="G15" s="87"/>
      <c r="H15" s="87"/>
      <c r="I15" s="87"/>
      <c r="J15" s="87"/>
      <c r="K15" s="87"/>
      <c r="L15" s="87"/>
      <c r="M15" s="87"/>
      <c r="N15" s="87"/>
      <c r="O15" s="87"/>
      <c r="P15" s="87"/>
      <c r="Q15" s="87"/>
      <c r="R15" s="87"/>
      <c r="S15" s="87" t="str">
        <f t="shared" si="0"/>
        <v>TPTA / L-12</v>
      </c>
      <c r="T15" s="87" t="s">
        <v>159</v>
      </c>
      <c r="U15" s="98" t="s">
        <v>176</v>
      </c>
      <c r="V15" s="87">
        <v>7200</v>
      </c>
      <c r="W15" s="87"/>
      <c r="X15" s="87"/>
      <c r="Y15" s="87"/>
      <c r="Z15" s="87"/>
      <c r="AA15" s="87"/>
      <c r="AB15" s="87"/>
    </row>
    <row r="16" spans="3:30" hidden="1">
      <c r="C16" s="87"/>
      <c r="D16" s="87"/>
      <c r="E16" s="87"/>
      <c r="F16" s="87"/>
      <c r="G16" s="87"/>
      <c r="H16" s="87"/>
      <c r="I16" s="87"/>
      <c r="J16" s="87"/>
      <c r="K16" s="87"/>
      <c r="L16" s="87"/>
      <c r="M16" s="87"/>
      <c r="N16" s="87"/>
      <c r="O16" s="87"/>
      <c r="P16" s="87"/>
      <c r="Q16" s="87"/>
      <c r="R16" s="87"/>
      <c r="S16" s="87" t="str">
        <f t="shared" si="0"/>
        <v>TPTA / L-13</v>
      </c>
      <c r="T16" s="87" t="s">
        <v>159</v>
      </c>
      <c r="U16" s="98" t="s">
        <v>177</v>
      </c>
      <c r="V16" s="87">
        <v>7200</v>
      </c>
      <c r="W16" s="87"/>
      <c r="X16" s="87"/>
      <c r="Y16" s="87"/>
      <c r="Z16" s="87"/>
      <c r="AA16" s="87"/>
      <c r="AB16" s="87"/>
    </row>
    <row r="17" spans="3:28" hidden="1">
      <c r="C17" s="87"/>
      <c r="D17" s="87"/>
      <c r="E17" s="87"/>
      <c r="F17" s="87"/>
      <c r="G17" s="87"/>
      <c r="H17" s="87"/>
      <c r="I17" s="87"/>
      <c r="J17" s="87"/>
      <c r="K17" s="87"/>
      <c r="L17" s="87"/>
      <c r="M17" s="87"/>
      <c r="N17" s="87"/>
      <c r="O17" s="87"/>
      <c r="P17" s="87"/>
      <c r="Q17" s="87"/>
      <c r="R17" s="87"/>
      <c r="S17" s="87" t="str">
        <f t="shared" si="0"/>
        <v>TPTA / L-14</v>
      </c>
      <c r="T17" s="87" t="s">
        <v>159</v>
      </c>
      <c r="U17" s="98" t="s">
        <v>178</v>
      </c>
      <c r="V17" s="87">
        <v>7200</v>
      </c>
      <c r="W17" s="87"/>
      <c r="X17" s="87"/>
      <c r="Y17" s="87"/>
      <c r="Z17" s="87"/>
      <c r="AA17" s="87"/>
      <c r="AB17" s="87"/>
    </row>
    <row r="18" spans="3:28" hidden="1">
      <c r="C18" s="87"/>
      <c r="D18" s="87"/>
      <c r="E18" s="87"/>
      <c r="F18" s="87"/>
      <c r="G18" s="87"/>
      <c r="H18" s="87"/>
      <c r="I18" s="87"/>
      <c r="J18" s="87"/>
      <c r="K18" s="87"/>
      <c r="L18" s="87"/>
      <c r="M18" s="87"/>
      <c r="N18" s="87"/>
      <c r="O18" s="87"/>
      <c r="P18" s="87"/>
      <c r="Q18" s="87"/>
      <c r="R18" s="87"/>
      <c r="S18" s="87" t="str">
        <f t="shared" si="0"/>
        <v>TPTA / L-15</v>
      </c>
      <c r="T18" s="87" t="s">
        <v>159</v>
      </c>
      <c r="U18" s="98" t="s">
        <v>179</v>
      </c>
      <c r="V18" s="87">
        <v>7200</v>
      </c>
      <c r="W18" s="87"/>
      <c r="X18" s="87"/>
      <c r="Y18" s="87"/>
      <c r="Z18" s="87"/>
      <c r="AA18" s="87"/>
      <c r="AB18" s="87"/>
    </row>
    <row r="19" spans="3:28" hidden="1">
      <c r="C19" s="87"/>
      <c r="D19" s="87"/>
      <c r="E19" s="87"/>
      <c r="F19" s="87"/>
      <c r="G19" s="87"/>
      <c r="H19" s="87"/>
      <c r="I19" s="87"/>
      <c r="J19" s="87"/>
      <c r="K19" s="87"/>
      <c r="L19" s="87"/>
      <c r="M19" s="87"/>
      <c r="N19" s="87"/>
      <c r="O19" s="87"/>
      <c r="P19" s="87"/>
      <c r="Q19" s="87"/>
      <c r="R19" s="87"/>
      <c r="S19" s="87" t="str">
        <f t="shared" si="0"/>
        <v>TPTA / L-16</v>
      </c>
      <c r="T19" s="87" t="s">
        <v>159</v>
      </c>
      <c r="U19" s="98" t="s">
        <v>180</v>
      </c>
      <c r="V19" s="87">
        <v>7200</v>
      </c>
      <c r="W19" s="87"/>
      <c r="X19" s="87"/>
      <c r="Y19" s="87"/>
      <c r="Z19" s="87"/>
      <c r="AA19" s="87"/>
      <c r="AB19" s="87"/>
    </row>
    <row r="20" spans="3:28" hidden="1">
      <c r="C20" s="87"/>
      <c r="D20" s="87"/>
      <c r="E20" s="87"/>
      <c r="F20" s="87"/>
      <c r="G20" s="87"/>
      <c r="H20" s="87"/>
      <c r="I20" s="87"/>
      <c r="J20" s="87"/>
      <c r="K20" s="87"/>
      <c r="L20" s="87"/>
      <c r="M20" s="87"/>
      <c r="N20" s="87"/>
      <c r="O20" s="87"/>
      <c r="P20" s="87"/>
      <c r="Q20" s="87"/>
      <c r="R20" s="87"/>
      <c r="S20" s="87" t="str">
        <f t="shared" si="0"/>
        <v>TPTA / L-17</v>
      </c>
      <c r="T20" s="87" t="s">
        <v>159</v>
      </c>
      <c r="U20" s="98" t="s">
        <v>181</v>
      </c>
      <c r="V20" s="87">
        <v>7200</v>
      </c>
      <c r="W20" s="87"/>
      <c r="X20" s="87"/>
      <c r="Y20" s="87"/>
      <c r="Z20" s="87"/>
      <c r="AA20" s="87"/>
      <c r="AB20" s="87"/>
    </row>
    <row r="21" spans="3:28" hidden="1">
      <c r="C21" s="87"/>
      <c r="D21" s="87"/>
      <c r="E21" s="87"/>
      <c r="F21" s="87"/>
      <c r="G21" s="87"/>
      <c r="H21" s="87"/>
      <c r="I21" s="87"/>
      <c r="J21" s="87"/>
      <c r="K21" s="87"/>
      <c r="L21" s="87"/>
      <c r="M21" s="87"/>
      <c r="N21" s="87"/>
      <c r="O21" s="87"/>
      <c r="P21" s="87"/>
      <c r="Q21" s="87"/>
      <c r="R21" s="87"/>
      <c r="S21" s="87" t="str">
        <f t="shared" si="0"/>
        <v>TPTA / L-18</v>
      </c>
      <c r="T21" s="87" t="s">
        <v>159</v>
      </c>
      <c r="U21" s="98" t="s">
        <v>182</v>
      </c>
      <c r="V21" s="87">
        <v>7200</v>
      </c>
      <c r="W21" s="87"/>
      <c r="X21" s="87"/>
      <c r="Y21" s="87"/>
      <c r="Z21" s="87"/>
      <c r="AA21" s="87"/>
      <c r="AB21" s="87"/>
    </row>
    <row r="22" spans="3:28" hidden="1">
      <c r="C22" s="87"/>
      <c r="D22" s="87"/>
      <c r="E22" s="87"/>
      <c r="F22" s="87"/>
      <c r="G22" s="87"/>
      <c r="H22" s="87"/>
      <c r="I22" s="87"/>
      <c r="J22" s="87"/>
      <c r="K22" s="87"/>
      <c r="L22" s="87"/>
      <c r="M22" s="87"/>
      <c r="N22" s="87"/>
      <c r="O22" s="87"/>
      <c r="P22" s="87"/>
      <c r="Q22" s="87"/>
      <c r="R22" s="87"/>
      <c r="S22" s="87" t="str">
        <f t="shared" si="0"/>
        <v>TPTA / L-19</v>
      </c>
      <c r="T22" s="87" t="s">
        <v>159</v>
      </c>
      <c r="U22" s="98" t="s">
        <v>183</v>
      </c>
      <c r="V22" s="87">
        <v>7200</v>
      </c>
      <c r="W22" s="87"/>
      <c r="X22" s="87"/>
      <c r="Y22" s="87"/>
      <c r="Z22" s="87"/>
      <c r="AA22" s="87"/>
      <c r="AB22" s="87"/>
    </row>
    <row r="23" spans="3:28" hidden="1">
      <c r="C23" s="87"/>
      <c r="D23" s="87"/>
      <c r="E23" s="87"/>
      <c r="F23" s="87"/>
      <c r="G23" s="87"/>
      <c r="H23" s="87"/>
      <c r="I23" s="87"/>
      <c r="J23" s="87"/>
      <c r="K23" s="87"/>
      <c r="L23" s="87"/>
      <c r="M23" s="87"/>
      <c r="N23" s="87"/>
      <c r="O23" s="87"/>
      <c r="P23" s="87"/>
      <c r="Q23" s="87"/>
      <c r="R23" s="87"/>
      <c r="S23" s="87" t="str">
        <f t="shared" si="0"/>
        <v>TPTA / L-20</v>
      </c>
      <c r="T23" s="87" t="s">
        <v>159</v>
      </c>
      <c r="U23" s="98" t="s">
        <v>184</v>
      </c>
      <c r="V23" s="87">
        <v>7200</v>
      </c>
      <c r="W23" s="87"/>
      <c r="X23" s="87"/>
      <c r="Y23" s="87"/>
      <c r="Z23" s="87"/>
      <c r="AA23" s="87"/>
      <c r="AB23" s="87"/>
    </row>
    <row r="24" spans="3:28" hidden="1">
      <c r="C24" s="87"/>
      <c r="D24" s="87"/>
      <c r="E24" s="87"/>
      <c r="F24" s="87"/>
      <c r="G24" s="87"/>
      <c r="H24" s="87"/>
      <c r="I24" s="87"/>
      <c r="J24" s="87"/>
      <c r="K24" s="87"/>
      <c r="L24" s="87"/>
      <c r="M24" s="87"/>
      <c r="N24" s="87"/>
      <c r="O24" s="87"/>
      <c r="P24" s="87"/>
      <c r="Q24" s="87"/>
      <c r="R24" s="87"/>
      <c r="S24" s="87" t="str">
        <f t="shared" si="0"/>
        <v>OTHER / L-1</v>
      </c>
      <c r="T24" s="87" t="s">
        <v>160</v>
      </c>
      <c r="U24" s="98" t="s">
        <v>165</v>
      </c>
      <c r="V24" s="87">
        <v>900</v>
      </c>
      <c r="W24" s="87"/>
      <c r="X24" s="87"/>
      <c r="Y24" s="87"/>
      <c r="Z24" s="87"/>
      <c r="AA24" s="87"/>
      <c r="AB24" s="87"/>
    </row>
    <row r="25" spans="3:28" hidden="1">
      <c r="C25" s="87"/>
      <c r="D25" s="87"/>
      <c r="E25" s="87"/>
      <c r="F25" s="87"/>
      <c r="G25" s="87"/>
      <c r="H25" s="87"/>
      <c r="I25" s="87"/>
      <c r="J25" s="87"/>
      <c r="K25" s="87"/>
      <c r="L25" s="87"/>
      <c r="M25" s="87"/>
      <c r="N25" s="87"/>
      <c r="O25" s="87"/>
      <c r="P25" s="87"/>
      <c r="Q25" s="87"/>
      <c r="R25" s="87"/>
      <c r="S25" s="87" t="str">
        <f t="shared" si="0"/>
        <v>OTHER / L-2</v>
      </c>
      <c r="T25" s="87" t="s">
        <v>160</v>
      </c>
      <c r="U25" s="98" t="s">
        <v>166</v>
      </c>
      <c r="V25" s="87">
        <v>900</v>
      </c>
      <c r="W25" s="87"/>
      <c r="X25" s="87"/>
      <c r="Y25" s="87"/>
      <c r="Z25" s="87"/>
      <c r="AA25" s="87"/>
      <c r="AB25" s="87"/>
    </row>
    <row r="26" spans="3:28" hidden="1">
      <c r="C26" s="87"/>
      <c r="D26" s="87"/>
      <c r="E26" s="87"/>
      <c r="F26" s="87"/>
      <c r="G26" s="87"/>
      <c r="H26" s="87"/>
      <c r="I26" s="87"/>
      <c r="J26" s="87"/>
      <c r="K26" s="87"/>
      <c r="L26" s="87"/>
      <c r="M26" s="87"/>
      <c r="N26" s="87"/>
      <c r="O26" s="87"/>
      <c r="P26" s="87"/>
      <c r="Q26" s="87"/>
      <c r="R26" s="87"/>
      <c r="S26" s="87" t="str">
        <f t="shared" si="0"/>
        <v>OTHER / L-3</v>
      </c>
      <c r="T26" s="87" t="s">
        <v>160</v>
      </c>
      <c r="U26" s="98" t="s">
        <v>167</v>
      </c>
      <c r="V26" s="87">
        <v>1800</v>
      </c>
      <c r="W26" s="87"/>
      <c r="X26" s="87"/>
      <c r="Y26" s="87"/>
      <c r="Z26" s="87"/>
      <c r="AA26" s="87"/>
      <c r="AB26" s="87"/>
    </row>
    <row r="27" spans="3:28" hidden="1">
      <c r="C27" s="87"/>
      <c r="D27" s="87"/>
      <c r="E27" s="87"/>
      <c r="F27" s="87"/>
      <c r="G27" s="87"/>
      <c r="H27" s="87"/>
      <c r="I27" s="87"/>
      <c r="J27" s="87"/>
      <c r="K27" s="87"/>
      <c r="L27" s="87"/>
      <c r="M27" s="87"/>
      <c r="N27" s="87"/>
      <c r="O27" s="87"/>
      <c r="P27" s="87"/>
      <c r="Q27" s="87"/>
      <c r="R27" s="87"/>
      <c r="S27" s="87" t="str">
        <f t="shared" si="0"/>
        <v>OTHER / L-4</v>
      </c>
      <c r="T27" s="87" t="s">
        <v>160</v>
      </c>
      <c r="U27" s="98" t="s">
        <v>168</v>
      </c>
      <c r="V27" s="87">
        <v>1800</v>
      </c>
      <c r="W27" s="87"/>
      <c r="X27" s="87"/>
      <c r="Y27" s="87"/>
      <c r="Z27" s="87"/>
      <c r="AA27" s="87"/>
      <c r="AB27" s="87"/>
    </row>
    <row r="28" spans="3:28" hidden="1">
      <c r="C28" s="87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7"/>
      <c r="R28" s="87"/>
      <c r="S28" s="87" t="str">
        <f t="shared" si="0"/>
        <v>OTHER / L-5</v>
      </c>
      <c r="T28" s="87" t="s">
        <v>160</v>
      </c>
      <c r="U28" s="98" t="s">
        <v>169</v>
      </c>
      <c r="V28" s="87">
        <v>1800</v>
      </c>
      <c r="W28" s="87"/>
      <c r="X28" s="87"/>
      <c r="Y28" s="87"/>
      <c r="Z28" s="87"/>
      <c r="AA28" s="87"/>
      <c r="AB28" s="87"/>
    </row>
    <row r="29" spans="3:28" hidden="1"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R29" s="87"/>
      <c r="S29" s="87" t="str">
        <f t="shared" si="0"/>
        <v>OTHER / L-6</v>
      </c>
      <c r="T29" s="87" t="s">
        <v>160</v>
      </c>
      <c r="U29" s="98" t="s">
        <v>170</v>
      </c>
      <c r="V29" s="87">
        <v>1800</v>
      </c>
      <c r="W29" s="87"/>
      <c r="X29" s="87"/>
      <c r="Y29" s="87"/>
      <c r="Z29" s="87"/>
      <c r="AA29" s="87"/>
      <c r="AB29" s="87"/>
    </row>
    <row r="30" spans="3:28" hidden="1">
      <c r="C30" s="87"/>
      <c r="D30" s="87"/>
      <c r="E30" s="87"/>
      <c r="F30" s="87"/>
      <c r="G30" s="87"/>
      <c r="H30" s="87"/>
      <c r="I30" s="87"/>
      <c r="J30" s="87"/>
      <c r="K30" s="87"/>
      <c r="L30" s="87"/>
      <c r="M30" s="87"/>
      <c r="N30" s="87"/>
      <c r="O30" s="87"/>
      <c r="P30" s="87"/>
      <c r="Q30" s="87"/>
      <c r="R30" s="87"/>
      <c r="S30" s="87" t="str">
        <f t="shared" si="0"/>
        <v>OTHER / L-7</v>
      </c>
      <c r="T30" s="87" t="s">
        <v>160</v>
      </c>
      <c r="U30" s="98" t="s">
        <v>171</v>
      </c>
      <c r="V30" s="87">
        <v>1800</v>
      </c>
      <c r="W30" s="87"/>
      <c r="X30" s="87"/>
      <c r="Y30" s="87"/>
      <c r="Z30" s="87"/>
      <c r="AA30" s="87"/>
      <c r="AB30" s="87"/>
    </row>
    <row r="31" spans="3:28" hidden="1"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  <c r="R31" s="87"/>
      <c r="S31" s="87" t="str">
        <f t="shared" si="0"/>
        <v>OTHER / L-8</v>
      </c>
      <c r="T31" s="87" t="s">
        <v>160</v>
      </c>
      <c r="U31" s="98" t="s">
        <v>172</v>
      </c>
      <c r="V31" s="87">
        <v>1800</v>
      </c>
      <c r="W31" s="87"/>
      <c r="X31" s="87"/>
      <c r="Y31" s="87"/>
      <c r="Z31" s="87"/>
      <c r="AA31" s="87"/>
      <c r="AB31" s="87"/>
    </row>
    <row r="32" spans="3:28" hidden="1">
      <c r="C32" s="87"/>
      <c r="D32" s="87"/>
      <c r="E32" s="87"/>
      <c r="F32" s="87"/>
      <c r="G32" s="87"/>
      <c r="H32" s="87"/>
      <c r="I32" s="87"/>
      <c r="J32" s="87"/>
      <c r="K32" s="87"/>
      <c r="L32" s="87"/>
      <c r="M32" s="87"/>
      <c r="N32" s="87"/>
      <c r="O32" s="87"/>
      <c r="P32" s="87"/>
      <c r="Q32" s="87"/>
      <c r="R32" s="87"/>
      <c r="S32" s="87" t="str">
        <f t="shared" si="0"/>
        <v>OTHER / L-9</v>
      </c>
      <c r="T32" s="87" t="s">
        <v>160</v>
      </c>
      <c r="U32" s="98" t="s">
        <v>173</v>
      </c>
      <c r="V32" s="87">
        <v>3600</v>
      </c>
      <c r="W32" s="87"/>
      <c r="X32" s="87"/>
      <c r="Y32" s="87"/>
      <c r="Z32" s="87"/>
      <c r="AA32" s="87"/>
      <c r="AB32" s="87"/>
    </row>
    <row r="33" spans="3:30" hidden="1">
      <c r="C33" s="87"/>
      <c r="D33" s="87"/>
      <c r="E33" s="87"/>
      <c r="F33" s="87"/>
      <c r="G33" s="87"/>
      <c r="H33" s="87"/>
      <c r="I33" s="87"/>
      <c r="J33" s="87"/>
      <c r="K33" s="87"/>
      <c r="L33" s="87"/>
      <c r="M33" s="87"/>
      <c r="N33" s="87"/>
      <c r="O33" s="87"/>
      <c r="P33" s="87"/>
      <c r="Q33" s="87"/>
      <c r="R33" s="87"/>
      <c r="S33" s="87" t="str">
        <f t="shared" si="0"/>
        <v>OTHER / L-10</v>
      </c>
      <c r="T33" s="87" t="s">
        <v>160</v>
      </c>
      <c r="U33" s="98" t="s">
        <v>174</v>
      </c>
      <c r="V33" s="87">
        <v>3600</v>
      </c>
      <c r="W33" s="87"/>
      <c r="X33" s="87"/>
      <c r="Y33" s="87"/>
      <c r="Z33" s="87"/>
      <c r="AA33" s="87"/>
      <c r="AB33" s="87"/>
    </row>
    <row r="34" spans="3:30" hidden="1">
      <c r="C34" s="87"/>
      <c r="D34" s="87"/>
      <c r="E34" s="87"/>
      <c r="F34" s="87"/>
      <c r="G34" s="87"/>
      <c r="H34" s="87"/>
      <c r="I34" s="87"/>
      <c r="J34" s="87"/>
      <c r="K34" s="87"/>
      <c r="L34" s="87"/>
      <c r="M34" s="87"/>
      <c r="N34" s="87"/>
      <c r="O34" s="87"/>
      <c r="P34" s="87"/>
      <c r="Q34" s="87"/>
      <c r="R34" s="87"/>
      <c r="S34" s="87" t="str">
        <f t="shared" si="0"/>
        <v>OTHER / L-11</v>
      </c>
      <c r="T34" s="87" t="s">
        <v>160</v>
      </c>
      <c r="U34" s="98" t="s">
        <v>175</v>
      </c>
      <c r="V34" s="87">
        <v>3600</v>
      </c>
      <c r="W34" s="87"/>
      <c r="X34" s="87"/>
      <c r="Y34" s="87"/>
      <c r="Z34" s="87"/>
      <c r="AA34" s="87"/>
      <c r="AB34" s="87"/>
    </row>
    <row r="35" spans="3:30" hidden="1">
      <c r="C35" s="87"/>
      <c r="D35" s="87"/>
      <c r="E35" s="87"/>
      <c r="F35" s="87"/>
      <c r="G35" s="87"/>
      <c r="H35" s="87"/>
      <c r="I35" s="87"/>
      <c r="J35" s="87"/>
      <c r="K35" s="87"/>
      <c r="L35" s="87"/>
      <c r="M35" s="87"/>
      <c r="N35" s="87"/>
      <c r="O35" s="87"/>
      <c r="P35" s="87"/>
      <c r="Q35" s="87"/>
      <c r="R35" s="87"/>
      <c r="S35" s="87" t="str">
        <f t="shared" si="0"/>
        <v>OTHER / L-12</v>
      </c>
      <c r="T35" s="87" t="s">
        <v>160</v>
      </c>
      <c r="U35" s="98" t="s">
        <v>176</v>
      </c>
      <c r="V35" s="87">
        <v>3600</v>
      </c>
      <c r="W35" s="87"/>
      <c r="X35" s="87"/>
      <c r="Y35" s="87"/>
      <c r="Z35" s="87"/>
      <c r="AA35" s="87"/>
      <c r="AB35" s="87"/>
    </row>
    <row r="36" spans="3:30" hidden="1">
      <c r="C36" s="87"/>
      <c r="D36" s="87"/>
      <c r="E36" s="87"/>
      <c r="F36" s="87"/>
      <c r="G36" s="87"/>
      <c r="H36" s="87"/>
      <c r="I36" s="87"/>
      <c r="J36" s="87"/>
      <c r="K36" s="87"/>
      <c r="L36" s="87"/>
      <c r="M36" s="87"/>
      <c r="N36" s="87"/>
      <c r="O36" s="87"/>
      <c r="P36" s="87"/>
      <c r="Q36" s="87"/>
      <c r="R36" s="87"/>
      <c r="S36" s="87" t="str">
        <f t="shared" si="0"/>
        <v>OTHER / L-13</v>
      </c>
      <c r="T36" s="87" t="s">
        <v>160</v>
      </c>
      <c r="U36" s="98" t="s">
        <v>177</v>
      </c>
      <c r="V36" s="87">
        <v>3600</v>
      </c>
      <c r="W36" s="87"/>
      <c r="X36" s="87"/>
      <c r="Y36" s="87"/>
      <c r="Z36" s="87"/>
      <c r="AA36" s="87"/>
      <c r="AB36" s="87"/>
    </row>
    <row r="37" spans="3:30" hidden="1">
      <c r="C37" s="87"/>
      <c r="D37" s="87"/>
      <c r="E37" s="87"/>
      <c r="F37" s="87"/>
      <c r="G37" s="87"/>
      <c r="H37" s="87"/>
      <c r="I37" s="87"/>
      <c r="J37" s="87"/>
      <c r="K37" s="87"/>
      <c r="L37" s="87"/>
      <c r="M37" s="87"/>
      <c r="N37" s="87"/>
      <c r="O37" s="87"/>
      <c r="P37" s="87"/>
      <c r="Q37" s="87"/>
      <c r="R37" s="87"/>
      <c r="S37" s="87" t="str">
        <f t="shared" si="0"/>
        <v>OTHER / L-14</v>
      </c>
      <c r="T37" s="87" t="s">
        <v>160</v>
      </c>
      <c r="U37" s="98" t="s">
        <v>178</v>
      </c>
      <c r="V37" s="87">
        <v>3600</v>
      </c>
      <c r="W37" s="87"/>
      <c r="X37" s="87"/>
      <c r="Y37" s="87"/>
      <c r="Z37" s="87"/>
      <c r="AA37" s="87"/>
      <c r="AB37" s="87"/>
    </row>
    <row r="38" spans="3:30" hidden="1">
      <c r="C38" s="87"/>
      <c r="D38" s="87"/>
      <c r="E38" s="87"/>
      <c r="F38" s="87"/>
      <c r="G38" s="87"/>
      <c r="H38" s="87"/>
      <c r="I38" s="87"/>
      <c r="J38" s="87"/>
      <c r="K38" s="87"/>
      <c r="L38" s="87"/>
      <c r="M38" s="87"/>
      <c r="N38" s="87"/>
      <c r="O38" s="87"/>
      <c r="P38" s="87"/>
      <c r="Q38" s="87"/>
      <c r="R38" s="87"/>
      <c r="S38" s="87" t="str">
        <f t="shared" si="0"/>
        <v>OTHER / L-15</v>
      </c>
      <c r="T38" s="87" t="s">
        <v>160</v>
      </c>
      <c r="U38" s="98" t="s">
        <v>179</v>
      </c>
      <c r="V38" s="87">
        <v>3600</v>
      </c>
      <c r="W38" s="87"/>
      <c r="X38" s="87"/>
      <c r="Y38" s="87"/>
      <c r="Z38" s="87"/>
      <c r="AA38" s="87"/>
      <c r="AB38" s="87"/>
    </row>
    <row r="39" spans="3:30" hidden="1">
      <c r="C39" s="87"/>
      <c r="D39" s="87"/>
      <c r="E39" s="87"/>
      <c r="F39" s="87"/>
      <c r="G39" s="87"/>
      <c r="H39" s="87"/>
      <c r="I39" s="87"/>
      <c r="J39" s="87"/>
      <c r="K39" s="87"/>
      <c r="L39" s="87"/>
      <c r="M39" s="87"/>
      <c r="N39" s="87"/>
      <c r="O39" s="87"/>
      <c r="P39" s="87"/>
      <c r="Q39" s="87"/>
      <c r="R39" s="87"/>
      <c r="S39" s="87" t="str">
        <f t="shared" si="0"/>
        <v>OTHER / L-16</v>
      </c>
      <c r="T39" s="87" t="s">
        <v>160</v>
      </c>
      <c r="U39" s="98" t="s">
        <v>180</v>
      </c>
      <c r="V39" s="87">
        <v>3600</v>
      </c>
      <c r="W39" s="87"/>
      <c r="X39" s="87"/>
      <c r="Y39" s="87"/>
      <c r="Z39" s="87"/>
      <c r="AA39" s="87"/>
      <c r="AB39" s="87"/>
    </row>
    <row r="40" spans="3:30" hidden="1">
      <c r="C40" s="87"/>
      <c r="D40" s="87"/>
      <c r="E40" s="87"/>
      <c r="F40" s="87"/>
      <c r="G40" s="87"/>
      <c r="H40" s="87"/>
      <c r="I40" s="87"/>
      <c r="J40" s="87"/>
      <c r="K40" s="87"/>
      <c r="L40" s="87"/>
      <c r="M40" s="87"/>
      <c r="N40" s="87"/>
      <c r="O40" s="87"/>
      <c r="P40" s="87"/>
      <c r="Q40" s="87"/>
      <c r="R40" s="87"/>
      <c r="S40" s="87" t="str">
        <f t="shared" si="0"/>
        <v>OTHER / L-17</v>
      </c>
      <c r="T40" s="87" t="s">
        <v>160</v>
      </c>
      <c r="U40" s="98" t="s">
        <v>181</v>
      </c>
      <c r="V40" s="87">
        <v>3600</v>
      </c>
      <c r="W40" s="87"/>
      <c r="X40" s="87"/>
      <c r="Y40" s="87"/>
      <c r="Z40" s="87"/>
      <c r="AA40" s="87"/>
      <c r="AB40" s="87"/>
    </row>
    <row r="41" spans="3:30" hidden="1">
      <c r="C41" s="87"/>
      <c r="D41" s="87"/>
      <c r="E41" s="87"/>
      <c r="F41" s="87"/>
      <c r="G41" s="87"/>
      <c r="H41" s="87"/>
      <c r="I41" s="87"/>
      <c r="J41" s="87"/>
      <c r="K41" s="87"/>
      <c r="L41" s="87"/>
      <c r="M41" s="87"/>
      <c r="N41" s="87"/>
      <c r="O41" s="87"/>
      <c r="P41" s="87"/>
      <c r="Q41" s="87"/>
      <c r="R41" s="87"/>
      <c r="S41" s="87" t="str">
        <f t="shared" si="0"/>
        <v>OTHER / L-18</v>
      </c>
      <c r="T41" s="87" t="s">
        <v>160</v>
      </c>
      <c r="U41" s="98" t="s">
        <v>182</v>
      </c>
      <c r="V41" s="87">
        <v>3600</v>
      </c>
      <c r="W41" s="87"/>
      <c r="X41" s="87"/>
      <c r="Y41" s="87"/>
      <c r="Z41" s="87"/>
      <c r="AA41" s="87"/>
      <c r="AB41" s="87"/>
    </row>
    <row r="42" spans="3:30" hidden="1">
      <c r="C42" s="87"/>
      <c r="D42" s="87"/>
      <c r="E42" s="87"/>
      <c r="F42" s="87"/>
      <c r="G42" s="87"/>
      <c r="H42" s="87"/>
      <c r="I42" s="87"/>
      <c r="J42" s="87"/>
      <c r="K42" s="87"/>
      <c r="L42" s="87"/>
      <c r="M42" s="87"/>
      <c r="N42" s="87"/>
      <c r="O42" s="87"/>
      <c r="P42" s="87"/>
      <c r="Q42" s="87"/>
      <c r="R42" s="87"/>
      <c r="S42" s="87" t="str">
        <f t="shared" si="0"/>
        <v>OTHER / L-19</v>
      </c>
      <c r="T42" s="87" t="s">
        <v>160</v>
      </c>
      <c r="U42" s="98" t="s">
        <v>183</v>
      </c>
      <c r="V42" s="87">
        <v>3600</v>
      </c>
      <c r="W42" s="87"/>
      <c r="X42" s="87"/>
      <c r="Y42" s="87"/>
      <c r="Z42" s="87"/>
      <c r="AA42" s="87"/>
      <c r="AB42" s="87"/>
    </row>
    <row r="43" spans="3:30" hidden="1">
      <c r="C43" s="87"/>
      <c r="D43" s="87"/>
      <c r="E43" s="87"/>
      <c r="F43" s="87"/>
      <c r="G43" s="87"/>
      <c r="H43" s="87"/>
      <c r="I43" s="87"/>
      <c r="J43" s="87"/>
      <c r="K43" s="87"/>
      <c r="L43" s="87"/>
      <c r="M43" s="87"/>
      <c r="N43" s="87"/>
      <c r="O43" s="87"/>
      <c r="P43" s="87"/>
      <c r="Q43" s="87"/>
      <c r="R43" s="87"/>
      <c r="S43" s="87" t="str">
        <f t="shared" si="0"/>
        <v>OTHER / L-20</v>
      </c>
      <c r="T43" s="87" t="s">
        <v>160</v>
      </c>
      <c r="U43" s="98" t="s">
        <v>184</v>
      </c>
      <c r="V43" s="87">
        <v>3600</v>
      </c>
      <c r="W43" s="87"/>
      <c r="X43" s="87"/>
      <c r="Y43" s="87"/>
      <c r="Z43" s="87"/>
      <c r="AA43" s="87"/>
      <c r="AB43" s="87"/>
    </row>
    <row r="44" spans="3:30" hidden="1">
      <c r="C44" s="87"/>
      <c r="D44" s="87"/>
      <c r="E44" s="87"/>
      <c r="F44" s="87"/>
      <c r="G44" s="87"/>
      <c r="H44" s="87"/>
      <c r="I44" s="87"/>
      <c r="J44" s="87"/>
      <c r="K44" s="87"/>
      <c r="L44" s="87"/>
      <c r="M44" s="87"/>
      <c r="N44" s="87"/>
      <c r="O44" s="87"/>
      <c r="P44" s="87"/>
      <c r="Q44" s="87"/>
      <c r="R44" s="87"/>
      <c r="S44" s="87" t="str">
        <f t="shared" si="0"/>
        <v>Not Allowed / L-1</v>
      </c>
      <c r="T44" s="87" t="s">
        <v>186</v>
      </c>
      <c r="U44" s="98" t="s">
        <v>165</v>
      </c>
      <c r="V44" s="87">
        <v>0</v>
      </c>
      <c r="W44" s="87"/>
      <c r="X44" s="87"/>
      <c r="Y44" s="87"/>
      <c r="Z44" s="87"/>
      <c r="AA44" s="87"/>
      <c r="AB44" s="87"/>
    </row>
    <row r="45" spans="3:30" hidden="1">
      <c r="C45" s="87"/>
      <c r="D45" s="87"/>
      <c r="E45" s="87"/>
      <c r="F45" s="87"/>
      <c r="G45" s="87"/>
      <c r="H45" s="87"/>
      <c r="I45" s="87"/>
      <c r="J45" s="87"/>
      <c r="K45" s="87"/>
      <c r="L45" s="87"/>
      <c r="M45" s="87"/>
      <c r="N45" s="87"/>
      <c r="O45" s="87"/>
      <c r="P45" s="87"/>
      <c r="Q45" s="87"/>
      <c r="R45" s="87"/>
      <c r="S45" s="87" t="str">
        <f t="shared" si="0"/>
        <v>Not Allowed / L-2</v>
      </c>
      <c r="T45" s="87" t="s">
        <v>186</v>
      </c>
      <c r="U45" s="98" t="s">
        <v>166</v>
      </c>
      <c r="V45" s="87">
        <v>0</v>
      </c>
      <c r="W45" s="87"/>
      <c r="X45" s="87"/>
      <c r="Y45" s="87"/>
      <c r="Z45" s="87"/>
      <c r="AA45" s="87"/>
      <c r="AB45" s="87"/>
    </row>
    <row r="46" spans="3:30" hidden="1">
      <c r="C46" s="87"/>
      <c r="D46" s="87"/>
      <c r="E46" s="87"/>
      <c r="F46" s="87"/>
      <c r="G46" s="87"/>
      <c r="H46" s="87"/>
      <c r="I46" s="87"/>
      <c r="J46" s="87"/>
      <c r="K46" s="87"/>
      <c r="L46" s="87"/>
      <c r="M46" s="87"/>
      <c r="N46" s="87"/>
      <c r="O46" s="87"/>
      <c r="P46" s="87"/>
      <c r="Q46" s="87"/>
      <c r="R46" s="87"/>
      <c r="S46" s="87" t="str">
        <f t="shared" si="0"/>
        <v>Not Allowed / L-3</v>
      </c>
      <c r="T46" s="87" t="s">
        <v>186</v>
      </c>
      <c r="U46" s="98" t="s">
        <v>167</v>
      </c>
      <c r="V46" s="87">
        <v>0</v>
      </c>
      <c r="W46" s="87"/>
      <c r="X46" s="87"/>
      <c r="Y46" s="87"/>
      <c r="Z46" s="87"/>
      <c r="AA46" s="87"/>
      <c r="AB46" s="87"/>
    </row>
    <row r="47" spans="3:30" hidden="1"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7"/>
      <c r="N47" s="87"/>
      <c r="O47" s="87"/>
      <c r="P47" s="87"/>
      <c r="Q47" s="87"/>
      <c r="R47" s="87"/>
      <c r="S47" s="87" t="str">
        <f t="shared" si="0"/>
        <v>Not Allowed / L-4</v>
      </c>
      <c r="T47" s="87" t="s">
        <v>186</v>
      </c>
      <c r="U47" s="98" t="s">
        <v>168</v>
      </c>
      <c r="V47" s="87">
        <v>0</v>
      </c>
      <c r="W47" s="87"/>
      <c r="X47" s="87"/>
      <c r="Y47" s="87"/>
      <c r="Z47" s="87"/>
      <c r="AA47" s="87"/>
      <c r="AB47" s="87"/>
    </row>
    <row r="48" spans="3:30" s="95" customFormat="1" ht="15" hidden="1" customHeight="1">
      <c r="C48" s="99"/>
      <c r="D48" s="99"/>
      <c r="E48" s="100"/>
      <c r="F48" s="100"/>
      <c r="G48" s="101"/>
      <c r="H48" s="101"/>
      <c r="I48" s="102"/>
      <c r="J48" s="99"/>
      <c r="K48" s="99"/>
      <c r="L48" s="99"/>
      <c r="M48" s="99"/>
      <c r="N48" s="99"/>
      <c r="O48" s="99"/>
      <c r="P48" s="103"/>
      <c r="Q48" s="103"/>
      <c r="R48" s="103"/>
      <c r="S48" s="87" t="str">
        <f t="shared" si="0"/>
        <v>Not Allowed / L-5</v>
      </c>
      <c r="T48" s="87" t="s">
        <v>186</v>
      </c>
      <c r="U48" s="98" t="s">
        <v>169</v>
      </c>
      <c r="V48" s="87">
        <v>0</v>
      </c>
      <c r="W48" s="104"/>
      <c r="X48" s="105"/>
      <c r="Y48" s="106"/>
      <c r="Z48" s="106"/>
      <c r="AA48" s="106"/>
      <c r="AB48" s="107"/>
      <c r="AC48" s="96"/>
      <c r="AD48" s="97"/>
    </row>
    <row r="49" spans="3:30" s="95" customFormat="1" ht="15" hidden="1" customHeight="1">
      <c r="C49" s="99"/>
      <c r="D49" s="99"/>
      <c r="E49" s="100"/>
      <c r="F49" s="100"/>
      <c r="G49" s="101"/>
      <c r="H49" s="101"/>
      <c r="I49" s="102"/>
      <c r="J49" s="99"/>
      <c r="K49" s="99"/>
      <c r="L49" s="99"/>
      <c r="M49" s="99"/>
      <c r="N49" s="99"/>
      <c r="O49" s="99"/>
      <c r="P49" s="103"/>
      <c r="Q49" s="103"/>
      <c r="R49" s="103"/>
      <c r="S49" s="87" t="str">
        <f t="shared" si="0"/>
        <v>Not Allowed / L-6</v>
      </c>
      <c r="T49" s="87" t="s">
        <v>186</v>
      </c>
      <c r="U49" s="98" t="s">
        <v>170</v>
      </c>
      <c r="V49" s="87">
        <v>0</v>
      </c>
      <c r="W49" s="104"/>
      <c r="X49" s="105"/>
      <c r="Y49" s="106"/>
      <c r="Z49" s="106"/>
      <c r="AA49" s="106"/>
      <c r="AB49" s="107"/>
      <c r="AC49" s="96"/>
      <c r="AD49" s="97"/>
    </row>
    <row r="50" spans="3:30" s="95" customFormat="1" ht="15" hidden="1" customHeight="1">
      <c r="C50" s="99"/>
      <c r="D50" s="99"/>
      <c r="E50" s="100"/>
      <c r="F50" s="100"/>
      <c r="G50" s="101"/>
      <c r="H50" s="101"/>
      <c r="I50" s="102"/>
      <c r="J50" s="99"/>
      <c r="K50" s="99"/>
      <c r="L50" s="99"/>
      <c r="M50" s="99"/>
      <c r="N50" s="99"/>
      <c r="O50" s="99"/>
      <c r="P50" s="103"/>
      <c r="Q50" s="103"/>
      <c r="R50" s="103"/>
      <c r="S50" s="87" t="str">
        <f t="shared" si="0"/>
        <v>Not Allowed / L-7</v>
      </c>
      <c r="T50" s="87" t="s">
        <v>186</v>
      </c>
      <c r="U50" s="98" t="s">
        <v>171</v>
      </c>
      <c r="V50" s="87">
        <v>0</v>
      </c>
      <c r="W50" s="104"/>
      <c r="X50" s="105"/>
      <c r="Y50" s="106"/>
      <c r="Z50" s="106"/>
      <c r="AA50" s="106"/>
      <c r="AB50" s="107"/>
      <c r="AC50" s="96"/>
      <c r="AD50" s="97"/>
    </row>
    <row r="51" spans="3:30" s="95" customFormat="1" ht="15" hidden="1" customHeight="1">
      <c r="C51" s="99"/>
      <c r="D51" s="99"/>
      <c r="E51" s="100"/>
      <c r="F51" s="100"/>
      <c r="G51" s="101"/>
      <c r="H51" s="101"/>
      <c r="I51" s="102"/>
      <c r="J51" s="99"/>
      <c r="K51" s="99"/>
      <c r="L51" s="99"/>
      <c r="M51" s="99"/>
      <c r="N51" s="99"/>
      <c r="O51" s="99"/>
      <c r="P51" s="103"/>
      <c r="Q51" s="103"/>
      <c r="R51" s="103"/>
      <c r="S51" s="87" t="str">
        <f t="shared" si="0"/>
        <v>Not Allowed / L-8</v>
      </c>
      <c r="T51" s="87" t="s">
        <v>186</v>
      </c>
      <c r="U51" s="98" t="s">
        <v>172</v>
      </c>
      <c r="V51" s="87">
        <v>0</v>
      </c>
      <c r="W51" s="104"/>
      <c r="X51" s="105"/>
      <c r="Y51" s="106"/>
      <c r="Z51" s="106"/>
      <c r="AA51" s="106"/>
      <c r="AB51" s="107"/>
      <c r="AC51" s="96"/>
      <c r="AD51" s="97"/>
    </row>
    <row r="52" spans="3:30" s="95" customFormat="1" ht="15" hidden="1" customHeight="1">
      <c r="C52" s="99"/>
      <c r="D52" s="99"/>
      <c r="E52" s="100"/>
      <c r="F52" s="100"/>
      <c r="G52" s="101"/>
      <c r="H52" s="101"/>
      <c r="I52" s="102"/>
      <c r="J52" s="99"/>
      <c r="K52" s="99"/>
      <c r="L52" s="99"/>
      <c r="M52" s="99"/>
      <c r="N52" s="99"/>
      <c r="O52" s="99"/>
      <c r="P52" s="103"/>
      <c r="Q52" s="103"/>
      <c r="R52" s="103"/>
      <c r="S52" s="87" t="str">
        <f t="shared" si="0"/>
        <v>Not Allowed / L-9</v>
      </c>
      <c r="T52" s="87" t="s">
        <v>186</v>
      </c>
      <c r="U52" s="98" t="s">
        <v>173</v>
      </c>
      <c r="V52" s="87">
        <v>0</v>
      </c>
      <c r="W52" s="104"/>
      <c r="X52" s="105"/>
      <c r="Y52" s="106"/>
      <c r="Z52" s="106"/>
      <c r="AA52" s="106"/>
      <c r="AB52" s="107"/>
      <c r="AC52" s="96"/>
      <c r="AD52" s="97"/>
    </row>
    <row r="53" spans="3:30" s="95" customFormat="1" ht="15" hidden="1" customHeight="1">
      <c r="C53" s="99"/>
      <c r="D53" s="99"/>
      <c r="E53" s="100"/>
      <c r="F53" s="100"/>
      <c r="G53" s="101"/>
      <c r="H53" s="101"/>
      <c r="I53" s="102"/>
      <c r="J53" s="99"/>
      <c r="K53" s="99"/>
      <c r="L53" s="99"/>
      <c r="M53" s="99"/>
      <c r="N53" s="99"/>
      <c r="O53" s="99"/>
      <c r="P53" s="103"/>
      <c r="Q53" s="103"/>
      <c r="R53" s="103"/>
      <c r="S53" s="87" t="str">
        <f t="shared" si="0"/>
        <v>Not Allowed / L-10</v>
      </c>
      <c r="T53" s="87" t="s">
        <v>186</v>
      </c>
      <c r="U53" s="98" t="s">
        <v>174</v>
      </c>
      <c r="V53" s="87">
        <v>0</v>
      </c>
      <c r="W53" s="104"/>
      <c r="X53" s="105"/>
      <c r="Y53" s="106"/>
      <c r="Z53" s="106"/>
      <c r="AA53" s="106"/>
      <c r="AB53" s="107"/>
      <c r="AC53" s="96"/>
      <c r="AD53" s="97"/>
    </row>
    <row r="54" spans="3:30" s="95" customFormat="1" ht="15" hidden="1" customHeight="1">
      <c r="C54" s="99"/>
      <c r="D54" s="99"/>
      <c r="E54" s="100"/>
      <c r="F54" s="100"/>
      <c r="G54" s="101"/>
      <c r="H54" s="101"/>
      <c r="I54" s="102"/>
      <c r="J54" s="99"/>
      <c r="K54" s="99"/>
      <c r="L54" s="99"/>
      <c r="M54" s="99"/>
      <c r="N54" s="99"/>
      <c r="O54" s="99"/>
      <c r="P54" s="103"/>
      <c r="Q54" s="103"/>
      <c r="R54" s="103"/>
      <c r="S54" s="87" t="str">
        <f t="shared" si="0"/>
        <v>Not Allowed / L-11</v>
      </c>
      <c r="T54" s="87" t="s">
        <v>186</v>
      </c>
      <c r="U54" s="98" t="s">
        <v>175</v>
      </c>
      <c r="V54" s="87">
        <v>0</v>
      </c>
      <c r="W54" s="104"/>
      <c r="X54" s="105"/>
      <c r="Y54" s="106"/>
      <c r="Z54" s="106"/>
      <c r="AA54" s="106"/>
      <c r="AB54" s="107"/>
      <c r="AC54" s="96"/>
      <c r="AD54" s="97"/>
    </row>
    <row r="55" spans="3:30" s="95" customFormat="1" ht="15" hidden="1" customHeight="1">
      <c r="C55" s="99"/>
      <c r="D55" s="99"/>
      <c r="E55" s="100"/>
      <c r="F55" s="100"/>
      <c r="G55" s="101"/>
      <c r="H55" s="101"/>
      <c r="I55" s="102"/>
      <c r="J55" s="99"/>
      <c r="K55" s="99"/>
      <c r="L55" s="99"/>
      <c r="M55" s="99"/>
      <c r="N55" s="99"/>
      <c r="O55" s="99"/>
      <c r="P55" s="103"/>
      <c r="Q55" s="103"/>
      <c r="R55" s="103"/>
      <c r="S55" s="87" t="str">
        <f t="shared" si="0"/>
        <v>Not Allowed / L-12</v>
      </c>
      <c r="T55" s="87" t="s">
        <v>186</v>
      </c>
      <c r="U55" s="98" t="s">
        <v>176</v>
      </c>
      <c r="V55" s="87">
        <v>0</v>
      </c>
      <c r="W55" s="104"/>
      <c r="X55" s="105"/>
      <c r="Y55" s="106"/>
      <c r="Z55" s="106"/>
      <c r="AA55" s="106"/>
      <c r="AB55" s="107"/>
      <c r="AC55" s="96"/>
      <c r="AD55" s="97"/>
    </row>
    <row r="56" spans="3:30" s="95" customFormat="1" ht="15" hidden="1" customHeight="1">
      <c r="C56" s="99"/>
      <c r="D56" s="99"/>
      <c r="E56" s="100"/>
      <c r="F56" s="100"/>
      <c r="G56" s="101"/>
      <c r="H56" s="101"/>
      <c r="I56" s="102"/>
      <c r="J56" s="99"/>
      <c r="K56" s="99"/>
      <c r="L56" s="99"/>
      <c r="M56" s="99"/>
      <c r="N56" s="99"/>
      <c r="O56" s="99"/>
      <c r="P56" s="103"/>
      <c r="Q56" s="103"/>
      <c r="R56" s="103"/>
      <c r="S56" s="87" t="str">
        <f t="shared" si="0"/>
        <v>Not Allowed / L-13</v>
      </c>
      <c r="T56" s="87" t="s">
        <v>186</v>
      </c>
      <c r="U56" s="98" t="s">
        <v>177</v>
      </c>
      <c r="V56" s="87">
        <v>0</v>
      </c>
      <c r="W56" s="104"/>
      <c r="X56" s="105"/>
      <c r="Y56" s="106"/>
      <c r="Z56" s="106"/>
      <c r="AA56" s="106"/>
      <c r="AB56" s="107"/>
      <c r="AC56" s="96"/>
      <c r="AD56" s="97"/>
    </row>
    <row r="57" spans="3:30" s="95" customFormat="1" ht="15" hidden="1" customHeight="1">
      <c r="C57" s="99"/>
      <c r="D57" s="99"/>
      <c r="E57" s="100"/>
      <c r="F57" s="100"/>
      <c r="G57" s="101"/>
      <c r="H57" s="101"/>
      <c r="I57" s="102"/>
      <c r="J57" s="99"/>
      <c r="K57" s="99"/>
      <c r="L57" s="99"/>
      <c r="M57" s="99"/>
      <c r="N57" s="99"/>
      <c r="O57" s="99"/>
      <c r="P57" s="103"/>
      <c r="Q57" s="103"/>
      <c r="R57" s="103"/>
      <c r="S57" s="87" t="str">
        <f t="shared" si="0"/>
        <v>Not Allowed / L-14</v>
      </c>
      <c r="T57" s="87" t="s">
        <v>186</v>
      </c>
      <c r="U57" s="98" t="s">
        <v>178</v>
      </c>
      <c r="V57" s="87">
        <v>0</v>
      </c>
      <c r="W57" s="104"/>
      <c r="X57" s="105"/>
      <c r="Y57" s="106"/>
      <c r="Z57" s="106"/>
      <c r="AA57" s="106"/>
      <c r="AB57" s="107"/>
      <c r="AC57" s="96"/>
      <c r="AD57" s="97"/>
    </row>
    <row r="58" spans="3:30" s="95" customFormat="1" ht="15" hidden="1" customHeight="1">
      <c r="C58" s="99"/>
      <c r="D58" s="99"/>
      <c r="E58" s="100"/>
      <c r="F58" s="100"/>
      <c r="G58" s="101"/>
      <c r="H58" s="101"/>
      <c r="I58" s="102"/>
      <c r="J58" s="99"/>
      <c r="K58" s="99"/>
      <c r="L58" s="99"/>
      <c r="M58" s="99"/>
      <c r="N58" s="99"/>
      <c r="O58" s="99"/>
      <c r="P58" s="103"/>
      <c r="Q58" s="103"/>
      <c r="R58" s="103"/>
      <c r="S58" s="87" t="str">
        <f t="shared" si="0"/>
        <v>Not Allowed / L-15</v>
      </c>
      <c r="T58" s="87" t="s">
        <v>186</v>
      </c>
      <c r="U58" s="98" t="s">
        <v>179</v>
      </c>
      <c r="V58" s="87">
        <v>0</v>
      </c>
      <c r="W58" s="104"/>
      <c r="X58" s="105"/>
      <c r="Y58" s="106"/>
      <c r="Z58" s="106"/>
      <c r="AA58" s="106"/>
      <c r="AB58" s="107"/>
      <c r="AC58" s="96"/>
      <c r="AD58" s="97"/>
    </row>
    <row r="59" spans="3:30" s="95" customFormat="1" ht="15" hidden="1" customHeight="1">
      <c r="C59" s="99"/>
      <c r="D59" s="99"/>
      <c r="E59" s="100"/>
      <c r="F59" s="100"/>
      <c r="G59" s="101"/>
      <c r="H59" s="101"/>
      <c r="I59" s="102"/>
      <c r="J59" s="99"/>
      <c r="K59" s="99"/>
      <c r="L59" s="99"/>
      <c r="M59" s="99"/>
      <c r="N59" s="99"/>
      <c r="O59" s="99"/>
      <c r="P59" s="103"/>
      <c r="Q59" s="103"/>
      <c r="R59" s="103"/>
      <c r="S59" s="87" t="str">
        <f t="shared" si="0"/>
        <v>Not Allowed / L-16</v>
      </c>
      <c r="T59" s="87" t="s">
        <v>186</v>
      </c>
      <c r="U59" s="98" t="s">
        <v>180</v>
      </c>
      <c r="V59" s="87">
        <v>0</v>
      </c>
      <c r="W59" s="104"/>
      <c r="X59" s="105"/>
      <c r="Y59" s="106"/>
      <c r="Z59" s="106"/>
      <c r="AA59" s="106"/>
      <c r="AB59" s="107"/>
      <c r="AC59" s="96"/>
      <c r="AD59" s="97"/>
    </row>
    <row r="60" spans="3:30" s="95" customFormat="1" ht="15" hidden="1" customHeight="1">
      <c r="C60" s="99"/>
      <c r="D60" s="99"/>
      <c r="E60" s="100"/>
      <c r="F60" s="100"/>
      <c r="G60" s="101"/>
      <c r="H60" s="101"/>
      <c r="I60" s="102"/>
      <c r="J60" s="99"/>
      <c r="K60" s="99"/>
      <c r="L60" s="99"/>
      <c r="M60" s="99"/>
      <c r="N60" s="99"/>
      <c r="O60" s="99"/>
      <c r="P60" s="103"/>
      <c r="Q60" s="103"/>
      <c r="R60" s="103"/>
      <c r="S60" s="87" t="str">
        <f t="shared" si="0"/>
        <v>Not Allowed / L-17</v>
      </c>
      <c r="T60" s="87" t="s">
        <v>186</v>
      </c>
      <c r="U60" s="98" t="s">
        <v>181</v>
      </c>
      <c r="V60" s="87">
        <v>0</v>
      </c>
      <c r="W60" s="104"/>
      <c r="X60" s="105"/>
      <c r="Y60" s="106"/>
      <c r="Z60" s="106"/>
      <c r="AA60" s="106"/>
      <c r="AB60" s="107"/>
      <c r="AC60" s="96"/>
      <c r="AD60" s="97"/>
    </row>
    <row r="61" spans="3:30" s="95" customFormat="1" ht="15" hidden="1" customHeight="1">
      <c r="C61" s="99"/>
      <c r="D61" s="99"/>
      <c r="E61" s="100"/>
      <c r="F61" s="100"/>
      <c r="G61" s="101"/>
      <c r="H61" s="101"/>
      <c r="I61" s="102"/>
      <c r="J61" s="99"/>
      <c r="K61" s="99"/>
      <c r="L61" s="99"/>
      <c r="M61" s="99"/>
      <c r="N61" s="99"/>
      <c r="O61" s="99"/>
      <c r="P61" s="103"/>
      <c r="Q61" s="103"/>
      <c r="R61" s="103"/>
      <c r="S61" s="87" t="str">
        <f t="shared" si="0"/>
        <v>Not Allowed / L-18</v>
      </c>
      <c r="T61" s="87" t="s">
        <v>186</v>
      </c>
      <c r="U61" s="98" t="s">
        <v>182</v>
      </c>
      <c r="V61" s="87">
        <v>0</v>
      </c>
      <c r="W61" s="104"/>
      <c r="X61" s="105"/>
      <c r="Y61" s="106"/>
      <c r="Z61" s="106"/>
      <c r="AA61" s="106"/>
      <c r="AB61" s="107"/>
      <c r="AC61" s="96"/>
      <c r="AD61" s="97"/>
    </row>
    <row r="62" spans="3:30" s="95" customFormat="1" ht="15" hidden="1" customHeight="1">
      <c r="C62" s="99"/>
      <c r="D62" s="99"/>
      <c r="E62" s="100"/>
      <c r="F62" s="100"/>
      <c r="G62" s="101"/>
      <c r="H62" s="101"/>
      <c r="I62" s="102"/>
      <c r="J62" s="99"/>
      <c r="K62" s="99"/>
      <c r="L62" s="99"/>
      <c r="M62" s="99"/>
      <c r="N62" s="99"/>
      <c r="O62" s="99"/>
      <c r="P62" s="103"/>
      <c r="Q62" s="103"/>
      <c r="R62" s="103"/>
      <c r="S62" s="87" t="str">
        <f t="shared" si="0"/>
        <v>Not Allowed / L-19</v>
      </c>
      <c r="T62" s="87" t="s">
        <v>186</v>
      </c>
      <c r="U62" s="98" t="s">
        <v>183</v>
      </c>
      <c r="V62" s="87">
        <v>0</v>
      </c>
      <c r="W62" s="104"/>
      <c r="X62" s="105"/>
      <c r="Y62" s="106"/>
      <c r="Z62" s="106"/>
      <c r="AA62" s="106"/>
      <c r="AB62" s="107"/>
      <c r="AC62" s="96"/>
      <c r="AD62" s="97"/>
    </row>
    <row r="63" spans="3:30" s="95" customFormat="1" ht="15" hidden="1" customHeight="1">
      <c r="C63" s="99"/>
      <c r="D63" s="99"/>
      <c r="E63" s="100"/>
      <c r="F63" s="100"/>
      <c r="G63" s="101"/>
      <c r="H63" s="101"/>
      <c r="I63" s="102"/>
      <c r="J63" s="99"/>
      <c r="K63" s="99"/>
      <c r="L63" s="99"/>
      <c r="M63" s="99"/>
      <c r="N63" s="99"/>
      <c r="O63" s="99"/>
      <c r="P63" s="103"/>
      <c r="Q63" s="103"/>
      <c r="R63" s="103"/>
      <c r="S63" s="87" t="str">
        <f t="shared" si="0"/>
        <v>Not Allowed / L-20</v>
      </c>
      <c r="T63" s="87" t="s">
        <v>186</v>
      </c>
      <c r="U63" s="98" t="s">
        <v>184</v>
      </c>
      <c r="V63" s="87">
        <v>0</v>
      </c>
      <c r="W63" s="104"/>
      <c r="X63" s="105"/>
      <c r="Y63" s="106"/>
      <c r="Z63" s="106"/>
      <c r="AA63" s="106"/>
      <c r="AB63" s="107"/>
      <c r="AC63" s="96"/>
      <c r="AD63" s="97"/>
    </row>
    <row r="64" spans="3:30" s="95" customFormat="1" ht="15" hidden="1" customHeight="1">
      <c r="C64" s="99"/>
      <c r="D64" s="99"/>
      <c r="E64" s="100"/>
      <c r="F64" s="100"/>
      <c r="G64" s="101"/>
      <c r="H64" s="101"/>
      <c r="I64" s="102"/>
      <c r="J64" s="99"/>
      <c r="K64" s="99"/>
      <c r="L64" s="99"/>
      <c r="M64" s="99"/>
      <c r="N64" s="99"/>
      <c r="O64" s="99"/>
      <c r="P64" s="103"/>
      <c r="Q64" s="103"/>
      <c r="R64" s="103"/>
      <c r="S64" s="108"/>
      <c r="T64" s="108"/>
      <c r="U64" s="98"/>
      <c r="V64" s="104"/>
      <c r="W64" s="104"/>
      <c r="X64" s="105"/>
      <c r="Y64" s="106"/>
      <c r="Z64" s="106"/>
      <c r="AA64" s="106"/>
      <c r="AB64" s="107"/>
      <c r="AC64" s="96"/>
      <c r="AD64" s="97"/>
    </row>
    <row r="65" spans="1:30" ht="18.75" hidden="1" customHeight="1">
      <c r="C65" s="192"/>
      <c r="D65" s="192"/>
      <c r="E65" s="192"/>
      <c r="F65" s="192"/>
      <c r="G65" s="192"/>
      <c r="H65" s="192"/>
      <c r="I65" s="192"/>
      <c r="J65" s="192"/>
      <c r="K65" s="192"/>
      <c r="L65" s="192"/>
      <c r="M65" s="192"/>
      <c r="N65" s="192"/>
      <c r="O65" s="192"/>
      <c r="P65" s="192"/>
      <c r="Q65" s="192"/>
      <c r="R65" s="192"/>
      <c r="S65" s="192"/>
      <c r="T65" s="192"/>
      <c r="U65" s="192"/>
      <c r="V65" s="192"/>
      <c r="W65" s="192"/>
      <c r="X65" s="192"/>
      <c r="Y65" s="192"/>
      <c r="Z65" s="192"/>
      <c r="AA65" s="192"/>
      <c r="AB65" s="192"/>
      <c r="AC65" s="94"/>
      <c r="AD65" s="88"/>
    </row>
    <row r="66" spans="1:30" ht="48" customHeight="1">
      <c r="C66" s="202" t="s">
        <v>214</v>
      </c>
      <c r="D66" s="202"/>
      <c r="E66" s="202"/>
      <c r="F66" s="202"/>
      <c r="G66" s="202"/>
      <c r="H66" s="202"/>
      <c r="I66" s="202"/>
      <c r="J66" s="202"/>
      <c r="K66" s="202"/>
      <c r="L66" s="202"/>
      <c r="M66" s="202"/>
      <c r="N66" s="202"/>
      <c r="O66" s="202"/>
      <c r="P66" s="202"/>
      <c r="Q66" s="202"/>
      <c r="R66" s="202"/>
      <c r="S66" s="202"/>
      <c r="T66" s="202"/>
      <c r="U66" s="202"/>
      <c r="V66" s="202"/>
      <c r="W66" s="202"/>
      <c r="X66" s="202"/>
      <c r="Y66" s="202"/>
      <c r="Z66" s="202"/>
      <c r="AA66" s="202"/>
      <c r="AB66" s="202"/>
      <c r="AC66" s="89" t="s">
        <v>43</v>
      </c>
      <c r="AD66" s="90" t="s">
        <v>43</v>
      </c>
    </row>
    <row r="67" spans="1:30" ht="48" customHeight="1">
      <c r="C67" s="191" t="s">
        <v>217</v>
      </c>
      <c r="D67" s="191"/>
      <c r="E67" s="191"/>
      <c r="F67" s="191"/>
      <c r="G67" s="191"/>
      <c r="H67" s="191"/>
      <c r="I67" s="191"/>
      <c r="J67" s="191"/>
      <c r="K67" s="191"/>
      <c r="L67" s="191"/>
      <c r="M67" s="191"/>
      <c r="N67" s="191"/>
      <c r="O67" s="191"/>
      <c r="P67" s="191"/>
      <c r="Q67" s="191"/>
      <c r="R67" s="191"/>
      <c r="S67" s="191"/>
      <c r="T67" s="191"/>
      <c r="U67" s="191"/>
      <c r="V67" s="191"/>
      <c r="W67" s="191"/>
      <c r="X67" s="191"/>
      <c r="Y67" s="191"/>
      <c r="Z67" s="191"/>
      <c r="AA67" s="191"/>
      <c r="AB67" s="191"/>
      <c r="AC67" s="89" t="s">
        <v>36</v>
      </c>
      <c r="AD67" s="90" t="s">
        <v>36</v>
      </c>
    </row>
    <row r="68" spans="1:30" ht="27" customHeight="1">
      <c r="C68" s="203" t="s">
        <v>145</v>
      </c>
      <c r="D68" s="203"/>
      <c r="E68" s="190" t="s">
        <v>155</v>
      </c>
      <c r="F68" s="190"/>
      <c r="G68" s="190"/>
      <c r="H68" s="190"/>
      <c r="I68" s="190"/>
      <c r="J68" s="190"/>
      <c r="K68" s="203" t="s">
        <v>45</v>
      </c>
      <c r="L68" s="203"/>
      <c r="M68" s="203"/>
      <c r="N68" s="203"/>
      <c r="O68" s="190" t="s">
        <v>164</v>
      </c>
      <c r="P68" s="190"/>
      <c r="Q68" s="190"/>
      <c r="R68" s="190"/>
      <c r="S68" s="190"/>
      <c r="T68" s="190"/>
      <c r="U68" s="190"/>
      <c r="V68" s="208" t="s">
        <v>162</v>
      </c>
      <c r="W68" s="208"/>
      <c r="X68" s="208"/>
      <c r="Y68" s="207">
        <v>123456789</v>
      </c>
      <c r="Z68" s="207"/>
      <c r="AA68" s="122" t="s">
        <v>148</v>
      </c>
      <c r="AB68" s="120" t="s">
        <v>153</v>
      </c>
      <c r="AC68" s="112" t="s">
        <v>159</v>
      </c>
      <c r="AD68" s="92"/>
    </row>
    <row r="69" spans="1:30" s="16" customFormat="1" ht="20.45" customHeight="1">
      <c r="A69" s="26"/>
      <c r="C69" s="203" t="s">
        <v>146</v>
      </c>
      <c r="D69" s="203"/>
      <c r="E69" s="210">
        <v>21719</v>
      </c>
      <c r="F69" s="210"/>
      <c r="G69" s="210"/>
      <c r="H69" s="210"/>
      <c r="I69" s="210"/>
      <c r="J69" s="210"/>
      <c r="K69" s="203" t="s">
        <v>147</v>
      </c>
      <c r="L69" s="203"/>
      <c r="M69" s="203"/>
      <c r="N69" s="203"/>
      <c r="O69" s="190" t="s">
        <v>163</v>
      </c>
      <c r="P69" s="190"/>
      <c r="Q69" s="190"/>
      <c r="R69" s="190"/>
      <c r="S69" s="190"/>
      <c r="T69" s="190"/>
      <c r="U69" s="190"/>
      <c r="V69" s="209" t="s">
        <v>212</v>
      </c>
      <c r="W69" s="209"/>
      <c r="X69" s="209"/>
      <c r="Y69" s="207">
        <v>9784379510</v>
      </c>
      <c r="Z69" s="207"/>
      <c r="AA69" s="123" t="s">
        <v>149</v>
      </c>
      <c r="AB69" s="124" t="s">
        <v>153</v>
      </c>
      <c r="AC69" s="112" t="s">
        <v>160</v>
      </c>
      <c r="AD69" s="91"/>
    </row>
    <row r="70" spans="1:30" s="16" customFormat="1" ht="22.5" customHeight="1">
      <c r="A70" s="26"/>
      <c r="C70" s="204" t="s">
        <v>47</v>
      </c>
      <c r="D70" s="204"/>
      <c r="E70" s="204"/>
      <c r="F70" s="204"/>
      <c r="G70" s="204"/>
      <c r="H70" s="204"/>
      <c r="I70" s="204"/>
      <c r="J70" s="204"/>
      <c r="K70" s="204"/>
      <c r="L70" s="204"/>
      <c r="M70" s="204"/>
      <c r="N70" s="204"/>
      <c r="O70" s="204"/>
      <c r="P70" s="204" t="s">
        <v>48</v>
      </c>
      <c r="Q70" s="204"/>
      <c r="R70" s="204"/>
      <c r="S70" s="204"/>
      <c r="T70" s="204"/>
      <c r="U70" s="204"/>
      <c r="V70" s="204"/>
      <c r="W70" s="204"/>
      <c r="X70" s="204"/>
      <c r="Y70" s="204"/>
      <c r="Z70" s="204"/>
      <c r="AA70" s="205" t="s">
        <v>51</v>
      </c>
      <c r="AB70" s="206" t="s">
        <v>42</v>
      </c>
      <c r="AC70" s="93" t="s">
        <v>186</v>
      </c>
      <c r="AD70" s="93"/>
    </row>
    <row r="71" spans="1:30" s="13" customFormat="1" ht="108.75" customHeight="1">
      <c r="A71" s="27"/>
      <c r="C71" s="121" t="s">
        <v>7</v>
      </c>
      <c r="D71" s="187" t="s">
        <v>1</v>
      </c>
      <c r="E71" s="187" t="s">
        <v>2</v>
      </c>
      <c r="F71" s="187" t="s">
        <v>29</v>
      </c>
      <c r="G71" s="187" t="s">
        <v>14</v>
      </c>
      <c r="H71" s="187" t="s">
        <v>15</v>
      </c>
      <c r="I71" s="187" t="s">
        <v>37</v>
      </c>
      <c r="J71" s="187" t="s">
        <v>33</v>
      </c>
      <c r="K71" s="187" t="s">
        <v>46</v>
      </c>
      <c r="L71" s="187" t="s">
        <v>49</v>
      </c>
      <c r="M71" s="188" t="s">
        <v>188</v>
      </c>
      <c r="N71" s="187" t="s">
        <v>187</v>
      </c>
      <c r="O71" s="189" t="s">
        <v>32</v>
      </c>
      <c r="P71" s="187" t="str">
        <f>IF(E2="No","GPF","NPS")</f>
        <v>NPS</v>
      </c>
      <c r="Q71" s="187" t="s">
        <v>215</v>
      </c>
      <c r="R71" s="187" t="s">
        <v>190</v>
      </c>
      <c r="S71" s="187" t="s">
        <v>189</v>
      </c>
      <c r="T71" s="187" t="s">
        <v>5</v>
      </c>
      <c r="U71" s="187" t="s">
        <v>216</v>
      </c>
      <c r="V71" s="187" t="s">
        <v>152</v>
      </c>
      <c r="W71" s="187" t="s">
        <v>50</v>
      </c>
      <c r="X71" s="187" t="s">
        <v>28</v>
      </c>
      <c r="Y71" s="187" t="s">
        <v>50</v>
      </c>
      <c r="Z71" s="187" t="s">
        <v>31</v>
      </c>
      <c r="AA71" s="205"/>
      <c r="AB71" s="206"/>
    </row>
    <row r="72" spans="1:30" s="14" customFormat="1" ht="18.95" customHeight="1">
      <c r="A72" s="28"/>
      <c r="B72" s="14">
        <v>3</v>
      </c>
      <c r="C72" s="46">
        <v>44986</v>
      </c>
      <c r="D72" s="78">
        <v>70000</v>
      </c>
      <c r="E72" s="19">
        <v>0</v>
      </c>
      <c r="F72" s="19">
        <v>0</v>
      </c>
      <c r="G72" s="19">
        <v>0</v>
      </c>
      <c r="H72" s="19">
        <f>ROUND(38%*D72,0)</f>
        <v>26600</v>
      </c>
      <c r="I72" s="54">
        <f>D72*I2</f>
        <v>12600</v>
      </c>
      <c r="J72" s="19">
        <v>0</v>
      </c>
      <c r="K72" s="19">
        <v>0</v>
      </c>
      <c r="L72" s="19">
        <v>0</v>
      </c>
      <c r="M72" s="19">
        <f>$AB$5*38%+$AB$5</f>
        <v>4968</v>
      </c>
      <c r="N72" s="19">
        <v>0</v>
      </c>
      <c r="O72" s="20">
        <f>SUM(D72:N72)</f>
        <v>114168</v>
      </c>
      <c r="P72" s="19">
        <f>IF($E$2="Yes",ROUND((D72+H72)*14/100,0),IF($E$2="No",IF(D74&lt;23101,1450,IF(D74&lt;28501,1625,IF(D74&lt;38501,2100,IF(D74&lt;51501,2850,IF(D74&lt;62001,3575,IF(D74&lt;72001,4200,IF(D74&lt;80001,4800,IF(D74&lt;116001,6150,IF(D74&lt;167001,8900,10500))))))))),0))</f>
        <v>13524</v>
      </c>
      <c r="Q72" s="19">
        <f>IF($E$2="Yes",ROUND((D72+H72)*10/100,0),IF($E$2="No",IF(D74&lt;23101,1450,IF(D74&lt;28501,1625,IF(D74&lt;38501,2100,IF(D74&lt;51501,2850,IF(D74&lt;62001,3575,IF(D74&lt;72001,4200,IF(D74&lt;80001,4800,IF(D74&lt;116001,6150,IF(D74&lt;167001,8900,10500))))))))),0))</f>
        <v>9660</v>
      </c>
      <c r="R72" s="19">
        <v>30</v>
      </c>
      <c r="S72" s="19">
        <v>450</v>
      </c>
      <c r="T72" s="19">
        <v>0</v>
      </c>
      <c r="U72" s="19">
        <v>250</v>
      </c>
      <c r="V72" s="19"/>
      <c r="W72" s="19"/>
      <c r="X72" s="19">
        <v>1000</v>
      </c>
      <c r="Y72" s="79"/>
      <c r="Z72" s="21">
        <f>SUM(Q72:Y72)</f>
        <v>11390</v>
      </c>
      <c r="AA72" s="22">
        <f t="shared" ref="AA72:AA91" si="1">O72-Z72</f>
        <v>102778</v>
      </c>
      <c r="AB72" s="47"/>
      <c r="AC72" s="14" t="s">
        <v>165</v>
      </c>
    </row>
    <row r="73" spans="1:30" s="14" customFormat="1" ht="18.95" customHeight="1">
      <c r="A73" s="28"/>
      <c r="B73" s="14">
        <v>4</v>
      </c>
      <c r="C73" s="46">
        <v>45017</v>
      </c>
      <c r="D73" s="19">
        <f>D72</f>
        <v>70000</v>
      </c>
      <c r="E73" s="19">
        <f>IF(E$72=0,0,ROUND(D73/2,0))</f>
        <v>0</v>
      </c>
      <c r="F73" s="19">
        <f t="shared" ref="F73:G78" si="2">IF(F$72=0,0,F72)</f>
        <v>0</v>
      </c>
      <c r="G73" s="19">
        <f t="shared" si="2"/>
        <v>0</v>
      </c>
      <c r="H73" s="19">
        <f>ROUND(42%*D73,0)</f>
        <v>29400</v>
      </c>
      <c r="I73" s="54">
        <f>I72</f>
        <v>12600</v>
      </c>
      <c r="J73" s="19">
        <f t="shared" ref="J73:J83" si="3">IF(J$72=0,0,J72)</f>
        <v>0</v>
      </c>
      <c r="K73" s="19">
        <f t="shared" ref="K73:L83" si="4">IF(K$72=0,0,K72)</f>
        <v>0</v>
      </c>
      <c r="L73" s="19">
        <f t="shared" si="4"/>
        <v>0</v>
      </c>
      <c r="M73" s="19">
        <f>$AB$5*42%+$AB$5</f>
        <v>5112</v>
      </c>
      <c r="N73" s="19">
        <f t="shared" ref="N73:N83" si="5">IF(N$72=0,0,N72)</f>
        <v>0</v>
      </c>
      <c r="O73" s="20">
        <f t="shared" ref="O73:O91" si="6">SUM(D73:N73)</f>
        <v>117112</v>
      </c>
      <c r="P73" s="19">
        <f t="shared" ref="P73:P85" si="7">IF($E$2="Yes",ROUND((D73+H73)*14/100,0),IF($E$2="No",IF(D75&lt;23101,1450,IF(D75&lt;28501,1625,IF(D75&lt;38501,2100,IF(D75&lt;51501,2850,IF(D75&lt;62001,3575,IF(D75&lt;72001,4200,IF(D75&lt;80001,4800,IF(D75&lt;116001,6150,IF(D75&lt;167001,8900,10500))))))))),0))</f>
        <v>13916</v>
      </c>
      <c r="Q73" s="19">
        <f t="shared" ref="Q73:Q85" si="8">IF($E$2="Yes",ROUND((D73+H73)*10/100,0),IF($E$2="No",IF(D75&lt;23101,1450,IF(D75&lt;28501,1625,IF(D75&lt;38501,2100,IF(D75&lt;51501,2850,IF(D75&lt;62001,3575,IF(D75&lt;72001,4200,IF(D75&lt;80001,4800,IF(D75&lt;116001,6150,IF(D75&lt;167001,8900,10500))))))))),0))</f>
        <v>9940</v>
      </c>
      <c r="R73" s="19">
        <f>R72</f>
        <v>30</v>
      </c>
      <c r="S73" s="19">
        <f>S72</f>
        <v>450</v>
      </c>
      <c r="T73" s="19">
        <f>T72</f>
        <v>0</v>
      </c>
      <c r="U73" s="80">
        <f>U72</f>
        <v>250</v>
      </c>
      <c r="V73" s="19">
        <f t="shared" ref="V73:Y83" si="9">V72</f>
        <v>0</v>
      </c>
      <c r="W73" s="19">
        <f t="shared" si="9"/>
        <v>0</v>
      </c>
      <c r="X73" s="19">
        <f>X72</f>
        <v>1000</v>
      </c>
      <c r="Y73" s="19">
        <f t="shared" si="9"/>
        <v>0</v>
      </c>
      <c r="Z73" s="21">
        <f t="shared" ref="Z73:Z91" si="10">SUM(Q73:Y73)</f>
        <v>11670</v>
      </c>
      <c r="AA73" s="22">
        <f t="shared" si="1"/>
        <v>105442</v>
      </c>
      <c r="AB73" s="47"/>
      <c r="AC73" s="14" t="s">
        <v>166</v>
      </c>
    </row>
    <row r="74" spans="1:30" s="14" customFormat="1" ht="18.95" customHeight="1">
      <c r="A74" s="28"/>
      <c r="B74" s="14">
        <v>5</v>
      </c>
      <c r="C74" s="46">
        <v>45047</v>
      </c>
      <c r="D74" s="19">
        <f t="shared" ref="D74:D83" si="11">D73</f>
        <v>70000</v>
      </c>
      <c r="E74" s="19">
        <f t="shared" ref="E74:E83" si="12">IF($E$72=0,0,ROUND(D74/2,0))</f>
        <v>0</v>
      </c>
      <c r="F74" s="19">
        <f t="shared" si="2"/>
        <v>0</v>
      </c>
      <c r="G74" s="19">
        <f t="shared" si="2"/>
        <v>0</v>
      </c>
      <c r="H74" s="19">
        <f t="shared" ref="H74:H78" si="13">ROUND(42%*D74,0)</f>
        <v>29400</v>
      </c>
      <c r="I74" s="54">
        <f t="shared" ref="I74:I83" si="14">I73</f>
        <v>12600</v>
      </c>
      <c r="J74" s="19">
        <f t="shared" si="3"/>
        <v>0</v>
      </c>
      <c r="K74" s="19">
        <f t="shared" ref="K74" si="15">IF(K$72=0,0,K73)</f>
        <v>0</v>
      </c>
      <c r="L74" s="19">
        <f>IF(L$72=0,0,L73)</f>
        <v>0</v>
      </c>
      <c r="M74" s="19">
        <f t="shared" ref="M74:M78" si="16">$AB$5*42%+$AB$5</f>
        <v>5112</v>
      </c>
      <c r="N74" s="19">
        <f t="shared" si="5"/>
        <v>0</v>
      </c>
      <c r="O74" s="20">
        <f t="shared" si="6"/>
        <v>117112</v>
      </c>
      <c r="P74" s="19">
        <f t="shared" si="7"/>
        <v>13916</v>
      </c>
      <c r="Q74" s="19">
        <f t="shared" si="8"/>
        <v>9940</v>
      </c>
      <c r="R74" s="19">
        <f t="shared" ref="R74:R83" si="17">R73</f>
        <v>30</v>
      </c>
      <c r="S74" s="19">
        <f t="shared" ref="S74:S83" si="18">S73</f>
        <v>450</v>
      </c>
      <c r="T74" s="19">
        <f t="shared" ref="T74:U83" si="19">T73</f>
        <v>0</v>
      </c>
      <c r="U74" s="80">
        <f t="shared" si="19"/>
        <v>250</v>
      </c>
      <c r="V74" s="19">
        <f t="shared" si="9"/>
        <v>0</v>
      </c>
      <c r="W74" s="19">
        <f t="shared" si="9"/>
        <v>0</v>
      </c>
      <c r="X74" s="19">
        <f t="shared" si="9"/>
        <v>1000</v>
      </c>
      <c r="Y74" s="19">
        <f t="shared" ref="Y74" si="20">Y73</f>
        <v>0</v>
      </c>
      <c r="Z74" s="21">
        <f t="shared" si="10"/>
        <v>11670</v>
      </c>
      <c r="AA74" s="22">
        <f t="shared" si="1"/>
        <v>105442</v>
      </c>
      <c r="AB74" s="47"/>
      <c r="AC74" s="14" t="s">
        <v>167</v>
      </c>
    </row>
    <row r="75" spans="1:30" s="14" customFormat="1" ht="18.95" customHeight="1">
      <c r="A75" s="28"/>
      <c r="B75" s="14">
        <v>6</v>
      </c>
      <c r="C75" s="46">
        <v>45078</v>
      </c>
      <c r="D75" s="19">
        <f t="shared" si="11"/>
        <v>70000</v>
      </c>
      <c r="E75" s="19">
        <f t="shared" si="12"/>
        <v>0</v>
      </c>
      <c r="F75" s="19">
        <f t="shared" si="2"/>
        <v>0</v>
      </c>
      <c r="G75" s="19">
        <f t="shared" si="2"/>
        <v>0</v>
      </c>
      <c r="H75" s="19">
        <f t="shared" si="13"/>
        <v>29400</v>
      </c>
      <c r="I75" s="54">
        <f t="shared" si="14"/>
        <v>12600</v>
      </c>
      <c r="J75" s="19">
        <f t="shared" si="3"/>
        <v>0</v>
      </c>
      <c r="K75" s="19">
        <f t="shared" si="4"/>
        <v>0</v>
      </c>
      <c r="L75" s="19">
        <f t="shared" si="4"/>
        <v>0</v>
      </c>
      <c r="M75" s="19">
        <f t="shared" si="16"/>
        <v>5112</v>
      </c>
      <c r="N75" s="19">
        <f t="shared" si="5"/>
        <v>0</v>
      </c>
      <c r="O75" s="20">
        <f t="shared" si="6"/>
        <v>117112</v>
      </c>
      <c r="P75" s="19">
        <f t="shared" si="7"/>
        <v>13916</v>
      </c>
      <c r="Q75" s="19">
        <f t="shared" si="8"/>
        <v>9940</v>
      </c>
      <c r="R75" s="19">
        <f t="shared" si="17"/>
        <v>30</v>
      </c>
      <c r="S75" s="19">
        <f t="shared" si="18"/>
        <v>450</v>
      </c>
      <c r="T75" s="19">
        <f t="shared" si="19"/>
        <v>0</v>
      </c>
      <c r="U75" s="80">
        <f t="shared" si="19"/>
        <v>250</v>
      </c>
      <c r="V75" s="19">
        <f t="shared" si="9"/>
        <v>0</v>
      </c>
      <c r="W75" s="19">
        <f t="shared" si="9"/>
        <v>0</v>
      </c>
      <c r="X75" s="19">
        <f t="shared" si="9"/>
        <v>1000</v>
      </c>
      <c r="Y75" s="19">
        <f t="shared" ref="Y75" si="21">Y74</f>
        <v>0</v>
      </c>
      <c r="Z75" s="21">
        <f t="shared" si="10"/>
        <v>11670</v>
      </c>
      <c r="AA75" s="22">
        <f t="shared" si="1"/>
        <v>105442</v>
      </c>
      <c r="AB75" s="47"/>
      <c r="AC75" s="14" t="s">
        <v>168</v>
      </c>
    </row>
    <row r="76" spans="1:30" s="14" customFormat="1" ht="18.95" customHeight="1">
      <c r="A76" s="28"/>
      <c r="B76" s="14">
        <v>7</v>
      </c>
      <c r="C76" s="46">
        <v>45108</v>
      </c>
      <c r="D76" s="19">
        <f>MROUND(ROUND(1.03*D72,0),100)</f>
        <v>72100</v>
      </c>
      <c r="E76" s="19">
        <f t="shared" si="12"/>
        <v>0</v>
      </c>
      <c r="F76" s="19">
        <f>IF(F$72=0,0,F75)</f>
        <v>0</v>
      </c>
      <c r="G76" s="19">
        <f>IF(G$72=0,0,G75)</f>
        <v>0</v>
      </c>
      <c r="H76" s="19">
        <f t="shared" si="13"/>
        <v>30282</v>
      </c>
      <c r="I76" s="54">
        <f t="shared" si="14"/>
        <v>12600</v>
      </c>
      <c r="J76" s="19">
        <f>IF(J$72=0,0,J75)</f>
        <v>0</v>
      </c>
      <c r="K76" s="19">
        <f t="shared" ref="K76" si="22">IF(K$72=0,0,K75)</f>
        <v>0</v>
      </c>
      <c r="L76" s="19">
        <f>IF(L$72=0,0,L75)</f>
        <v>0</v>
      </c>
      <c r="M76" s="19">
        <f t="shared" si="16"/>
        <v>5112</v>
      </c>
      <c r="N76" s="19">
        <f>IF(N$72=0,0,N75)</f>
        <v>0</v>
      </c>
      <c r="O76" s="20">
        <f t="shared" si="6"/>
        <v>120094</v>
      </c>
      <c r="P76" s="19">
        <f t="shared" si="7"/>
        <v>14333</v>
      </c>
      <c r="Q76" s="19">
        <f t="shared" si="8"/>
        <v>10238</v>
      </c>
      <c r="R76" s="19">
        <f>R75</f>
        <v>30</v>
      </c>
      <c r="S76" s="19">
        <f>S75</f>
        <v>450</v>
      </c>
      <c r="T76" s="19">
        <f>T75</f>
        <v>0</v>
      </c>
      <c r="U76" s="80">
        <f t="shared" ref="U76:U83" si="23">U75</f>
        <v>250</v>
      </c>
      <c r="V76" s="19">
        <f>V75</f>
        <v>0</v>
      </c>
      <c r="W76" s="19">
        <f>W75</f>
        <v>0</v>
      </c>
      <c r="X76" s="19">
        <f t="shared" ref="X76:Y83" si="24">X75</f>
        <v>1000</v>
      </c>
      <c r="Y76" s="19">
        <f t="shared" si="24"/>
        <v>0</v>
      </c>
      <c r="Z76" s="21">
        <f t="shared" si="10"/>
        <v>11968</v>
      </c>
      <c r="AA76" s="22">
        <f t="shared" si="1"/>
        <v>108126</v>
      </c>
      <c r="AB76" s="47"/>
      <c r="AC76" s="14" t="s">
        <v>169</v>
      </c>
    </row>
    <row r="77" spans="1:30" s="14" customFormat="1" ht="18.95" customHeight="1">
      <c r="A77" s="28"/>
      <c r="B77" s="14">
        <v>8</v>
      </c>
      <c r="C77" s="46">
        <v>45139</v>
      </c>
      <c r="D77" s="19">
        <f t="shared" si="11"/>
        <v>72100</v>
      </c>
      <c r="E77" s="19">
        <f t="shared" si="12"/>
        <v>0</v>
      </c>
      <c r="F77" s="19">
        <f t="shared" si="2"/>
        <v>0</v>
      </c>
      <c r="G77" s="19">
        <f t="shared" si="2"/>
        <v>0</v>
      </c>
      <c r="H77" s="19">
        <f t="shared" si="13"/>
        <v>30282</v>
      </c>
      <c r="I77" s="54">
        <f t="shared" si="14"/>
        <v>12600</v>
      </c>
      <c r="J77" s="19">
        <f t="shared" si="3"/>
        <v>0</v>
      </c>
      <c r="K77" s="19">
        <f t="shared" si="4"/>
        <v>0</v>
      </c>
      <c r="L77" s="19">
        <f t="shared" si="4"/>
        <v>0</v>
      </c>
      <c r="M77" s="19">
        <f t="shared" si="16"/>
        <v>5112</v>
      </c>
      <c r="N77" s="19">
        <f t="shared" si="5"/>
        <v>0</v>
      </c>
      <c r="O77" s="20">
        <f t="shared" si="6"/>
        <v>120094</v>
      </c>
      <c r="P77" s="19">
        <f t="shared" si="7"/>
        <v>14333</v>
      </c>
      <c r="Q77" s="19">
        <f t="shared" si="8"/>
        <v>10238</v>
      </c>
      <c r="R77" s="19">
        <f t="shared" si="17"/>
        <v>30</v>
      </c>
      <c r="S77" s="19">
        <f t="shared" si="18"/>
        <v>450</v>
      </c>
      <c r="T77" s="19">
        <f t="shared" si="19"/>
        <v>0</v>
      </c>
      <c r="U77" s="80">
        <f t="shared" si="23"/>
        <v>250</v>
      </c>
      <c r="V77" s="19">
        <f t="shared" si="9"/>
        <v>0</v>
      </c>
      <c r="W77" s="19">
        <f t="shared" si="9"/>
        <v>0</v>
      </c>
      <c r="X77" s="19">
        <f t="shared" si="24"/>
        <v>1000</v>
      </c>
      <c r="Y77" s="19">
        <f t="shared" si="24"/>
        <v>0</v>
      </c>
      <c r="Z77" s="21">
        <f t="shared" si="10"/>
        <v>11968</v>
      </c>
      <c r="AA77" s="22">
        <f t="shared" si="1"/>
        <v>108126</v>
      </c>
      <c r="AB77" s="47"/>
      <c r="AC77" s="14" t="s">
        <v>170</v>
      </c>
    </row>
    <row r="78" spans="1:30" s="14" customFormat="1" ht="18.95" customHeight="1">
      <c r="A78" s="28"/>
      <c r="B78" s="14">
        <v>9</v>
      </c>
      <c r="C78" s="46">
        <v>45170</v>
      </c>
      <c r="D78" s="19">
        <f t="shared" si="11"/>
        <v>72100</v>
      </c>
      <c r="E78" s="19">
        <f t="shared" si="12"/>
        <v>0</v>
      </c>
      <c r="F78" s="19">
        <f t="shared" si="2"/>
        <v>0</v>
      </c>
      <c r="G78" s="19">
        <f t="shared" si="2"/>
        <v>0</v>
      </c>
      <c r="H78" s="19">
        <f t="shared" si="13"/>
        <v>30282</v>
      </c>
      <c r="I78" s="54">
        <f t="shared" si="14"/>
        <v>12600</v>
      </c>
      <c r="J78" s="19">
        <f t="shared" si="3"/>
        <v>0</v>
      </c>
      <c r="K78" s="19">
        <f t="shared" si="4"/>
        <v>0</v>
      </c>
      <c r="L78" s="19">
        <f t="shared" si="4"/>
        <v>0</v>
      </c>
      <c r="M78" s="19">
        <f t="shared" si="16"/>
        <v>5112</v>
      </c>
      <c r="N78" s="19">
        <f t="shared" si="5"/>
        <v>0</v>
      </c>
      <c r="O78" s="20">
        <f t="shared" si="6"/>
        <v>120094</v>
      </c>
      <c r="P78" s="19">
        <f t="shared" si="7"/>
        <v>14333</v>
      </c>
      <c r="Q78" s="19">
        <f t="shared" si="8"/>
        <v>10238</v>
      </c>
      <c r="R78" s="19">
        <f t="shared" si="17"/>
        <v>30</v>
      </c>
      <c r="S78" s="19">
        <f t="shared" si="18"/>
        <v>450</v>
      </c>
      <c r="T78" s="19">
        <f t="shared" si="19"/>
        <v>0</v>
      </c>
      <c r="U78" s="80">
        <f t="shared" si="23"/>
        <v>250</v>
      </c>
      <c r="V78" s="19">
        <f t="shared" si="9"/>
        <v>0</v>
      </c>
      <c r="W78" s="19">
        <f t="shared" si="9"/>
        <v>0</v>
      </c>
      <c r="X78" s="19">
        <f t="shared" si="24"/>
        <v>1000</v>
      </c>
      <c r="Y78" s="19">
        <f t="shared" si="24"/>
        <v>0</v>
      </c>
      <c r="Z78" s="21">
        <f t="shared" si="10"/>
        <v>11968</v>
      </c>
      <c r="AA78" s="22">
        <f t="shared" si="1"/>
        <v>108126</v>
      </c>
      <c r="AB78" s="47"/>
      <c r="AC78" s="14" t="s">
        <v>171</v>
      </c>
    </row>
    <row r="79" spans="1:30" s="14" customFormat="1" ht="18.95" customHeight="1">
      <c r="A79" s="28"/>
      <c r="B79" s="14">
        <v>10</v>
      </c>
      <c r="C79" s="46">
        <v>45200</v>
      </c>
      <c r="D79" s="19">
        <f t="shared" si="11"/>
        <v>72100</v>
      </c>
      <c r="E79" s="19">
        <f t="shared" si="12"/>
        <v>0</v>
      </c>
      <c r="F79" s="19">
        <f>IF(F$72=0,0,F78)</f>
        <v>0</v>
      </c>
      <c r="G79" s="19">
        <f t="shared" ref="G79:G83" si="25">IF(G$72=0,0,G78)</f>
        <v>0</v>
      </c>
      <c r="H79" s="19">
        <f>ROUND(46%*D79,0)</f>
        <v>33166</v>
      </c>
      <c r="I79" s="54">
        <f t="shared" si="14"/>
        <v>12600</v>
      </c>
      <c r="J79" s="19">
        <f t="shared" si="3"/>
        <v>0</v>
      </c>
      <c r="K79" s="19">
        <f t="shared" si="4"/>
        <v>0</v>
      </c>
      <c r="L79" s="19">
        <f t="shared" si="4"/>
        <v>0</v>
      </c>
      <c r="M79" s="19">
        <f>$AB$5*46%+$AB$5</f>
        <v>5256</v>
      </c>
      <c r="N79" s="19">
        <f t="shared" si="5"/>
        <v>0</v>
      </c>
      <c r="O79" s="20">
        <f t="shared" si="6"/>
        <v>123122</v>
      </c>
      <c r="P79" s="19">
        <f t="shared" si="7"/>
        <v>14737</v>
      </c>
      <c r="Q79" s="19">
        <f t="shared" si="8"/>
        <v>10527</v>
      </c>
      <c r="R79" s="19">
        <f t="shared" si="17"/>
        <v>30</v>
      </c>
      <c r="S79" s="19">
        <f t="shared" si="18"/>
        <v>450</v>
      </c>
      <c r="T79" s="19">
        <f t="shared" si="19"/>
        <v>0</v>
      </c>
      <c r="U79" s="80">
        <f t="shared" si="23"/>
        <v>250</v>
      </c>
      <c r="V79" s="19">
        <f t="shared" si="9"/>
        <v>0</v>
      </c>
      <c r="W79" s="19">
        <f t="shared" si="9"/>
        <v>0</v>
      </c>
      <c r="X79" s="19">
        <f t="shared" si="24"/>
        <v>1000</v>
      </c>
      <c r="Y79" s="19">
        <f t="shared" si="24"/>
        <v>0</v>
      </c>
      <c r="Z79" s="21">
        <f t="shared" si="10"/>
        <v>12257</v>
      </c>
      <c r="AA79" s="22">
        <f t="shared" si="1"/>
        <v>110865</v>
      </c>
      <c r="AB79" s="47"/>
      <c r="AC79" s="14" t="s">
        <v>172</v>
      </c>
    </row>
    <row r="80" spans="1:30" s="14" customFormat="1" ht="18.95" customHeight="1">
      <c r="A80" s="28"/>
      <c r="B80" s="14">
        <v>11</v>
      </c>
      <c r="C80" s="46">
        <v>45231</v>
      </c>
      <c r="D80" s="19">
        <f t="shared" si="11"/>
        <v>72100</v>
      </c>
      <c r="E80" s="19">
        <f t="shared" si="12"/>
        <v>0</v>
      </c>
      <c r="F80" s="19">
        <f>IF(F$72=0,0,F79)</f>
        <v>0</v>
      </c>
      <c r="G80" s="19">
        <f t="shared" si="25"/>
        <v>0</v>
      </c>
      <c r="H80" s="19">
        <f>ROUND(46%*D80,0)</f>
        <v>33166</v>
      </c>
      <c r="I80" s="54">
        <f t="shared" si="14"/>
        <v>12600</v>
      </c>
      <c r="J80" s="19">
        <f t="shared" si="3"/>
        <v>0</v>
      </c>
      <c r="K80" s="19">
        <f t="shared" si="4"/>
        <v>0</v>
      </c>
      <c r="L80" s="19">
        <f t="shared" si="4"/>
        <v>0</v>
      </c>
      <c r="M80" s="19">
        <f>$AB$5*46%+$AB$5</f>
        <v>5256</v>
      </c>
      <c r="N80" s="19">
        <f t="shared" si="5"/>
        <v>0</v>
      </c>
      <c r="O80" s="20">
        <f t="shared" si="6"/>
        <v>123122</v>
      </c>
      <c r="P80" s="19">
        <f t="shared" si="7"/>
        <v>14737</v>
      </c>
      <c r="Q80" s="19">
        <f t="shared" si="8"/>
        <v>10527</v>
      </c>
      <c r="R80" s="19">
        <f t="shared" si="17"/>
        <v>30</v>
      </c>
      <c r="S80" s="19">
        <f t="shared" si="18"/>
        <v>450</v>
      </c>
      <c r="T80" s="19">
        <f t="shared" si="19"/>
        <v>0</v>
      </c>
      <c r="U80" s="80">
        <f t="shared" si="23"/>
        <v>250</v>
      </c>
      <c r="V80" s="19">
        <f t="shared" si="9"/>
        <v>0</v>
      </c>
      <c r="W80" s="19">
        <f t="shared" si="9"/>
        <v>0</v>
      </c>
      <c r="X80" s="19">
        <f t="shared" si="24"/>
        <v>1000</v>
      </c>
      <c r="Y80" s="19">
        <f t="shared" si="24"/>
        <v>0</v>
      </c>
      <c r="Z80" s="21">
        <f t="shared" si="10"/>
        <v>12257</v>
      </c>
      <c r="AA80" s="22">
        <f t="shared" si="1"/>
        <v>110865</v>
      </c>
      <c r="AB80" s="47"/>
      <c r="AC80" s="14" t="s">
        <v>173</v>
      </c>
    </row>
    <row r="81" spans="1:29" s="14" customFormat="1" ht="18.95" customHeight="1">
      <c r="A81" s="28"/>
      <c r="B81" s="14">
        <v>12</v>
      </c>
      <c r="C81" s="46">
        <v>45261</v>
      </c>
      <c r="D81" s="19">
        <f t="shared" si="11"/>
        <v>72100</v>
      </c>
      <c r="E81" s="19">
        <f t="shared" si="12"/>
        <v>0</v>
      </c>
      <c r="F81" s="19">
        <f>IF(F$72=0,0,F80)</f>
        <v>0</v>
      </c>
      <c r="G81" s="19">
        <f t="shared" si="25"/>
        <v>0</v>
      </c>
      <c r="H81" s="19">
        <f t="shared" ref="H81:H83" si="26">ROUND(46%*D81,0)</f>
        <v>33166</v>
      </c>
      <c r="I81" s="54">
        <f t="shared" si="14"/>
        <v>12600</v>
      </c>
      <c r="J81" s="19">
        <f t="shared" si="3"/>
        <v>0</v>
      </c>
      <c r="K81" s="19">
        <f t="shared" si="4"/>
        <v>0</v>
      </c>
      <c r="L81" s="19">
        <f t="shared" si="4"/>
        <v>0</v>
      </c>
      <c r="M81" s="19">
        <f t="shared" ref="M81:M83" si="27">$AB$5*46%+$AB$5</f>
        <v>5256</v>
      </c>
      <c r="N81" s="19">
        <f t="shared" si="5"/>
        <v>0</v>
      </c>
      <c r="O81" s="20">
        <f t="shared" si="6"/>
        <v>123122</v>
      </c>
      <c r="P81" s="19">
        <f t="shared" si="7"/>
        <v>14737</v>
      </c>
      <c r="Q81" s="19">
        <f t="shared" si="8"/>
        <v>10527</v>
      </c>
      <c r="R81" s="19">
        <f t="shared" si="17"/>
        <v>30</v>
      </c>
      <c r="S81" s="19">
        <f t="shared" si="18"/>
        <v>450</v>
      </c>
      <c r="T81" s="19">
        <f t="shared" si="19"/>
        <v>0</v>
      </c>
      <c r="U81" s="80">
        <f t="shared" si="23"/>
        <v>250</v>
      </c>
      <c r="V81" s="19">
        <f t="shared" si="9"/>
        <v>0</v>
      </c>
      <c r="W81" s="19">
        <f t="shared" si="9"/>
        <v>0</v>
      </c>
      <c r="X81" s="19">
        <f t="shared" si="24"/>
        <v>1000</v>
      </c>
      <c r="Y81" s="19"/>
      <c r="Z81" s="21">
        <f t="shared" si="10"/>
        <v>12257</v>
      </c>
      <c r="AA81" s="22">
        <f t="shared" si="1"/>
        <v>110865</v>
      </c>
      <c r="AB81" s="47"/>
      <c r="AC81" s="14" t="s">
        <v>174</v>
      </c>
    </row>
    <row r="82" spans="1:29" s="14" customFormat="1" ht="18.95" customHeight="1">
      <c r="A82" s="28"/>
      <c r="B82" s="14">
        <v>1</v>
      </c>
      <c r="C82" s="46">
        <v>45292</v>
      </c>
      <c r="D82" s="19">
        <f t="shared" si="11"/>
        <v>72100</v>
      </c>
      <c r="E82" s="19">
        <f t="shared" si="12"/>
        <v>0</v>
      </c>
      <c r="F82" s="19">
        <f>IF(F$72=0,0,F81)</f>
        <v>0</v>
      </c>
      <c r="G82" s="19">
        <f t="shared" si="25"/>
        <v>0</v>
      </c>
      <c r="H82" s="19">
        <f t="shared" si="26"/>
        <v>33166</v>
      </c>
      <c r="I82" s="54">
        <f t="shared" si="14"/>
        <v>12600</v>
      </c>
      <c r="J82" s="19">
        <f t="shared" si="3"/>
        <v>0</v>
      </c>
      <c r="K82" s="19">
        <f t="shared" si="4"/>
        <v>0</v>
      </c>
      <c r="L82" s="19">
        <f t="shared" si="4"/>
        <v>0</v>
      </c>
      <c r="M82" s="19">
        <f t="shared" si="27"/>
        <v>5256</v>
      </c>
      <c r="N82" s="19">
        <f t="shared" si="5"/>
        <v>0</v>
      </c>
      <c r="O82" s="20">
        <f t="shared" si="6"/>
        <v>123122</v>
      </c>
      <c r="P82" s="19">
        <f t="shared" si="7"/>
        <v>14737</v>
      </c>
      <c r="Q82" s="19">
        <f t="shared" si="8"/>
        <v>10527</v>
      </c>
      <c r="R82" s="19">
        <f t="shared" si="17"/>
        <v>30</v>
      </c>
      <c r="S82" s="19">
        <f t="shared" si="18"/>
        <v>450</v>
      </c>
      <c r="T82" s="19">
        <f t="shared" si="19"/>
        <v>0</v>
      </c>
      <c r="U82" s="80">
        <f t="shared" si="23"/>
        <v>250</v>
      </c>
      <c r="V82" s="19">
        <f t="shared" si="9"/>
        <v>0</v>
      </c>
      <c r="W82" s="19">
        <f t="shared" si="9"/>
        <v>0</v>
      </c>
      <c r="X82" s="19">
        <f t="shared" si="24"/>
        <v>1000</v>
      </c>
      <c r="Y82" s="19"/>
      <c r="Z82" s="21">
        <f t="shared" si="10"/>
        <v>12257</v>
      </c>
      <c r="AA82" s="22">
        <f t="shared" si="1"/>
        <v>110865</v>
      </c>
      <c r="AB82" s="47"/>
      <c r="AC82" s="14" t="s">
        <v>175</v>
      </c>
    </row>
    <row r="83" spans="1:29" s="14" customFormat="1" ht="18.95" customHeight="1">
      <c r="A83" s="28"/>
      <c r="B83" s="14">
        <v>2</v>
      </c>
      <c r="C83" s="46">
        <v>45323</v>
      </c>
      <c r="D83" s="19">
        <f t="shared" si="11"/>
        <v>72100</v>
      </c>
      <c r="E83" s="19">
        <f t="shared" si="12"/>
        <v>0</v>
      </c>
      <c r="F83" s="19">
        <f>IF(F$72=0,0,F82)</f>
        <v>0</v>
      </c>
      <c r="G83" s="19">
        <f t="shared" si="25"/>
        <v>0</v>
      </c>
      <c r="H83" s="19">
        <f t="shared" si="26"/>
        <v>33166</v>
      </c>
      <c r="I83" s="54">
        <f t="shared" si="14"/>
        <v>12600</v>
      </c>
      <c r="J83" s="19">
        <f t="shared" si="3"/>
        <v>0</v>
      </c>
      <c r="K83" s="19">
        <f t="shared" si="4"/>
        <v>0</v>
      </c>
      <c r="L83" s="19">
        <f t="shared" si="4"/>
        <v>0</v>
      </c>
      <c r="M83" s="19">
        <f t="shared" si="27"/>
        <v>5256</v>
      </c>
      <c r="N83" s="19">
        <f t="shared" si="5"/>
        <v>0</v>
      </c>
      <c r="O83" s="20">
        <f t="shared" si="6"/>
        <v>123122</v>
      </c>
      <c r="P83" s="19">
        <f t="shared" si="7"/>
        <v>14737</v>
      </c>
      <c r="Q83" s="19">
        <f t="shared" si="8"/>
        <v>10527</v>
      </c>
      <c r="R83" s="19">
        <f t="shared" si="17"/>
        <v>30</v>
      </c>
      <c r="S83" s="19">
        <f t="shared" si="18"/>
        <v>450</v>
      </c>
      <c r="T83" s="19">
        <f t="shared" si="19"/>
        <v>0</v>
      </c>
      <c r="U83" s="80">
        <f t="shared" si="23"/>
        <v>250</v>
      </c>
      <c r="V83" s="19">
        <f t="shared" si="9"/>
        <v>0</v>
      </c>
      <c r="W83" s="19">
        <f t="shared" si="9"/>
        <v>0</v>
      </c>
      <c r="X83" s="19">
        <f t="shared" si="24"/>
        <v>1000</v>
      </c>
      <c r="Y83" s="19"/>
      <c r="Z83" s="21">
        <f t="shared" si="10"/>
        <v>12257</v>
      </c>
      <c r="AA83" s="22">
        <f t="shared" si="1"/>
        <v>110865</v>
      </c>
      <c r="AB83" s="47"/>
      <c r="AC83" s="14" t="s">
        <v>176</v>
      </c>
    </row>
    <row r="84" spans="1:29" s="14" customFormat="1" ht="18.95" customHeight="1">
      <c r="A84" s="28"/>
      <c r="C84" s="48" t="s">
        <v>224</v>
      </c>
      <c r="D84" s="19"/>
      <c r="E84" s="19"/>
      <c r="F84" s="19"/>
      <c r="G84" s="19"/>
      <c r="H84" s="19">
        <f>(ROUND(42%*D72,0)-ROUND(38%*D72,0))*3</f>
        <v>8400</v>
      </c>
      <c r="I84" s="19"/>
      <c r="J84" s="19"/>
      <c r="K84" s="19"/>
      <c r="L84" s="19"/>
      <c r="M84" s="19">
        <f>($AB$5*4%)*3</f>
        <v>432</v>
      </c>
      <c r="N84" s="19"/>
      <c r="O84" s="20">
        <f t="shared" si="6"/>
        <v>8832</v>
      </c>
      <c r="P84" s="19">
        <f t="shared" si="7"/>
        <v>1176</v>
      </c>
      <c r="Q84" s="19">
        <f t="shared" si="8"/>
        <v>840</v>
      </c>
      <c r="R84" s="19"/>
      <c r="S84" s="19"/>
      <c r="T84" s="19">
        <v>0</v>
      </c>
      <c r="U84" s="19"/>
      <c r="V84" s="19"/>
      <c r="W84" s="19"/>
      <c r="X84" s="19"/>
      <c r="Y84" s="19"/>
      <c r="Z84" s="21">
        <f t="shared" si="10"/>
        <v>840</v>
      </c>
      <c r="AA84" s="22">
        <f t="shared" si="1"/>
        <v>7992</v>
      </c>
      <c r="AB84" s="47"/>
      <c r="AC84" s="14" t="s">
        <v>177</v>
      </c>
    </row>
    <row r="85" spans="1:29" s="14" customFormat="1" ht="18.95" customHeight="1">
      <c r="A85" s="28"/>
      <c r="C85" s="48" t="s">
        <v>225</v>
      </c>
      <c r="D85" s="19"/>
      <c r="E85" s="19"/>
      <c r="F85" s="19"/>
      <c r="G85" s="19"/>
      <c r="H85" s="19">
        <f>(ROUND(46%*D76,0)-ROUND(42%*D76,0))*3</f>
        <v>8652</v>
      </c>
      <c r="I85" s="19"/>
      <c r="J85" s="19"/>
      <c r="K85" s="19"/>
      <c r="L85" s="19"/>
      <c r="M85" s="19">
        <f>($AB$5*4%)*3</f>
        <v>432</v>
      </c>
      <c r="N85" s="19"/>
      <c r="O85" s="20">
        <f t="shared" si="6"/>
        <v>9084</v>
      </c>
      <c r="P85" s="19">
        <f t="shared" si="7"/>
        <v>1211</v>
      </c>
      <c r="Q85" s="19">
        <f t="shared" si="8"/>
        <v>865</v>
      </c>
      <c r="R85" s="19"/>
      <c r="S85" s="19"/>
      <c r="T85" s="19">
        <v>0</v>
      </c>
      <c r="U85" s="19"/>
      <c r="V85" s="19"/>
      <c r="W85" s="19"/>
      <c r="X85" s="19"/>
      <c r="Y85" s="19"/>
      <c r="Z85" s="21">
        <f t="shared" si="10"/>
        <v>865</v>
      </c>
      <c r="AA85" s="22">
        <f t="shared" ref="AA85" si="28">O85-Z85</f>
        <v>8219</v>
      </c>
      <c r="AB85" s="47"/>
      <c r="AC85" s="14" t="s">
        <v>178</v>
      </c>
    </row>
    <row r="86" spans="1:29" s="14" customFormat="1" ht="18.95" customHeight="1">
      <c r="A86" s="28"/>
      <c r="C86" s="49" t="s">
        <v>26</v>
      </c>
      <c r="D86" s="19">
        <f>IF(X2="Yes",6908,0)</f>
        <v>6908</v>
      </c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20">
        <f t="shared" si="6"/>
        <v>6908</v>
      </c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21">
        <f t="shared" si="10"/>
        <v>0</v>
      </c>
      <c r="AA86" s="22">
        <f t="shared" si="1"/>
        <v>6908</v>
      </c>
      <c r="AB86" s="47"/>
      <c r="AC86" s="14" t="s">
        <v>179</v>
      </c>
    </row>
    <row r="87" spans="1:29" s="14" customFormat="1" ht="18.95" customHeight="1">
      <c r="A87" s="28"/>
      <c r="C87" s="50" t="s">
        <v>27</v>
      </c>
      <c r="D87" s="19"/>
      <c r="E87" s="19"/>
      <c r="F87" s="19"/>
      <c r="G87" s="19"/>
      <c r="H87" s="19"/>
      <c r="I87" s="19"/>
      <c r="J87" s="19"/>
      <c r="K87" s="19"/>
      <c r="L87" s="19"/>
      <c r="M87" s="19"/>
      <c r="N87" s="19"/>
      <c r="O87" s="20">
        <f t="shared" si="6"/>
        <v>0</v>
      </c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21">
        <f t="shared" si="10"/>
        <v>0</v>
      </c>
      <c r="AA87" s="22">
        <f t="shared" si="1"/>
        <v>0</v>
      </c>
      <c r="AB87" s="47"/>
      <c r="AC87" s="14" t="s">
        <v>180</v>
      </c>
    </row>
    <row r="88" spans="1:29" s="14" customFormat="1" ht="18.95" customHeight="1">
      <c r="A88" s="28"/>
      <c r="C88" s="50" t="s">
        <v>38</v>
      </c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20">
        <f t="shared" si="6"/>
        <v>0</v>
      </c>
      <c r="P88" s="19">
        <f>IF($E$2="Yes",ROUND((D88+H88)*10/100,0),IF($E$2="No",IF(D90&lt;23101,1450,IF(D90&lt;28501,1625,IF(D90&lt;38501,2100,IF(D90&lt;51501,2850,IF(D90&lt;62001,3575,IF(D90&lt;72001,4200,IF(D90&lt;80001,4800,IF(D90&lt;116001,6150,IF(D90&lt;167001,8900,10500))))))))),0))</f>
        <v>0</v>
      </c>
      <c r="Q88" s="19">
        <f>IF($E$2="Yes",ROUND((D72+H72)*14/100,0),IF($E$2="No",(0)))</f>
        <v>13524</v>
      </c>
      <c r="R88" s="19"/>
      <c r="S88" s="19"/>
      <c r="T88" s="19"/>
      <c r="U88" s="19"/>
      <c r="V88" s="19"/>
      <c r="W88" s="19"/>
      <c r="X88" s="19"/>
      <c r="Y88" s="19"/>
      <c r="Z88" s="21">
        <f t="shared" si="10"/>
        <v>13524</v>
      </c>
      <c r="AA88" s="22">
        <f t="shared" si="1"/>
        <v>-13524</v>
      </c>
      <c r="AB88" s="47"/>
      <c r="AC88" s="14" t="s">
        <v>181</v>
      </c>
    </row>
    <row r="89" spans="1:29" s="14" customFormat="1" ht="18.95" customHeight="1">
      <c r="A89" s="28"/>
      <c r="C89" s="50" t="s">
        <v>39</v>
      </c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20">
        <f t="shared" si="6"/>
        <v>0</v>
      </c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21">
        <f t="shared" si="10"/>
        <v>0</v>
      </c>
      <c r="AA89" s="22">
        <f t="shared" si="1"/>
        <v>0</v>
      </c>
      <c r="AB89" s="47"/>
      <c r="AC89" s="14" t="s">
        <v>182</v>
      </c>
    </row>
    <row r="90" spans="1:29" s="14" customFormat="1" ht="18.95" customHeight="1">
      <c r="A90" s="28"/>
      <c r="C90" s="50" t="s">
        <v>40</v>
      </c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20">
        <f t="shared" si="6"/>
        <v>0</v>
      </c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21">
        <f t="shared" si="10"/>
        <v>0</v>
      </c>
      <c r="AA90" s="22">
        <f t="shared" si="1"/>
        <v>0</v>
      </c>
      <c r="AB90" s="47"/>
      <c r="AC90" s="14" t="s">
        <v>183</v>
      </c>
    </row>
    <row r="91" spans="1:29" s="14" customFormat="1" ht="18.95" customHeight="1">
      <c r="A91" s="28"/>
      <c r="C91" s="50" t="s">
        <v>30</v>
      </c>
      <c r="D91" s="19"/>
      <c r="E91" s="19">
        <v>0</v>
      </c>
      <c r="F91" s="19">
        <v>0</v>
      </c>
      <c r="G91" s="19"/>
      <c r="H91" s="19"/>
      <c r="I91" s="19"/>
      <c r="J91" s="19"/>
      <c r="K91" s="19"/>
      <c r="L91" s="19"/>
      <c r="M91" s="19"/>
      <c r="N91" s="19"/>
      <c r="O91" s="20">
        <f t="shared" si="6"/>
        <v>0</v>
      </c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21">
        <f t="shared" si="10"/>
        <v>0</v>
      </c>
      <c r="AA91" s="22">
        <f t="shared" si="1"/>
        <v>0</v>
      </c>
      <c r="AB91" s="47"/>
      <c r="AC91" s="14" t="s">
        <v>184</v>
      </c>
    </row>
    <row r="92" spans="1:29" s="15" customFormat="1" ht="70.5" customHeight="1" thickBot="1">
      <c r="A92" s="29"/>
      <c r="C92" s="51" t="s">
        <v>22</v>
      </c>
      <c r="D92" s="52">
        <f t="shared" ref="D92:AA92" si="29">SUM(D72:D91)</f>
        <v>863708</v>
      </c>
      <c r="E92" s="52">
        <f t="shared" si="29"/>
        <v>0</v>
      </c>
      <c r="F92" s="52">
        <f t="shared" si="29"/>
        <v>0</v>
      </c>
      <c r="G92" s="52">
        <f t="shared" si="29"/>
        <v>0</v>
      </c>
      <c r="H92" s="52">
        <f t="shared" si="29"/>
        <v>388528</v>
      </c>
      <c r="I92" s="52">
        <f t="shared" si="29"/>
        <v>151200</v>
      </c>
      <c r="J92" s="52">
        <f t="shared" si="29"/>
        <v>0</v>
      </c>
      <c r="K92" s="52">
        <f t="shared" si="29"/>
        <v>0</v>
      </c>
      <c r="L92" s="52">
        <f t="shared" si="29"/>
        <v>0</v>
      </c>
      <c r="M92" s="52">
        <f t="shared" si="29"/>
        <v>62784</v>
      </c>
      <c r="N92" s="52">
        <f t="shared" si="29"/>
        <v>0</v>
      </c>
      <c r="O92" s="52">
        <f t="shared" si="29"/>
        <v>1466220</v>
      </c>
      <c r="P92" s="52">
        <f t="shared" si="29"/>
        <v>174343</v>
      </c>
      <c r="Q92" s="52">
        <f t="shared" si="29"/>
        <v>138058</v>
      </c>
      <c r="R92" s="52">
        <f t="shared" si="29"/>
        <v>360</v>
      </c>
      <c r="S92" s="52">
        <f t="shared" si="29"/>
        <v>5400</v>
      </c>
      <c r="T92" s="52">
        <f t="shared" si="29"/>
        <v>0</v>
      </c>
      <c r="U92" s="186">
        <f t="shared" si="29"/>
        <v>3000</v>
      </c>
      <c r="V92" s="52">
        <f t="shared" si="29"/>
        <v>0</v>
      </c>
      <c r="W92" s="52">
        <f t="shared" si="29"/>
        <v>0</v>
      </c>
      <c r="X92" s="52">
        <f t="shared" si="29"/>
        <v>12000</v>
      </c>
      <c r="Y92" s="52">
        <f t="shared" si="29"/>
        <v>0</v>
      </c>
      <c r="Z92" s="186">
        <f t="shared" si="29"/>
        <v>158818</v>
      </c>
      <c r="AA92" s="186">
        <f t="shared" si="29"/>
        <v>1307402</v>
      </c>
      <c r="AB92" s="53"/>
    </row>
    <row r="93" spans="1:29" s="7" customFormat="1">
      <c r="A93" s="30"/>
      <c r="C93" s="81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82"/>
    </row>
    <row r="94" spans="1:29" s="7" customFormat="1">
      <c r="A94" s="30"/>
      <c r="C94" s="81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82"/>
    </row>
    <row r="95" spans="1:29" s="7" customFormat="1">
      <c r="A95" s="30"/>
      <c r="C95" s="81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82"/>
    </row>
    <row r="96" spans="1:29">
      <c r="C96" s="8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84"/>
    </row>
    <row r="97" spans="3:28">
      <c r="C97" s="83"/>
      <c r="D97" s="3"/>
      <c r="E97" s="17" t="s">
        <v>23</v>
      </c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17" t="s">
        <v>24</v>
      </c>
      <c r="AB97" s="84"/>
    </row>
    <row r="98" spans="3:28">
      <c r="C98" s="85"/>
      <c r="AB98" s="86"/>
    </row>
    <row r="99" spans="3:28" ht="13.5" thickBot="1">
      <c r="C99" s="199"/>
      <c r="D99" s="200"/>
      <c r="E99" s="200"/>
      <c r="F99" s="200"/>
      <c r="G99" s="200"/>
      <c r="H99" s="200"/>
      <c r="I99" s="200"/>
      <c r="J99" s="200"/>
      <c r="K99" s="200"/>
      <c r="L99" s="200"/>
      <c r="M99" s="200"/>
      <c r="N99" s="200"/>
      <c r="O99" s="200"/>
      <c r="P99" s="200"/>
      <c r="Q99" s="200"/>
      <c r="R99" s="200"/>
      <c r="S99" s="200"/>
      <c r="T99" s="200"/>
      <c r="U99" s="200"/>
      <c r="V99" s="200"/>
      <c r="W99" s="200"/>
      <c r="X99" s="200"/>
      <c r="Y99" s="200"/>
      <c r="Z99" s="200"/>
      <c r="AA99" s="200"/>
      <c r="AB99" s="201"/>
    </row>
    <row r="100" spans="3:28" hidden="1"/>
    <row r="101" spans="3:28" hidden="1"/>
    <row r="102" spans="3:28" hidden="1"/>
    <row r="103" spans="3:28" hidden="1"/>
    <row r="104" spans="3:28" hidden="1"/>
    <row r="105" spans="3:28" hidden="1"/>
    <row r="106" spans="3:28" hidden="1"/>
    <row r="107" spans="3:28" hidden="1"/>
    <row r="108" spans="3:28" hidden="1"/>
    <row r="109" spans="3:28" hidden="1"/>
    <row r="110" spans="3:28" hidden="1"/>
    <row r="111" spans="3:28" hidden="1"/>
    <row r="112" spans="3:28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 hidden="1"/>
    <row r="578" hidden="1"/>
    <row r="579" hidden="1"/>
    <row r="580" hidden="1"/>
    <row r="581" hidden="1"/>
    <row r="582" hidden="1"/>
    <row r="583" hidden="1"/>
    <row r="584" hidden="1"/>
    <row r="585" hidden="1"/>
    <row r="586" hidden="1"/>
    <row r="587" hidden="1"/>
    <row r="588" hidden="1"/>
    <row r="589" hidden="1"/>
    <row r="590" hidden="1"/>
    <row r="591" hidden="1"/>
    <row r="592" hidden="1"/>
    <row r="593" hidden="1"/>
    <row r="594" hidden="1"/>
    <row r="595" hidden="1"/>
    <row r="596" hidden="1"/>
    <row r="597" hidden="1"/>
    <row r="598" hidden="1"/>
    <row r="599" hidden="1"/>
    <row r="600" hidden="1"/>
    <row r="601" hidden="1"/>
    <row r="602" hidden="1"/>
    <row r="603" hidden="1"/>
    <row r="604" hidden="1"/>
    <row r="605" hidden="1"/>
    <row r="606" hidden="1"/>
    <row r="607" hidden="1"/>
    <row r="608" hidden="1"/>
    <row r="609" hidden="1"/>
    <row r="610" hidden="1"/>
    <row r="611" hidden="1"/>
    <row r="612" hidden="1"/>
    <row r="613" hidden="1"/>
    <row r="614" hidden="1"/>
    <row r="615" hidden="1"/>
    <row r="616" hidden="1"/>
    <row r="617" hidden="1"/>
    <row r="618" hidden="1"/>
    <row r="619" hidden="1"/>
    <row r="620" hidden="1"/>
    <row r="621" hidden="1"/>
    <row r="622" hidden="1"/>
    <row r="623" hidden="1"/>
    <row r="624" hidden="1"/>
    <row r="625" hidden="1"/>
    <row r="626" hidden="1"/>
    <row r="627" hidden="1"/>
    <row r="628" hidden="1"/>
    <row r="629" hidden="1"/>
    <row r="630" hidden="1"/>
    <row r="631" hidden="1"/>
    <row r="632" hidden="1"/>
    <row r="633" hidden="1"/>
    <row r="634" hidden="1"/>
    <row r="635" hidden="1"/>
    <row r="636" hidden="1"/>
    <row r="637" hidden="1"/>
    <row r="638" hidden="1"/>
    <row r="639" hidden="1"/>
    <row r="640" hidden="1"/>
    <row r="641" hidden="1"/>
    <row r="642" hidden="1"/>
    <row r="643" hidden="1"/>
    <row r="644" hidden="1"/>
    <row r="645" hidden="1"/>
    <row r="646" hidden="1"/>
    <row r="647" hidden="1"/>
    <row r="648" hidden="1"/>
    <row r="649" hidden="1"/>
    <row r="650" hidden="1"/>
    <row r="651" hidden="1"/>
    <row r="652" hidden="1"/>
    <row r="653" hidden="1"/>
    <row r="654" hidden="1"/>
    <row r="655" hidden="1"/>
    <row r="656" hidden="1"/>
    <row r="657" hidden="1"/>
    <row r="658" hidden="1"/>
    <row r="659" hidden="1"/>
    <row r="660" hidden="1"/>
    <row r="661" hidden="1"/>
    <row r="662" hidden="1"/>
    <row r="663" hidden="1"/>
    <row r="664" hidden="1"/>
    <row r="665" hidden="1"/>
    <row r="666" hidden="1"/>
    <row r="667" hidden="1"/>
    <row r="668" hidden="1"/>
    <row r="669" hidden="1"/>
    <row r="670" hidden="1"/>
    <row r="671" hidden="1"/>
    <row r="672" hidden="1"/>
    <row r="673" hidden="1"/>
    <row r="674" hidden="1"/>
    <row r="675" hidden="1"/>
    <row r="676" hidden="1"/>
    <row r="677" hidden="1"/>
    <row r="678" hidden="1"/>
    <row r="679" hidden="1"/>
    <row r="680" hidden="1"/>
    <row r="681" hidden="1"/>
    <row r="682" hidden="1"/>
    <row r="683" hidden="1"/>
    <row r="684" hidden="1"/>
    <row r="685" hidden="1"/>
    <row r="686" hidden="1"/>
    <row r="687" hidden="1"/>
    <row r="688" hidden="1"/>
    <row r="689" hidden="1"/>
    <row r="690" hidden="1"/>
    <row r="691" hidden="1"/>
    <row r="692" hidden="1"/>
    <row r="693" hidden="1"/>
    <row r="694" hidden="1"/>
    <row r="695" hidden="1"/>
    <row r="696" hidden="1"/>
    <row r="697" hidden="1"/>
    <row r="698" hidden="1"/>
    <row r="699" hidden="1"/>
    <row r="700" hidden="1"/>
    <row r="701" hidden="1"/>
    <row r="702" hidden="1"/>
    <row r="703" hidden="1"/>
    <row r="704" hidden="1"/>
    <row r="705" hidden="1"/>
    <row r="706" hidden="1"/>
    <row r="707" hidden="1"/>
    <row r="708" hidden="1"/>
    <row r="709" hidden="1"/>
    <row r="710" hidden="1"/>
    <row r="711" hidden="1"/>
    <row r="712" hidden="1"/>
    <row r="713" hidden="1"/>
    <row r="714" hidden="1"/>
    <row r="715" hidden="1"/>
    <row r="716" hidden="1"/>
    <row r="717" hidden="1"/>
    <row r="718" hidden="1"/>
    <row r="719" hidden="1"/>
    <row r="720" hidden="1"/>
    <row r="721" hidden="1"/>
    <row r="722" hidden="1"/>
    <row r="723" hidden="1"/>
    <row r="724" hidden="1"/>
    <row r="725" hidden="1"/>
    <row r="726" hidden="1"/>
    <row r="727" hidden="1"/>
    <row r="728" hidden="1"/>
    <row r="729" hidden="1"/>
    <row r="730" hidden="1"/>
    <row r="731" hidden="1"/>
    <row r="732" hidden="1"/>
    <row r="733" hidden="1"/>
    <row r="734" hidden="1"/>
    <row r="735" hidden="1"/>
    <row r="736" hidden="1"/>
    <row r="737" hidden="1"/>
    <row r="738" hidden="1"/>
    <row r="739" hidden="1"/>
    <row r="740" hidden="1"/>
    <row r="741" hidden="1"/>
    <row r="742" hidden="1"/>
    <row r="743" hidden="1"/>
    <row r="744" hidden="1"/>
    <row r="745" hidden="1"/>
    <row r="746" hidden="1"/>
    <row r="747" hidden="1"/>
    <row r="748" hidden="1"/>
    <row r="749" hidden="1"/>
    <row r="750" hidden="1"/>
    <row r="751" hidden="1"/>
    <row r="752" hidden="1"/>
    <row r="753" hidden="1"/>
    <row r="754" hidden="1"/>
    <row r="755" hidden="1"/>
    <row r="756" hidden="1"/>
    <row r="757" hidden="1"/>
    <row r="758" hidden="1"/>
    <row r="759" hidden="1"/>
    <row r="760" hidden="1"/>
    <row r="761" hidden="1"/>
    <row r="762" hidden="1"/>
    <row r="763" hidden="1"/>
    <row r="764" hidden="1"/>
    <row r="765" hidden="1"/>
    <row r="766" hidden="1"/>
    <row r="767" hidden="1"/>
    <row r="768" hidden="1"/>
    <row r="769" hidden="1"/>
    <row r="770" hidden="1"/>
    <row r="771" hidden="1"/>
    <row r="772" hidden="1"/>
    <row r="773" hidden="1"/>
    <row r="774" hidden="1"/>
    <row r="775" hidden="1"/>
    <row r="776" hidden="1"/>
    <row r="777" hidden="1"/>
    <row r="778" hidden="1"/>
    <row r="779" hidden="1"/>
    <row r="780" hidden="1"/>
    <row r="781" hidden="1"/>
    <row r="782" hidden="1"/>
    <row r="783" hidden="1"/>
    <row r="784" hidden="1"/>
    <row r="785" hidden="1"/>
    <row r="786" hidden="1"/>
    <row r="787" hidden="1"/>
    <row r="788" hidden="1"/>
    <row r="789" hidden="1"/>
    <row r="790" hidden="1"/>
    <row r="791" hidden="1"/>
    <row r="792" hidden="1"/>
    <row r="793" hidden="1"/>
    <row r="794" hidden="1"/>
    <row r="795" hidden="1"/>
    <row r="796" hidden="1"/>
    <row r="797" hidden="1"/>
    <row r="798" hidden="1"/>
    <row r="799" hidden="1"/>
    <row r="800" hidden="1"/>
    <row r="801" hidden="1"/>
    <row r="802" hidden="1"/>
    <row r="803" hidden="1"/>
    <row r="804" hidden="1"/>
    <row r="805" hidden="1"/>
    <row r="806" hidden="1"/>
    <row r="807" hidden="1"/>
    <row r="808" hidden="1"/>
    <row r="809" hidden="1"/>
    <row r="810" hidden="1"/>
    <row r="811" hidden="1"/>
    <row r="812" hidden="1"/>
    <row r="813" hidden="1"/>
    <row r="814" hidden="1"/>
    <row r="815" hidden="1"/>
    <row r="816" hidden="1"/>
    <row r="817" hidden="1"/>
    <row r="818" hidden="1"/>
    <row r="819" hidden="1"/>
    <row r="820" hidden="1"/>
    <row r="821" hidden="1"/>
    <row r="822" hidden="1"/>
    <row r="823" hidden="1"/>
    <row r="824" hidden="1"/>
    <row r="825" hidden="1"/>
    <row r="826" hidden="1"/>
    <row r="827" hidden="1"/>
    <row r="828" hidden="1"/>
    <row r="829" hidden="1"/>
    <row r="830" hidden="1"/>
    <row r="831" hidden="1"/>
    <row r="832" hidden="1"/>
    <row r="833" hidden="1"/>
    <row r="834" hidden="1"/>
    <row r="835" hidden="1"/>
    <row r="836" hidden="1"/>
    <row r="837" hidden="1"/>
    <row r="838" hidden="1"/>
    <row r="839" hidden="1"/>
    <row r="840" hidden="1"/>
    <row r="841" hidden="1"/>
    <row r="842" hidden="1"/>
    <row r="843" hidden="1"/>
    <row r="844" hidden="1"/>
    <row r="845" hidden="1"/>
    <row r="846" hidden="1"/>
    <row r="847" hidden="1"/>
    <row r="848" hidden="1"/>
    <row r="849" hidden="1"/>
    <row r="850" hidden="1"/>
    <row r="851" hidden="1"/>
    <row r="852" hidden="1"/>
    <row r="853" hidden="1"/>
    <row r="854" hidden="1"/>
    <row r="855" hidden="1"/>
    <row r="856" hidden="1"/>
    <row r="857" hidden="1"/>
    <row r="858" hidden="1"/>
    <row r="859" hidden="1"/>
    <row r="860" hidden="1"/>
    <row r="861" hidden="1"/>
    <row r="862" hidden="1"/>
    <row r="863" hidden="1"/>
    <row r="864" hidden="1"/>
    <row r="865" hidden="1"/>
    <row r="866" hidden="1"/>
    <row r="867" hidden="1"/>
    <row r="868" hidden="1"/>
    <row r="869" hidden="1"/>
    <row r="870" hidden="1"/>
    <row r="871" hidden="1"/>
    <row r="872" hidden="1"/>
    <row r="873" hidden="1"/>
    <row r="874" hidden="1"/>
    <row r="875" hidden="1"/>
    <row r="876" hidden="1"/>
    <row r="877" hidden="1"/>
    <row r="878" hidden="1"/>
    <row r="879" hidden="1"/>
    <row r="880" hidden="1"/>
    <row r="881" hidden="1"/>
    <row r="882" hidden="1"/>
    <row r="883" hidden="1"/>
    <row r="884" hidden="1"/>
    <row r="885" hidden="1"/>
    <row r="886" hidden="1"/>
    <row r="887" hidden="1"/>
    <row r="888" hidden="1"/>
    <row r="889" hidden="1"/>
    <row r="890" hidden="1"/>
    <row r="891" hidden="1"/>
    <row r="892" hidden="1"/>
    <row r="893" hidden="1"/>
    <row r="894" hidden="1"/>
    <row r="895" hidden="1"/>
    <row r="896" hidden="1"/>
    <row r="897" hidden="1"/>
    <row r="898" hidden="1"/>
    <row r="899" hidden="1"/>
    <row r="900" hidden="1"/>
    <row r="901" hidden="1"/>
    <row r="902" hidden="1"/>
    <row r="903" hidden="1"/>
    <row r="904" hidden="1"/>
    <row r="905" hidden="1"/>
    <row r="906" hidden="1"/>
    <row r="907" hidden="1"/>
    <row r="908" hidden="1"/>
    <row r="909" hidden="1"/>
    <row r="910" hidden="1"/>
    <row r="911" hidden="1"/>
    <row r="912" hidden="1"/>
    <row r="913" hidden="1"/>
    <row r="914" hidden="1"/>
    <row r="915" hidden="1"/>
    <row r="916" hidden="1"/>
    <row r="917" hidden="1"/>
    <row r="918" hidden="1"/>
    <row r="919" hidden="1"/>
    <row r="920" hidden="1"/>
    <row r="921" hidden="1"/>
    <row r="922" hidden="1"/>
    <row r="923" hidden="1"/>
    <row r="924" hidden="1"/>
    <row r="925" hidden="1"/>
    <row r="926" hidden="1"/>
    <row r="927" hidden="1"/>
    <row r="928" hidden="1"/>
    <row r="929" hidden="1"/>
    <row r="930" hidden="1"/>
    <row r="931" hidden="1"/>
    <row r="932" hidden="1"/>
    <row r="933" hidden="1"/>
    <row r="934" hidden="1"/>
    <row r="935" hidden="1"/>
    <row r="936" hidden="1"/>
    <row r="937" hidden="1"/>
    <row r="938" hidden="1"/>
    <row r="939" hidden="1"/>
    <row r="940" hidden="1"/>
    <row r="941" hidden="1"/>
    <row r="942" hidden="1"/>
    <row r="943" hidden="1"/>
    <row r="944" hidden="1"/>
    <row r="945" hidden="1"/>
    <row r="946" hidden="1"/>
    <row r="947" hidden="1"/>
    <row r="948" hidden="1"/>
    <row r="949" hidden="1"/>
    <row r="950" hidden="1"/>
    <row r="951" hidden="1"/>
    <row r="952" hidden="1"/>
    <row r="953" hidden="1"/>
    <row r="954" hidden="1"/>
    <row r="955" hidden="1"/>
    <row r="956" hidden="1"/>
    <row r="957" hidden="1"/>
    <row r="958" hidden="1"/>
    <row r="959" hidden="1"/>
    <row r="960" hidden="1"/>
    <row r="961" hidden="1"/>
    <row r="962" hidden="1"/>
    <row r="963" hidden="1"/>
    <row r="964" hidden="1"/>
    <row r="965" hidden="1"/>
    <row r="966" hidden="1"/>
    <row r="967" hidden="1"/>
    <row r="968" hidden="1"/>
    <row r="969" hidden="1"/>
    <row r="970" hidden="1"/>
    <row r="971" hidden="1"/>
    <row r="972" hidden="1"/>
    <row r="973" hidden="1"/>
    <row r="974" hidden="1"/>
    <row r="975" hidden="1"/>
    <row r="976" hidden="1"/>
    <row r="977" hidden="1"/>
    <row r="978" hidden="1"/>
    <row r="979" hidden="1"/>
    <row r="980" hidden="1"/>
    <row r="981" hidden="1"/>
    <row r="982" hidden="1"/>
    <row r="983" hidden="1"/>
    <row r="984" hidden="1"/>
    <row r="985" hidden="1"/>
    <row r="986" hidden="1"/>
    <row r="987" hidden="1"/>
    <row r="988" hidden="1"/>
    <row r="989" hidden="1"/>
    <row r="990" hidden="1"/>
    <row r="991" hidden="1"/>
    <row r="992" hidden="1"/>
    <row r="993" hidden="1"/>
    <row r="994" hidden="1"/>
    <row r="995" hidden="1"/>
    <row r="996" hidden="1"/>
    <row r="997" hidden="1"/>
    <row r="998" hidden="1"/>
    <row r="999" hidden="1"/>
    <row r="1000" hidden="1"/>
    <row r="1001" hidden="1"/>
    <row r="1002" hidden="1"/>
    <row r="1003" hidden="1"/>
    <row r="1004" hidden="1"/>
    <row r="1005" hidden="1"/>
    <row r="1006" hidden="1"/>
    <row r="1007" hidden="1"/>
    <row r="1008" hidden="1"/>
    <row r="1009" hidden="1"/>
    <row r="1010" hidden="1"/>
    <row r="1011" hidden="1"/>
    <row r="1012" hidden="1"/>
    <row r="1013" hidden="1"/>
    <row r="1014" hidden="1"/>
    <row r="1015" hidden="1"/>
    <row r="1016" hidden="1"/>
    <row r="1017" hidden="1"/>
    <row r="1018" hidden="1"/>
    <row r="1019" hidden="1"/>
    <row r="1020" hidden="1"/>
    <row r="1021" hidden="1"/>
    <row r="1022" hidden="1"/>
    <row r="1023" hidden="1"/>
    <row r="1024" hidden="1"/>
    <row r="1025" hidden="1"/>
    <row r="1026" hidden="1"/>
    <row r="1027" hidden="1"/>
    <row r="1028" hidden="1"/>
    <row r="1029" hidden="1"/>
    <row r="1030" hidden="1"/>
    <row r="1031" hidden="1"/>
    <row r="1032" hidden="1"/>
    <row r="1033" hidden="1"/>
    <row r="1034" hidden="1"/>
    <row r="1035" hidden="1"/>
    <row r="1036" hidden="1"/>
    <row r="1037" hidden="1"/>
    <row r="1038" hidden="1"/>
    <row r="1039" hidden="1"/>
    <row r="1040" hidden="1"/>
    <row r="1041" hidden="1"/>
    <row r="1042" hidden="1"/>
    <row r="1043" hidden="1"/>
    <row r="1044" hidden="1"/>
    <row r="1045" hidden="1"/>
    <row r="1046" hidden="1"/>
    <row r="1047" hidden="1"/>
    <row r="1048" hidden="1"/>
    <row r="1049" hidden="1"/>
    <row r="1050" hidden="1"/>
    <row r="1051" hidden="1"/>
    <row r="1052" hidden="1"/>
    <row r="1053" hidden="1"/>
    <row r="1054" hidden="1"/>
    <row r="1055" hidden="1"/>
    <row r="1056" hidden="1"/>
    <row r="1057" hidden="1"/>
    <row r="1058" hidden="1"/>
    <row r="1059" hidden="1"/>
    <row r="1060" hidden="1"/>
    <row r="1061" hidden="1"/>
    <row r="1062" hidden="1"/>
    <row r="1063" hidden="1"/>
    <row r="1064" hidden="1"/>
    <row r="1065" hidden="1"/>
    <row r="1066" hidden="1"/>
  </sheetData>
  <sheetProtection sheet="1" objects="1" scenarios="1"/>
  <customSheetViews>
    <customSheetView guid="{483AFC7C-A53B-4837-A853-31CBC6C9ED1B}" scale="89" hiddenRows="1" hiddenColumns="1">
      <selection activeCell="T7" sqref="T6:T7"/>
      <pageMargins left="0.23622047244094491" right="0.19685039370078741" top="0.59055118110236227" bottom="0.59055118110236227" header="0.51181102362204722" footer="0.51181102362204722"/>
      <pageSetup paperSize="9" scale="86" orientation="landscape" r:id="rId1"/>
      <headerFooter alignWithMargins="0"/>
    </customSheetView>
    <customSheetView guid="{01E6FF9C-BB30-4C32-9D09-6DB93F11503E}" scale="89" hiddenRows="1" hiddenColumns="1" topLeftCell="C1">
      <selection activeCell="AC5" sqref="AC5:AC21"/>
      <pageMargins left="0.23622047244094491" right="0.19685039370078741" top="0.59055118110236227" bottom="0.59055118110236227" header="0.51181102362204722" footer="0.51181102362204722"/>
      <pageSetup paperSize="9" scale="86" orientation="landscape" r:id="rId2"/>
      <headerFooter alignWithMargins="0"/>
    </customSheetView>
  </customSheetViews>
  <mergeCells count="28">
    <mergeCell ref="C99:AB99"/>
    <mergeCell ref="C66:AB66"/>
    <mergeCell ref="C68:D68"/>
    <mergeCell ref="C70:O70"/>
    <mergeCell ref="P70:Z70"/>
    <mergeCell ref="AA70:AA71"/>
    <mergeCell ref="AB70:AB71"/>
    <mergeCell ref="C69:D69"/>
    <mergeCell ref="K68:N68"/>
    <mergeCell ref="K69:N69"/>
    <mergeCell ref="Y68:Z68"/>
    <mergeCell ref="Y69:Z69"/>
    <mergeCell ref="V68:X68"/>
    <mergeCell ref="V69:X69"/>
    <mergeCell ref="E69:J69"/>
    <mergeCell ref="O69:U69"/>
    <mergeCell ref="E68:J68"/>
    <mergeCell ref="O68:U68"/>
    <mergeCell ref="C67:AB67"/>
    <mergeCell ref="C2:D2"/>
    <mergeCell ref="E2:F2"/>
    <mergeCell ref="G2:H2"/>
    <mergeCell ref="J2:O2"/>
    <mergeCell ref="C65:AB65"/>
    <mergeCell ref="P2:R2"/>
    <mergeCell ref="S2:T2"/>
    <mergeCell ref="V2:W2"/>
    <mergeCell ref="Y2:AA2"/>
  </mergeCells>
  <phoneticPr fontId="0" type="noConversion"/>
  <conditionalFormatting sqref="Y73:Y91 D85:Y85 D72:X91">
    <cfRule type="cellIs" dxfId="3" priority="8" stopIfTrue="1" operator="equal">
      <formula>0</formula>
    </cfRule>
  </conditionalFormatting>
  <dataValidations count="5">
    <dataValidation type="list" allowBlank="1" showInputMessage="1" showErrorMessage="1" sqref="P2:Q2">
      <formula1>$AC$68:$AC$70</formula1>
    </dataValidation>
    <dataValidation type="list" allowBlank="1" showInputMessage="1" showErrorMessage="1" sqref="E2:F2">
      <formula1>$AC$66:$AC$67</formula1>
    </dataValidation>
    <dataValidation type="list" allowBlank="1" showInputMessage="1" showErrorMessage="1" sqref="I2">
      <formula1>$AC$2:$AD$2</formula1>
    </dataValidation>
    <dataValidation type="list" allowBlank="1" showInputMessage="1" showErrorMessage="1" sqref="U2">
      <formula1>$AC$72:$AC$91</formula1>
    </dataValidation>
    <dataValidation type="list" allowBlank="1" showInputMessage="1" showErrorMessage="1" sqref="X2">
      <formula1>$AD$66:$AD$67</formula1>
    </dataValidation>
  </dataValidations>
  <printOptions horizontalCentered="1"/>
  <pageMargins left="0.15748031496063" right="0.15748031496063" top="0.28000000000000003" bottom="0.27559055118110198" header="0.22" footer="0.23622047244094499"/>
  <pageSetup paperSize="9" scale="70" orientation="landscape" r:id="rId3"/>
  <headerFooter alignWithMargins="0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>
    <tabColor rgb="FFFFFF00"/>
  </sheetPr>
  <dimension ref="A1:DR577"/>
  <sheetViews>
    <sheetView workbookViewId="0">
      <selection activeCell="E8" sqref="E8"/>
    </sheetView>
  </sheetViews>
  <sheetFormatPr defaultColWidth="0" defaultRowHeight="15.75" zeroHeight="1"/>
  <cols>
    <col min="1" max="1" width="52.7109375" style="1" customWidth="1" collapsed="1"/>
    <col min="2" max="2" width="14.42578125" style="1" customWidth="1" collapsed="1"/>
    <col min="3" max="3" width="0.5703125" style="1" customWidth="1" collapsed="1"/>
    <col min="4" max="4" width="68.28515625" style="1" customWidth="1" collapsed="1"/>
    <col min="5" max="5" width="14.42578125" style="1" customWidth="1" collapsed="1"/>
    <col min="6" max="6" width="17.5703125" style="24" customWidth="1" collapsed="1"/>
    <col min="7" max="7" width="15.140625" style="1" hidden="1" customWidth="1" collapsed="1"/>
    <col min="8" max="8" width="7.28515625" style="1" hidden="1" customWidth="1" collapsed="1"/>
    <col min="9" max="9" width="5.7109375" style="1" hidden="1" customWidth="1" collapsed="1"/>
    <col min="10" max="11" width="7.140625" style="1" hidden="1" customWidth="1" collapsed="1"/>
    <col min="12" max="12" width="7.7109375" style="1" hidden="1" customWidth="1" collapsed="1"/>
    <col min="13" max="13" width="8.28515625" style="1" hidden="1" customWidth="1" collapsed="1"/>
    <col min="14" max="14" width="7.85546875" style="1" hidden="1" customWidth="1" collapsed="1"/>
    <col min="15" max="16" width="5.140625" style="1" hidden="1" customWidth="1" collapsed="1"/>
    <col min="17" max="17" width="7.5703125" style="1" hidden="1" customWidth="1" collapsed="1"/>
    <col min="18" max="18" width="7.140625" style="1" hidden="1" customWidth="1" collapsed="1"/>
    <col min="19" max="19" width="5.140625" style="1" hidden="1" customWidth="1" collapsed="1"/>
    <col min="20" max="20" width="8.85546875" style="1" hidden="1" customWidth="1" collapsed="1"/>
    <col min="21" max="21" width="0" style="1" hidden="1" customWidth="1" collapsed="1"/>
    <col min="22" max="22" width="5.140625" style="1" hidden="1" customWidth="1" collapsed="1"/>
    <col min="23" max="23" width="5.7109375" style="1" hidden="1" customWidth="1" collapsed="1"/>
    <col min="24" max="24" width="6" style="1" hidden="1" customWidth="1" collapsed="1"/>
    <col min="25" max="25" width="8" style="1" hidden="1" customWidth="1" collapsed="1"/>
    <col min="26" max="26" width="7" style="1" hidden="1" customWidth="1" collapsed="1"/>
    <col min="27" max="27" width="5.140625" style="1" hidden="1" customWidth="1" collapsed="1"/>
    <col min="28" max="29" width="11.140625" style="1" hidden="1" customWidth="1" collapsed="1"/>
    <col min="30" max="30" width="5.28515625" style="1" hidden="1" customWidth="1" collapsed="1"/>
    <col min="31" max="31" width="8.28515625" style="1" hidden="1" customWidth="1" collapsed="1"/>
    <col min="32" max="33" width="5.28515625" style="1" hidden="1" customWidth="1" collapsed="1"/>
    <col min="34" max="34" width="8.28515625" style="1" hidden="1" customWidth="1" collapsed="1"/>
    <col min="35" max="35" width="5.140625" style="1" hidden="1" customWidth="1" collapsed="1"/>
    <col min="36" max="37" width="9.5703125" style="1" hidden="1" customWidth="1" collapsed="1"/>
    <col min="38" max="38" width="10.5703125" style="1" hidden="1" customWidth="1" collapsed="1"/>
    <col min="39" max="39" width="5.140625" style="1" hidden="1" customWidth="1" collapsed="1"/>
    <col min="40" max="40" width="7.28515625" style="1" hidden="1" customWidth="1" collapsed="1"/>
    <col min="41" max="41" width="7.7109375" style="1" hidden="1" customWidth="1" collapsed="1"/>
    <col min="42" max="42" width="5.140625" style="1" hidden="1" customWidth="1" collapsed="1"/>
    <col min="43" max="43" width="8" style="1" hidden="1" customWidth="1" collapsed="1"/>
    <col min="44" max="44" width="11.42578125" style="1" hidden="1" customWidth="1" collapsed="1"/>
    <col min="45" max="45" width="14.28515625" style="1" hidden="1" customWidth="1" collapsed="1"/>
    <col min="46" max="46" width="9" style="1" hidden="1" customWidth="1" collapsed="1"/>
    <col min="47" max="47" width="5.85546875" style="1" hidden="1" customWidth="1" collapsed="1"/>
    <col min="48" max="48" width="7.5703125" style="1" hidden="1" customWidth="1" collapsed="1"/>
    <col min="49" max="49" width="13.140625" style="1" hidden="1" customWidth="1" collapsed="1"/>
    <col min="50" max="50" width="7.5703125" style="1" hidden="1" customWidth="1" collapsed="1"/>
    <col min="51" max="51" width="13.140625" style="1" hidden="1" customWidth="1" collapsed="1"/>
    <col min="52" max="52" width="7.5703125" style="1" hidden="1" customWidth="1" collapsed="1"/>
    <col min="53" max="53" width="13.140625" style="1" hidden="1" customWidth="1" collapsed="1"/>
    <col min="54" max="54" width="7.5703125" style="1" hidden="1" customWidth="1" collapsed="1"/>
    <col min="55" max="55" width="13.140625" style="1" hidden="1" customWidth="1" collapsed="1"/>
    <col min="56" max="56" width="7.5703125" style="1" hidden="1" customWidth="1" collapsed="1"/>
    <col min="57" max="57" width="13.140625" style="1" hidden="1" customWidth="1" collapsed="1"/>
    <col min="58" max="58" width="7.5703125" style="1" hidden="1" customWidth="1" collapsed="1"/>
    <col min="59" max="59" width="13.140625" style="1" hidden="1" customWidth="1" collapsed="1"/>
    <col min="60" max="60" width="7.5703125" style="1" hidden="1" customWidth="1" collapsed="1"/>
    <col min="61" max="61" width="13.140625" style="1" hidden="1" customWidth="1" collapsed="1"/>
    <col min="62" max="62" width="7.5703125" style="1" hidden="1" customWidth="1" collapsed="1"/>
    <col min="63" max="63" width="13.140625" style="1" hidden="1" customWidth="1" collapsed="1"/>
    <col min="64" max="64" width="5.140625" style="1" hidden="1" customWidth="1" collapsed="1"/>
    <col min="65" max="65" width="7.140625" style="1" hidden="1" customWidth="1" collapsed="1"/>
    <col min="66" max="66" width="6.7109375" style="1" hidden="1" customWidth="1" collapsed="1"/>
    <col min="67" max="67" width="5.140625" style="1" hidden="1" customWidth="1" collapsed="1"/>
    <col min="68" max="69" width="7.7109375" style="1" hidden="1" customWidth="1" collapsed="1"/>
    <col min="70" max="71" width="7.28515625" style="1" hidden="1" customWidth="1" collapsed="1"/>
    <col min="72" max="72" width="9.7109375" style="1" hidden="1" customWidth="1" collapsed="1"/>
    <col min="73" max="73" width="9.28515625" style="1" hidden="1" customWidth="1" collapsed="1"/>
    <col min="74" max="74" width="7.7109375" style="1" hidden="1" customWidth="1" collapsed="1"/>
    <col min="75" max="75" width="7.85546875" style="1" hidden="1" customWidth="1" collapsed="1"/>
    <col min="76" max="76" width="9.28515625" style="1" hidden="1" customWidth="1" collapsed="1"/>
    <col min="77" max="77" width="10" style="1" hidden="1" customWidth="1" collapsed="1"/>
    <col min="78" max="78" width="7" style="1" hidden="1" customWidth="1" collapsed="1"/>
    <col min="79" max="79" width="7.5703125" style="1" hidden="1" customWidth="1" collapsed="1"/>
    <col min="80" max="80" width="9.28515625" style="1" hidden="1" customWidth="1" collapsed="1"/>
    <col min="81" max="81" width="9" style="1" hidden="1" customWidth="1" collapsed="1"/>
    <col min="82" max="82" width="7.7109375" style="1" hidden="1" customWidth="1" collapsed="1"/>
    <col min="83" max="83" width="5.140625" style="1" hidden="1" customWidth="1" collapsed="1"/>
    <col min="84" max="84" width="7.28515625" style="1" hidden="1" customWidth="1" collapsed="1"/>
    <col min="85" max="85" width="6.5703125" style="1" hidden="1" customWidth="1" collapsed="1"/>
    <col min="86" max="86" width="6.28515625" style="1" hidden="1" customWidth="1" collapsed="1"/>
    <col min="87" max="87" width="6.42578125" style="1" hidden="1" customWidth="1" collapsed="1"/>
    <col min="88" max="88" width="5.140625" style="1" hidden="1" customWidth="1" collapsed="1"/>
    <col min="89" max="89" width="6.28515625" style="1" hidden="1" customWidth="1" collapsed="1"/>
    <col min="90" max="94" width="5.28515625" style="1" hidden="1" customWidth="1" collapsed="1"/>
    <col min="95" max="95" width="5.140625" style="1" hidden="1" customWidth="1" collapsed="1"/>
    <col min="96" max="96" width="7.5703125" style="1" hidden="1" customWidth="1" collapsed="1"/>
    <col min="97" max="97" width="7.28515625" style="1" hidden="1" customWidth="1" collapsed="1"/>
    <col min="98" max="98" width="12.85546875" style="1" hidden="1" customWidth="1" collapsed="1"/>
    <col min="99" max="99" width="7.28515625" style="1" hidden="1" customWidth="1" collapsed="1"/>
    <col min="100" max="100" width="12.85546875" style="1" hidden="1" customWidth="1" collapsed="1"/>
    <col min="101" max="101" width="9.85546875" style="1" hidden="1" customWidth="1" collapsed="1"/>
    <col min="102" max="102" width="10" style="1" hidden="1" customWidth="1" collapsed="1"/>
    <col min="103" max="103" width="13.42578125" style="1" hidden="1" customWidth="1" collapsed="1"/>
    <col min="104" max="104" width="10.140625" style="1" hidden="1" customWidth="1" collapsed="1"/>
    <col min="105" max="105" width="8.42578125" style="1" hidden="1" customWidth="1" collapsed="1"/>
    <col min="106" max="106" width="13.5703125" style="1" hidden="1" customWidth="1" collapsed="1"/>
    <col min="107" max="107" width="5.140625" style="1" hidden="1" customWidth="1" collapsed="1"/>
    <col min="108" max="108" width="8" style="1" hidden="1" customWidth="1" collapsed="1"/>
    <col min="109" max="109" width="11.42578125" style="1" hidden="1" customWidth="1" collapsed="1"/>
    <col min="110" max="110" width="7.7109375" style="1" hidden="1" customWidth="1" collapsed="1"/>
    <col min="111" max="111" width="7.5703125" style="1" hidden="1" customWidth="1" collapsed="1"/>
    <col min="112" max="113" width="5.140625" style="1" hidden="1" customWidth="1" collapsed="1"/>
    <col min="114" max="114" width="14.140625" style="1" hidden="1" customWidth="1" collapsed="1"/>
    <col min="115" max="115" width="15.5703125" style="1" hidden="1" customWidth="1" collapsed="1"/>
    <col min="116" max="116" width="6.85546875" style="1" hidden="1" customWidth="1" collapsed="1"/>
    <col min="117" max="16384" width="0" style="1" hidden="1" collapsed="1"/>
  </cols>
  <sheetData>
    <row r="1" spans="1:122" ht="30.75" customHeight="1">
      <c r="A1" s="214" t="s">
        <v>130</v>
      </c>
      <c r="B1" s="214"/>
      <c r="C1" s="214"/>
      <c r="D1" s="214"/>
      <c r="E1" s="214"/>
      <c r="F1" s="214"/>
    </row>
    <row r="2" spans="1:122" ht="27.75" customHeight="1">
      <c r="A2" s="215" t="str">
        <f>Salary!E68</f>
        <v>PARMANAND MEGHWAL</v>
      </c>
      <c r="B2" s="215"/>
      <c r="C2" s="215"/>
      <c r="D2" s="215"/>
      <c r="E2" s="215"/>
      <c r="F2" s="215"/>
    </row>
    <row r="3" spans="1:122" ht="15" customHeight="1">
      <c r="A3" s="72" t="s">
        <v>112</v>
      </c>
      <c r="B3" s="40">
        <v>0</v>
      </c>
      <c r="C3" s="41"/>
      <c r="D3" s="72" t="s">
        <v>196</v>
      </c>
      <c r="E3" s="40">
        <v>0</v>
      </c>
      <c r="F3" s="36" t="s">
        <v>41</v>
      </c>
      <c r="DR3" s="5" t="s">
        <v>8</v>
      </c>
    </row>
    <row r="4" spans="1:122">
      <c r="A4" s="73" t="s">
        <v>131</v>
      </c>
      <c r="B4" s="42">
        <v>0</v>
      </c>
      <c r="C4" s="43"/>
      <c r="D4" s="74" t="s">
        <v>197</v>
      </c>
      <c r="E4" s="42">
        <v>0</v>
      </c>
      <c r="F4" s="36">
        <f>Salary!D92+Salary!H92</f>
        <v>1252236</v>
      </c>
      <c r="DR4" s="5"/>
    </row>
    <row r="5" spans="1:122" ht="15" customHeight="1">
      <c r="A5" s="72" t="s">
        <v>140</v>
      </c>
      <c r="B5" s="40">
        <v>0</v>
      </c>
      <c r="C5" s="41"/>
      <c r="D5" s="72" t="s">
        <v>198</v>
      </c>
      <c r="E5" s="40">
        <v>0</v>
      </c>
      <c r="F5" s="37" t="s">
        <v>16</v>
      </c>
      <c r="DR5" s="5"/>
    </row>
    <row r="6" spans="1:122" ht="17.25" customHeight="1">
      <c r="A6" s="74" t="s">
        <v>115</v>
      </c>
      <c r="B6" s="42">
        <v>0</v>
      </c>
      <c r="C6" s="43"/>
      <c r="D6" s="74" t="s">
        <v>199</v>
      </c>
      <c r="E6" s="42">
        <v>0</v>
      </c>
      <c r="F6" s="37">
        <f>'Tax Old Regime'!P49</f>
        <v>1299510</v>
      </c>
      <c r="DR6" s="5"/>
    </row>
    <row r="7" spans="1:122" ht="15" customHeight="1">
      <c r="A7" s="72" t="s">
        <v>114</v>
      </c>
      <c r="B7" s="40">
        <v>0</v>
      </c>
      <c r="C7" s="41"/>
      <c r="D7" s="76" t="s">
        <v>200</v>
      </c>
      <c r="E7" s="40">
        <v>0</v>
      </c>
      <c r="F7" s="38" t="s">
        <v>25</v>
      </c>
      <c r="DR7" s="5"/>
    </row>
    <row r="8" spans="1:122" ht="15" customHeight="1">
      <c r="A8" s="75" t="s">
        <v>143</v>
      </c>
      <c r="B8" s="44">
        <v>0</v>
      </c>
      <c r="C8" s="43"/>
      <c r="D8" s="74" t="s">
        <v>201</v>
      </c>
      <c r="E8" s="44">
        <v>0</v>
      </c>
      <c r="F8" s="39">
        <f>Salary!X92</f>
        <v>12000</v>
      </c>
      <c r="DR8" s="5"/>
    </row>
    <row r="9" spans="1:122" ht="15" customHeight="1">
      <c r="A9" s="72" t="s">
        <v>113</v>
      </c>
      <c r="B9" s="40">
        <v>0</v>
      </c>
      <c r="C9" s="41"/>
      <c r="D9" s="72" t="s">
        <v>202</v>
      </c>
      <c r="E9" s="40">
        <v>0</v>
      </c>
      <c r="F9" s="216" t="s">
        <v>35</v>
      </c>
      <c r="DR9" s="5"/>
    </row>
    <row r="10" spans="1:122" ht="15" customHeight="1">
      <c r="A10" s="75" t="s">
        <v>116</v>
      </c>
      <c r="B10" s="44">
        <v>0</v>
      </c>
      <c r="C10" s="43"/>
      <c r="D10" s="75" t="s">
        <v>203</v>
      </c>
      <c r="E10" s="44">
        <v>0</v>
      </c>
      <c r="F10" s="216"/>
      <c r="DR10" s="5" t="s">
        <v>9</v>
      </c>
    </row>
    <row r="11" spans="1:122" ht="15" customHeight="1">
      <c r="A11" s="72" t="s">
        <v>117</v>
      </c>
      <c r="B11" s="40">
        <v>0</v>
      </c>
      <c r="C11" s="41"/>
      <c r="D11" s="72" t="s">
        <v>204</v>
      </c>
      <c r="E11" s="40">
        <v>0</v>
      </c>
      <c r="F11" s="216"/>
      <c r="DR11" s="5" t="s">
        <v>11</v>
      </c>
    </row>
    <row r="12" spans="1:122" ht="15" customHeight="1">
      <c r="A12" s="75" t="s">
        <v>125</v>
      </c>
      <c r="B12" s="44">
        <v>0</v>
      </c>
      <c r="C12" s="43"/>
      <c r="D12" s="75" t="s">
        <v>205</v>
      </c>
      <c r="E12" s="44">
        <v>0</v>
      </c>
      <c r="F12" s="37">
        <f>'Tax Old Regime'!P32</f>
        <v>150000</v>
      </c>
      <c r="DR12" s="5" t="s">
        <v>3</v>
      </c>
    </row>
    <row r="13" spans="1:122" ht="15" customHeight="1">
      <c r="A13" s="72" t="s">
        <v>118</v>
      </c>
      <c r="B13" s="40">
        <v>0</v>
      </c>
      <c r="C13" s="41"/>
      <c r="D13" s="72" t="s">
        <v>206</v>
      </c>
      <c r="E13" s="40">
        <v>0</v>
      </c>
      <c r="F13" s="37"/>
      <c r="DR13" s="5"/>
    </row>
    <row r="14" spans="1:122" ht="15" customHeight="1">
      <c r="A14" s="75" t="s">
        <v>120</v>
      </c>
      <c r="B14" s="44">
        <v>0</v>
      </c>
      <c r="C14" s="43"/>
      <c r="D14" s="77" t="s">
        <v>208</v>
      </c>
      <c r="E14" s="44">
        <v>0</v>
      </c>
      <c r="F14" s="217" t="s">
        <v>132</v>
      </c>
      <c r="DR14" s="5" t="s">
        <v>0</v>
      </c>
    </row>
    <row r="15" spans="1:122" ht="15" customHeight="1">
      <c r="A15" s="72" t="s">
        <v>121</v>
      </c>
      <c r="B15" s="40">
        <v>0</v>
      </c>
      <c r="C15" s="41"/>
      <c r="D15" s="72" t="s">
        <v>207</v>
      </c>
      <c r="E15" s="40">
        <v>0</v>
      </c>
      <c r="F15" s="217"/>
      <c r="DR15" s="5" t="s">
        <v>11</v>
      </c>
    </row>
    <row r="16" spans="1:122" ht="15" customHeight="1">
      <c r="A16" s="75" t="s">
        <v>122</v>
      </c>
      <c r="B16" s="44">
        <v>0</v>
      </c>
      <c r="C16" s="43"/>
      <c r="D16" s="75" t="s">
        <v>209</v>
      </c>
      <c r="E16" s="44">
        <v>0</v>
      </c>
      <c r="F16" s="217"/>
      <c r="DR16" s="5" t="s">
        <v>12</v>
      </c>
    </row>
    <row r="17" spans="1:122" ht="15" customHeight="1">
      <c r="A17" s="72" t="s">
        <v>123</v>
      </c>
      <c r="B17" s="40">
        <v>0</v>
      </c>
      <c r="C17" s="41"/>
      <c r="D17" s="72" t="s">
        <v>210</v>
      </c>
      <c r="E17" s="40">
        <v>0</v>
      </c>
      <c r="F17" s="220">
        <f>IF(B3&gt;=1,(F4*10%+B3),0)</f>
        <v>0</v>
      </c>
      <c r="DR17" s="5" t="s">
        <v>4</v>
      </c>
    </row>
    <row r="18" spans="1:122" ht="15" customHeight="1">
      <c r="A18" s="75" t="s">
        <v>124</v>
      </c>
      <c r="B18" s="44">
        <v>0</v>
      </c>
      <c r="C18" s="43"/>
      <c r="D18" s="75" t="s">
        <v>211</v>
      </c>
      <c r="E18" s="44">
        <v>0</v>
      </c>
      <c r="F18" s="220"/>
      <c r="DR18" s="5" t="s">
        <v>13</v>
      </c>
    </row>
    <row r="19" spans="1:122" s="117" customFormat="1" ht="15" customHeight="1">
      <c r="A19" s="113" t="s">
        <v>191</v>
      </c>
      <c r="B19" s="114">
        <v>0</v>
      </c>
      <c r="C19" s="115"/>
      <c r="D19" s="113" t="s">
        <v>195</v>
      </c>
      <c r="E19" s="114">
        <v>0</v>
      </c>
      <c r="F19" s="116"/>
      <c r="DR19" s="118"/>
    </row>
    <row r="20" spans="1:122" ht="15" customHeight="1">
      <c r="A20" s="219" t="str">
        <f>'Tax Old Regime'!A65</f>
        <v>Income Tax Payable</v>
      </c>
      <c r="B20" s="219"/>
      <c r="C20" s="33"/>
      <c r="D20" s="34">
        <f>'Tax Old Regime'!P65</f>
        <v>198447</v>
      </c>
      <c r="E20" s="45" t="s">
        <v>37</v>
      </c>
      <c r="F20" s="35">
        <f>Salary!I92</f>
        <v>151200</v>
      </c>
      <c r="DR20" s="5" t="s">
        <v>6</v>
      </c>
    </row>
    <row r="21" spans="1:122" ht="15" customHeight="1">
      <c r="A21" s="218" t="str">
        <f>"Total Rebate of (US 80C, 80CCC,80CCD(1)) =  "&amp;'Tax Old Regime'!P32</f>
        <v>Total Rebate of (US 80C, 80CCC,80CCD(1)) =  150000</v>
      </c>
      <c r="B21" s="218"/>
      <c r="C21" s="2"/>
      <c r="D21" s="25" t="str">
        <f>"Investable Amount = "&amp;(150000-'Tax Old Regime'!P32)</f>
        <v>Investable Amount = 0</v>
      </c>
      <c r="E21" s="2"/>
      <c r="F21" s="2"/>
      <c r="DR21" s="5" t="s">
        <v>10</v>
      </c>
    </row>
    <row r="22" spans="1:122" ht="48" customHeight="1">
      <c r="A22" s="212" t="s">
        <v>142</v>
      </c>
      <c r="B22" s="213"/>
      <c r="C22" s="213"/>
      <c r="D22" s="213"/>
      <c r="E22" s="213"/>
      <c r="F22" s="213"/>
    </row>
    <row r="23" spans="1:122" ht="24.75" customHeight="1">
      <c r="A23" s="211" t="s">
        <v>141</v>
      </c>
      <c r="B23" s="211"/>
      <c r="C23" s="211"/>
      <c r="D23" s="211"/>
      <c r="E23" s="211"/>
      <c r="F23" s="211"/>
    </row>
    <row r="24" spans="1:122" hidden="1"/>
    <row r="25" spans="1:122" hidden="1"/>
    <row r="26" spans="1:122" hidden="1"/>
    <row r="27" spans="1:122" hidden="1"/>
    <row r="28" spans="1:122" hidden="1"/>
    <row r="29" spans="1:122" hidden="1"/>
    <row r="30" spans="1:122" hidden="1"/>
    <row r="31" spans="1:122" hidden="1"/>
    <row r="32" spans="1:122" hidden="1"/>
    <row r="33" hidden="1"/>
    <row r="34" hidden="1"/>
    <row r="35" hidden="1"/>
    <row r="36" hidden="1"/>
    <row r="37" hidden="1"/>
    <row r="38" hidden="1"/>
    <row r="39" hidden="1"/>
    <row r="40" hidden="1"/>
    <row r="41" hidden="1"/>
    <row r="42" hidden="1"/>
    <row r="43" hidden="1"/>
    <row r="44" hidden="1"/>
    <row r="45" hidden="1"/>
    <row r="46" hidden="1"/>
    <row r="47" hidden="1"/>
    <row r="48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 hidden="1"/>
  </sheetData>
  <sheetProtection password="FC12" sheet="1" objects="1" scenarios="1"/>
  <customSheetViews>
    <customSheetView guid="{483AFC7C-A53B-4837-A853-31CBC6C9ED1B}" hiddenRows="1" hiddenColumns="1">
      <selection activeCell="B6" sqref="B6"/>
      <pageMargins left="0.5" right="0.5" top="0.2" bottom="0.2" header="0" footer="0"/>
      <pageSetup paperSize="9" orientation="portrait" r:id="rId1"/>
      <headerFooter alignWithMargins="0"/>
    </customSheetView>
    <customSheetView guid="{01E6FF9C-BB30-4C32-9D09-6DB93F11503E}" hiddenRows="1" hiddenColumns="1">
      <selection activeCell="B19" sqref="B19"/>
      <pageMargins left="0.5" right="0.5" top="0.2" bottom="0.2" header="0" footer="0"/>
      <pageSetup paperSize="9" orientation="portrait" r:id="rId2"/>
      <headerFooter alignWithMargins="0"/>
    </customSheetView>
  </customSheetViews>
  <mergeCells count="9">
    <mergeCell ref="A23:F23"/>
    <mergeCell ref="A22:F22"/>
    <mergeCell ref="A1:F1"/>
    <mergeCell ref="A2:F2"/>
    <mergeCell ref="F9:F11"/>
    <mergeCell ref="F14:F16"/>
    <mergeCell ref="A21:B21"/>
    <mergeCell ref="A20:B20"/>
    <mergeCell ref="F17:F18"/>
  </mergeCells>
  <phoneticPr fontId="0" type="noConversion"/>
  <conditionalFormatting sqref="A20:E21 F21">
    <cfRule type="expression" dxfId="2" priority="7" stopIfTrue="1">
      <formula>$A$20="Income Tax Refundable"</formula>
    </cfRule>
    <cfRule type="expression" dxfId="1" priority="8" stopIfTrue="1">
      <formula>$A$20="Income Tax Payable"</formula>
    </cfRule>
  </conditionalFormatting>
  <conditionalFormatting sqref="DR11:DR21">
    <cfRule type="cellIs" dxfId="0" priority="10" stopIfTrue="1" operator="lessThan">
      <formula>1</formula>
    </cfRule>
  </conditionalFormatting>
  <dataValidations count="9">
    <dataValidation type="whole" operator="lessThanOrEqual" allowBlank="1" showInputMessage="1" showErrorMessage="1" errorTitle="Sorry...!!! Not Allow" error="HRA Rebate Permissible up to Actual HRA Recieved" sqref="E3">
      <formula1>H18</formula1>
    </dataValidation>
    <dataValidation type="whole" operator="lessThanOrEqual" allowBlank="1" showInputMessage="1" showErrorMessage="1" errorTitle="Sorry...!!! Not Allow" error="HRA Rebate Permissible up to Actual HRA Recieved" sqref="B3">
      <formula1>F20</formula1>
    </dataValidation>
    <dataValidation type="whole" operator="lessThanOrEqual" allowBlank="1" showInputMessage="1" showErrorMessage="1" errorTitle="Sorry...!!! Not Allow" error="HRA Rebate Permissible up to Actual HRA Recieved" sqref="C14:C19 C3">
      <formula1>G18</formula1>
    </dataValidation>
    <dataValidation type="whole" operator="lessThan" allowBlank="1" showInputMessage="1" showErrorMessage="1" error="Maximum 2 lakh allowed " sqref="B9">
      <formula1>200001</formula1>
    </dataValidation>
    <dataValidation type="whole" operator="lessThan" allowBlank="1" showInputMessage="1" showErrorMessage="1" sqref="E14">
      <formula1>10001</formula1>
    </dataValidation>
    <dataValidation type="whole" operator="lessThan" allowBlank="1" showInputMessage="1" showErrorMessage="1" error="max 5000 allowed" sqref="B4">
      <formula1>5001</formula1>
    </dataValidation>
    <dataValidation type="whole" operator="lessThan" allowBlank="1" showInputMessage="1" showErrorMessage="1" error="max 50000 allowed" sqref="E7">
      <formula1>50001</formula1>
    </dataValidation>
    <dataValidation type="whole" operator="lessThan" allowBlank="1" showInputMessage="1" showErrorMessage="1" error="max 25000 for senior citizen max 50000" sqref="E8">
      <formula1>50001</formula1>
    </dataValidation>
    <dataValidation type="whole" operator="lessThanOrEqual" allowBlank="1" showInputMessage="1" showErrorMessage="1" errorTitle="Sorry...!!! Not Allow" error="HRA Rebate Permissible up to Actual HRA Recieved" sqref="C4:C13">
      <formula1>G20</formula1>
    </dataValidation>
  </dataValidations>
  <pageMargins left="0.5" right="0.5" top="0.2" bottom="0.2" header="0" footer="0"/>
  <pageSetup paperSize="9" scale="56" orientation="portrait" r:id="rId3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2">
    <tabColor rgb="FF0000FF"/>
  </sheetPr>
  <dimension ref="A1:R85"/>
  <sheetViews>
    <sheetView showGridLines="0" topLeftCell="A13" workbookViewId="0">
      <selection activeCell="P33" sqref="P33"/>
    </sheetView>
  </sheetViews>
  <sheetFormatPr defaultColWidth="0" defaultRowHeight="15.75" zeroHeight="1"/>
  <cols>
    <col min="1" max="1" width="4.5703125" style="173" customWidth="1" collapsed="1"/>
    <col min="2" max="2" width="4.5703125" style="174" customWidth="1" collapsed="1"/>
    <col min="3" max="4" width="9.140625" style="174" customWidth="1" collapsed="1"/>
    <col min="5" max="5" width="3.85546875" style="174" customWidth="1" collapsed="1"/>
    <col min="6" max="6" width="5.42578125" style="174" customWidth="1" collapsed="1"/>
    <col min="7" max="7" width="4.5703125" style="174" customWidth="1" collapsed="1"/>
    <col min="8" max="8" width="11.85546875" style="174" customWidth="1" collapsed="1"/>
    <col min="9" max="9" width="5.140625" style="174" customWidth="1" collapsed="1"/>
    <col min="10" max="10" width="11.7109375" style="174" customWidth="1" collapsed="1"/>
    <col min="11" max="11" width="11.42578125" style="174" customWidth="1" collapsed="1"/>
    <col min="12" max="12" width="9.42578125" style="174" customWidth="1" collapsed="1"/>
    <col min="13" max="13" width="4.5703125" style="174" customWidth="1" collapsed="1"/>
    <col min="14" max="14" width="12.7109375" style="174" customWidth="1" collapsed="1"/>
    <col min="15" max="15" width="3.85546875" style="175" customWidth="1" collapsed="1"/>
    <col min="16" max="16" width="19.28515625" style="176" customWidth="1" collapsed="1"/>
    <col min="17" max="17" width="2.42578125" style="149" customWidth="1" collapsed="1"/>
    <col min="18" max="18" width="0" style="149" hidden="1" customWidth="1"/>
    <col min="19" max="16384" width="9.140625" style="149" hidden="1" collapsed="1"/>
  </cols>
  <sheetData>
    <row r="1" spans="1:16" s="125" customFormat="1" ht="18.75">
      <c r="A1" s="291" t="str">
        <f>Salary!C66</f>
        <v>Govt Senior Secondary School, Gordhanpura Baran.</v>
      </c>
      <c r="B1" s="291"/>
      <c r="C1" s="291"/>
      <c r="D1" s="291"/>
      <c r="E1" s="291"/>
      <c r="F1" s="291"/>
      <c r="G1" s="291"/>
      <c r="H1" s="291"/>
      <c r="I1" s="291"/>
      <c r="J1" s="291"/>
      <c r="K1" s="291"/>
      <c r="L1" s="291"/>
      <c r="M1" s="291"/>
      <c r="N1" s="291"/>
      <c r="O1" s="291"/>
      <c r="P1" s="291"/>
    </row>
    <row r="2" spans="1:16" s="125" customFormat="1" ht="21.75" thickBot="1">
      <c r="A2" s="292" t="s">
        <v>219</v>
      </c>
      <c r="B2" s="292"/>
      <c r="C2" s="292"/>
      <c r="D2" s="292"/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2"/>
      <c r="P2" s="292"/>
    </row>
    <row r="3" spans="1:16" s="125" customFormat="1" ht="15" customHeight="1">
      <c r="A3" s="126">
        <v>1</v>
      </c>
      <c r="B3" s="293" t="s">
        <v>69</v>
      </c>
      <c r="C3" s="294"/>
      <c r="D3" s="307" t="str">
        <f>Salary!$E$68</f>
        <v>PARMANAND MEGHWAL</v>
      </c>
      <c r="E3" s="307"/>
      <c r="F3" s="307"/>
      <c r="G3" s="307"/>
      <c r="H3" s="307"/>
      <c r="I3" s="307"/>
      <c r="J3" s="127" t="s">
        <v>45</v>
      </c>
      <c r="K3" s="308" t="str">
        <f>Salary!O68</f>
        <v>PRINCIPAL</v>
      </c>
      <c r="L3" s="308"/>
      <c r="M3" s="308"/>
      <c r="N3" s="128" t="s">
        <v>17</v>
      </c>
      <c r="O3" s="295" t="str">
        <f>Salary!AB68</f>
        <v>AAAAAAA</v>
      </c>
      <c r="P3" s="296"/>
    </row>
    <row r="4" spans="1:16" s="125" customFormat="1" ht="15" customHeight="1">
      <c r="A4" s="129">
        <v>2</v>
      </c>
      <c r="B4" s="297" t="s">
        <v>70</v>
      </c>
      <c r="C4" s="297"/>
      <c r="D4" s="232"/>
      <c r="E4" s="232"/>
      <c r="F4" s="232"/>
      <c r="G4" s="232"/>
      <c r="H4" s="232"/>
      <c r="I4" s="232"/>
      <c r="J4" s="297"/>
      <c r="K4" s="232"/>
      <c r="L4" s="232"/>
      <c r="M4" s="232"/>
      <c r="N4" s="297"/>
      <c r="O4" s="130" t="s">
        <v>57</v>
      </c>
      <c r="P4" s="131">
        <f>IF(Salary!E2="No",Salary!O92,(Salary!O92+Salary!P92))</f>
        <v>1640563</v>
      </c>
    </row>
    <row r="5" spans="1:16" s="125" customFormat="1" ht="15" customHeight="1">
      <c r="A5" s="129">
        <v>3</v>
      </c>
      <c r="B5" s="298" t="s">
        <v>192</v>
      </c>
      <c r="C5" s="298"/>
      <c r="D5" s="298"/>
      <c r="E5" s="298"/>
      <c r="F5" s="298"/>
      <c r="G5" s="298"/>
      <c r="H5" s="298"/>
      <c r="I5" s="298"/>
      <c r="J5" s="298"/>
      <c r="K5" s="298"/>
      <c r="L5" s="298"/>
      <c r="M5" s="298"/>
      <c r="N5" s="298"/>
      <c r="O5" s="130" t="s">
        <v>57</v>
      </c>
      <c r="P5" s="132">
        <f>'Other Deduction'!B3</f>
        <v>0</v>
      </c>
    </row>
    <row r="6" spans="1:16" s="125" customFormat="1" ht="15" customHeight="1">
      <c r="A6" s="129"/>
      <c r="B6" s="315" t="s">
        <v>193</v>
      </c>
      <c r="C6" s="316"/>
      <c r="D6" s="316"/>
      <c r="E6" s="316"/>
      <c r="F6" s="316"/>
      <c r="G6" s="316"/>
      <c r="H6" s="316"/>
      <c r="I6" s="316"/>
      <c r="J6" s="316"/>
      <c r="K6" s="316"/>
      <c r="L6" s="316"/>
      <c r="M6" s="316"/>
      <c r="N6" s="317"/>
      <c r="O6" s="130"/>
      <c r="P6" s="132">
        <f>'Other Deduction'!B19</f>
        <v>0</v>
      </c>
    </row>
    <row r="7" spans="1:16" s="125" customFormat="1" ht="15" customHeight="1">
      <c r="A7" s="129">
        <v>4</v>
      </c>
      <c r="B7" s="299" t="s">
        <v>18</v>
      </c>
      <c r="C7" s="299"/>
      <c r="D7" s="299"/>
      <c r="E7" s="299"/>
      <c r="F7" s="299"/>
      <c r="G7" s="299"/>
      <c r="H7" s="299"/>
      <c r="I7" s="299"/>
      <c r="J7" s="299"/>
      <c r="K7" s="299"/>
      <c r="L7" s="299"/>
      <c r="M7" s="299"/>
      <c r="N7" s="299"/>
      <c r="O7" s="130" t="s">
        <v>57</v>
      </c>
      <c r="P7" s="132">
        <f>P4-P5-P6</f>
        <v>1640563</v>
      </c>
    </row>
    <row r="8" spans="1:16" s="125" customFormat="1" ht="15" customHeight="1">
      <c r="A8" s="229">
        <v>5</v>
      </c>
      <c r="B8" s="303" t="s">
        <v>78</v>
      </c>
      <c r="C8" s="304"/>
      <c r="D8" s="304"/>
      <c r="E8" s="304"/>
      <c r="F8" s="304"/>
      <c r="G8" s="304"/>
      <c r="H8" s="304"/>
      <c r="I8" s="304"/>
      <c r="J8" s="304"/>
      <c r="K8" s="304"/>
      <c r="L8" s="305">
        <f>'Other Deduction'!B4</f>
        <v>0</v>
      </c>
      <c r="M8" s="305"/>
      <c r="N8" s="305"/>
      <c r="O8" s="280"/>
      <c r="P8" s="312"/>
    </row>
    <row r="9" spans="1:16" s="125" customFormat="1" ht="15" customHeight="1">
      <c r="A9" s="230"/>
      <c r="B9" s="254" t="s">
        <v>79</v>
      </c>
      <c r="C9" s="255"/>
      <c r="D9" s="255"/>
      <c r="E9" s="255"/>
      <c r="F9" s="255"/>
      <c r="G9" s="255"/>
      <c r="H9" s="255"/>
      <c r="I9" s="255"/>
      <c r="J9" s="255"/>
      <c r="K9" s="255"/>
      <c r="L9" s="305">
        <f>'Other Deduction'!B5</f>
        <v>0</v>
      </c>
      <c r="M9" s="305"/>
      <c r="N9" s="305"/>
      <c r="O9" s="282"/>
      <c r="P9" s="313"/>
    </row>
    <row r="10" spans="1:16" s="125" customFormat="1" ht="15" customHeight="1">
      <c r="A10" s="230"/>
      <c r="B10" s="254" t="s">
        <v>151</v>
      </c>
      <c r="C10" s="255"/>
      <c r="D10" s="255"/>
      <c r="E10" s="255"/>
      <c r="F10" s="255"/>
      <c r="G10" s="255"/>
      <c r="H10" s="255"/>
      <c r="I10" s="255"/>
      <c r="J10" s="255"/>
      <c r="K10" s="256"/>
      <c r="L10" s="309">
        <f>Salary!U92</f>
        <v>3000</v>
      </c>
      <c r="M10" s="310"/>
      <c r="N10" s="311"/>
      <c r="O10" s="284"/>
      <c r="P10" s="314"/>
    </row>
    <row r="11" spans="1:16" s="125" customFormat="1" ht="15" customHeight="1">
      <c r="A11" s="231"/>
      <c r="B11" s="306" t="s">
        <v>150</v>
      </c>
      <c r="C11" s="304"/>
      <c r="D11" s="304"/>
      <c r="E11" s="304"/>
      <c r="F11" s="304"/>
      <c r="G11" s="304"/>
      <c r="H11" s="304"/>
      <c r="I11" s="304"/>
      <c r="J11" s="304"/>
      <c r="K11" s="304"/>
      <c r="L11" s="305">
        <f>IF(P7&lt;50000,P7,50000)</f>
        <v>50000</v>
      </c>
      <c r="M11" s="305"/>
      <c r="N11" s="305"/>
      <c r="O11" s="130" t="s">
        <v>57</v>
      </c>
      <c r="P11" s="132">
        <f>SUM(L8:N11)</f>
        <v>53000</v>
      </c>
    </row>
    <row r="12" spans="1:16" s="125" customFormat="1" ht="15" customHeight="1">
      <c r="A12" s="129">
        <v>6</v>
      </c>
      <c r="B12" s="300" t="s">
        <v>72</v>
      </c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1"/>
      <c r="N12" s="302"/>
      <c r="O12" s="130" t="s">
        <v>57</v>
      </c>
      <c r="P12" s="132">
        <f>P7-P11</f>
        <v>1587563</v>
      </c>
    </row>
    <row r="13" spans="1:16" s="125" customFormat="1" ht="15" customHeight="1">
      <c r="A13" s="343">
        <v>7</v>
      </c>
      <c r="B13" s="232" t="s">
        <v>73</v>
      </c>
      <c r="C13" s="232"/>
      <c r="D13" s="232"/>
      <c r="E13" s="232"/>
      <c r="F13" s="232"/>
      <c r="G13" s="232"/>
      <c r="H13" s="232"/>
      <c r="I13" s="232"/>
      <c r="J13" s="324" t="s">
        <v>74</v>
      </c>
      <c r="K13" s="324"/>
      <c r="L13" s="305">
        <f>'Other Deduction'!B6</f>
        <v>0</v>
      </c>
      <c r="M13" s="305"/>
      <c r="N13" s="305"/>
      <c r="O13" s="319"/>
      <c r="P13" s="320"/>
    </row>
    <row r="14" spans="1:16" s="125" customFormat="1" ht="27.75" customHeight="1">
      <c r="A14" s="343"/>
      <c r="B14" s="347" t="s">
        <v>76</v>
      </c>
      <c r="C14" s="348"/>
      <c r="D14" s="344" t="s">
        <v>75</v>
      </c>
      <c r="E14" s="345"/>
      <c r="F14" s="346"/>
      <c r="G14" s="321" t="s">
        <v>77</v>
      </c>
      <c r="H14" s="322"/>
      <c r="I14" s="323"/>
      <c r="J14" s="324" t="s">
        <v>80</v>
      </c>
      <c r="K14" s="324"/>
      <c r="L14" s="324" t="s">
        <v>44</v>
      </c>
      <c r="M14" s="324"/>
      <c r="N14" s="324"/>
      <c r="O14" s="319"/>
      <c r="P14" s="320"/>
    </row>
    <row r="15" spans="1:16" s="125" customFormat="1" ht="15" customHeight="1">
      <c r="A15" s="343"/>
      <c r="B15" s="349"/>
      <c r="C15" s="350"/>
      <c r="D15" s="309">
        <f>ROUND(L13*0.3,0)</f>
        <v>0</v>
      </c>
      <c r="E15" s="310"/>
      <c r="F15" s="311"/>
      <c r="G15" s="309">
        <f>IF((Salary!W92+'Other Deduction'!B9)&gt;200000,200000,(Salary!W92+'Other Deduction'!B9))</f>
        <v>0</v>
      </c>
      <c r="H15" s="310"/>
      <c r="I15" s="311"/>
      <c r="J15" s="305">
        <f>'Other Deduction'!B7</f>
        <v>0</v>
      </c>
      <c r="K15" s="305"/>
      <c r="L15" s="305">
        <f>D15+G15+J15</f>
        <v>0</v>
      </c>
      <c r="M15" s="305"/>
      <c r="N15" s="305"/>
      <c r="O15" s="319"/>
      <c r="P15" s="320"/>
    </row>
    <row r="16" spans="1:16" s="125" customFormat="1" ht="15" customHeight="1">
      <c r="A16" s="129"/>
      <c r="B16" s="300" t="s">
        <v>81</v>
      </c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1"/>
      <c r="N16" s="302"/>
      <c r="O16" s="130" t="s">
        <v>57</v>
      </c>
      <c r="P16" s="132">
        <f>L13-L15</f>
        <v>0</v>
      </c>
    </row>
    <row r="17" spans="1:16" s="125" customFormat="1" ht="15" customHeight="1">
      <c r="A17" s="129">
        <v>8</v>
      </c>
      <c r="B17" s="300" t="s">
        <v>82</v>
      </c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1"/>
      <c r="N17" s="302"/>
      <c r="O17" s="130" t="s">
        <v>57</v>
      </c>
      <c r="P17" s="132">
        <f>P12+P16</f>
        <v>1587563</v>
      </c>
    </row>
    <row r="18" spans="1:16" s="125" customFormat="1" ht="15" customHeight="1">
      <c r="A18" s="129">
        <v>9</v>
      </c>
      <c r="B18" s="232" t="s">
        <v>83</v>
      </c>
      <c r="C18" s="232"/>
      <c r="D18" s="232"/>
      <c r="E18" s="232"/>
      <c r="F18" s="232"/>
      <c r="G18" s="232"/>
      <c r="H18" s="232"/>
      <c r="I18" s="232"/>
      <c r="J18" s="232"/>
      <c r="K18" s="232"/>
      <c r="L18" s="232"/>
      <c r="M18" s="232"/>
      <c r="N18" s="232"/>
      <c r="O18" s="130" t="s">
        <v>57</v>
      </c>
      <c r="P18" s="132">
        <f>'Other Deduction'!E3+'Other Deduction'!E4</f>
        <v>0</v>
      </c>
    </row>
    <row r="19" spans="1:16" s="125" customFormat="1" ht="15" customHeight="1">
      <c r="A19" s="129">
        <v>10</v>
      </c>
      <c r="B19" s="232" t="s">
        <v>84</v>
      </c>
      <c r="C19" s="232"/>
      <c r="D19" s="232"/>
      <c r="E19" s="232"/>
      <c r="F19" s="232"/>
      <c r="G19" s="232"/>
      <c r="H19" s="232"/>
      <c r="I19" s="232"/>
      <c r="J19" s="232"/>
      <c r="K19" s="232"/>
      <c r="L19" s="232"/>
      <c r="M19" s="232"/>
      <c r="N19" s="232"/>
      <c r="O19" s="130" t="s">
        <v>57</v>
      </c>
      <c r="P19" s="131">
        <f>P17+P18</f>
        <v>1587563</v>
      </c>
    </row>
    <row r="20" spans="1:16" s="125" customFormat="1" ht="15" customHeight="1">
      <c r="A20" s="229">
        <v>11</v>
      </c>
      <c r="B20" s="327" t="s">
        <v>85</v>
      </c>
      <c r="C20" s="327"/>
      <c r="D20" s="327"/>
      <c r="E20" s="327"/>
      <c r="F20" s="327"/>
      <c r="G20" s="327"/>
      <c r="H20" s="327"/>
      <c r="I20" s="327"/>
      <c r="J20" s="327"/>
      <c r="K20" s="327"/>
      <c r="L20" s="327"/>
      <c r="M20" s="327"/>
      <c r="N20" s="327"/>
      <c r="O20" s="327"/>
      <c r="P20" s="328"/>
    </row>
    <row r="21" spans="1:16" s="125" customFormat="1" ht="18" customHeight="1">
      <c r="A21" s="230"/>
      <c r="B21" s="327" t="s">
        <v>127</v>
      </c>
      <c r="C21" s="327"/>
      <c r="D21" s="327"/>
      <c r="E21" s="327"/>
      <c r="F21" s="327"/>
      <c r="G21" s="327"/>
      <c r="H21" s="327"/>
      <c r="I21" s="327"/>
      <c r="J21" s="327"/>
      <c r="K21" s="327"/>
      <c r="L21" s="327"/>
      <c r="M21" s="327"/>
      <c r="N21" s="327"/>
      <c r="O21" s="327"/>
      <c r="P21" s="328"/>
    </row>
    <row r="22" spans="1:16" s="125" customFormat="1" ht="14.25" customHeight="1">
      <c r="A22" s="230"/>
      <c r="B22" s="133">
        <v>1</v>
      </c>
      <c r="C22" s="286" t="s">
        <v>126</v>
      </c>
      <c r="D22" s="287"/>
      <c r="E22" s="287"/>
      <c r="F22" s="287"/>
      <c r="G22" s="130" t="s">
        <v>57</v>
      </c>
      <c r="H22" s="134">
        <f>IF(Salary!E2&lt;&gt;"No",Salary!P92,0)</f>
        <v>174343</v>
      </c>
      <c r="I22" s="133">
        <v>10</v>
      </c>
      <c r="J22" s="268" t="s">
        <v>56</v>
      </c>
      <c r="K22" s="269"/>
      <c r="L22" s="270"/>
      <c r="M22" s="130" t="s">
        <v>57</v>
      </c>
      <c r="N22" s="134">
        <f>'Other Deduction'!E6</f>
        <v>0</v>
      </c>
      <c r="O22" s="280"/>
      <c r="P22" s="281"/>
    </row>
    <row r="23" spans="1:16" s="125" customFormat="1" ht="26.25" customHeight="1">
      <c r="A23" s="230"/>
      <c r="B23" s="133">
        <v>2</v>
      </c>
      <c r="C23" s="286" t="s">
        <v>52</v>
      </c>
      <c r="D23" s="287"/>
      <c r="E23" s="287"/>
      <c r="F23" s="287"/>
      <c r="G23" s="130" t="s">
        <v>57</v>
      </c>
      <c r="H23" s="134">
        <f>Salary!T92+'Other Deduction'!B10</f>
        <v>0</v>
      </c>
      <c r="I23" s="133">
        <v>11</v>
      </c>
      <c r="J23" s="288" t="s">
        <v>58</v>
      </c>
      <c r="K23" s="289"/>
      <c r="L23" s="290"/>
      <c r="M23" s="130" t="s">
        <v>57</v>
      </c>
      <c r="N23" s="135">
        <f>'Other Deduction'!B15</f>
        <v>0</v>
      </c>
      <c r="O23" s="282"/>
      <c r="P23" s="283"/>
    </row>
    <row r="24" spans="1:16" s="125" customFormat="1" ht="14.25" customHeight="1">
      <c r="A24" s="230"/>
      <c r="B24" s="133">
        <v>3</v>
      </c>
      <c r="C24" s="286" t="s">
        <v>53</v>
      </c>
      <c r="D24" s="287"/>
      <c r="E24" s="287"/>
      <c r="F24" s="287"/>
      <c r="G24" s="130" t="s">
        <v>57</v>
      </c>
      <c r="H24" s="134">
        <f>'Other Deduction'!B14</f>
        <v>0</v>
      </c>
      <c r="I24" s="133">
        <v>12</v>
      </c>
      <c r="J24" s="288" t="s">
        <v>59</v>
      </c>
      <c r="K24" s="289"/>
      <c r="L24" s="290"/>
      <c r="M24" s="130" t="s">
        <v>57</v>
      </c>
      <c r="N24" s="135">
        <f>'Other Deduction'!B12</f>
        <v>0</v>
      </c>
      <c r="O24" s="282"/>
      <c r="P24" s="283"/>
    </row>
    <row r="25" spans="1:16" s="125" customFormat="1" ht="15" customHeight="1">
      <c r="A25" s="230"/>
      <c r="B25" s="133">
        <v>4</v>
      </c>
      <c r="C25" s="286" t="s">
        <v>65</v>
      </c>
      <c r="D25" s="287"/>
      <c r="E25" s="287"/>
      <c r="F25" s="287"/>
      <c r="G25" s="130" t="s">
        <v>57</v>
      </c>
      <c r="H25" s="134">
        <f>'Other Deduction'!B16</f>
        <v>0</v>
      </c>
      <c r="I25" s="133">
        <v>13</v>
      </c>
      <c r="J25" s="288" t="s">
        <v>60</v>
      </c>
      <c r="K25" s="289"/>
      <c r="L25" s="290"/>
      <c r="M25" s="130" t="s">
        <v>57</v>
      </c>
      <c r="N25" s="134">
        <f>'Other Deduction'!E15</f>
        <v>0</v>
      </c>
      <c r="O25" s="282"/>
      <c r="P25" s="283"/>
    </row>
    <row r="26" spans="1:16" s="125" customFormat="1" ht="15.75" customHeight="1">
      <c r="A26" s="230"/>
      <c r="B26" s="133">
        <v>5</v>
      </c>
      <c r="C26" s="286" t="s">
        <v>66</v>
      </c>
      <c r="D26" s="287"/>
      <c r="E26" s="287"/>
      <c r="F26" s="287"/>
      <c r="G26" s="130" t="s">
        <v>57</v>
      </c>
      <c r="H26" s="134">
        <f>'Other Deduction'!B17</f>
        <v>0</v>
      </c>
      <c r="I26" s="133">
        <v>14</v>
      </c>
      <c r="J26" s="268" t="s">
        <v>61</v>
      </c>
      <c r="K26" s="351"/>
      <c r="L26" s="352"/>
      <c r="M26" s="130" t="s">
        <v>57</v>
      </c>
      <c r="N26" s="134">
        <f>'Other Deduction'!E16</f>
        <v>0</v>
      </c>
      <c r="O26" s="282"/>
      <c r="P26" s="283"/>
    </row>
    <row r="27" spans="1:16" s="125" customFormat="1" ht="15.75" customHeight="1">
      <c r="A27" s="230"/>
      <c r="B27" s="133">
        <v>6</v>
      </c>
      <c r="C27" s="273" t="s">
        <v>119</v>
      </c>
      <c r="D27" s="325"/>
      <c r="E27" s="325"/>
      <c r="F27" s="326"/>
      <c r="G27" s="130" t="s">
        <v>57</v>
      </c>
      <c r="H27" s="134">
        <f>IF(Salary!E2&lt;&gt;"Yes",Salary!P92,0)</f>
        <v>0</v>
      </c>
      <c r="I27" s="133">
        <v>15</v>
      </c>
      <c r="J27" s="268" t="s">
        <v>62</v>
      </c>
      <c r="K27" s="351"/>
      <c r="L27" s="352"/>
      <c r="M27" s="130" t="s">
        <v>57</v>
      </c>
      <c r="N27" s="134">
        <f>'Other Deduction'!B11</f>
        <v>0</v>
      </c>
      <c r="O27" s="282"/>
      <c r="P27" s="283"/>
    </row>
    <row r="28" spans="1:16" s="125" customFormat="1" ht="15" customHeight="1">
      <c r="A28" s="230"/>
      <c r="B28" s="133">
        <v>7</v>
      </c>
      <c r="C28" s="273" t="s">
        <v>54</v>
      </c>
      <c r="D28" s="325"/>
      <c r="E28" s="325"/>
      <c r="F28" s="326"/>
      <c r="G28" s="130" t="s">
        <v>57</v>
      </c>
      <c r="H28" s="135">
        <f>Salary!R92</f>
        <v>360</v>
      </c>
      <c r="I28" s="133">
        <v>16</v>
      </c>
      <c r="J28" s="268" t="s">
        <v>63</v>
      </c>
      <c r="K28" s="269"/>
      <c r="L28" s="270"/>
      <c r="M28" s="130" t="s">
        <v>57</v>
      </c>
      <c r="N28" s="134">
        <f>'Other Deduction'!E5</f>
        <v>0</v>
      </c>
      <c r="O28" s="282"/>
      <c r="P28" s="283"/>
    </row>
    <row r="29" spans="1:16" s="125" customFormat="1" ht="15.75" customHeight="1">
      <c r="A29" s="230"/>
      <c r="B29" s="133">
        <v>8</v>
      </c>
      <c r="C29" s="286" t="s">
        <v>55</v>
      </c>
      <c r="D29" s="286"/>
      <c r="E29" s="286"/>
      <c r="F29" s="286"/>
      <c r="G29" s="130" t="s">
        <v>57</v>
      </c>
      <c r="H29" s="135">
        <f>'Other Deduction'!B13</f>
        <v>0</v>
      </c>
      <c r="I29" s="133">
        <v>17</v>
      </c>
      <c r="J29" s="288" t="s">
        <v>64</v>
      </c>
      <c r="K29" s="289"/>
      <c r="L29" s="290"/>
      <c r="M29" s="130" t="s">
        <v>57</v>
      </c>
      <c r="N29" s="134">
        <f>'Other Deduction'!B18</f>
        <v>0</v>
      </c>
      <c r="O29" s="282"/>
      <c r="P29" s="283"/>
    </row>
    <row r="30" spans="1:16" s="125" customFormat="1" ht="27" customHeight="1">
      <c r="A30" s="230"/>
      <c r="B30" s="136">
        <v>9</v>
      </c>
      <c r="C30" s="266" t="s">
        <v>144</v>
      </c>
      <c r="D30" s="266"/>
      <c r="E30" s="266"/>
      <c r="F30" s="266"/>
      <c r="G30" s="137" t="s">
        <v>57</v>
      </c>
      <c r="H30" s="138">
        <f>'Other Deduction'!B8</f>
        <v>0</v>
      </c>
      <c r="I30" s="136">
        <v>18</v>
      </c>
      <c r="J30" s="332"/>
      <c r="K30" s="332"/>
      <c r="L30" s="332"/>
      <c r="M30" s="137" t="s">
        <v>57</v>
      </c>
      <c r="N30" s="134"/>
      <c r="O30" s="282"/>
      <c r="P30" s="283"/>
    </row>
    <row r="31" spans="1:16" s="125" customFormat="1" ht="15" customHeight="1">
      <c r="A31" s="230"/>
      <c r="B31" s="329" t="s">
        <v>68</v>
      </c>
      <c r="C31" s="330"/>
      <c r="D31" s="330"/>
      <c r="E31" s="330"/>
      <c r="F31" s="330"/>
      <c r="G31" s="330"/>
      <c r="H31" s="330"/>
      <c r="I31" s="330"/>
      <c r="J31" s="330"/>
      <c r="K31" s="330"/>
      <c r="L31" s="331"/>
      <c r="M31" s="137" t="s">
        <v>57</v>
      </c>
      <c r="N31" s="185">
        <f>SUM(H22:H30)+SUM(N22:N30)</f>
        <v>174703</v>
      </c>
      <c r="O31" s="284"/>
      <c r="P31" s="285"/>
    </row>
    <row r="32" spans="1:16" s="125" customFormat="1" ht="16.5" customHeight="1">
      <c r="A32" s="230"/>
      <c r="B32" s="267" t="s">
        <v>67</v>
      </c>
      <c r="C32" s="267"/>
      <c r="D32" s="267"/>
      <c r="E32" s="267"/>
      <c r="F32" s="267"/>
      <c r="G32" s="267"/>
      <c r="H32" s="267"/>
      <c r="I32" s="267"/>
      <c r="J32" s="267"/>
      <c r="K32" s="267"/>
      <c r="L32" s="267"/>
      <c r="M32" s="267"/>
      <c r="N32" s="267"/>
      <c r="O32" s="137" t="s">
        <v>57</v>
      </c>
      <c r="P32" s="131">
        <f>IF(N31&lt;150001,ROUND(N31,0),150000)</f>
        <v>150000</v>
      </c>
    </row>
    <row r="33" spans="1:16" s="125" customFormat="1" ht="17.25" customHeight="1">
      <c r="A33" s="140"/>
      <c r="B33" s="337" t="s">
        <v>230</v>
      </c>
      <c r="C33" s="338"/>
      <c r="D33" s="338"/>
      <c r="E33" s="338"/>
      <c r="F33" s="338"/>
      <c r="G33" s="338"/>
      <c r="H33" s="338"/>
      <c r="I33" s="338"/>
      <c r="J33" s="338"/>
      <c r="K33" s="338"/>
      <c r="L33" s="338"/>
      <c r="M33" s="338"/>
      <c r="N33" s="339"/>
      <c r="O33" s="137" t="s">
        <v>57</v>
      </c>
      <c r="P33" s="141">
        <f>IF(Salary!E2="Yes",Salary!Q92,0)</f>
        <v>138058</v>
      </c>
    </row>
    <row r="34" spans="1:16" s="125" customFormat="1" ht="15" customHeight="1">
      <c r="A34" s="140"/>
      <c r="B34" s="334" t="s">
        <v>128</v>
      </c>
      <c r="C34" s="335"/>
      <c r="D34" s="335"/>
      <c r="E34" s="335"/>
      <c r="F34" s="335"/>
      <c r="G34" s="335"/>
      <c r="H34" s="335"/>
      <c r="I34" s="335"/>
      <c r="J34" s="335"/>
      <c r="K34" s="335"/>
      <c r="L34" s="335"/>
      <c r="M34" s="335"/>
      <c r="N34" s="336"/>
      <c r="O34" s="137" t="s">
        <v>57</v>
      </c>
      <c r="P34" s="131">
        <f>'Other Deduction'!E7</f>
        <v>0</v>
      </c>
    </row>
    <row r="35" spans="1:16" s="125" customFormat="1" ht="15" customHeight="1">
      <c r="A35" s="140"/>
      <c r="B35" s="340" t="s">
        <v>129</v>
      </c>
      <c r="C35" s="341"/>
      <c r="D35" s="341"/>
      <c r="E35" s="341"/>
      <c r="F35" s="341"/>
      <c r="G35" s="341"/>
      <c r="H35" s="341"/>
      <c r="I35" s="341"/>
      <c r="J35" s="341"/>
      <c r="K35" s="341"/>
      <c r="L35" s="341"/>
      <c r="M35" s="341"/>
      <c r="N35" s="342"/>
      <c r="O35" s="137"/>
      <c r="P35" s="131">
        <f>P32+P33+P34</f>
        <v>288058</v>
      </c>
    </row>
    <row r="36" spans="1:16" s="125" customFormat="1" ht="15" customHeight="1">
      <c r="A36" s="229">
        <v>12</v>
      </c>
      <c r="B36" s="271" t="s">
        <v>86</v>
      </c>
      <c r="C36" s="271"/>
      <c r="D36" s="271"/>
      <c r="E36" s="271"/>
      <c r="F36" s="271"/>
      <c r="G36" s="271"/>
      <c r="H36" s="271"/>
      <c r="I36" s="271"/>
      <c r="J36" s="271"/>
      <c r="K36" s="271"/>
      <c r="L36" s="271"/>
      <c r="M36" s="271"/>
      <c r="N36" s="271"/>
      <c r="O36" s="271"/>
      <c r="P36" s="272"/>
    </row>
    <row r="37" spans="1:16" s="125" customFormat="1" ht="27.75" customHeight="1">
      <c r="A37" s="230"/>
      <c r="B37" s="273" t="s">
        <v>87</v>
      </c>
      <c r="C37" s="274"/>
      <c r="D37" s="274"/>
      <c r="E37" s="274"/>
      <c r="F37" s="274"/>
      <c r="G37" s="274"/>
      <c r="H37" s="274"/>
      <c r="I37" s="274"/>
      <c r="J37" s="274"/>
      <c r="K37" s="274"/>
      <c r="L37" s="274"/>
      <c r="M37" s="274"/>
      <c r="N37" s="275"/>
      <c r="O37" s="137" t="s">
        <v>57</v>
      </c>
      <c r="P37" s="132">
        <f>'Other Deduction'!E8</f>
        <v>0</v>
      </c>
    </row>
    <row r="38" spans="1:16" s="125" customFormat="1" ht="17.25" customHeight="1">
      <c r="A38" s="230"/>
      <c r="B38" s="276" t="s">
        <v>139</v>
      </c>
      <c r="C38" s="276"/>
      <c r="D38" s="276"/>
      <c r="E38" s="276"/>
      <c r="F38" s="276"/>
      <c r="G38" s="276"/>
      <c r="H38" s="276"/>
      <c r="I38" s="276"/>
      <c r="J38" s="276"/>
      <c r="K38" s="276"/>
      <c r="L38" s="276"/>
      <c r="M38" s="276"/>
      <c r="N38" s="276"/>
      <c r="O38" s="137" t="s">
        <v>57</v>
      </c>
      <c r="P38" s="132">
        <f>'Other Deduction'!E9</f>
        <v>0</v>
      </c>
    </row>
    <row r="39" spans="1:16" s="125" customFormat="1" ht="18" customHeight="1">
      <c r="A39" s="230"/>
      <c r="B39" s="276" t="s">
        <v>138</v>
      </c>
      <c r="C39" s="276"/>
      <c r="D39" s="276"/>
      <c r="E39" s="276"/>
      <c r="F39" s="276"/>
      <c r="G39" s="276"/>
      <c r="H39" s="276"/>
      <c r="I39" s="276"/>
      <c r="J39" s="276"/>
      <c r="K39" s="276"/>
      <c r="L39" s="276"/>
      <c r="M39" s="276"/>
      <c r="N39" s="276"/>
      <c r="O39" s="137" t="s">
        <v>57</v>
      </c>
      <c r="P39" s="132">
        <f>'Other Deduction'!E10</f>
        <v>0</v>
      </c>
    </row>
    <row r="40" spans="1:16" s="125" customFormat="1" ht="16.5" customHeight="1">
      <c r="A40" s="230"/>
      <c r="B40" s="276" t="s">
        <v>137</v>
      </c>
      <c r="C40" s="276"/>
      <c r="D40" s="276"/>
      <c r="E40" s="276"/>
      <c r="F40" s="276"/>
      <c r="G40" s="276"/>
      <c r="H40" s="276"/>
      <c r="I40" s="276"/>
      <c r="J40" s="276"/>
      <c r="K40" s="276"/>
      <c r="L40" s="276"/>
      <c r="M40" s="276"/>
      <c r="N40" s="276"/>
      <c r="O40" s="137" t="s">
        <v>57</v>
      </c>
      <c r="P40" s="132">
        <f>'Other Deduction'!E11</f>
        <v>0</v>
      </c>
    </row>
    <row r="41" spans="1:16" s="125" customFormat="1" ht="16.5" customHeight="1">
      <c r="A41" s="230"/>
      <c r="B41" s="276" t="s">
        <v>136</v>
      </c>
      <c r="C41" s="276"/>
      <c r="D41" s="276"/>
      <c r="E41" s="276"/>
      <c r="F41" s="276"/>
      <c r="G41" s="276"/>
      <c r="H41" s="276"/>
      <c r="I41" s="276"/>
      <c r="J41" s="276"/>
      <c r="K41" s="276"/>
      <c r="L41" s="276"/>
      <c r="M41" s="276"/>
      <c r="N41" s="276"/>
      <c r="O41" s="137" t="s">
        <v>57</v>
      </c>
      <c r="P41" s="132">
        <f>'Other Deduction'!E12</f>
        <v>0</v>
      </c>
    </row>
    <row r="42" spans="1:16" s="125" customFormat="1" ht="15" customHeight="1">
      <c r="A42" s="230"/>
      <c r="B42" s="273" t="s">
        <v>135</v>
      </c>
      <c r="C42" s="274"/>
      <c r="D42" s="274"/>
      <c r="E42" s="274"/>
      <c r="F42" s="274"/>
      <c r="G42" s="274"/>
      <c r="H42" s="274"/>
      <c r="I42" s="274"/>
      <c r="J42" s="274"/>
      <c r="K42" s="274"/>
      <c r="L42" s="274"/>
      <c r="M42" s="274"/>
      <c r="N42" s="275"/>
      <c r="O42" s="137" t="s">
        <v>57</v>
      </c>
      <c r="P42" s="132">
        <f>'Other Deduction'!E13</f>
        <v>0</v>
      </c>
    </row>
    <row r="43" spans="1:16" s="125" customFormat="1" ht="17.25" customHeight="1">
      <c r="A43" s="230"/>
      <c r="B43" s="277" t="s">
        <v>134</v>
      </c>
      <c r="C43" s="278"/>
      <c r="D43" s="278"/>
      <c r="E43" s="278"/>
      <c r="F43" s="278"/>
      <c r="G43" s="278"/>
      <c r="H43" s="278"/>
      <c r="I43" s="278"/>
      <c r="J43" s="278"/>
      <c r="K43" s="278"/>
      <c r="L43" s="278"/>
      <c r="M43" s="278"/>
      <c r="N43" s="279"/>
      <c r="O43" s="137" t="s">
        <v>57</v>
      </c>
      <c r="P43" s="132">
        <f>IF('Other Deduction'!E3&lt;10001,'Other Deduction'!E3,10000)</f>
        <v>0</v>
      </c>
    </row>
    <row r="44" spans="1:16" s="125" customFormat="1" ht="15.75" customHeight="1">
      <c r="A44" s="230"/>
      <c r="B44" s="277" t="s">
        <v>133</v>
      </c>
      <c r="C44" s="278"/>
      <c r="D44" s="278"/>
      <c r="E44" s="278"/>
      <c r="F44" s="278"/>
      <c r="G44" s="278"/>
      <c r="H44" s="278"/>
      <c r="I44" s="278"/>
      <c r="J44" s="278"/>
      <c r="K44" s="278"/>
      <c r="L44" s="278"/>
      <c r="M44" s="278"/>
      <c r="N44" s="279"/>
      <c r="O44" s="137" t="s">
        <v>57</v>
      </c>
      <c r="P44" s="132">
        <f>'Other Deduction'!E14</f>
        <v>0</v>
      </c>
    </row>
    <row r="45" spans="1:16" s="125" customFormat="1" ht="15.75" customHeight="1">
      <c r="A45" s="230"/>
      <c r="B45" s="277" t="s">
        <v>194</v>
      </c>
      <c r="C45" s="278"/>
      <c r="D45" s="278"/>
      <c r="E45" s="278"/>
      <c r="F45" s="278"/>
      <c r="G45" s="278"/>
      <c r="H45" s="278"/>
      <c r="I45" s="278"/>
      <c r="J45" s="278"/>
      <c r="K45" s="278"/>
      <c r="L45" s="278"/>
      <c r="M45" s="278"/>
      <c r="N45" s="279"/>
      <c r="O45" s="137" t="s">
        <v>57</v>
      </c>
      <c r="P45" s="132">
        <f>'Other Deduction'!E19</f>
        <v>0</v>
      </c>
    </row>
    <row r="46" spans="1:16" s="125" customFormat="1" ht="15" customHeight="1">
      <c r="A46" s="231"/>
      <c r="B46" s="267" t="s">
        <v>213</v>
      </c>
      <c r="C46" s="267"/>
      <c r="D46" s="267"/>
      <c r="E46" s="267"/>
      <c r="F46" s="267"/>
      <c r="G46" s="267"/>
      <c r="H46" s="267"/>
      <c r="I46" s="267"/>
      <c r="J46" s="267"/>
      <c r="K46" s="267"/>
      <c r="L46" s="267"/>
      <c r="M46" s="267"/>
      <c r="N46" s="267"/>
      <c r="O46" s="137" t="s">
        <v>57</v>
      </c>
      <c r="P46" s="142">
        <f>SUM(P37:P45)</f>
        <v>0</v>
      </c>
    </row>
    <row r="47" spans="1:16" s="125" customFormat="1" ht="15" customHeight="1">
      <c r="A47" s="129">
        <v>13</v>
      </c>
      <c r="B47" s="327" t="s">
        <v>89</v>
      </c>
      <c r="C47" s="327"/>
      <c r="D47" s="327"/>
      <c r="E47" s="327"/>
      <c r="F47" s="327"/>
      <c r="G47" s="327"/>
      <c r="H47" s="327"/>
      <c r="I47" s="327"/>
      <c r="J47" s="327"/>
      <c r="K47" s="327"/>
      <c r="L47" s="327"/>
      <c r="M47" s="327"/>
      <c r="N47" s="327"/>
      <c r="O47" s="137" t="s">
        <v>57</v>
      </c>
      <c r="P47" s="132">
        <f>P35+P46</f>
        <v>288058</v>
      </c>
    </row>
    <row r="48" spans="1:16" s="125" customFormat="1" ht="15" customHeight="1">
      <c r="A48" s="129">
        <v>14</v>
      </c>
      <c r="B48" s="232" t="s">
        <v>90</v>
      </c>
      <c r="C48" s="232"/>
      <c r="D48" s="232"/>
      <c r="E48" s="232"/>
      <c r="F48" s="232"/>
      <c r="G48" s="232"/>
      <c r="H48" s="232"/>
      <c r="I48" s="232"/>
      <c r="J48" s="232"/>
      <c r="K48" s="232"/>
      <c r="L48" s="232"/>
      <c r="M48" s="232"/>
      <c r="N48" s="232"/>
      <c r="O48" s="137" t="s">
        <v>57</v>
      </c>
      <c r="P48" s="132">
        <f>(P19-P47)</f>
        <v>1299505</v>
      </c>
    </row>
    <row r="49" spans="1:16" s="125" customFormat="1">
      <c r="A49" s="129">
        <v>15</v>
      </c>
      <c r="B49" s="327" t="s">
        <v>91</v>
      </c>
      <c r="C49" s="327"/>
      <c r="D49" s="327"/>
      <c r="E49" s="327"/>
      <c r="F49" s="327"/>
      <c r="G49" s="327"/>
      <c r="H49" s="327"/>
      <c r="I49" s="327"/>
      <c r="J49" s="327"/>
      <c r="K49" s="327"/>
      <c r="L49" s="327"/>
      <c r="M49" s="327"/>
      <c r="N49" s="327"/>
      <c r="O49" s="137" t="s">
        <v>57</v>
      </c>
      <c r="P49" s="131">
        <f>ROUND(P48,-1)</f>
        <v>1299510</v>
      </c>
    </row>
    <row r="50" spans="1:16" s="125" customFormat="1" ht="15" customHeight="1">
      <c r="A50" s="229">
        <v>16</v>
      </c>
      <c r="B50" s="232" t="s">
        <v>92</v>
      </c>
      <c r="C50" s="232"/>
      <c r="D50" s="232"/>
      <c r="E50" s="232"/>
      <c r="F50" s="232"/>
      <c r="G50" s="232"/>
      <c r="H50" s="232"/>
      <c r="I50" s="232"/>
      <c r="J50" s="232"/>
      <c r="K50" s="232"/>
      <c r="L50" s="232"/>
      <c r="M50" s="232"/>
      <c r="N50" s="232"/>
      <c r="O50" s="232"/>
      <c r="P50" s="233"/>
    </row>
    <row r="51" spans="1:16" s="125" customFormat="1" ht="15" customHeight="1">
      <c r="A51" s="230"/>
      <c r="B51" s="234" t="s">
        <v>94</v>
      </c>
      <c r="C51" s="234"/>
      <c r="D51" s="234"/>
      <c r="E51" s="234"/>
      <c r="F51" s="234"/>
      <c r="G51" s="234" t="s">
        <v>93</v>
      </c>
      <c r="H51" s="234"/>
      <c r="I51" s="234"/>
      <c r="J51" s="234"/>
      <c r="K51" s="235" t="s">
        <v>95</v>
      </c>
      <c r="L51" s="236"/>
      <c r="M51" s="236"/>
      <c r="N51" s="237"/>
      <c r="O51" s="143"/>
      <c r="P51" s="144"/>
    </row>
    <row r="52" spans="1:16" s="125" customFormat="1" ht="15" customHeight="1">
      <c r="A52" s="230"/>
      <c r="B52" s="238" t="s">
        <v>96</v>
      </c>
      <c r="C52" s="239"/>
      <c r="D52" s="240"/>
      <c r="E52" s="242" t="s">
        <v>19</v>
      </c>
      <c r="F52" s="242"/>
      <c r="G52" s="238" t="s">
        <v>98</v>
      </c>
      <c r="H52" s="239"/>
      <c r="I52" s="240"/>
      <c r="J52" s="145" t="s">
        <v>19</v>
      </c>
      <c r="K52" s="238"/>
      <c r="L52" s="239"/>
      <c r="M52" s="240"/>
      <c r="N52" s="145"/>
      <c r="O52" s="137" t="s">
        <v>57</v>
      </c>
      <c r="P52" s="146">
        <v>0</v>
      </c>
    </row>
    <row r="53" spans="1:16" s="125" customFormat="1" ht="15" customHeight="1">
      <c r="A53" s="230"/>
      <c r="B53" s="238" t="s">
        <v>20</v>
      </c>
      <c r="C53" s="239"/>
      <c r="D53" s="240"/>
      <c r="E53" s="241">
        <v>0.05</v>
      </c>
      <c r="F53" s="242"/>
      <c r="G53" s="242" t="s">
        <v>34</v>
      </c>
      <c r="H53" s="242"/>
      <c r="I53" s="242"/>
      <c r="J53" s="147">
        <v>0.05</v>
      </c>
      <c r="K53" s="238" t="s">
        <v>97</v>
      </c>
      <c r="L53" s="239"/>
      <c r="M53" s="240"/>
      <c r="N53" s="145" t="s">
        <v>19</v>
      </c>
      <c r="O53" s="137" t="s">
        <v>57</v>
      </c>
      <c r="P53" s="146">
        <f>ROUND(IF(P49&lt;250001,0,IF(P49&gt;500000,12500,((P49-250000)*0.05))),0)</f>
        <v>12500</v>
      </c>
    </row>
    <row r="54" spans="1:16" s="125" customFormat="1" ht="15" customHeight="1">
      <c r="A54" s="230"/>
      <c r="B54" s="238" t="s">
        <v>21</v>
      </c>
      <c r="C54" s="239"/>
      <c r="D54" s="240"/>
      <c r="E54" s="241">
        <v>0.2</v>
      </c>
      <c r="F54" s="242"/>
      <c r="G54" s="242" t="s">
        <v>21</v>
      </c>
      <c r="H54" s="242"/>
      <c r="I54" s="242"/>
      <c r="J54" s="147">
        <v>0.2</v>
      </c>
      <c r="K54" s="238" t="s">
        <v>21</v>
      </c>
      <c r="L54" s="239"/>
      <c r="M54" s="240"/>
      <c r="N54" s="147">
        <v>0.2</v>
      </c>
      <c r="O54" s="137" t="s">
        <v>57</v>
      </c>
      <c r="P54" s="146">
        <f>IF(P49&lt;500001,0,IF(P49&gt;1000000,100000,((P49-500000)*0.2)))</f>
        <v>100000</v>
      </c>
    </row>
    <row r="55" spans="1:16" s="125" customFormat="1" ht="15" customHeight="1">
      <c r="A55" s="230"/>
      <c r="B55" s="238" t="s">
        <v>99</v>
      </c>
      <c r="C55" s="239"/>
      <c r="D55" s="240"/>
      <c r="E55" s="241">
        <v>0.3</v>
      </c>
      <c r="F55" s="242"/>
      <c r="G55" s="242" t="s">
        <v>100</v>
      </c>
      <c r="H55" s="242"/>
      <c r="I55" s="242"/>
      <c r="J55" s="147">
        <v>0.3</v>
      </c>
      <c r="K55" s="238" t="s">
        <v>100</v>
      </c>
      <c r="L55" s="239"/>
      <c r="M55" s="240"/>
      <c r="N55" s="147">
        <v>0.3</v>
      </c>
      <c r="O55" s="137" t="s">
        <v>57</v>
      </c>
      <c r="P55" s="146">
        <f>IF(P49&lt;1000001,0,((P49-1000000)*0.3))</f>
        <v>89853</v>
      </c>
    </row>
    <row r="56" spans="1:16" s="125" customFormat="1" ht="15" customHeight="1">
      <c r="A56" s="230"/>
      <c r="B56" s="222" t="s">
        <v>101</v>
      </c>
      <c r="C56" s="223"/>
      <c r="D56" s="223"/>
      <c r="E56" s="223"/>
      <c r="F56" s="223"/>
      <c r="G56" s="223"/>
      <c r="H56" s="223"/>
      <c r="I56" s="223"/>
      <c r="J56" s="223"/>
      <c r="K56" s="223"/>
      <c r="L56" s="223"/>
      <c r="M56" s="223"/>
      <c r="N56" s="224"/>
      <c r="O56" s="137" t="s">
        <v>57</v>
      </c>
      <c r="P56" s="131">
        <f>SUM(P52:P55)</f>
        <v>202353</v>
      </c>
    </row>
    <row r="57" spans="1:16" s="125" customFormat="1" ht="15" customHeight="1">
      <c r="A57" s="230"/>
      <c r="B57" s="243" t="s">
        <v>102</v>
      </c>
      <c r="C57" s="244"/>
      <c r="D57" s="244"/>
      <c r="E57" s="244"/>
      <c r="F57" s="244"/>
      <c r="G57" s="244"/>
      <c r="H57" s="244"/>
      <c r="I57" s="244"/>
      <c r="J57" s="244"/>
      <c r="K57" s="244"/>
      <c r="L57" s="244"/>
      <c r="M57" s="244"/>
      <c r="N57" s="245"/>
      <c r="O57" s="137" t="s">
        <v>57</v>
      </c>
      <c r="P57" s="132">
        <f>IF(P49&gt;500000,0,IF(P56&lt;12501,P56,12500))</f>
        <v>0</v>
      </c>
    </row>
    <row r="58" spans="1:16" s="125" customFormat="1" ht="15" customHeight="1">
      <c r="A58" s="230"/>
      <c r="B58" s="243" t="s">
        <v>103</v>
      </c>
      <c r="C58" s="244"/>
      <c r="D58" s="244"/>
      <c r="E58" s="244"/>
      <c r="F58" s="244"/>
      <c r="G58" s="244"/>
      <c r="H58" s="244"/>
      <c r="I58" s="244"/>
      <c r="J58" s="244"/>
      <c r="K58" s="244"/>
      <c r="L58" s="244"/>
      <c r="M58" s="244"/>
      <c r="N58" s="245"/>
      <c r="O58" s="137" t="s">
        <v>57</v>
      </c>
      <c r="P58" s="131">
        <f>P56-P57</f>
        <v>202353</v>
      </c>
    </row>
    <row r="59" spans="1:16" s="125" customFormat="1" ht="15" customHeight="1">
      <c r="A59" s="230"/>
      <c r="B59" s="225" t="s">
        <v>104</v>
      </c>
      <c r="C59" s="225"/>
      <c r="D59" s="225"/>
      <c r="E59" s="225"/>
      <c r="F59" s="225"/>
      <c r="G59" s="225"/>
      <c r="H59" s="225"/>
      <c r="I59" s="225"/>
      <c r="J59" s="225"/>
      <c r="K59" s="225"/>
      <c r="L59" s="225"/>
      <c r="M59" s="225"/>
      <c r="N59" s="225"/>
      <c r="O59" s="137" t="s">
        <v>57</v>
      </c>
      <c r="P59" s="132">
        <f>ROUND(P58*0.04,0)</f>
        <v>8094</v>
      </c>
    </row>
    <row r="60" spans="1:16" s="125" customFormat="1" ht="15" customHeight="1">
      <c r="A60" s="231"/>
      <c r="B60" s="226" t="s">
        <v>105</v>
      </c>
      <c r="C60" s="227"/>
      <c r="D60" s="227"/>
      <c r="E60" s="227"/>
      <c r="F60" s="227"/>
      <c r="G60" s="227"/>
      <c r="H60" s="227"/>
      <c r="I60" s="227"/>
      <c r="J60" s="227"/>
      <c r="K60" s="227"/>
      <c r="L60" s="227"/>
      <c r="M60" s="227"/>
      <c r="N60" s="228"/>
      <c r="O60" s="137" t="s">
        <v>57</v>
      </c>
      <c r="P60" s="131">
        <f>SUM(P58:P59)</f>
        <v>210447</v>
      </c>
    </row>
    <row r="61" spans="1:16" s="125" customFormat="1" ht="15" customHeight="1">
      <c r="A61" s="129">
        <v>17</v>
      </c>
      <c r="B61" s="254" t="s">
        <v>106</v>
      </c>
      <c r="C61" s="255"/>
      <c r="D61" s="255"/>
      <c r="E61" s="255"/>
      <c r="F61" s="255"/>
      <c r="G61" s="255"/>
      <c r="H61" s="255"/>
      <c r="I61" s="255"/>
      <c r="J61" s="255"/>
      <c r="K61" s="255"/>
      <c r="L61" s="255"/>
      <c r="M61" s="255"/>
      <c r="N61" s="256"/>
      <c r="O61" s="137" t="s">
        <v>57</v>
      </c>
      <c r="P61" s="132">
        <f>'Other Deduction'!E17</f>
        <v>0</v>
      </c>
    </row>
    <row r="62" spans="1:16" s="125" customFormat="1" ht="15" customHeight="1">
      <c r="A62" s="129">
        <v>18</v>
      </c>
      <c r="B62" s="232" t="s">
        <v>107</v>
      </c>
      <c r="C62" s="232"/>
      <c r="D62" s="232"/>
      <c r="E62" s="232"/>
      <c r="F62" s="232"/>
      <c r="G62" s="232"/>
      <c r="H62" s="232"/>
      <c r="I62" s="232"/>
      <c r="J62" s="232"/>
      <c r="K62" s="232"/>
      <c r="L62" s="232"/>
      <c r="M62" s="232"/>
      <c r="N62" s="232"/>
      <c r="O62" s="137" t="s">
        <v>57</v>
      </c>
      <c r="P62" s="131">
        <f>P60-P61</f>
        <v>210447</v>
      </c>
    </row>
    <row r="63" spans="1:16" ht="46.5" customHeight="1">
      <c r="A63" s="229">
        <v>19</v>
      </c>
      <c r="B63" s="260" t="s">
        <v>108</v>
      </c>
      <c r="C63" s="261"/>
      <c r="D63" s="262"/>
      <c r="E63" s="257" t="s">
        <v>220</v>
      </c>
      <c r="F63" s="257"/>
      <c r="G63" s="257"/>
      <c r="H63" s="257"/>
      <c r="I63" s="258" t="s">
        <v>221</v>
      </c>
      <c r="J63" s="259"/>
      <c r="K63" s="184" t="s">
        <v>222</v>
      </c>
      <c r="L63" s="258" t="s">
        <v>223</v>
      </c>
      <c r="M63" s="259"/>
      <c r="N63" s="148" t="s">
        <v>109</v>
      </c>
      <c r="O63" s="247" t="s">
        <v>110</v>
      </c>
      <c r="P63" s="248"/>
    </row>
    <row r="64" spans="1:16">
      <c r="A64" s="231"/>
      <c r="B64" s="263"/>
      <c r="C64" s="264"/>
      <c r="D64" s="265"/>
      <c r="E64" s="249">
        <f>SUM(Salary!X72:X78)</f>
        <v>7000</v>
      </c>
      <c r="F64" s="249"/>
      <c r="G64" s="249"/>
      <c r="H64" s="249"/>
      <c r="I64" s="249">
        <f>SUM(Salary!X79:X81)</f>
        <v>3000</v>
      </c>
      <c r="J64" s="249"/>
      <c r="K64" s="150">
        <f>Salary!X82</f>
        <v>1000</v>
      </c>
      <c r="L64" s="249">
        <f>Salary!X83</f>
        <v>1000</v>
      </c>
      <c r="M64" s="249"/>
      <c r="N64" s="151">
        <f>SUM(Salary!X84:X91)+'Other Deduction'!E18</f>
        <v>0</v>
      </c>
      <c r="O64" s="250">
        <f>E64+I64+K64+L64+N64</f>
        <v>12000</v>
      </c>
      <c r="P64" s="251"/>
    </row>
    <row r="65" spans="1:17" ht="16.5" thickBot="1">
      <c r="A65" s="252" t="str">
        <f>IF(P62&gt;O64,"Income Tax Payable",IF(P62&lt;O64,"Income Tax Refundable","Income Tax Payble/Refundable"))</f>
        <v>Income Tax Payable</v>
      </c>
      <c r="B65" s="253"/>
      <c r="C65" s="253"/>
      <c r="D65" s="253"/>
      <c r="E65" s="253"/>
      <c r="F65" s="253"/>
      <c r="G65" s="253"/>
      <c r="H65" s="253"/>
      <c r="I65" s="253"/>
      <c r="J65" s="253"/>
      <c r="K65" s="253"/>
      <c r="L65" s="253"/>
      <c r="M65" s="253"/>
      <c r="N65" s="253"/>
      <c r="O65" s="137" t="s">
        <v>57</v>
      </c>
      <c r="P65" s="152">
        <f>IF(P62&gt;O64,P62-O64,O64-P62)</f>
        <v>198447</v>
      </c>
    </row>
    <row r="66" spans="1:17">
      <c r="A66" s="153"/>
      <c r="B66" s="153"/>
      <c r="C66" s="153"/>
      <c r="D66" s="153"/>
      <c r="E66" s="153"/>
      <c r="F66" s="153"/>
      <c r="G66" s="153"/>
      <c r="H66" s="153"/>
      <c r="I66" s="153"/>
      <c r="J66" s="153"/>
      <c r="K66" s="153"/>
      <c r="L66" s="153"/>
      <c r="M66" s="153"/>
      <c r="N66" s="153"/>
      <c r="O66" s="154"/>
      <c r="P66" s="155"/>
    </row>
    <row r="67" spans="1:17">
      <c r="A67" s="156"/>
      <c r="B67" s="333" t="s">
        <v>111</v>
      </c>
      <c r="C67" s="333"/>
      <c r="D67" s="333"/>
      <c r="E67" s="333"/>
      <c r="F67" s="157"/>
      <c r="G67" s="157"/>
      <c r="H67" s="157"/>
      <c r="I67" s="157"/>
      <c r="J67" s="157"/>
      <c r="K67" s="157"/>
      <c r="L67" s="333" t="s">
        <v>24</v>
      </c>
      <c r="M67" s="333"/>
      <c r="N67" s="333"/>
      <c r="O67" s="333"/>
      <c r="P67" s="158"/>
    </row>
    <row r="68" spans="1:17">
      <c r="A68" s="333"/>
      <c r="B68" s="333"/>
      <c r="C68" s="333"/>
      <c r="D68" s="333"/>
      <c r="E68" s="157"/>
      <c r="F68" s="157"/>
      <c r="G68" s="157"/>
      <c r="H68" s="157"/>
      <c r="I68" s="157"/>
      <c r="J68" s="157"/>
      <c r="K68" s="157"/>
      <c r="L68" s="157"/>
      <c r="M68" s="333"/>
      <c r="N68" s="333"/>
      <c r="O68" s="333"/>
      <c r="P68" s="333"/>
    </row>
    <row r="69" spans="1:17" s="160" customFormat="1" ht="15.75" hidden="1" customHeight="1">
      <c r="A69" s="159"/>
      <c r="B69" s="246"/>
      <c r="C69" s="246"/>
      <c r="D69" s="246"/>
      <c r="E69" s="246"/>
      <c r="F69" s="246"/>
      <c r="G69" s="246"/>
      <c r="H69" s="246"/>
      <c r="I69" s="246"/>
      <c r="J69" s="246"/>
      <c r="K69" s="246"/>
      <c r="L69" s="246"/>
      <c r="M69" s="246"/>
      <c r="N69" s="246"/>
      <c r="O69" s="246"/>
      <c r="P69" s="246"/>
    </row>
    <row r="70" spans="1:17" s="160" customFormat="1" ht="15.75" hidden="1" customHeight="1">
      <c r="A70" s="161"/>
      <c r="B70" s="246"/>
      <c r="C70" s="246"/>
      <c r="D70" s="246"/>
      <c r="E70" s="246"/>
      <c r="F70" s="246"/>
      <c r="G70" s="246"/>
      <c r="H70" s="246"/>
      <c r="I70" s="246"/>
      <c r="J70" s="246"/>
      <c r="K70" s="246"/>
      <c r="L70" s="246"/>
      <c r="M70" s="246"/>
      <c r="N70" s="246"/>
      <c r="O70" s="246"/>
      <c r="P70" s="246"/>
    </row>
    <row r="71" spans="1:17" s="160" customFormat="1" ht="24" hidden="1" customHeight="1">
      <c r="A71" s="159"/>
      <c r="B71" s="246"/>
      <c r="C71" s="246"/>
      <c r="D71" s="246"/>
      <c r="E71" s="246"/>
      <c r="F71" s="246"/>
      <c r="G71" s="246"/>
      <c r="H71" s="246"/>
      <c r="I71" s="246"/>
      <c r="J71" s="246"/>
      <c r="K71" s="246"/>
      <c r="L71" s="246"/>
      <c r="M71" s="246"/>
      <c r="N71" s="246"/>
      <c r="O71" s="246"/>
      <c r="P71" s="246"/>
    </row>
    <row r="72" spans="1:17" s="160" customFormat="1" ht="15.75" hidden="1" customHeight="1">
      <c r="A72" s="159"/>
      <c r="B72" s="162"/>
      <c r="C72" s="162"/>
      <c r="D72" s="162"/>
      <c r="E72" s="162"/>
      <c r="F72" s="162"/>
      <c r="G72" s="162"/>
      <c r="H72" s="162"/>
      <c r="I72" s="162"/>
      <c r="J72" s="162"/>
      <c r="K72" s="221"/>
      <c r="L72" s="221"/>
      <c r="M72" s="221"/>
      <c r="N72" s="221"/>
      <c r="O72" s="221"/>
      <c r="P72" s="221"/>
    </row>
    <row r="73" spans="1:17" s="160" customFormat="1" ht="15.75" hidden="1" customHeight="1">
      <c r="A73" s="159"/>
      <c r="B73" s="162"/>
      <c r="C73" s="162"/>
      <c r="D73" s="162"/>
      <c r="E73" s="162"/>
      <c r="F73" s="162"/>
      <c r="G73" s="162"/>
      <c r="H73" s="162"/>
      <c r="I73" s="162"/>
      <c r="J73" s="162"/>
      <c r="K73" s="221"/>
      <c r="L73" s="221"/>
      <c r="M73" s="221"/>
      <c r="N73" s="221"/>
      <c r="O73" s="221"/>
      <c r="P73" s="221"/>
    </row>
    <row r="74" spans="1:17" s="160" customFormat="1" ht="15.75" hidden="1" customHeight="1">
      <c r="A74" s="159"/>
      <c r="B74" s="162"/>
      <c r="C74" s="162"/>
      <c r="D74" s="162"/>
      <c r="E74" s="162"/>
      <c r="F74" s="162"/>
      <c r="G74" s="162"/>
      <c r="H74" s="162"/>
      <c r="I74" s="162"/>
      <c r="J74" s="162"/>
      <c r="K74" s="221"/>
      <c r="L74" s="221"/>
      <c r="M74" s="221"/>
      <c r="N74" s="221"/>
      <c r="O74" s="221"/>
      <c r="P74" s="221"/>
    </row>
    <row r="75" spans="1:17" s="160" customFormat="1" ht="15.75" hidden="1" customHeight="1">
      <c r="A75" s="159"/>
      <c r="B75" s="162"/>
      <c r="C75" s="162"/>
      <c r="D75" s="162"/>
      <c r="E75" s="162"/>
      <c r="F75" s="162"/>
      <c r="G75" s="162"/>
      <c r="H75" s="162"/>
      <c r="I75" s="162"/>
      <c r="J75" s="162"/>
      <c r="K75" s="221"/>
      <c r="L75" s="221"/>
      <c r="M75" s="221"/>
      <c r="N75" s="221"/>
      <c r="O75" s="221"/>
      <c r="P75" s="221"/>
    </row>
    <row r="76" spans="1:17" s="160" customFormat="1" ht="15.75" hidden="1" customHeight="1">
      <c r="A76" s="159"/>
      <c r="B76" s="162"/>
      <c r="C76" s="162"/>
      <c r="D76" s="162"/>
      <c r="E76" s="162"/>
      <c r="F76" s="162"/>
      <c r="G76" s="162"/>
      <c r="H76" s="162"/>
      <c r="I76" s="162"/>
      <c r="J76" s="162"/>
      <c r="K76" s="221"/>
      <c r="L76" s="221"/>
      <c r="M76" s="221"/>
      <c r="N76" s="221"/>
      <c r="O76" s="221"/>
      <c r="P76" s="221"/>
    </row>
    <row r="77" spans="1:17" s="160" customFormat="1" hidden="1">
      <c r="A77" s="161"/>
      <c r="B77" s="163"/>
      <c r="C77" s="318"/>
      <c r="D77" s="318"/>
      <c r="E77" s="318"/>
      <c r="F77" s="318"/>
      <c r="G77" s="318"/>
      <c r="H77" s="318"/>
      <c r="I77" s="318"/>
      <c r="J77" s="163"/>
      <c r="K77" s="221"/>
      <c r="L77" s="221"/>
      <c r="M77" s="221"/>
      <c r="N77" s="221"/>
      <c r="O77" s="221"/>
      <c r="P77" s="221"/>
    </row>
    <row r="78" spans="1:17" s="160" customFormat="1" hidden="1">
      <c r="A78" s="161"/>
      <c r="B78" s="163"/>
      <c r="C78" s="163"/>
      <c r="D78" s="163"/>
      <c r="E78" s="163"/>
      <c r="F78" s="163"/>
      <c r="G78" s="163"/>
      <c r="H78" s="163"/>
      <c r="I78" s="163"/>
      <c r="J78" s="163"/>
      <c r="K78" s="221"/>
      <c r="L78" s="221"/>
      <c r="M78" s="221"/>
      <c r="N78" s="221"/>
      <c r="O78" s="221"/>
      <c r="P78" s="221"/>
    </row>
    <row r="79" spans="1:17" hidden="1">
      <c r="A79" s="164"/>
      <c r="B79" s="165"/>
      <c r="C79" s="165"/>
      <c r="D79" s="165"/>
      <c r="E79" s="165"/>
      <c r="F79" s="165"/>
      <c r="G79" s="165"/>
      <c r="H79" s="165"/>
      <c r="I79" s="165"/>
      <c r="J79" s="165"/>
      <c r="K79" s="165"/>
      <c r="L79" s="165"/>
      <c r="M79" s="165"/>
      <c r="N79" s="165"/>
      <c r="O79" s="166"/>
      <c r="P79" s="167"/>
      <c r="Q79" s="168"/>
    </row>
    <row r="80" spans="1:17" hidden="1">
      <c r="A80" s="164"/>
      <c r="B80" s="165"/>
      <c r="C80" s="165"/>
      <c r="D80" s="165"/>
      <c r="E80" s="165"/>
      <c r="F80" s="165"/>
      <c r="G80" s="165"/>
      <c r="H80" s="165"/>
      <c r="I80" s="165"/>
      <c r="J80" s="165"/>
      <c r="K80" s="165"/>
      <c r="L80" s="165"/>
      <c r="M80" s="165"/>
      <c r="N80" s="165"/>
      <c r="O80" s="166"/>
      <c r="P80" s="167"/>
      <c r="Q80" s="168"/>
    </row>
    <row r="81" spans="1:17" hidden="1">
      <c r="A81" s="164"/>
      <c r="B81" s="165"/>
      <c r="C81" s="165"/>
      <c r="D81" s="165"/>
      <c r="E81" s="165"/>
      <c r="F81" s="165"/>
      <c r="G81" s="165"/>
      <c r="H81" s="165"/>
      <c r="I81" s="165"/>
      <c r="J81" s="165"/>
      <c r="K81" s="165"/>
      <c r="L81" s="165"/>
      <c r="M81" s="165"/>
      <c r="N81" s="165"/>
      <c r="O81" s="166"/>
      <c r="P81" s="167"/>
      <c r="Q81" s="168"/>
    </row>
    <row r="82" spans="1:17" hidden="1">
      <c r="A82" s="169"/>
      <c r="B82" s="170"/>
      <c r="C82" s="170"/>
      <c r="D82" s="170"/>
      <c r="E82" s="170"/>
      <c r="F82" s="170"/>
      <c r="G82" s="170"/>
      <c r="H82" s="170"/>
      <c r="I82" s="170"/>
      <c r="J82" s="170"/>
      <c r="K82" s="170"/>
      <c r="L82" s="170"/>
      <c r="M82" s="170"/>
      <c r="N82" s="170"/>
      <c r="O82" s="171"/>
      <c r="P82" s="172"/>
    </row>
    <row r="83" spans="1:17" hidden="1">
      <c r="A83" s="169"/>
      <c r="B83" s="170"/>
      <c r="C83" s="170"/>
      <c r="D83" s="170"/>
      <c r="E83" s="170"/>
      <c r="F83" s="170"/>
      <c r="G83" s="170"/>
      <c r="H83" s="170"/>
      <c r="I83" s="170"/>
      <c r="J83" s="170"/>
      <c r="K83" s="170"/>
      <c r="L83" s="170"/>
      <c r="M83" s="170"/>
      <c r="N83" s="170"/>
      <c r="O83" s="171"/>
      <c r="P83" s="172"/>
    </row>
    <row r="84" spans="1:17" hidden="1">
      <c r="A84" s="169"/>
      <c r="B84" s="170"/>
      <c r="C84" s="170"/>
      <c r="D84" s="170"/>
      <c r="E84" s="170"/>
      <c r="F84" s="170"/>
      <c r="G84" s="170"/>
      <c r="H84" s="170"/>
      <c r="I84" s="170"/>
      <c r="J84" s="170"/>
      <c r="K84" s="170"/>
      <c r="L84" s="170"/>
      <c r="M84" s="170"/>
      <c r="N84" s="170"/>
      <c r="O84" s="171"/>
      <c r="P84" s="172"/>
    </row>
    <row r="85" spans="1:17" hidden="1"/>
  </sheetData>
  <sheetProtection password="FC12" sheet="1" objects="1" scenarios="1"/>
  <customSheetViews>
    <customSheetView guid="{483AFC7C-A53B-4837-A853-31CBC6C9ED1B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1"/>
    </customSheetView>
    <customSheetView guid="{01E6FF9C-BB30-4C32-9D09-6DB93F11503E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2"/>
    </customSheetView>
  </customSheetViews>
  <mergeCells count="127">
    <mergeCell ref="M68:P68"/>
    <mergeCell ref="B34:N34"/>
    <mergeCell ref="B33:N33"/>
    <mergeCell ref="B35:N35"/>
    <mergeCell ref="B67:E67"/>
    <mergeCell ref="L67:O67"/>
    <mergeCell ref="J28:L28"/>
    <mergeCell ref="A13:A15"/>
    <mergeCell ref="B13:I13"/>
    <mergeCell ref="J13:K13"/>
    <mergeCell ref="D15:F15"/>
    <mergeCell ref="D14:F14"/>
    <mergeCell ref="B14:C15"/>
    <mergeCell ref="A20:A32"/>
    <mergeCell ref="A68:D68"/>
    <mergeCell ref="C26:F26"/>
    <mergeCell ref="C27:F27"/>
    <mergeCell ref="J27:L27"/>
    <mergeCell ref="B48:N48"/>
    <mergeCell ref="J23:L23"/>
    <mergeCell ref="J26:L26"/>
    <mergeCell ref="B49:N49"/>
    <mergeCell ref="E52:F52"/>
    <mergeCell ref="G52:I52"/>
    <mergeCell ref="C77:I77"/>
    <mergeCell ref="L13:N13"/>
    <mergeCell ref="O13:P15"/>
    <mergeCell ref="G14:I14"/>
    <mergeCell ref="J14:K14"/>
    <mergeCell ref="B16:N16"/>
    <mergeCell ref="B17:N17"/>
    <mergeCell ref="B18:N18"/>
    <mergeCell ref="B19:N19"/>
    <mergeCell ref="C28:F28"/>
    <mergeCell ref="L14:N14"/>
    <mergeCell ref="G15:I15"/>
    <mergeCell ref="J15:K15"/>
    <mergeCell ref="L15:N15"/>
    <mergeCell ref="C29:F29"/>
    <mergeCell ref="J29:L29"/>
    <mergeCell ref="B47:N47"/>
    <mergeCell ref="E53:F53"/>
    <mergeCell ref="B20:P20"/>
    <mergeCell ref="B21:P21"/>
    <mergeCell ref="C22:F22"/>
    <mergeCell ref="C23:F23"/>
    <mergeCell ref="B31:L31"/>
    <mergeCell ref="J30:L30"/>
    <mergeCell ref="A1:P1"/>
    <mergeCell ref="A2:P2"/>
    <mergeCell ref="B3:C3"/>
    <mergeCell ref="O3:P3"/>
    <mergeCell ref="B4:N4"/>
    <mergeCell ref="B5:N5"/>
    <mergeCell ref="B7:N7"/>
    <mergeCell ref="B12:N12"/>
    <mergeCell ref="B8:K8"/>
    <mergeCell ref="L8:N8"/>
    <mergeCell ref="B11:K11"/>
    <mergeCell ref="L11:N11"/>
    <mergeCell ref="D3:I3"/>
    <mergeCell ref="K3:M3"/>
    <mergeCell ref="A8:A11"/>
    <mergeCell ref="L9:N9"/>
    <mergeCell ref="B9:K9"/>
    <mergeCell ref="B10:K10"/>
    <mergeCell ref="L10:N10"/>
    <mergeCell ref="O8:P10"/>
    <mergeCell ref="B6:N6"/>
    <mergeCell ref="K52:M52"/>
    <mergeCell ref="C30:F30"/>
    <mergeCell ref="B32:N32"/>
    <mergeCell ref="J22:L22"/>
    <mergeCell ref="A36:A46"/>
    <mergeCell ref="B36:P36"/>
    <mergeCell ref="B37:N37"/>
    <mergeCell ref="B38:N38"/>
    <mergeCell ref="B39:N39"/>
    <mergeCell ref="B40:N40"/>
    <mergeCell ref="B41:N41"/>
    <mergeCell ref="B42:N42"/>
    <mergeCell ref="B46:N46"/>
    <mergeCell ref="B43:N43"/>
    <mergeCell ref="B44:N44"/>
    <mergeCell ref="O22:P31"/>
    <mergeCell ref="C24:F24"/>
    <mergeCell ref="J24:L24"/>
    <mergeCell ref="C25:F25"/>
    <mergeCell ref="J25:L25"/>
    <mergeCell ref="B45:N45"/>
    <mergeCell ref="E55:F55"/>
    <mergeCell ref="G55:I55"/>
    <mergeCell ref="K55:M55"/>
    <mergeCell ref="L64:M64"/>
    <mergeCell ref="O64:P64"/>
    <mergeCell ref="A65:N65"/>
    <mergeCell ref="B61:N61"/>
    <mergeCell ref="B62:N62"/>
    <mergeCell ref="E63:H63"/>
    <mergeCell ref="I63:J63"/>
    <mergeCell ref="L63:M63"/>
    <mergeCell ref="B63:D64"/>
    <mergeCell ref="A63:A64"/>
    <mergeCell ref="K72:P78"/>
    <mergeCell ref="B56:N56"/>
    <mergeCell ref="B59:N59"/>
    <mergeCell ref="B60:N60"/>
    <mergeCell ref="A50:A60"/>
    <mergeCell ref="B50:P50"/>
    <mergeCell ref="B51:F51"/>
    <mergeCell ref="G51:J51"/>
    <mergeCell ref="K51:N51"/>
    <mergeCell ref="B54:D54"/>
    <mergeCell ref="B55:D55"/>
    <mergeCell ref="B52:D52"/>
    <mergeCell ref="B53:D53"/>
    <mergeCell ref="E54:F54"/>
    <mergeCell ref="G54:I54"/>
    <mergeCell ref="K54:M54"/>
    <mergeCell ref="G53:I53"/>
    <mergeCell ref="K53:M53"/>
    <mergeCell ref="B57:N57"/>
    <mergeCell ref="B58:N58"/>
    <mergeCell ref="B69:P71"/>
    <mergeCell ref="O63:P63"/>
    <mergeCell ref="E64:H64"/>
    <mergeCell ref="I64:J64"/>
  </mergeCells>
  <printOptions horizontalCentered="1"/>
  <pageMargins left="0.39370078740157499" right="0.23622047244094499" top="0.23622047244094499" bottom="0.27559055118110198" header="0.196850393700787" footer="0.23622047244094499"/>
  <pageSetup paperSize="9" scale="74" orientation="portrait" verticalDpi="300" r:id="rId3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0000"/>
  </sheetPr>
  <dimension ref="A1:R87"/>
  <sheetViews>
    <sheetView showGridLines="0" workbookViewId="0">
      <selection activeCell="P53" sqref="P53"/>
    </sheetView>
  </sheetViews>
  <sheetFormatPr defaultColWidth="0" defaultRowHeight="15.75" customHeight="1" zeroHeight="1"/>
  <cols>
    <col min="1" max="1" width="4.5703125" style="9" customWidth="1" collapsed="1"/>
    <col min="2" max="2" width="4.5703125" style="8" customWidth="1" collapsed="1"/>
    <col min="3" max="4" width="9.140625" style="8" customWidth="1" collapsed="1"/>
    <col min="5" max="5" width="3.85546875" style="8" customWidth="1" collapsed="1"/>
    <col min="6" max="6" width="5.42578125" style="8" customWidth="1" collapsed="1"/>
    <col min="7" max="7" width="4.5703125" style="8" customWidth="1" collapsed="1"/>
    <col min="8" max="8" width="11.85546875" style="8" customWidth="1" collapsed="1"/>
    <col min="9" max="9" width="5.140625" style="8" customWidth="1" collapsed="1"/>
    <col min="10" max="10" width="11.7109375" style="8" customWidth="1" collapsed="1"/>
    <col min="11" max="11" width="11.42578125" style="8" customWidth="1" collapsed="1"/>
    <col min="12" max="12" width="9.42578125" style="8" customWidth="1" collapsed="1"/>
    <col min="13" max="13" width="4.5703125" style="8" customWidth="1" collapsed="1"/>
    <col min="14" max="14" width="12.7109375" style="8" customWidth="1" collapsed="1"/>
    <col min="15" max="15" width="3.85546875" style="10" customWidth="1" collapsed="1"/>
    <col min="16" max="16" width="19.28515625" style="11" customWidth="1" collapsed="1"/>
    <col min="17" max="17" width="2.42578125" customWidth="1" collapsed="1"/>
    <col min="18" max="18" width="0" hidden="1" customWidth="1"/>
    <col min="19" max="16384" width="9.140625" hidden="1" collapsed="1"/>
  </cols>
  <sheetData>
    <row r="1" spans="1:16" s="12" customFormat="1" ht="18.75">
      <c r="A1" s="291" t="str">
        <f>Salary!C66</f>
        <v>Govt Senior Secondary School, Gordhanpura Baran.</v>
      </c>
      <c r="B1" s="291"/>
      <c r="C1" s="291"/>
      <c r="D1" s="291"/>
      <c r="E1" s="291"/>
      <c r="F1" s="291"/>
      <c r="G1" s="291"/>
      <c r="H1" s="291"/>
      <c r="I1" s="291"/>
      <c r="J1" s="291"/>
      <c r="K1" s="291"/>
      <c r="L1" s="291"/>
      <c r="M1" s="291"/>
      <c r="N1" s="291"/>
      <c r="O1" s="291"/>
      <c r="P1" s="291"/>
    </row>
    <row r="2" spans="1:16" s="12" customFormat="1" ht="21.75" thickBot="1">
      <c r="A2" s="292" t="s">
        <v>219</v>
      </c>
      <c r="B2" s="292"/>
      <c r="C2" s="292"/>
      <c r="D2" s="292"/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2"/>
      <c r="P2" s="292"/>
    </row>
    <row r="3" spans="1:16" s="12" customFormat="1" ht="15" customHeight="1">
      <c r="A3" s="126">
        <v>1</v>
      </c>
      <c r="B3" s="293" t="s">
        <v>69</v>
      </c>
      <c r="C3" s="294"/>
      <c r="D3" s="307" t="str">
        <f>Salary!$E$68</f>
        <v>PARMANAND MEGHWAL</v>
      </c>
      <c r="E3" s="307"/>
      <c r="F3" s="307"/>
      <c r="G3" s="307"/>
      <c r="H3" s="307"/>
      <c r="I3" s="307"/>
      <c r="J3" s="127" t="s">
        <v>45</v>
      </c>
      <c r="K3" s="308" t="str">
        <f>Salary!O68</f>
        <v>PRINCIPAL</v>
      </c>
      <c r="L3" s="308"/>
      <c r="M3" s="308"/>
      <c r="N3" s="128" t="s">
        <v>17</v>
      </c>
      <c r="O3" s="295" t="str">
        <f>Salary!AB68</f>
        <v>AAAAAAA</v>
      </c>
      <c r="P3" s="296"/>
    </row>
    <row r="4" spans="1:16" s="12" customFormat="1" ht="15" customHeight="1">
      <c r="A4" s="129">
        <v>2</v>
      </c>
      <c r="B4" s="297" t="s">
        <v>70</v>
      </c>
      <c r="C4" s="297"/>
      <c r="D4" s="232"/>
      <c r="E4" s="232"/>
      <c r="F4" s="232"/>
      <c r="G4" s="232"/>
      <c r="H4" s="232"/>
      <c r="I4" s="232"/>
      <c r="J4" s="297"/>
      <c r="K4" s="232"/>
      <c r="L4" s="232"/>
      <c r="M4" s="232"/>
      <c r="N4" s="297"/>
      <c r="O4" s="180" t="s">
        <v>57</v>
      </c>
      <c r="P4" s="131">
        <f>IF(Salary!E2="No",Salary!O92,(Salary!O92+Salary!P92))</f>
        <v>1640563</v>
      </c>
    </row>
    <row r="5" spans="1:16" s="12" customFormat="1" ht="15" customHeight="1">
      <c r="A5" s="129">
        <v>3</v>
      </c>
      <c r="B5" s="298" t="s">
        <v>71</v>
      </c>
      <c r="C5" s="298"/>
      <c r="D5" s="298"/>
      <c r="E5" s="298"/>
      <c r="F5" s="298"/>
      <c r="G5" s="298"/>
      <c r="H5" s="298"/>
      <c r="I5" s="298"/>
      <c r="J5" s="298"/>
      <c r="K5" s="298"/>
      <c r="L5" s="298"/>
      <c r="M5" s="298"/>
      <c r="N5" s="298"/>
      <c r="O5" s="180" t="s">
        <v>57</v>
      </c>
      <c r="P5" s="132">
        <v>0</v>
      </c>
    </row>
    <row r="6" spans="1:16" s="12" customFormat="1" ht="15" customHeight="1">
      <c r="A6" s="129">
        <v>4</v>
      </c>
      <c r="B6" s="300" t="s">
        <v>154</v>
      </c>
      <c r="C6" s="301"/>
      <c r="D6" s="301"/>
      <c r="E6" s="301"/>
      <c r="F6" s="301"/>
      <c r="G6" s="301"/>
      <c r="H6" s="301"/>
      <c r="I6" s="301"/>
      <c r="J6" s="301"/>
      <c r="K6" s="301"/>
      <c r="L6" s="301"/>
      <c r="M6" s="301"/>
      <c r="N6" s="302"/>
      <c r="O6" s="180" t="s">
        <v>57</v>
      </c>
      <c r="P6" s="132">
        <f>P4-P5</f>
        <v>1640563</v>
      </c>
    </row>
    <row r="7" spans="1:16" s="12" customFormat="1" ht="15" customHeight="1">
      <c r="A7" s="229">
        <v>5</v>
      </c>
      <c r="B7" s="303" t="s">
        <v>78</v>
      </c>
      <c r="C7" s="304"/>
      <c r="D7" s="304"/>
      <c r="E7" s="304"/>
      <c r="F7" s="304"/>
      <c r="G7" s="304"/>
      <c r="H7" s="304"/>
      <c r="I7" s="304"/>
      <c r="J7" s="304"/>
      <c r="K7" s="304"/>
      <c r="L7" s="305">
        <f>'Other Deduction'!B4</f>
        <v>0</v>
      </c>
      <c r="M7" s="305"/>
      <c r="N7" s="305"/>
      <c r="O7" s="280"/>
      <c r="P7" s="312"/>
    </row>
    <row r="8" spans="1:16" s="12" customFormat="1" ht="15" customHeight="1">
      <c r="A8" s="230"/>
      <c r="B8" s="254" t="s">
        <v>79</v>
      </c>
      <c r="C8" s="255"/>
      <c r="D8" s="255"/>
      <c r="E8" s="255"/>
      <c r="F8" s="255"/>
      <c r="G8" s="255"/>
      <c r="H8" s="255"/>
      <c r="I8" s="255"/>
      <c r="J8" s="255"/>
      <c r="K8" s="255"/>
      <c r="L8" s="305">
        <f>'Other Deduction'!B5</f>
        <v>0</v>
      </c>
      <c r="M8" s="305"/>
      <c r="N8" s="305"/>
      <c r="O8" s="282"/>
      <c r="P8" s="313"/>
    </row>
    <row r="9" spans="1:16" s="12" customFormat="1" ht="15" customHeight="1">
      <c r="A9" s="230"/>
      <c r="B9" s="254" t="s">
        <v>151</v>
      </c>
      <c r="C9" s="255"/>
      <c r="D9" s="255"/>
      <c r="E9" s="255"/>
      <c r="F9" s="255"/>
      <c r="G9" s="255"/>
      <c r="H9" s="255"/>
      <c r="I9" s="255"/>
      <c r="J9" s="255"/>
      <c r="K9" s="256"/>
      <c r="L9" s="309">
        <f>Salary!U92</f>
        <v>3000</v>
      </c>
      <c r="M9" s="310"/>
      <c r="N9" s="311"/>
      <c r="O9" s="284"/>
      <c r="P9" s="314"/>
    </row>
    <row r="10" spans="1:16" s="12" customFormat="1" ht="15" customHeight="1">
      <c r="A10" s="231"/>
      <c r="B10" s="306" t="s">
        <v>150</v>
      </c>
      <c r="C10" s="304"/>
      <c r="D10" s="304"/>
      <c r="E10" s="304"/>
      <c r="F10" s="304"/>
      <c r="G10" s="304"/>
      <c r="H10" s="304"/>
      <c r="I10" s="304"/>
      <c r="J10" s="304"/>
      <c r="K10" s="304"/>
      <c r="L10" s="305">
        <f>IF(P6&lt;50000,P6,50000)</f>
        <v>50000</v>
      </c>
      <c r="M10" s="305"/>
      <c r="N10" s="305"/>
      <c r="O10" s="180" t="s">
        <v>57</v>
      </c>
      <c r="P10" s="132">
        <f>L10</f>
        <v>50000</v>
      </c>
    </row>
    <row r="11" spans="1:16" s="12" customFormat="1" ht="15" customHeight="1">
      <c r="A11" s="129">
        <v>6</v>
      </c>
      <c r="B11" s="300" t="s">
        <v>72</v>
      </c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1"/>
      <c r="N11" s="302"/>
      <c r="O11" s="180" t="s">
        <v>57</v>
      </c>
      <c r="P11" s="132">
        <f>P6-P10-L9</f>
        <v>1587563</v>
      </c>
    </row>
    <row r="12" spans="1:16" s="12" customFormat="1" ht="15" customHeight="1">
      <c r="A12" s="343">
        <v>7</v>
      </c>
      <c r="B12" s="232" t="s">
        <v>73</v>
      </c>
      <c r="C12" s="232"/>
      <c r="D12" s="232"/>
      <c r="E12" s="232"/>
      <c r="F12" s="232"/>
      <c r="G12" s="232"/>
      <c r="H12" s="232"/>
      <c r="I12" s="232"/>
      <c r="J12" s="324" t="s">
        <v>74</v>
      </c>
      <c r="K12" s="324"/>
      <c r="L12" s="305">
        <f>'Other Deduction'!B6</f>
        <v>0</v>
      </c>
      <c r="M12" s="305"/>
      <c r="N12" s="305"/>
      <c r="O12" s="319"/>
      <c r="P12" s="320"/>
    </row>
    <row r="13" spans="1:16" s="12" customFormat="1" ht="27.75" customHeight="1">
      <c r="A13" s="343"/>
      <c r="B13" s="347" t="s">
        <v>76</v>
      </c>
      <c r="C13" s="348"/>
      <c r="D13" s="344" t="s">
        <v>75</v>
      </c>
      <c r="E13" s="345"/>
      <c r="F13" s="346"/>
      <c r="G13" s="321" t="s">
        <v>77</v>
      </c>
      <c r="H13" s="322"/>
      <c r="I13" s="323"/>
      <c r="J13" s="324" t="s">
        <v>80</v>
      </c>
      <c r="K13" s="324"/>
      <c r="L13" s="324" t="s">
        <v>44</v>
      </c>
      <c r="M13" s="324"/>
      <c r="N13" s="324"/>
      <c r="O13" s="319"/>
      <c r="P13" s="320"/>
    </row>
    <row r="14" spans="1:16" s="12" customFormat="1" ht="15" customHeight="1">
      <c r="A14" s="343"/>
      <c r="B14" s="349"/>
      <c r="C14" s="350"/>
      <c r="D14" s="309">
        <f>ROUND(L12*0.3,0)</f>
        <v>0</v>
      </c>
      <c r="E14" s="310"/>
      <c r="F14" s="311"/>
      <c r="G14" s="309">
        <f>IF((Salary!W92+'Other Deduction'!B9)&gt;200000,200000,(Salary!W92+'Other Deduction'!B9))</f>
        <v>0</v>
      </c>
      <c r="H14" s="310"/>
      <c r="I14" s="311"/>
      <c r="J14" s="305">
        <f>'Other Deduction'!B7</f>
        <v>0</v>
      </c>
      <c r="K14" s="305"/>
      <c r="L14" s="305">
        <f>D14+G14+J14</f>
        <v>0</v>
      </c>
      <c r="M14" s="305"/>
      <c r="N14" s="305"/>
      <c r="O14" s="319"/>
      <c r="P14" s="320"/>
    </row>
    <row r="15" spans="1:16" s="12" customFormat="1" ht="15" customHeight="1">
      <c r="A15" s="129"/>
      <c r="B15" s="300" t="s">
        <v>81</v>
      </c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1"/>
      <c r="N15" s="302"/>
      <c r="O15" s="180" t="s">
        <v>57</v>
      </c>
      <c r="P15" s="132">
        <f>L12-L14</f>
        <v>0</v>
      </c>
    </row>
    <row r="16" spans="1:16" s="12" customFormat="1" ht="15" customHeight="1">
      <c r="A16" s="129">
        <v>8</v>
      </c>
      <c r="B16" s="300" t="s">
        <v>82</v>
      </c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1"/>
      <c r="N16" s="302"/>
      <c r="O16" s="180" t="s">
        <v>57</v>
      </c>
      <c r="P16" s="132">
        <f>P11+P15</f>
        <v>1587563</v>
      </c>
    </row>
    <row r="17" spans="1:16" s="12" customFormat="1" ht="15" customHeight="1">
      <c r="A17" s="129">
        <v>9</v>
      </c>
      <c r="B17" s="232" t="s">
        <v>83</v>
      </c>
      <c r="C17" s="232"/>
      <c r="D17" s="232"/>
      <c r="E17" s="232"/>
      <c r="F17" s="232"/>
      <c r="G17" s="232"/>
      <c r="H17" s="232"/>
      <c r="I17" s="232"/>
      <c r="J17" s="232"/>
      <c r="K17" s="232"/>
      <c r="L17" s="232"/>
      <c r="M17" s="232"/>
      <c r="N17" s="232"/>
      <c r="O17" s="180" t="s">
        <v>57</v>
      </c>
      <c r="P17" s="132">
        <f>'Other Deduction'!E3+'Other Deduction'!E4</f>
        <v>0</v>
      </c>
    </row>
    <row r="18" spans="1:16" s="12" customFormat="1" ht="15" customHeight="1">
      <c r="A18" s="129">
        <v>10</v>
      </c>
      <c r="B18" s="232" t="s">
        <v>84</v>
      </c>
      <c r="C18" s="232"/>
      <c r="D18" s="232"/>
      <c r="E18" s="232"/>
      <c r="F18" s="232"/>
      <c r="G18" s="232"/>
      <c r="H18" s="232"/>
      <c r="I18" s="232"/>
      <c r="J18" s="232"/>
      <c r="K18" s="232"/>
      <c r="L18" s="232"/>
      <c r="M18" s="232"/>
      <c r="N18" s="232"/>
      <c r="O18" s="180" t="s">
        <v>57</v>
      </c>
      <c r="P18" s="131">
        <f>P16+P17</f>
        <v>1587563</v>
      </c>
    </row>
    <row r="19" spans="1:16" s="12" customFormat="1" ht="15" customHeight="1">
      <c r="A19" s="229">
        <v>11</v>
      </c>
      <c r="B19" s="327" t="s">
        <v>85</v>
      </c>
      <c r="C19" s="327"/>
      <c r="D19" s="327"/>
      <c r="E19" s="327"/>
      <c r="F19" s="327"/>
      <c r="G19" s="327"/>
      <c r="H19" s="327"/>
      <c r="I19" s="327"/>
      <c r="J19" s="327"/>
      <c r="K19" s="327"/>
      <c r="L19" s="327"/>
      <c r="M19" s="327"/>
      <c r="N19" s="327"/>
      <c r="O19" s="327"/>
      <c r="P19" s="328"/>
    </row>
    <row r="20" spans="1:16" s="12" customFormat="1" ht="18" customHeight="1">
      <c r="A20" s="230"/>
      <c r="B20" s="327" t="s">
        <v>127</v>
      </c>
      <c r="C20" s="327"/>
      <c r="D20" s="327"/>
      <c r="E20" s="327"/>
      <c r="F20" s="327"/>
      <c r="G20" s="327"/>
      <c r="H20" s="327"/>
      <c r="I20" s="327"/>
      <c r="J20" s="327"/>
      <c r="K20" s="327"/>
      <c r="L20" s="327"/>
      <c r="M20" s="327"/>
      <c r="N20" s="327"/>
      <c r="O20" s="327"/>
      <c r="P20" s="328"/>
    </row>
    <row r="21" spans="1:16" s="12" customFormat="1" ht="14.25" customHeight="1">
      <c r="A21" s="230"/>
      <c r="B21" s="133">
        <v>1</v>
      </c>
      <c r="C21" s="286" t="s">
        <v>126</v>
      </c>
      <c r="D21" s="287"/>
      <c r="E21" s="287"/>
      <c r="F21" s="287"/>
      <c r="G21" s="180" t="s">
        <v>57</v>
      </c>
      <c r="H21" s="134">
        <f>IF(Salary!E2&lt;&gt;"No",Salary!P92,0)</f>
        <v>174343</v>
      </c>
      <c r="I21" s="133">
        <v>10</v>
      </c>
      <c r="J21" s="268" t="s">
        <v>56</v>
      </c>
      <c r="K21" s="269"/>
      <c r="L21" s="270"/>
      <c r="M21" s="180" t="s">
        <v>57</v>
      </c>
      <c r="N21" s="134">
        <f>'Other Deduction'!E6</f>
        <v>0</v>
      </c>
      <c r="O21" s="280"/>
      <c r="P21" s="281"/>
    </row>
    <row r="22" spans="1:16" s="12" customFormat="1" ht="26.25" customHeight="1">
      <c r="A22" s="230"/>
      <c r="B22" s="133">
        <v>2</v>
      </c>
      <c r="C22" s="286" t="s">
        <v>52</v>
      </c>
      <c r="D22" s="287"/>
      <c r="E22" s="287"/>
      <c r="F22" s="287"/>
      <c r="G22" s="180" t="s">
        <v>57</v>
      </c>
      <c r="H22" s="134">
        <f>Salary!T92+'Other Deduction'!B10</f>
        <v>0</v>
      </c>
      <c r="I22" s="133">
        <v>11</v>
      </c>
      <c r="J22" s="288" t="s">
        <v>58</v>
      </c>
      <c r="K22" s="289"/>
      <c r="L22" s="290"/>
      <c r="M22" s="180" t="s">
        <v>57</v>
      </c>
      <c r="N22" s="135">
        <f>'Other Deduction'!B15</f>
        <v>0</v>
      </c>
      <c r="O22" s="282"/>
      <c r="P22" s="283"/>
    </row>
    <row r="23" spans="1:16" s="12" customFormat="1" ht="14.25" customHeight="1">
      <c r="A23" s="230"/>
      <c r="B23" s="133">
        <v>3</v>
      </c>
      <c r="C23" s="286" t="s">
        <v>53</v>
      </c>
      <c r="D23" s="287"/>
      <c r="E23" s="287"/>
      <c r="F23" s="287"/>
      <c r="G23" s="180" t="s">
        <v>57</v>
      </c>
      <c r="H23" s="134">
        <f>'Other Deduction'!B14</f>
        <v>0</v>
      </c>
      <c r="I23" s="133">
        <v>12</v>
      </c>
      <c r="J23" s="288" t="s">
        <v>59</v>
      </c>
      <c r="K23" s="289"/>
      <c r="L23" s="290"/>
      <c r="M23" s="180" t="s">
        <v>57</v>
      </c>
      <c r="N23" s="135">
        <f>'Other Deduction'!B12</f>
        <v>0</v>
      </c>
      <c r="O23" s="282"/>
      <c r="P23" s="283"/>
    </row>
    <row r="24" spans="1:16" s="12" customFormat="1" ht="15" customHeight="1">
      <c r="A24" s="230"/>
      <c r="B24" s="133">
        <v>4</v>
      </c>
      <c r="C24" s="286" t="s">
        <v>65</v>
      </c>
      <c r="D24" s="287"/>
      <c r="E24" s="287"/>
      <c r="F24" s="287"/>
      <c r="G24" s="180" t="s">
        <v>57</v>
      </c>
      <c r="H24" s="134">
        <f>'Other Deduction'!B16</f>
        <v>0</v>
      </c>
      <c r="I24" s="133">
        <v>13</v>
      </c>
      <c r="J24" s="288" t="s">
        <v>60</v>
      </c>
      <c r="K24" s="289"/>
      <c r="L24" s="290"/>
      <c r="M24" s="180" t="s">
        <v>57</v>
      </c>
      <c r="N24" s="134">
        <f>'Other Deduction'!E15</f>
        <v>0</v>
      </c>
      <c r="O24" s="282"/>
      <c r="P24" s="283"/>
    </row>
    <row r="25" spans="1:16" s="12" customFormat="1" ht="15.75" customHeight="1">
      <c r="A25" s="230"/>
      <c r="B25" s="133">
        <v>5</v>
      </c>
      <c r="C25" s="286" t="s">
        <v>66</v>
      </c>
      <c r="D25" s="287"/>
      <c r="E25" s="287"/>
      <c r="F25" s="287"/>
      <c r="G25" s="180" t="s">
        <v>57</v>
      </c>
      <c r="H25" s="134">
        <f>'Other Deduction'!B17</f>
        <v>0</v>
      </c>
      <c r="I25" s="133">
        <v>14</v>
      </c>
      <c r="J25" s="268" t="s">
        <v>61</v>
      </c>
      <c r="K25" s="351"/>
      <c r="L25" s="352"/>
      <c r="M25" s="180" t="s">
        <v>57</v>
      </c>
      <c r="N25" s="134">
        <f>'Other Deduction'!E16</f>
        <v>0</v>
      </c>
      <c r="O25" s="282"/>
      <c r="P25" s="283"/>
    </row>
    <row r="26" spans="1:16" s="12" customFormat="1" ht="15.75" customHeight="1">
      <c r="A26" s="230"/>
      <c r="B26" s="133">
        <v>6</v>
      </c>
      <c r="C26" s="273" t="s">
        <v>119</v>
      </c>
      <c r="D26" s="325"/>
      <c r="E26" s="325"/>
      <c r="F26" s="326"/>
      <c r="G26" s="180" t="s">
        <v>57</v>
      </c>
      <c r="H26" s="134">
        <f>IF(Salary!E2&lt;&gt;"Yes",Salary!P92,0)</f>
        <v>0</v>
      </c>
      <c r="I26" s="133">
        <v>15</v>
      </c>
      <c r="J26" s="268" t="s">
        <v>62</v>
      </c>
      <c r="K26" s="351"/>
      <c r="L26" s="352"/>
      <c r="M26" s="180" t="s">
        <v>57</v>
      </c>
      <c r="N26" s="134">
        <f>'Other Deduction'!B11</f>
        <v>0</v>
      </c>
      <c r="O26" s="282"/>
      <c r="P26" s="283"/>
    </row>
    <row r="27" spans="1:16" s="12" customFormat="1" ht="15" customHeight="1">
      <c r="A27" s="230"/>
      <c r="B27" s="133">
        <v>7</v>
      </c>
      <c r="C27" s="273" t="s">
        <v>54</v>
      </c>
      <c r="D27" s="325"/>
      <c r="E27" s="325"/>
      <c r="F27" s="326"/>
      <c r="G27" s="180" t="s">
        <v>57</v>
      </c>
      <c r="H27" s="135">
        <f>Salary!R92</f>
        <v>360</v>
      </c>
      <c r="I27" s="133">
        <v>16</v>
      </c>
      <c r="J27" s="268" t="s">
        <v>63</v>
      </c>
      <c r="K27" s="269"/>
      <c r="L27" s="270"/>
      <c r="M27" s="180" t="s">
        <v>57</v>
      </c>
      <c r="N27" s="134">
        <f>'Other Deduction'!E5</f>
        <v>0</v>
      </c>
      <c r="O27" s="282"/>
      <c r="P27" s="283"/>
    </row>
    <row r="28" spans="1:16" s="12" customFormat="1" ht="15.75" customHeight="1">
      <c r="A28" s="230"/>
      <c r="B28" s="133">
        <v>8</v>
      </c>
      <c r="C28" s="286" t="s">
        <v>55</v>
      </c>
      <c r="D28" s="286"/>
      <c r="E28" s="286"/>
      <c r="F28" s="286"/>
      <c r="G28" s="180" t="s">
        <v>57</v>
      </c>
      <c r="H28" s="135">
        <f>'Other Deduction'!B13</f>
        <v>0</v>
      </c>
      <c r="I28" s="133">
        <v>17</v>
      </c>
      <c r="J28" s="288" t="s">
        <v>64</v>
      </c>
      <c r="K28" s="289"/>
      <c r="L28" s="290"/>
      <c r="M28" s="180" t="s">
        <v>57</v>
      </c>
      <c r="N28" s="134">
        <f>'Other Deduction'!B18</f>
        <v>0</v>
      </c>
      <c r="O28" s="282"/>
      <c r="P28" s="283"/>
    </row>
    <row r="29" spans="1:16" s="12" customFormat="1" ht="27" customHeight="1">
      <c r="A29" s="230"/>
      <c r="B29" s="136">
        <v>9</v>
      </c>
      <c r="C29" s="266" t="s">
        <v>144</v>
      </c>
      <c r="D29" s="266"/>
      <c r="E29" s="266"/>
      <c r="F29" s="266"/>
      <c r="G29" s="183" t="s">
        <v>57</v>
      </c>
      <c r="H29" s="138">
        <f>'Other Deduction'!B8</f>
        <v>0</v>
      </c>
      <c r="I29" s="136">
        <v>18</v>
      </c>
      <c r="J29" s="332"/>
      <c r="K29" s="332"/>
      <c r="L29" s="332"/>
      <c r="M29" s="183" t="s">
        <v>57</v>
      </c>
      <c r="N29" s="134"/>
      <c r="O29" s="282"/>
      <c r="P29" s="283"/>
    </row>
    <row r="30" spans="1:16" s="12" customFormat="1" ht="15" customHeight="1">
      <c r="A30" s="230"/>
      <c r="B30" s="329" t="s">
        <v>68</v>
      </c>
      <c r="C30" s="330"/>
      <c r="D30" s="330"/>
      <c r="E30" s="330"/>
      <c r="F30" s="330"/>
      <c r="G30" s="330"/>
      <c r="H30" s="330"/>
      <c r="I30" s="330"/>
      <c r="J30" s="330"/>
      <c r="K30" s="330"/>
      <c r="L30" s="331"/>
      <c r="M30" s="183" t="s">
        <v>57</v>
      </c>
      <c r="N30" s="139">
        <f>SUM(H21:H29)+SUM(N21:N29)</f>
        <v>174703</v>
      </c>
      <c r="O30" s="284"/>
      <c r="P30" s="285"/>
    </row>
    <row r="31" spans="1:16" s="12" customFormat="1" ht="16.5" customHeight="1">
      <c r="A31" s="230"/>
      <c r="B31" s="267" t="s">
        <v>67</v>
      </c>
      <c r="C31" s="267"/>
      <c r="D31" s="267"/>
      <c r="E31" s="267"/>
      <c r="F31" s="267"/>
      <c r="G31" s="267"/>
      <c r="H31" s="267"/>
      <c r="I31" s="267"/>
      <c r="J31" s="267"/>
      <c r="K31" s="267"/>
      <c r="L31" s="267"/>
      <c r="M31" s="267"/>
      <c r="N31" s="267"/>
      <c r="O31" s="183" t="s">
        <v>57</v>
      </c>
      <c r="P31" s="131">
        <v>0</v>
      </c>
    </row>
    <row r="32" spans="1:16" s="12" customFormat="1" ht="17.25" customHeight="1">
      <c r="A32" s="179"/>
      <c r="B32" s="337" t="s">
        <v>230</v>
      </c>
      <c r="C32" s="338"/>
      <c r="D32" s="338"/>
      <c r="E32" s="338"/>
      <c r="F32" s="338"/>
      <c r="G32" s="338"/>
      <c r="H32" s="338"/>
      <c r="I32" s="338"/>
      <c r="J32" s="338"/>
      <c r="K32" s="338"/>
      <c r="L32" s="338"/>
      <c r="M32" s="338"/>
      <c r="N32" s="339"/>
      <c r="O32" s="183" t="s">
        <v>57</v>
      </c>
      <c r="P32" s="131">
        <f>IF(Salary!E2="Yes",Salary!Q92,0)</f>
        <v>138058</v>
      </c>
    </row>
    <row r="33" spans="1:16" s="12" customFormat="1" ht="15" customHeight="1">
      <c r="A33" s="179"/>
      <c r="B33" s="334" t="s">
        <v>128</v>
      </c>
      <c r="C33" s="335"/>
      <c r="D33" s="335"/>
      <c r="E33" s="335"/>
      <c r="F33" s="335"/>
      <c r="G33" s="335"/>
      <c r="H33" s="335"/>
      <c r="I33" s="335"/>
      <c r="J33" s="335"/>
      <c r="K33" s="335"/>
      <c r="L33" s="335"/>
      <c r="M33" s="335"/>
      <c r="N33" s="336"/>
      <c r="O33" s="183" t="s">
        <v>57</v>
      </c>
      <c r="P33" s="131">
        <v>0</v>
      </c>
    </row>
    <row r="34" spans="1:16" s="12" customFormat="1" ht="15" customHeight="1">
      <c r="A34" s="179"/>
      <c r="B34" s="340" t="s">
        <v>129</v>
      </c>
      <c r="C34" s="341"/>
      <c r="D34" s="341"/>
      <c r="E34" s="341"/>
      <c r="F34" s="341"/>
      <c r="G34" s="341"/>
      <c r="H34" s="341"/>
      <c r="I34" s="341"/>
      <c r="J34" s="341"/>
      <c r="K34" s="341"/>
      <c r="L34" s="341"/>
      <c r="M34" s="341"/>
      <c r="N34" s="342"/>
      <c r="O34" s="183"/>
      <c r="P34" s="131">
        <f>P31+P32+P33</f>
        <v>138058</v>
      </c>
    </row>
    <row r="35" spans="1:16" s="12" customFormat="1" ht="15" customHeight="1">
      <c r="A35" s="229">
        <v>12</v>
      </c>
      <c r="B35" s="271" t="s">
        <v>86</v>
      </c>
      <c r="C35" s="271"/>
      <c r="D35" s="271"/>
      <c r="E35" s="271"/>
      <c r="F35" s="271"/>
      <c r="G35" s="271"/>
      <c r="H35" s="271"/>
      <c r="I35" s="271"/>
      <c r="J35" s="271"/>
      <c r="K35" s="271"/>
      <c r="L35" s="271"/>
      <c r="M35" s="271"/>
      <c r="N35" s="271"/>
      <c r="O35" s="271"/>
      <c r="P35" s="272"/>
    </row>
    <row r="36" spans="1:16" s="12" customFormat="1" ht="27.75" customHeight="1">
      <c r="A36" s="230"/>
      <c r="B36" s="273" t="s">
        <v>87</v>
      </c>
      <c r="C36" s="274"/>
      <c r="D36" s="274"/>
      <c r="E36" s="274"/>
      <c r="F36" s="274"/>
      <c r="G36" s="274"/>
      <c r="H36" s="274"/>
      <c r="I36" s="274"/>
      <c r="J36" s="274"/>
      <c r="K36" s="274"/>
      <c r="L36" s="274"/>
      <c r="M36" s="274"/>
      <c r="N36" s="275"/>
      <c r="O36" s="183" t="s">
        <v>57</v>
      </c>
      <c r="P36" s="132">
        <f>'Other Deduction'!E8</f>
        <v>0</v>
      </c>
    </row>
    <row r="37" spans="1:16" s="12" customFormat="1" ht="17.25" customHeight="1">
      <c r="A37" s="230"/>
      <c r="B37" s="276" t="s">
        <v>139</v>
      </c>
      <c r="C37" s="276"/>
      <c r="D37" s="276"/>
      <c r="E37" s="276"/>
      <c r="F37" s="276"/>
      <c r="G37" s="276"/>
      <c r="H37" s="276"/>
      <c r="I37" s="276"/>
      <c r="J37" s="276"/>
      <c r="K37" s="276"/>
      <c r="L37" s="276"/>
      <c r="M37" s="276"/>
      <c r="N37" s="276"/>
      <c r="O37" s="183" t="s">
        <v>57</v>
      </c>
      <c r="P37" s="132">
        <f>'Other Deduction'!E9</f>
        <v>0</v>
      </c>
    </row>
    <row r="38" spans="1:16" s="12" customFormat="1" ht="18" customHeight="1">
      <c r="A38" s="230"/>
      <c r="B38" s="276" t="s">
        <v>138</v>
      </c>
      <c r="C38" s="276"/>
      <c r="D38" s="276"/>
      <c r="E38" s="276"/>
      <c r="F38" s="276"/>
      <c r="G38" s="276"/>
      <c r="H38" s="276"/>
      <c r="I38" s="276"/>
      <c r="J38" s="276"/>
      <c r="K38" s="276"/>
      <c r="L38" s="276"/>
      <c r="M38" s="276"/>
      <c r="N38" s="276"/>
      <c r="O38" s="183" t="s">
        <v>57</v>
      </c>
      <c r="P38" s="132">
        <f>'Other Deduction'!E10</f>
        <v>0</v>
      </c>
    </row>
    <row r="39" spans="1:16" s="12" customFormat="1" ht="16.5" customHeight="1">
      <c r="A39" s="230"/>
      <c r="B39" s="276" t="s">
        <v>137</v>
      </c>
      <c r="C39" s="276"/>
      <c r="D39" s="276"/>
      <c r="E39" s="276"/>
      <c r="F39" s="276"/>
      <c r="G39" s="276"/>
      <c r="H39" s="276"/>
      <c r="I39" s="276"/>
      <c r="J39" s="276"/>
      <c r="K39" s="276"/>
      <c r="L39" s="276"/>
      <c r="M39" s="276"/>
      <c r="N39" s="276"/>
      <c r="O39" s="183" t="s">
        <v>57</v>
      </c>
      <c r="P39" s="132">
        <f>'Other Deduction'!E11</f>
        <v>0</v>
      </c>
    </row>
    <row r="40" spans="1:16" s="12" customFormat="1" ht="16.5" customHeight="1">
      <c r="A40" s="230"/>
      <c r="B40" s="276" t="s">
        <v>136</v>
      </c>
      <c r="C40" s="276"/>
      <c r="D40" s="276"/>
      <c r="E40" s="276"/>
      <c r="F40" s="276"/>
      <c r="G40" s="276"/>
      <c r="H40" s="276"/>
      <c r="I40" s="276"/>
      <c r="J40" s="276"/>
      <c r="K40" s="276"/>
      <c r="L40" s="276"/>
      <c r="M40" s="276"/>
      <c r="N40" s="276"/>
      <c r="O40" s="183" t="s">
        <v>57</v>
      </c>
      <c r="P40" s="132">
        <f>'Other Deduction'!E12</f>
        <v>0</v>
      </c>
    </row>
    <row r="41" spans="1:16" s="12" customFormat="1" ht="15" customHeight="1">
      <c r="A41" s="230"/>
      <c r="B41" s="273" t="s">
        <v>135</v>
      </c>
      <c r="C41" s="274"/>
      <c r="D41" s="274"/>
      <c r="E41" s="274"/>
      <c r="F41" s="274"/>
      <c r="G41" s="274"/>
      <c r="H41" s="274"/>
      <c r="I41" s="274"/>
      <c r="J41" s="274"/>
      <c r="K41" s="274"/>
      <c r="L41" s="274"/>
      <c r="M41" s="274"/>
      <c r="N41" s="275"/>
      <c r="O41" s="183" t="s">
        <v>57</v>
      </c>
      <c r="P41" s="132">
        <f>'Other Deduction'!E13</f>
        <v>0</v>
      </c>
    </row>
    <row r="42" spans="1:16" s="12" customFormat="1" ht="17.25" customHeight="1">
      <c r="A42" s="230"/>
      <c r="B42" s="277" t="s">
        <v>134</v>
      </c>
      <c r="C42" s="278"/>
      <c r="D42" s="278"/>
      <c r="E42" s="278"/>
      <c r="F42" s="278"/>
      <c r="G42" s="278"/>
      <c r="H42" s="278"/>
      <c r="I42" s="278"/>
      <c r="J42" s="278"/>
      <c r="K42" s="278"/>
      <c r="L42" s="278"/>
      <c r="M42" s="278"/>
      <c r="N42" s="279"/>
      <c r="O42" s="183" t="s">
        <v>57</v>
      </c>
      <c r="P42" s="132">
        <f>IF('Other Deduction'!E3&lt;10001,'Other Deduction'!E3,10000)</f>
        <v>0</v>
      </c>
    </row>
    <row r="43" spans="1:16" s="12" customFormat="1" ht="15.75" customHeight="1">
      <c r="A43" s="230"/>
      <c r="B43" s="277" t="s">
        <v>133</v>
      </c>
      <c r="C43" s="278"/>
      <c r="D43" s="278"/>
      <c r="E43" s="278"/>
      <c r="F43" s="278"/>
      <c r="G43" s="278"/>
      <c r="H43" s="278"/>
      <c r="I43" s="278"/>
      <c r="J43" s="278"/>
      <c r="K43" s="278"/>
      <c r="L43" s="278"/>
      <c r="M43" s="278"/>
      <c r="N43" s="279"/>
      <c r="O43" s="183" t="s">
        <v>57</v>
      </c>
      <c r="P43" s="132">
        <f>'Other Deduction'!E14</f>
        <v>0</v>
      </c>
    </row>
    <row r="44" spans="1:16" s="12" customFormat="1" ht="15" customHeight="1">
      <c r="A44" s="231"/>
      <c r="B44" s="267" t="s">
        <v>88</v>
      </c>
      <c r="C44" s="267"/>
      <c r="D44" s="267"/>
      <c r="E44" s="267"/>
      <c r="F44" s="267"/>
      <c r="G44" s="267"/>
      <c r="H44" s="267"/>
      <c r="I44" s="267"/>
      <c r="J44" s="267"/>
      <c r="K44" s="267"/>
      <c r="L44" s="267"/>
      <c r="M44" s="267"/>
      <c r="N44" s="267"/>
      <c r="O44" s="183" t="s">
        <v>57</v>
      </c>
      <c r="P44" s="142">
        <v>0</v>
      </c>
    </row>
    <row r="45" spans="1:16" s="12" customFormat="1" ht="15" customHeight="1">
      <c r="A45" s="129">
        <v>13</v>
      </c>
      <c r="B45" s="327" t="s">
        <v>89</v>
      </c>
      <c r="C45" s="327"/>
      <c r="D45" s="327"/>
      <c r="E45" s="327"/>
      <c r="F45" s="327"/>
      <c r="G45" s="327"/>
      <c r="H45" s="327"/>
      <c r="I45" s="327"/>
      <c r="J45" s="327"/>
      <c r="K45" s="327"/>
      <c r="L45" s="327"/>
      <c r="M45" s="327"/>
      <c r="N45" s="327"/>
      <c r="O45" s="183" t="s">
        <v>57</v>
      </c>
      <c r="P45" s="132">
        <f>P34+P44</f>
        <v>138058</v>
      </c>
    </row>
    <row r="46" spans="1:16" s="12" customFormat="1" ht="15" customHeight="1">
      <c r="A46" s="129">
        <v>14</v>
      </c>
      <c r="B46" s="232" t="s">
        <v>90</v>
      </c>
      <c r="C46" s="232"/>
      <c r="D46" s="232"/>
      <c r="E46" s="232"/>
      <c r="F46" s="232"/>
      <c r="G46" s="232"/>
      <c r="H46" s="232"/>
      <c r="I46" s="232"/>
      <c r="J46" s="232"/>
      <c r="K46" s="232"/>
      <c r="L46" s="232"/>
      <c r="M46" s="232"/>
      <c r="N46" s="232"/>
      <c r="O46" s="183" t="s">
        <v>57</v>
      </c>
      <c r="P46" s="132">
        <f>(P18-P45)</f>
        <v>1449505</v>
      </c>
    </row>
    <row r="47" spans="1:16" s="12" customFormat="1">
      <c r="A47" s="129">
        <v>15</v>
      </c>
      <c r="B47" s="327" t="s">
        <v>91</v>
      </c>
      <c r="C47" s="327"/>
      <c r="D47" s="327"/>
      <c r="E47" s="327"/>
      <c r="F47" s="327"/>
      <c r="G47" s="327"/>
      <c r="H47" s="327"/>
      <c r="I47" s="327"/>
      <c r="J47" s="327"/>
      <c r="K47" s="327"/>
      <c r="L47" s="327"/>
      <c r="M47" s="327"/>
      <c r="N47" s="327"/>
      <c r="O47" s="183" t="s">
        <v>57</v>
      </c>
      <c r="P47" s="131">
        <f>ROUND(P46,-1)</f>
        <v>1449510</v>
      </c>
    </row>
    <row r="48" spans="1:16" s="12" customFormat="1" ht="15" customHeight="1">
      <c r="A48" s="229">
        <v>16</v>
      </c>
      <c r="B48" s="232" t="s">
        <v>92</v>
      </c>
      <c r="C48" s="232"/>
      <c r="D48" s="232"/>
      <c r="E48" s="232"/>
      <c r="F48" s="232"/>
      <c r="G48" s="232"/>
      <c r="H48" s="232"/>
      <c r="I48" s="232"/>
      <c r="J48" s="232"/>
      <c r="K48" s="232"/>
      <c r="L48" s="232"/>
      <c r="M48" s="232"/>
      <c r="N48" s="232"/>
      <c r="O48" s="232"/>
      <c r="P48" s="233"/>
    </row>
    <row r="49" spans="1:16" s="12" customFormat="1" ht="15" customHeight="1">
      <c r="A49" s="230"/>
      <c r="B49" s="234" t="s">
        <v>94</v>
      </c>
      <c r="C49" s="234"/>
      <c r="D49" s="234"/>
      <c r="E49" s="234"/>
      <c r="F49" s="234"/>
      <c r="G49" s="234" t="s">
        <v>93</v>
      </c>
      <c r="H49" s="234"/>
      <c r="I49" s="234"/>
      <c r="J49" s="234"/>
      <c r="K49" s="235" t="s">
        <v>95</v>
      </c>
      <c r="L49" s="236"/>
      <c r="M49" s="236"/>
      <c r="N49" s="237"/>
      <c r="O49" s="143"/>
      <c r="P49" s="144"/>
    </row>
    <row r="50" spans="1:16" s="12" customFormat="1" ht="15" customHeight="1">
      <c r="A50" s="230"/>
      <c r="B50" s="238" t="s">
        <v>98</v>
      </c>
      <c r="C50" s="239"/>
      <c r="D50" s="240"/>
      <c r="E50" s="242" t="s">
        <v>19</v>
      </c>
      <c r="F50" s="242"/>
      <c r="G50" s="238" t="s">
        <v>98</v>
      </c>
      <c r="H50" s="239"/>
      <c r="I50" s="240"/>
      <c r="J50" s="181" t="s">
        <v>19</v>
      </c>
      <c r="K50" s="238" t="s">
        <v>98</v>
      </c>
      <c r="L50" s="239"/>
      <c r="M50" s="240"/>
      <c r="N50" s="181" t="s">
        <v>19</v>
      </c>
      <c r="O50" s="183" t="s">
        <v>57</v>
      </c>
      <c r="P50" s="146">
        <v>0</v>
      </c>
    </row>
    <row r="51" spans="1:16" s="12" customFormat="1" ht="15" customHeight="1">
      <c r="A51" s="230"/>
      <c r="B51" s="238" t="s">
        <v>231</v>
      </c>
      <c r="C51" s="239"/>
      <c r="D51" s="240"/>
      <c r="E51" s="241">
        <v>0.05</v>
      </c>
      <c r="F51" s="242"/>
      <c r="G51" s="238" t="s">
        <v>231</v>
      </c>
      <c r="H51" s="239"/>
      <c r="I51" s="240"/>
      <c r="J51" s="182">
        <v>0.05</v>
      </c>
      <c r="K51" s="238" t="s">
        <v>235</v>
      </c>
      <c r="L51" s="239"/>
      <c r="M51" s="240"/>
      <c r="N51" s="182">
        <v>0.05</v>
      </c>
      <c r="O51" s="183" t="s">
        <v>57</v>
      </c>
      <c r="P51" s="132">
        <f>ROUND(IF(P47&lt;300001,0,IF(P47&gt;600000,15000,((P47-300000)*0.05))),IF(P47&lt;300001,0,IF(P47&gt;600000,10000,((P47-300000)*0.05))))</f>
        <v>15000</v>
      </c>
    </row>
    <row r="52" spans="1:16" s="12" customFormat="1" ht="15" customHeight="1">
      <c r="A52" s="230"/>
      <c r="B52" s="238" t="s">
        <v>232</v>
      </c>
      <c r="C52" s="239"/>
      <c r="D52" s="240"/>
      <c r="E52" s="241">
        <v>0.1</v>
      </c>
      <c r="F52" s="242"/>
      <c r="G52" s="238" t="s">
        <v>232</v>
      </c>
      <c r="H52" s="239"/>
      <c r="I52" s="240"/>
      <c r="J52" s="182">
        <v>0.1</v>
      </c>
      <c r="K52" s="238" t="s">
        <v>232</v>
      </c>
      <c r="L52" s="239"/>
      <c r="M52" s="240"/>
      <c r="N52" s="182">
        <v>0.1</v>
      </c>
      <c r="O52" s="183" t="s">
        <v>57</v>
      </c>
      <c r="P52" s="146">
        <f>IF(P47&lt;600001,0,IF(P47&gt;900000,30000,((P47-600000)*0.1)))</f>
        <v>30000</v>
      </c>
    </row>
    <row r="53" spans="1:16" s="12" customFormat="1" ht="15" customHeight="1">
      <c r="A53" s="230"/>
      <c r="B53" s="238" t="s">
        <v>233</v>
      </c>
      <c r="C53" s="239"/>
      <c r="D53" s="240"/>
      <c r="E53" s="369">
        <v>0.15</v>
      </c>
      <c r="F53" s="370"/>
      <c r="G53" s="238" t="s">
        <v>233</v>
      </c>
      <c r="H53" s="239"/>
      <c r="I53" s="240"/>
      <c r="J53" s="182">
        <v>0.15</v>
      </c>
      <c r="K53" s="238" t="s">
        <v>233</v>
      </c>
      <c r="L53" s="239"/>
      <c r="M53" s="240"/>
      <c r="N53" s="182">
        <v>0.15</v>
      </c>
      <c r="O53" s="183" t="s">
        <v>57</v>
      </c>
      <c r="P53" s="146">
        <f>IF(P47&lt;900001,0,IF(P47&gt;1200000,45000,((P47-900000)*0.15)))</f>
        <v>45000</v>
      </c>
    </row>
    <row r="54" spans="1:16" s="12" customFormat="1" ht="15" customHeight="1">
      <c r="A54" s="230"/>
      <c r="B54" s="238" t="s">
        <v>234</v>
      </c>
      <c r="C54" s="239"/>
      <c r="D54" s="240"/>
      <c r="E54" s="369">
        <v>0.2</v>
      </c>
      <c r="F54" s="370"/>
      <c r="G54" s="238" t="s">
        <v>234</v>
      </c>
      <c r="H54" s="239"/>
      <c r="I54" s="240"/>
      <c r="J54" s="182">
        <v>0.2</v>
      </c>
      <c r="K54" s="238" t="s">
        <v>234</v>
      </c>
      <c r="L54" s="239"/>
      <c r="M54" s="240"/>
      <c r="N54" s="182">
        <v>0.2</v>
      </c>
      <c r="O54" s="183" t="s">
        <v>57</v>
      </c>
      <c r="P54" s="146">
        <f>IF(P47&lt;1200001,0,IF(P47&gt;1500000,60000,((P47-1200000)*0.2)))</f>
        <v>49902</v>
      </c>
    </row>
    <row r="55" spans="1:16" s="12" customFormat="1" ht="15" customHeight="1">
      <c r="A55" s="230"/>
      <c r="B55" s="238" t="s">
        <v>156</v>
      </c>
      <c r="C55" s="239"/>
      <c r="D55" s="240"/>
      <c r="E55" s="241">
        <v>0.3</v>
      </c>
      <c r="F55" s="242"/>
      <c r="G55" s="238" t="s">
        <v>156</v>
      </c>
      <c r="H55" s="239"/>
      <c r="I55" s="240"/>
      <c r="J55" s="182">
        <v>0.3</v>
      </c>
      <c r="K55" s="238" t="s">
        <v>156</v>
      </c>
      <c r="L55" s="239"/>
      <c r="M55" s="240"/>
      <c r="N55" s="182">
        <v>0.3</v>
      </c>
      <c r="O55" s="183" t="s">
        <v>57</v>
      </c>
      <c r="P55" s="146">
        <f>IF(P47&lt;1500001,0,((P47-1500000)*0.3))</f>
        <v>0</v>
      </c>
    </row>
    <row r="56" spans="1:16" s="12" customFormat="1" ht="15" customHeight="1">
      <c r="A56" s="230"/>
      <c r="B56" s="222" t="s">
        <v>101</v>
      </c>
      <c r="C56" s="223"/>
      <c r="D56" s="223"/>
      <c r="E56" s="223"/>
      <c r="F56" s="223"/>
      <c r="G56" s="223"/>
      <c r="H56" s="223"/>
      <c r="I56" s="223"/>
      <c r="J56" s="223"/>
      <c r="K56" s="223"/>
      <c r="L56" s="223"/>
      <c r="M56" s="223"/>
      <c r="N56" s="224"/>
      <c r="O56" s="183" t="s">
        <v>57</v>
      </c>
      <c r="P56" s="131">
        <f>SUM(P50:P55)</f>
        <v>139902</v>
      </c>
    </row>
    <row r="57" spans="1:16" s="12" customFormat="1" ht="34.5" customHeight="1">
      <c r="A57" s="230"/>
      <c r="B57" s="354" t="s">
        <v>226</v>
      </c>
      <c r="C57" s="355"/>
      <c r="D57" s="355"/>
      <c r="E57" s="355"/>
      <c r="F57" s="355"/>
      <c r="G57" s="355"/>
      <c r="H57" s="355"/>
      <c r="I57" s="355"/>
      <c r="J57" s="355"/>
      <c r="K57" s="355"/>
      <c r="L57" s="355"/>
      <c r="M57" s="355"/>
      <c r="N57" s="356"/>
      <c r="O57" s="183" t="s">
        <v>57</v>
      </c>
      <c r="P57" s="132">
        <f>IF(P47&lt;700001,P56,0)</f>
        <v>0</v>
      </c>
    </row>
    <row r="58" spans="1:16" s="12" customFormat="1" ht="15" customHeight="1">
      <c r="A58" s="230"/>
      <c r="B58" s="222" t="s">
        <v>229</v>
      </c>
      <c r="C58" s="223"/>
      <c r="D58" s="223"/>
      <c r="E58" s="223"/>
      <c r="F58" s="223"/>
      <c r="G58" s="223"/>
      <c r="H58" s="223"/>
      <c r="I58" s="223"/>
      <c r="J58" s="223"/>
      <c r="K58" s="223"/>
      <c r="L58" s="223"/>
      <c r="M58" s="223"/>
      <c r="N58" s="224"/>
      <c r="O58" s="183" t="s">
        <v>57</v>
      </c>
      <c r="P58" s="132">
        <f>IF(P47&lt;700001,0,IF(P47&gt;727770,0,P56-(P47-700000)))</f>
        <v>0</v>
      </c>
    </row>
    <row r="59" spans="1:16" s="12" customFormat="1" ht="15" customHeight="1">
      <c r="A59" s="230"/>
      <c r="B59" s="222" t="s">
        <v>227</v>
      </c>
      <c r="C59" s="223"/>
      <c r="D59" s="223"/>
      <c r="E59" s="223"/>
      <c r="F59" s="223"/>
      <c r="G59" s="223"/>
      <c r="H59" s="223"/>
      <c r="I59" s="223"/>
      <c r="J59" s="223"/>
      <c r="K59" s="223"/>
      <c r="L59" s="223"/>
      <c r="M59" s="223"/>
      <c r="N59" s="224"/>
      <c r="O59" s="183" t="s">
        <v>57</v>
      </c>
      <c r="P59" s="131">
        <f>P56-P57-P58</f>
        <v>139902</v>
      </c>
    </row>
    <row r="60" spans="1:16" s="12" customFormat="1" ht="15" customHeight="1">
      <c r="A60" s="230"/>
      <c r="B60" s="357" t="s">
        <v>228</v>
      </c>
      <c r="C60" s="357"/>
      <c r="D60" s="357"/>
      <c r="E60" s="357"/>
      <c r="F60" s="357"/>
      <c r="G60" s="357"/>
      <c r="H60" s="357"/>
      <c r="I60" s="357"/>
      <c r="J60" s="357"/>
      <c r="K60" s="357"/>
      <c r="L60" s="357"/>
      <c r="M60" s="357"/>
      <c r="N60" s="357"/>
      <c r="O60" s="183" t="s">
        <v>57</v>
      </c>
      <c r="P60" s="132">
        <f>ROUND(P59*0.04,0)</f>
        <v>5596</v>
      </c>
    </row>
    <row r="61" spans="1:16" s="12" customFormat="1" ht="15" customHeight="1">
      <c r="A61" s="231"/>
      <c r="B61" s="226" t="s">
        <v>105</v>
      </c>
      <c r="C61" s="227"/>
      <c r="D61" s="227"/>
      <c r="E61" s="227"/>
      <c r="F61" s="227"/>
      <c r="G61" s="227"/>
      <c r="H61" s="227"/>
      <c r="I61" s="227"/>
      <c r="J61" s="227"/>
      <c r="K61" s="227"/>
      <c r="L61" s="227"/>
      <c r="M61" s="227"/>
      <c r="N61" s="228"/>
      <c r="O61" s="183" t="s">
        <v>57</v>
      </c>
      <c r="P61" s="131">
        <f>SUM(P59:P60)</f>
        <v>145498</v>
      </c>
    </row>
    <row r="62" spans="1:16" s="12" customFormat="1" ht="15" customHeight="1">
      <c r="A62" s="129">
        <v>17</v>
      </c>
      <c r="B62" s="254" t="s">
        <v>106</v>
      </c>
      <c r="C62" s="255"/>
      <c r="D62" s="255"/>
      <c r="E62" s="255"/>
      <c r="F62" s="255"/>
      <c r="G62" s="255"/>
      <c r="H62" s="255"/>
      <c r="I62" s="255"/>
      <c r="J62" s="255"/>
      <c r="K62" s="255"/>
      <c r="L62" s="255"/>
      <c r="M62" s="255"/>
      <c r="N62" s="256"/>
      <c r="O62" s="183" t="s">
        <v>57</v>
      </c>
      <c r="P62" s="132">
        <f>'Other Deduction'!E17</f>
        <v>0</v>
      </c>
    </row>
    <row r="63" spans="1:16" s="12" customFormat="1" ht="15" customHeight="1">
      <c r="A63" s="129">
        <v>18</v>
      </c>
      <c r="B63" s="327" t="s">
        <v>107</v>
      </c>
      <c r="C63" s="327"/>
      <c r="D63" s="327"/>
      <c r="E63" s="327"/>
      <c r="F63" s="327"/>
      <c r="G63" s="327"/>
      <c r="H63" s="327"/>
      <c r="I63" s="327"/>
      <c r="J63" s="327"/>
      <c r="K63" s="327"/>
      <c r="L63" s="327"/>
      <c r="M63" s="327"/>
      <c r="N63" s="327"/>
      <c r="O63" s="183" t="s">
        <v>57</v>
      </c>
      <c r="P63" s="131">
        <f>P61-P62</f>
        <v>145498</v>
      </c>
    </row>
    <row r="64" spans="1:16" ht="50.25" customHeight="1">
      <c r="A64" s="229">
        <v>19</v>
      </c>
      <c r="B64" s="361" t="s">
        <v>108</v>
      </c>
      <c r="C64" s="362"/>
      <c r="D64" s="363"/>
      <c r="E64" s="367" t="s">
        <v>220</v>
      </c>
      <c r="F64" s="367"/>
      <c r="G64" s="367"/>
      <c r="H64" s="367"/>
      <c r="I64" s="247" t="s">
        <v>221</v>
      </c>
      <c r="J64" s="368"/>
      <c r="K64" s="177" t="s">
        <v>222</v>
      </c>
      <c r="L64" s="247" t="s">
        <v>223</v>
      </c>
      <c r="M64" s="368"/>
      <c r="N64" s="177" t="s">
        <v>109</v>
      </c>
      <c r="O64" s="247" t="s">
        <v>110</v>
      </c>
      <c r="P64" s="248"/>
    </row>
    <row r="65" spans="1:17">
      <c r="A65" s="231"/>
      <c r="B65" s="364"/>
      <c r="C65" s="365"/>
      <c r="D65" s="366"/>
      <c r="E65" s="249">
        <f>SUM(Salary!X72:X78)</f>
        <v>7000</v>
      </c>
      <c r="F65" s="249"/>
      <c r="G65" s="249"/>
      <c r="H65" s="249"/>
      <c r="I65" s="249">
        <f>SUM(Salary!X79:X81)</f>
        <v>3000</v>
      </c>
      <c r="J65" s="249"/>
      <c r="K65" s="178">
        <f>Salary!X82</f>
        <v>1000</v>
      </c>
      <c r="L65" s="249">
        <f>Salary!X83</f>
        <v>1000</v>
      </c>
      <c r="M65" s="249"/>
      <c r="N65" s="151">
        <f>SUM(Salary!X84:X91)+'Other Deduction'!E18</f>
        <v>0</v>
      </c>
      <c r="O65" s="250">
        <f>E65+I65+K65+L65+N65</f>
        <v>12000</v>
      </c>
      <c r="P65" s="251"/>
    </row>
    <row r="66" spans="1:17" ht="16.5" thickBot="1">
      <c r="A66" s="252" t="str">
        <f>IF(P63&gt;O65,"Income Tax Payable",IF(P63&lt;O65,"Income Tax Refundable","Income Tax Payble/Refundable"))</f>
        <v>Income Tax Payable</v>
      </c>
      <c r="B66" s="253"/>
      <c r="C66" s="253"/>
      <c r="D66" s="253"/>
      <c r="E66" s="253"/>
      <c r="F66" s="253"/>
      <c r="G66" s="253"/>
      <c r="H66" s="253"/>
      <c r="I66" s="253"/>
      <c r="J66" s="253"/>
      <c r="K66" s="253"/>
      <c r="L66" s="253"/>
      <c r="M66" s="253"/>
      <c r="N66" s="253"/>
      <c r="O66" s="183" t="s">
        <v>57</v>
      </c>
      <c r="P66" s="152">
        <f>IF(P63&gt;O65,P63-O65,O65-P63)</f>
        <v>133498</v>
      </c>
    </row>
    <row r="67" spans="1:17">
      <c r="A67" s="55"/>
      <c r="B67" s="55"/>
      <c r="C67" s="55"/>
      <c r="D67" s="55"/>
      <c r="E67" s="55"/>
      <c r="F67" s="55"/>
      <c r="G67" s="55"/>
      <c r="H67" s="55"/>
      <c r="I67" s="55"/>
      <c r="J67" s="55"/>
      <c r="K67" s="55"/>
      <c r="L67" s="55"/>
      <c r="M67" s="55"/>
      <c r="N67" s="55"/>
      <c r="O67" s="56"/>
      <c r="P67" s="18"/>
    </row>
    <row r="68" spans="1:17">
      <c r="A68" s="57"/>
      <c r="B68" s="353" t="s">
        <v>111</v>
      </c>
      <c r="C68" s="353"/>
      <c r="D68" s="353"/>
      <c r="E68" s="353"/>
      <c r="F68" s="58"/>
      <c r="G68" s="58"/>
      <c r="H68" s="58"/>
      <c r="I68" s="58"/>
      <c r="J68" s="58"/>
      <c r="K68" s="58"/>
      <c r="L68" s="353" t="s">
        <v>24</v>
      </c>
      <c r="M68" s="353"/>
      <c r="N68" s="353"/>
      <c r="O68" s="353"/>
      <c r="P68" s="59"/>
    </row>
    <row r="69" spans="1:17" hidden="1">
      <c r="A69" s="353"/>
      <c r="B69" s="353"/>
      <c r="C69" s="353"/>
      <c r="D69" s="353"/>
      <c r="E69" s="58"/>
      <c r="F69" s="58"/>
      <c r="G69" s="58"/>
      <c r="H69" s="58"/>
      <c r="I69" s="58"/>
      <c r="J69" s="58"/>
      <c r="K69" s="58"/>
      <c r="L69" s="58"/>
      <c r="M69" s="353"/>
      <c r="N69" s="353"/>
      <c r="O69" s="353"/>
      <c r="P69" s="353"/>
    </row>
    <row r="70" spans="1:17" s="32" customFormat="1" ht="15.75" hidden="1" customHeight="1">
      <c r="A70" s="60"/>
      <c r="B70" s="358"/>
      <c r="C70" s="358"/>
      <c r="D70" s="358"/>
      <c r="E70" s="358"/>
      <c r="F70" s="358"/>
      <c r="G70" s="358"/>
      <c r="H70" s="358"/>
      <c r="I70" s="358"/>
      <c r="J70" s="358"/>
      <c r="K70" s="358"/>
      <c r="L70" s="358"/>
      <c r="M70" s="358"/>
      <c r="N70" s="358"/>
      <c r="O70" s="358"/>
      <c r="P70" s="358"/>
    </row>
    <row r="71" spans="1:17" s="32" customFormat="1" ht="15.75" hidden="1" customHeight="1">
      <c r="A71" s="61"/>
      <c r="B71" s="358"/>
      <c r="C71" s="358"/>
      <c r="D71" s="358"/>
      <c r="E71" s="358"/>
      <c r="F71" s="358"/>
      <c r="G71" s="358"/>
      <c r="H71" s="358"/>
      <c r="I71" s="358"/>
      <c r="J71" s="358"/>
      <c r="K71" s="358"/>
      <c r="L71" s="358"/>
      <c r="M71" s="358"/>
      <c r="N71" s="358"/>
      <c r="O71" s="358"/>
      <c r="P71" s="358"/>
    </row>
    <row r="72" spans="1:17" s="32" customFormat="1" ht="24" hidden="1" customHeight="1">
      <c r="A72" s="60"/>
      <c r="B72" s="358"/>
      <c r="C72" s="358"/>
      <c r="D72" s="358"/>
      <c r="E72" s="358"/>
      <c r="F72" s="358"/>
      <c r="G72" s="358"/>
      <c r="H72" s="358"/>
      <c r="I72" s="358"/>
      <c r="J72" s="358"/>
      <c r="K72" s="358"/>
      <c r="L72" s="358"/>
      <c r="M72" s="358"/>
      <c r="N72" s="358"/>
      <c r="O72" s="358"/>
      <c r="P72" s="358"/>
    </row>
    <row r="73" spans="1:17" s="32" customFormat="1" ht="15.75" hidden="1" customHeight="1">
      <c r="A73" s="60"/>
      <c r="B73" s="62"/>
      <c r="C73" s="62"/>
      <c r="D73" s="62"/>
      <c r="E73" s="62"/>
      <c r="F73" s="62"/>
      <c r="G73" s="62"/>
      <c r="H73" s="62"/>
      <c r="I73" s="62"/>
      <c r="J73" s="62"/>
      <c r="K73" s="359"/>
      <c r="L73" s="359"/>
      <c r="M73" s="359"/>
      <c r="N73" s="359"/>
      <c r="O73" s="359"/>
      <c r="P73" s="359"/>
    </row>
    <row r="74" spans="1:17" s="32" customFormat="1" ht="15.75" hidden="1" customHeight="1">
      <c r="A74" s="60"/>
      <c r="B74" s="62"/>
      <c r="C74" s="62"/>
      <c r="D74" s="62"/>
      <c r="E74" s="62"/>
      <c r="F74" s="62"/>
      <c r="G74" s="62"/>
      <c r="H74" s="62"/>
      <c r="I74" s="62"/>
      <c r="J74" s="62"/>
      <c r="K74" s="359"/>
      <c r="L74" s="359"/>
      <c r="M74" s="359"/>
      <c r="N74" s="359"/>
      <c r="O74" s="359"/>
      <c r="P74" s="359"/>
    </row>
    <row r="75" spans="1:17" s="32" customFormat="1" ht="15.75" hidden="1" customHeight="1">
      <c r="A75" s="60"/>
      <c r="B75" s="62"/>
      <c r="C75" s="62"/>
      <c r="D75" s="62"/>
      <c r="E75" s="62"/>
      <c r="F75" s="62"/>
      <c r="G75" s="62"/>
      <c r="H75" s="62"/>
      <c r="I75" s="62"/>
      <c r="J75" s="62"/>
      <c r="K75" s="359"/>
      <c r="L75" s="359"/>
      <c r="M75" s="359"/>
      <c r="N75" s="359"/>
      <c r="O75" s="359"/>
      <c r="P75" s="359"/>
    </row>
    <row r="76" spans="1:17" s="32" customFormat="1" ht="15.75" hidden="1" customHeight="1">
      <c r="A76" s="60"/>
      <c r="B76" s="62"/>
      <c r="C76" s="62"/>
      <c r="D76" s="62"/>
      <c r="E76" s="62"/>
      <c r="F76" s="62"/>
      <c r="G76" s="62"/>
      <c r="H76" s="62"/>
      <c r="I76" s="62"/>
      <c r="J76" s="62"/>
      <c r="K76" s="359"/>
      <c r="L76" s="359"/>
      <c r="M76" s="359"/>
      <c r="N76" s="359"/>
      <c r="O76" s="359"/>
      <c r="P76" s="359"/>
    </row>
    <row r="77" spans="1:17" s="32" customFormat="1" ht="15.75" hidden="1" customHeight="1">
      <c r="A77" s="60"/>
      <c r="B77" s="62"/>
      <c r="C77" s="62"/>
      <c r="D77" s="62"/>
      <c r="E77" s="62"/>
      <c r="F77" s="62"/>
      <c r="G77" s="62"/>
      <c r="H77" s="62"/>
      <c r="I77" s="62"/>
      <c r="J77" s="62"/>
      <c r="K77" s="359"/>
      <c r="L77" s="359"/>
      <c r="M77" s="359"/>
      <c r="N77" s="359"/>
      <c r="O77" s="359"/>
      <c r="P77" s="359"/>
    </row>
    <row r="78" spans="1:17" s="32" customFormat="1" hidden="1">
      <c r="A78" s="61"/>
      <c r="B78" s="63"/>
      <c r="C78" s="360"/>
      <c r="D78" s="360"/>
      <c r="E78" s="360"/>
      <c r="F78" s="360"/>
      <c r="G78" s="360"/>
      <c r="H78" s="360"/>
      <c r="I78" s="360"/>
      <c r="J78" s="63"/>
      <c r="K78" s="359"/>
      <c r="L78" s="359"/>
      <c r="M78" s="359"/>
      <c r="N78" s="359"/>
      <c r="O78" s="359"/>
      <c r="P78" s="359"/>
    </row>
    <row r="79" spans="1:17" s="32" customFormat="1" hidden="1">
      <c r="A79" s="61"/>
      <c r="B79" s="63"/>
      <c r="C79" s="63"/>
      <c r="D79" s="63"/>
      <c r="E79" s="63"/>
      <c r="F79" s="63"/>
      <c r="G79" s="63"/>
      <c r="H79" s="63"/>
      <c r="I79" s="63"/>
      <c r="J79" s="63"/>
      <c r="K79" s="359"/>
      <c r="L79" s="359"/>
      <c r="M79" s="359"/>
      <c r="N79" s="359"/>
      <c r="O79" s="359"/>
      <c r="P79" s="359"/>
    </row>
    <row r="80" spans="1:17" hidden="1">
      <c r="A80" s="64"/>
      <c r="B80" s="65"/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6"/>
      <c r="P80" s="67"/>
      <c r="Q80" s="31"/>
    </row>
    <row r="81" spans="1:17" hidden="1">
      <c r="A81" s="64"/>
      <c r="B81" s="65"/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/>
      <c r="P81" s="67"/>
      <c r="Q81" s="31"/>
    </row>
    <row r="82" spans="1:17" hidden="1">
      <c r="A82" s="64"/>
      <c r="B82" s="65"/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6"/>
      <c r="P82" s="67"/>
      <c r="Q82" s="31"/>
    </row>
    <row r="83" spans="1:17" hidden="1">
      <c r="A83" s="68"/>
      <c r="B83" s="69"/>
      <c r="C83" s="69"/>
      <c r="D83" s="69"/>
      <c r="E83" s="69"/>
      <c r="F83" s="69"/>
      <c r="G83" s="69"/>
      <c r="H83" s="69"/>
      <c r="I83" s="69"/>
      <c r="J83" s="69"/>
      <c r="K83" s="69"/>
      <c r="L83" s="69"/>
      <c r="M83" s="69"/>
      <c r="N83" s="69"/>
      <c r="O83" s="70"/>
      <c r="P83" s="71"/>
    </row>
    <row r="84" spans="1:17" hidden="1">
      <c r="A84" s="68"/>
      <c r="B84" s="69"/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1"/>
    </row>
    <row r="85" spans="1:17" hidden="1">
      <c r="A85" s="68"/>
      <c r="B85" s="69"/>
      <c r="C85" s="69"/>
      <c r="D85" s="69"/>
      <c r="E85" s="69"/>
      <c r="F85" s="69"/>
      <c r="G85" s="69"/>
      <c r="H85" s="69"/>
      <c r="I85" s="69"/>
      <c r="J85" s="69"/>
      <c r="K85" s="69"/>
      <c r="L85" s="69"/>
      <c r="M85" s="69"/>
      <c r="N85" s="69"/>
      <c r="O85" s="70"/>
      <c r="P85" s="71"/>
    </row>
    <row r="86" spans="1:17" hidden="1"/>
    <row r="87" spans="1:17" ht="15.75" hidden="1" customHeight="1"/>
  </sheetData>
  <sheetProtection password="FC12" sheet="1" objects="1" scenarios="1"/>
  <mergeCells count="134">
    <mergeCell ref="A7:A10"/>
    <mergeCell ref="B7:K7"/>
    <mergeCell ref="L7:N7"/>
    <mergeCell ref="A1:P1"/>
    <mergeCell ref="A2:P2"/>
    <mergeCell ref="B3:C3"/>
    <mergeCell ref="D3:I3"/>
    <mergeCell ref="K3:M3"/>
    <mergeCell ref="O3:P3"/>
    <mergeCell ref="O7:P9"/>
    <mergeCell ref="B8:K8"/>
    <mergeCell ref="L8:N8"/>
    <mergeCell ref="B9:K9"/>
    <mergeCell ref="L9:N9"/>
    <mergeCell ref="B10:K10"/>
    <mergeCell ref="L10:N10"/>
    <mergeCell ref="B4:N4"/>
    <mergeCell ref="B5:N5"/>
    <mergeCell ref="B6:N6"/>
    <mergeCell ref="B11:N11"/>
    <mergeCell ref="A12:A14"/>
    <mergeCell ref="B12:I12"/>
    <mergeCell ref="J12:K12"/>
    <mergeCell ref="L12:N12"/>
    <mergeCell ref="O12:P14"/>
    <mergeCell ref="B13:C14"/>
    <mergeCell ref="D13:F13"/>
    <mergeCell ref="G13:I13"/>
    <mergeCell ref="J13:K13"/>
    <mergeCell ref="A19:A31"/>
    <mergeCell ref="B19:P19"/>
    <mergeCell ref="B20:P20"/>
    <mergeCell ref="C21:F21"/>
    <mergeCell ref="J21:L21"/>
    <mergeCell ref="O21:P30"/>
    <mergeCell ref="C22:F22"/>
    <mergeCell ref="L13:N13"/>
    <mergeCell ref="D14:F14"/>
    <mergeCell ref="G14:I14"/>
    <mergeCell ref="J14:K14"/>
    <mergeCell ref="L14:N14"/>
    <mergeCell ref="B15:N15"/>
    <mergeCell ref="J22:L22"/>
    <mergeCell ref="C23:F23"/>
    <mergeCell ref="J23:L23"/>
    <mergeCell ref="C24:F24"/>
    <mergeCell ref="J24:L24"/>
    <mergeCell ref="C25:F25"/>
    <mergeCell ref="J25:L25"/>
    <mergeCell ref="B16:N16"/>
    <mergeCell ref="B17:N17"/>
    <mergeCell ref="B18:N18"/>
    <mergeCell ref="C29:F29"/>
    <mergeCell ref="J29:L29"/>
    <mergeCell ref="B30:L30"/>
    <mergeCell ref="B31:N31"/>
    <mergeCell ref="B32:N32"/>
    <mergeCell ref="B33:N33"/>
    <mergeCell ref="C26:F26"/>
    <mergeCell ref="J26:L26"/>
    <mergeCell ref="C27:F27"/>
    <mergeCell ref="J27:L27"/>
    <mergeCell ref="C28:F28"/>
    <mergeCell ref="J28:L28"/>
    <mergeCell ref="B34:N34"/>
    <mergeCell ref="A35:A44"/>
    <mergeCell ref="B35:P35"/>
    <mergeCell ref="B36:N36"/>
    <mergeCell ref="B37:N37"/>
    <mergeCell ref="B38:N38"/>
    <mergeCell ref="B39:N39"/>
    <mergeCell ref="B40:N40"/>
    <mergeCell ref="B41:N41"/>
    <mergeCell ref="B42:N42"/>
    <mergeCell ref="B43:N43"/>
    <mergeCell ref="B44:N44"/>
    <mergeCell ref="B45:N45"/>
    <mergeCell ref="B46:N46"/>
    <mergeCell ref="B47:N47"/>
    <mergeCell ref="A48:A61"/>
    <mergeCell ref="B48:P48"/>
    <mergeCell ref="B49:F49"/>
    <mergeCell ref="G49:J49"/>
    <mergeCell ref="K49:N49"/>
    <mergeCell ref="B55:D55"/>
    <mergeCell ref="E55:F55"/>
    <mergeCell ref="G55:I55"/>
    <mergeCell ref="K55:M55"/>
    <mergeCell ref="B53:D53"/>
    <mergeCell ref="E53:F53"/>
    <mergeCell ref="G53:I53"/>
    <mergeCell ref="K53:M53"/>
    <mergeCell ref="B54:D54"/>
    <mergeCell ref="E54:F54"/>
    <mergeCell ref="G54:I54"/>
    <mergeCell ref="K54:M54"/>
    <mergeCell ref="B50:D50"/>
    <mergeCell ref="E50:F50"/>
    <mergeCell ref="G50:I50"/>
    <mergeCell ref="K50:M50"/>
    <mergeCell ref="A69:D69"/>
    <mergeCell ref="M69:P69"/>
    <mergeCell ref="B70:P72"/>
    <mergeCell ref="K73:P79"/>
    <mergeCell ref="C78:I78"/>
    <mergeCell ref="O64:P64"/>
    <mergeCell ref="E65:H65"/>
    <mergeCell ref="I65:J65"/>
    <mergeCell ref="L65:M65"/>
    <mergeCell ref="O65:P65"/>
    <mergeCell ref="A66:N66"/>
    <mergeCell ref="A64:A65"/>
    <mergeCell ref="B64:D65"/>
    <mergeCell ref="E64:H64"/>
    <mergeCell ref="I64:J64"/>
    <mergeCell ref="L64:M64"/>
    <mergeCell ref="B51:D51"/>
    <mergeCell ref="E51:F51"/>
    <mergeCell ref="G51:I51"/>
    <mergeCell ref="K51:M51"/>
    <mergeCell ref="B52:D52"/>
    <mergeCell ref="E52:F52"/>
    <mergeCell ref="G52:I52"/>
    <mergeCell ref="K52:M52"/>
    <mergeCell ref="B68:E68"/>
    <mergeCell ref="L68:O68"/>
    <mergeCell ref="B63:N63"/>
    <mergeCell ref="B56:N56"/>
    <mergeCell ref="B57:N57"/>
    <mergeCell ref="B59:N59"/>
    <mergeCell ref="B60:N60"/>
    <mergeCell ref="B61:N61"/>
    <mergeCell ref="B62:N62"/>
    <mergeCell ref="B58:N58"/>
  </mergeCells>
  <printOptions horizontalCentered="1"/>
  <pageMargins left="0.39370078740157499" right="0.23622047244094499" top="0.23622047244094499" bottom="0.27559055118110198" header="0.196850393700787" footer="0.23622047244094499"/>
  <pageSetup paperSize="9" scale="71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Salary</vt:lpstr>
      <vt:lpstr>Other Deduction</vt:lpstr>
      <vt:lpstr>Tax Old Regime</vt:lpstr>
      <vt:lpstr>Tax New Regime</vt:lpstr>
      <vt:lpstr>Salary!Print_Area</vt:lpstr>
      <vt:lpstr>'Tax New Regime'!Print_Area</vt:lpstr>
      <vt:lpstr>'Tax Old Regime'!Print_Area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</dc:creator>
  <cp:lastModifiedBy>Mihika Meghwal</cp:lastModifiedBy>
  <cp:lastPrinted>2024-01-06T11:23:52Z</cp:lastPrinted>
  <dcterms:created xsi:type="dcterms:W3CDTF">2013-12-06T08:14:36Z</dcterms:created>
  <dcterms:modified xsi:type="dcterms:W3CDTF">2024-02-15T14:52:44Z</dcterms:modified>
</cp:coreProperties>
</file>