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vml" ContentType="application/vnd.openxmlformats-officedocument.vmlDrawing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20" windowWidth="15135" windowHeight="7965" tabRatio="780"/>
  </bookViews>
  <sheets>
    <sheet name="MASTER SHEET" sheetId="790" r:id="rId1"/>
    <sheet name="D.A.ARREAR CALCULATION" sheetId="789" r:id="rId2"/>
  </sheets>
  <definedNames>
    <definedName name="_xlnm._FilterDatabase" localSheetId="1" hidden="1">'D.A.ARREAR CALCULATION'!$F$3:$X$5</definedName>
    <definedName name="ANAND">'MASTER SHEET'!#REF!</definedName>
    <definedName name="ANANDD">'MASTER SHEET'!#REF!</definedName>
    <definedName name="_xlnm.Print_Area" localSheetId="1">'D.A.ARREAR CALCULATION'!$A$1:$X$25</definedName>
  </definedNames>
  <calcPr calcId="124519"/>
</workbook>
</file>

<file path=xl/calcChain.xml><?xml version="1.0" encoding="utf-8"?>
<calcChain xmlns="http://schemas.openxmlformats.org/spreadsheetml/2006/main">
  <c r="M5" i="789"/>
  <c r="A5" i="790"/>
  <c r="A1" i="789"/>
  <c r="S20"/>
  <c r="S10"/>
  <c r="I5"/>
  <c r="S12"/>
  <c r="S13"/>
  <c r="S14"/>
  <c r="S15"/>
  <c r="S16"/>
  <c r="S17"/>
  <c r="S18"/>
  <c r="S19"/>
  <c r="S21"/>
  <c r="S22"/>
  <c r="S23"/>
  <c r="S24"/>
  <c r="S25"/>
  <c r="S6"/>
  <c r="S7"/>
  <c r="S8"/>
  <c r="S9"/>
  <c r="S11"/>
  <c r="S5"/>
  <c r="F5"/>
  <c r="K5" s="1"/>
  <c r="A11" i="790"/>
  <c r="A12"/>
  <c r="A12" i="789" s="1"/>
  <c r="A13" i="790"/>
  <c r="A13" i="789" s="1"/>
  <c r="A14" i="790"/>
  <c r="A14" i="789" s="1"/>
  <c r="A15" i="790"/>
  <c r="A15" i="789" s="1"/>
  <c r="A16" i="790"/>
  <c r="A16" i="789" s="1"/>
  <c r="A17" i="790"/>
  <c r="A17" i="789" s="1"/>
  <c r="A18" i="790"/>
  <c r="A18" i="789" s="1"/>
  <c r="A19" i="790"/>
  <c r="A19" i="789" s="1"/>
  <c r="A20" i="790"/>
  <c r="A20" i="789" s="1"/>
  <c r="A21" i="790"/>
  <c r="A21" i="789" s="1"/>
  <c r="A22" i="790"/>
  <c r="A22" i="789" s="1"/>
  <c r="A23" i="790"/>
  <c r="A23" i="789" s="1"/>
  <c r="A24" i="790"/>
  <c r="A24" i="789" s="1"/>
  <c r="A6" i="790"/>
  <c r="A7"/>
  <c r="A8"/>
  <c r="A9"/>
  <c r="A10"/>
  <c r="A10" i="789" s="1"/>
  <c r="B24" l="1"/>
  <c r="D24" s="1"/>
  <c r="B22"/>
  <c r="D22" s="1"/>
  <c r="B18"/>
  <c r="D18" s="1"/>
  <c r="B16"/>
  <c r="D16" s="1"/>
  <c r="U5"/>
  <c r="B14"/>
  <c r="D14" s="1"/>
  <c r="B13"/>
  <c r="D13" s="1"/>
  <c r="B23"/>
  <c r="D23" s="1"/>
  <c r="B19"/>
  <c r="D19" s="1"/>
  <c r="B17"/>
  <c r="D17" s="1"/>
  <c r="B15"/>
  <c r="D15" s="1"/>
  <c r="G5"/>
  <c r="B20"/>
  <c r="D20" s="1"/>
  <c r="B21"/>
  <c r="D21" s="1"/>
  <c r="B25"/>
  <c r="D25" s="1"/>
  <c r="Q5"/>
  <c r="E21" l="1"/>
  <c r="F21"/>
  <c r="E17"/>
  <c r="F17"/>
  <c r="E23"/>
  <c r="F23"/>
  <c r="E13"/>
  <c r="F13"/>
  <c r="E24"/>
  <c r="F24"/>
  <c r="E25"/>
  <c r="F25"/>
  <c r="E20"/>
  <c r="F20"/>
  <c r="E15"/>
  <c r="F15"/>
  <c r="E19"/>
  <c r="F19"/>
  <c r="E18"/>
  <c r="F18"/>
  <c r="E14"/>
  <c r="E16"/>
  <c r="F16"/>
  <c r="E22"/>
  <c r="F22"/>
  <c r="L5"/>
  <c r="N5" s="1"/>
  <c r="O5"/>
  <c r="A6" l="1"/>
  <c r="A7"/>
  <c r="A8"/>
  <c r="A9"/>
  <c r="B10" s="1"/>
  <c r="D10" s="1"/>
  <c r="F10" s="1"/>
  <c r="A11"/>
  <c r="E10" l="1"/>
  <c r="A5"/>
  <c r="B5" s="1"/>
  <c r="D5" s="1"/>
  <c r="E5" s="1"/>
  <c r="C12"/>
  <c r="C21"/>
  <c r="C17"/>
  <c r="C13"/>
  <c r="C16"/>
  <c r="C22"/>
  <c r="C10"/>
  <c r="C20"/>
  <c r="C23"/>
  <c r="C19"/>
  <c r="C15"/>
  <c r="C14"/>
  <c r="C18"/>
  <c r="C24"/>
  <c r="C8"/>
  <c r="C6"/>
  <c r="C9"/>
  <c r="C7"/>
  <c r="B12"/>
  <c r="D12" s="1"/>
  <c r="F12" s="1"/>
  <c r="C11"/>
  <c r="B11"/>
  <c r="D11" s="1"/>
  <c r="C5"/>
  <c r="B8"/>
  <c r="D8" s="1"/>
  <c r="B6"/>
  <c r="D6" s="1"/>
  <c r="B9"/>
  <c r="D9" s="1"/>
  <c r="B7"/>
  <c r="D7" s="1"/>
  <c r="E6" l="1"/>
  <c r="F6"/>
  <c r="E9"/>
  <c r="F9"/>
  <c r="E11"/>
  <c r="F11"/>
  <c r="E8"/>
  <c r="F8"/>
  <c r="E7"/>
  <c r="F7"/>
  <c r="F14" s="1"/>
  <c r="E12"/>
  <c r="H5"/>
  <c r="T6" l="1"/>
  <c r="P5"/>
  <c r="R5" s="1"/>
  <c r="J5"/>
  <c r="G7"/>
  <c r="G8"/>
  <c r="G9" l="1"/>
  <c r="V5"/>
  <c r="T5" s="1"/>
  <c r="I6"/>
  <c r="K6"/>
  <c r="K7"/>
  <c r="L7" s="1"/>
  <c r="K8"/>
  <c r="K9" s="1"/>
  <c r="I7"/>
  <c r="G6"/>
  <c r="O6" s="1"/>
  <c r="M6"/>
  <c r="M7" s="1"/>
  <c r="M8" s="1"/>
  <c r="M9" s="1"/>
  <c r="M10" s="1"/>
  <c r="L6"/>
  <c r="H7"/>
  <c r="H8"/>
  <c r="O9" l="1"/>
  <c r="G10"/>
  <c r="H10" s="1"/>
  <c r="K10"/>
  <c r="L10" s="1"/>
  <c r="N10" s="1"/>
  <c r="I8"/>
  <c r="J8" s="1"/>
  <c r="G11"/>
  <c r="K11"/>
  <c r="M11"/>
  <c r="H6"/>
  <c r="J6" s="1"/>
  <c r="N6"/>
  <c r="W5"/>
  <c r="X5" s="1"/>
  <c r="Q7"/>
  <c r="P6"/>
  <c r="Q6"/>
  <c r="N7"/>
  <c r="L8"/>
  <c r="N8" s="1"/>
  <c r="P7"/>
  <c r="L9"/>
  <c r="N9" s="1"/>
  <c r="J7"/>
  <c r="O7"/>
  <c r="O8"/>
  <c r="O10" l="1"/>
  <c r="P10"/>
  <c r="Q8"/>
  <c r="I9"/>
  <c r="G12"/>
  <c r="M12"/>
  <c r="M13" s="1"/>
  <c r="K12"/>
  <c r="L12" s="1"/>
  <c r="G13"/>
  <c r="R6"/>
  <c r="V6" s="1"/>
  <c r="R7"/>
  <c r="P8"/>
  <c r="L11"/>
  <c r="N11" s="1"/>
  <c r="O11"/>
  <c r="H9"/>
  <c r="R8" l="1"/>
  <c r="V8" s="1"/>
  <c r="U8" s="1"/>
  <c r="M14"/>
  <c r="M15" s="1"/>
  <c r="N12"/>
  <c r="Q9"/>
  <c r="I10"/>
  <c r="I11" s="1"/>
  <c r="H13"/>
  <c r="M17"/>
  <c r="M16"/>
  <c r="H12"/>
  <c r="O12"/>
  <c r="K13"/>
  <c r="L13" s="1"/>
  <c r="N13" s="1"/>
  <c r="G14"/>
  <c r="G15" s="1"/>
  <c r="K14"/>
  <c r="L14" s="1"/>
  <c r="V7"/>
  <c r="T7" s="1"/>
  <c r="T8" s="1"/>
  <c r="U6"/>
  <c r="P9"/>
  <c r="R9" s="1"/>
  <c r="J9"/>
  <c r="H11"/>
  <c r="U7" l="1"/>
  <c r="W7" s="1"/>
  <c r="X7" s="1"/>
  <c r="N14"/>
  <c r="Q11"/>
  <c r="I12"/>
  <c r="J12" s="1"/>
  <c r="Q10"/>
  <c r="R10" s="1"/>
  <c r="J10"/>
  <c r="W8"/>
  <c r="X8" s="1"/>
  <c r="O13"/>
  <c r="H15"/>
  <c r="P12"/>
  <c r="P13"/>
  <c r="K15"/>
  <c r="L15" s="1"/>
  <c r="N15" s="1"/>
  <c r="G16"/>
  <c r="M18"/>
  <c r="I16"/>
  <c r="H14"/>
  <c r="O14"/>
  <c r="K16"/>
  <c r="W6"/>
  <c r="X6" s="1"/>
  <c r="V9"/>
  <c r="T9" s="1"/>
  <c r="P11"/>
  <c r="R11" s="1"/>
  <c r="J11"/>
  <c r="U9" l="1"/>
  <c r="W9" s="1"/>
  <c r="X9" s="1"/>
  <c r="Q12"/>
  <c r="R12" s="1"/>
  <c r="I13"/>
  <c r="I14" s="1"/>
  <c r="T10"/>
  <c r="V10"/>
  <c r="U10" s="1"/>
  <c r="U11" s="1"/>
  <c r="O16"/>
  <c r="L16"/>
  <c r="N16" s="1"/>
  <c r="P14"/>
  <c r="H16"/>
  <c r="J16" s="1"/>
  <c r="Q16"/>
  <c r="I17"/>
  <c r="M19"/>
  <c r="M20" s="1"/>
  <c r="M21"/>
  <c r="M22" s="1"/>
  <c r="P15"/>
  <c r="V11"/>
  <c r="T11" s="1"/>
  <c r="G17"/>
  <c r="K17"/>
  <c r="L17" s="1"/>
  <c r="N17" s="1"/>
  <c r="T12"/>
  <c r="O15"/>
  <c r="Q14" l="1"/>
  <c r="R14" s="1"/>
  <c r="I15"/>
  <c r="J14"/>
  <c r="W11"/>
  <c r="X11" s="1"/>
  <c r="Q13"/>
  <c r="R13" s="1"/>
  <c r="J13"/>
  <c r="V12"/>
  <c r="U12" s="1"/>
  <c r="W10"/>
  <c r="X10" s="1"/>
  <c r="M23"/>
  <c r="M24" s="1"/>
  <c r="O17"/>
  <c r="H17"/>
  <c r="P17" s="1"/>
  <c r="G18"/>
  <c r="K18"/>
  <c r="Q17"/>
  <c r="I18"/>
  <c r="U16"/>
  <c r="P16"/>
  <c r="R16" s="1"/>
  <c r="Q15" l="1"/>
  <c r="R15" s="1"/>
  <c r="J15"/>
  <c r="U13"/>
  <c r="U14" s="1"/>
  <c r="U15" s="1"/>
  <c r="W12"/>
  <c r="X12" s="1"/>
  <c r="V13"/>
  <c r="T13" s="1"/>
  <c r="T14" s="1"/>
  <c r="T15" s="1"/>
  <c r="M25"/>
  <c r="Q18"/>
  <c r="L18"/>
  <c r="N18" s="1"/>
  <c r="K19"/>
  <c r="L19" s="1"/>
  <c r="N19" s="1"/>
  <c r="H18"/>
  <c r="O18"/>
  <c r="K20"/>
  <c r="I19"/>
  <c r="R17"/>
  <c r="U17"/>
  <c r="G19"/>
  <c r="J17"/>
  <c r="W13" l="1"/>
  <c r="X13" s="1"/>
  <c r="V14"/>
  <c r="O19"/>
  <c r="H19"/>
  <c r="P19" s="1"/>
  <c r="G20"/>
  <c r="G21"/>
  <c r="T16"/>
  <c r="T17"/>
  <c r="T18"/>
  <c r="Q19"/>
  <c r="J18"/>
  <c r="P18"/>
  <c r="R18" s="1"/>
  <c r="V18" s="1"/>
  <c r="U18"/>
  <c r="U19" s="1"/>
  <c r="U20" s="1"/>
  <c r="U21" s="1"/>
  <c r="U22" s="1"/>
  <c r="U23" s="1"/>
  <c r="U24" s="1"/>
  <c r="U25" s="1"/>
  <c r="L20"/>
  <c r="N20" s="1"/>
  <c r="K21"/>
  <c r="V17"/>
  <c r="W17" s="1"/>
  <c r="X17" s="1"/>
  <c r="I20"/>
  <c r="Q20" s="1"/>
  <c r="W14" l="1"/>
  <c r="X14" s="1"/>
  <c r="V15"/>
  <c r="J19"/>
  <c r="L21"/>
  <c r="N21" s="1"/>
  <c r="K22"/>
  <c r="H21"/>
  <c r="O21"/>
  <c r="G22"/>
  <c r="O20"/>
  <c r="H20"/>
  <c r="P20" s="1"/>
  <c r="I21"/>
  <c r="W18"/>
  <c r="X18" s="1"/>
  <c r="T19"/>
  <c r="R19"/>
  <c r="V19" s="1"/>
  <c r="V16" l="1"/>
  <c r="W16" s="1"/>
  <c r="X16" s="1"/>
  <c r="W15"/>
  <c r="X15" s="1"/>
  <c r="Q21"/>
  <c r="I22"/>
  <c r="H22"/>
  <c r="O22"/>
  <c r="G23"/>
  <c r="J21"/>
  <c r="P21"/>
  <c r="R21" s="1"/>
  <c r="V21" s="1"/>
  <c r="T20"/>
  <c r="T21" s="1"/>
  <c r="W19"/>
  <c r="X19" s="1"/>
  <c r="L22"/>
  <c r="N22" s="1"/>
  <c r="K23"/>
  <c r="J20"/>
  <c r="R20"/>
  <c r="V20" s="1"/>
  <c r="L23" l="1"/>
  <c r="N23" s="1"/>
  <c r="K24"/>
  <c r="O23"/>
  <c r="H23"/>
  <c r="G24"/>
  <c r="J22"/>
  <c r="P22"/>
  <c r="W20"/>
  <c r="X20" s="1"/>
  <c r="W21"/>
  <c r="X21" s="1"/>
  <c r="T22"/>
  <c r="Q22"/>
  <c r="R22" s="1"/>
  <c r="V22" s="1"/>
  <c r="I23"/>
  <c r="J23" s="1"/>
  <c r="P23" l="1"/>
  <c r="Q23"/>
  <c r="I24"/>
  <c r="W22"/>
  <c r="X22" s="1"/>
  <c r="T23"/>
  <c r="T24" s="1"/>
  <c r="T25" s="1"/>
  <c r="H24"/>
  <c r="O24"/>
  <c r="G25"/>
  <c r="L24"/>
  <c r="N24" s="1"/>
  <c r="K25"/>
  <c r="R23" l="1"/>
  <c r="V23" s="1"/>
  <c r="W23" s="1"/>
  <c r="X23" s="1"/>
  <c r="J24"/>
  <c r="P24"/>
  <c r="L25"/>
  <c r="N25" s="1"/>
  <c r="H25"/>
  <c r="O25"/>
  <c r="Q24"/>
  <c r="I25"/>
  <c r="Q25" s="1"/>
  <c r="P25" l="1"/>
  <c r="J25"/>
  <c r="R25"/>
  <c r="R24"/>
  <c r="V24" s="1"/>
  <c r="V25" l="1"/>
  <c r="W25" s="1"/>
  <c r="X25" s="1"/>
  <c r="W24"/>
  <c r="X24" s="1"/>
</calcChain>
</file>

<file path=xl/sharedStrings.xml><?xml version="1.0" encoding="utf-8"?>
<sst xmlns="http://schemas.openxmlformats.org/spreadsheetml/2006/main" count="75" uniqueCount="45">
  <si>
    <t>TOTAL</t>
  </si>
  <si>
    <t>DIFFERENCE</t>
  </si>
  <si>
    <t>TOTAL DEDUCTION</t>
  </si>
  <si>
    <t>NET PAY AMMOUNT</t>
  </si>
  <si>
    <t>NO</t>
  </si>
  <si>
    <t>DESIGNATION</t>
  </si>
  <si>
    <t xml:space="preserve">NAME OF EMPLOYEE                                                </t>
  </si>
  <si>
    <t>S.N.</t>
  </si>
  <si>
    <t xml:space="preserve">GPF   </t>
  </si>
  <si>
    <t>DEDUCTION</t>
  </si>
  <si>
    <t>I TAX</t>
  </si>
  <si>
    <t>GOVT SR. SECONDARY SCHOOL, GORDHANPURA, ATRU (BARAN)</t>
  </si>
  <si>
    <t>GPF 2004</t>
  </si>
  <si>
    <t>GPF</t>
  </si>
  <si>
    <t>GPF/GPF 2004</t>
  </si>
  <si>
    <t xml:space="preserve">     TAX      %</t>
  </si>
  <si>
    <t>BASIC PAY</t>
  </si>
  <si>
    <t>JAN</t>
  </si>
  <si>
    <t>FEB</t>
  </si>
  <si>
    <t>D.A. DRAWN (46%)</t>
  </si>
  <si>
    <t>SURRENDER</t>
  </si>
  <si>
    <t>EMPLOYEE NAME</t>
  </si>
  <si>
    <t>D.A. DUE (50%)</t>
  </si>
  <si>
    <t>RAJENDRA KUMAR CHITTORA</t>
  </si>
  <si>
    <t>PRINCIPAL</t>
  </si>
  <si>
    <t>GIRDHARI LAL DIGWAL</t>
  </si>
  <si>
    <t>LECTURER</t>
  </si>
  <si>
    <t>D.A. ARREAR - 01.01.2024 TO 29.02.2024 (46% TO 50%)</t>
  </si>
  <si>
    <t>इस टेबल को पूर्ण भरने के बाद D.A. ARREAR CALCULATION वाली शीट से प्रिंट निकालें।              (D.A. ARREAR CALCULATION 46% TO 50%)</t>
  </si>
  <si>
    <t>CREATED BY: PARMANAND MEGHWAL</t>
  </si>
  <si>
    <t xml:space="preserve"> BASIC  (01.01.2024)</t>
  </si>
  <si>
    <t xml:space="preserve">CREATED BY : PARMANAND MEGHWAL </t>
  </si>
  <si>
    <t>WWW.RAJTEACHERS.NET</t>
  </si>
  <si>
    <t xml:space="preserve">OFFICE NAME </t>
  </si>
  <si>
    <t>YES</t>
  </si>
  <si>
    <t>SURRENDER  (Jan To Feb) 2024</t>
  </si>
  <si>
    <t>KAILASH CHANDRA NAGAR</t>
  </si>
  <si>
    <t>SR TEACHER</t>
  </si>
  <si>
    <t>INDAR RAJ MEGHWAL</t>
  </si>
  <si>
    <t>SITA RAM MEENA</t>
  </si>
  <si>
    <t>LOKESH KUMAR MEENA</t>
  </si>
  <si>
    <t>MURLI DHAR MAHAWER</t>
  </si>
  <si>
    <t>TEACHER</t>
  </si>
  <si>
    <t>RAM DAYAL MEENA</t>
  </si>
  <si>
    <t>MOHINI BAI UDAIPURIA</t>
  </si>
</sst>
</file>

<file path=xl/styles.xml><?xml version="1.0" encoding="utf-8"?>
<styleSheet xmlns="http://schemas.openxmlformats.org/spreadsheetml/2006/main">
  <fonts count="17">
    <font>
      <sz val="10"/>
      <name val="Arial"/>
    </font>
    <font>
      <sz val="10"/>
      <name val="Arial"/>
      <family val="2"/>
    </font>
    <font>
      <sz val="10"/>
      <name val="Arial"/>
      <family val="2"/>
    </font>
    <font>
      <b/>
      <sz val="9"/>
      <name val="Arial"/>
      <family val="2"/>
    </font>
    <font>
      <sz val="12"/>
      <name val="Arial"/>
      <family val="2"/>
    </font>
    <font>
      <sz val="14"/>
      <name val="Arial"/>
      <family val="2"/>
    </font>
    <font>
      <b/>
      <sz val="10"/>
      <name val="Arial"/>
      <family val="2"/>
    </font>
    <font>
      <b/>
      <sz val="14"/>
      <color theme="1"/>
      <name val="Calibri"/>
      <family val="2"/>
      <scheme val="minor"/>
    </font>
    <font>
      <b/>
      <sz val="20"/>
      <name val="Calibri"/>
      <family val="2"/>
      <scheme val="minor"/>
    </font>
    <font>
      <b/>
      <sz val="16"/>
      <name val="Calibri"/>
      <family val="2"/>
      <scheme val="minor"/>
    </font>
    <font>
      <b/>
      <sz val="16"/>
      <name val="Arial"/>
      <family val="2"/>
    </font>
    <font>
      <b/>
      <sz val="18"/>
      <name val="Arial"/>
      <family val="2"/>
    </font>
    <font>
      <b/>
      <sz val="20"/>
      <name val="Arial"/>
      <family val="2"/>
    </font>
    <font>
      <b/>
      <sz val="18"/>
      <name val="Calibri"/>
      <family val="2"/>
      <scheme val="minor"/>
    </font>
    <font>
      <b/>
      <sz val="18"/>
      <color theme="0"/>
      <name val="Calibri"/>
      <family val="2"/>
      <scheme val="minor"/>
    </font>
    <font>
      <u/>
      <sz val="10"/>
      <color theme="10"/>
      <name val="Arial"/>
      <family val="2"/>
    </font>
    <font>
      <b/>
      <u/>
      <sz val="18"/>
      <color theme="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00206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5" fillId="0" borderId="0" applyNumberFormat="0" applyFill="0" applyBorder="0" applyAlignment="0" applyProtection="0">
      <alignment vertical="top"/>
      <protection locked="0"/>
    </xf>
  </cellStyleXfs>
  <cellXfs count="42">
    <xf numFmtId="0" fontId="0" fillId="0" borderId="0" xfId="0"/>
    <xf numFmtId="0" fontId="1" fillId="2" borderId="0" xfId="0" applyFont="1" applyFill="1" applyAlignment="1">
      <alignment vertical="center"/>
    </xf>
    <xf numFmtId="0" fontId="1" fillId="2" borderId="0" xfId="0" applyFont="1" applyFill="1" applyAlignment="1">
      <alignment horizontal="left" vertical="center"/>
    </xf>
    <xf numFmtId="0" fontId="2" fillId="2" borderId="0" xfId="0" applyFont="1" applyFill="1" applyAlignment="1">
      <alignment vertical="center"/>
    </xf>
    <xf numFmtId="0" fontId="4" fillId="4" borderId="1" xfId="0" applyFont="1" applyFill="1" applyBorder="1" applyAlignment="1" applyProtection="1">
      <alignment horizontal="center" vertical="center" wrapText="1"/>
      <protection locked="0"/>
    </xf>
    <xf numFmtId="0" fontId="5" fillId="4" borderId="1" xfId="0" applyFont="1" applyFill="1" applyBorder="1" applyAlignment="1" applyProtection="1">
      <alignment horizontal="center" vertical="center"/>
      <protection locked="0"/>
    </xf>
    <xf numFmtId="0" fontId="4" fillId="4" borderId="1" xfId="0" applyFont="1" applyFill="1" applyBorder="1" applyAlignment="1" applyProtection="1">
      <alignment horizontal="left" vertical="center" wrapText="1"/>
      <protection locked="0"/>
    </xf>
    <xf numFmtId="0" fontId="7" fillId="3" borderId="0" xfId="0" applyFont="1" applyFill="1" applyBorder="1" applyAlignment="1">
      <alignment horizontal="center" vertical="center" textRotation="90" wrapText="1"/>
    </xf>
    <xf numFmtId="0" fontId="1" fillId="2" borderId="0" xfId="0" applyFont="1" applyFill="1" applyAlignment="1">
      <alignment horizontal="center" vertical="center"/>
    </xf>
    <xf numFmtId="0" fontId="1" fillId="2" borderId="1" xfId="0" applyFont="1" applyFill="1" applyBorder="1" applyAlignment="1" applyProtection="1">
      <alignment horizontal="center" vertical="center"/>
      <protection hidden="1"/>
    </xf>
    <xf numFmtId="0" fontId="3" fillId="6" borderId="1" xfId="0" applyFont="1" applyFill="1" applyBorder="1" applyAlignment="1" applyProtection="1">
      <alignment horizontal="center" vertical="center" wrapText="1"/>
      <protection hidden="1"/>
    </xf>
    <xf numFmtId="0" fontId="7" fillId="3" borderId="2" xfId="0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 textRotation="90" wrapText="1"/>
    </xf>
    <xf numFmtId="0" fontId="4" fillId="4" borderId="1" xfId="0" applyFont="1" applyFill="1" applyBorder="1" applyAlignment="1" applyProtection="1">
      <alignment horizontal="center" vertical="center" wrapText="1"/>
      <protection hidden="1"/>
    </xf>
    <xf numFmtId="0" fontId="6" fillId="6" borderId="5" xfId="0" applyFont="1" applyFill="1" applyBorder="1" applyAlignment="1" applyProtection="1">
      <alignment horizontal="center" vertical="center"/>
      <protection hidden="1"/>
    </xf>
    <xf numFmtId="0" fontId="6" fillId="6" borderId="2" xfId="0" applyFont="1" applyFill="1" applyBorder="1" applyAlignment="1" applyProtection="1">
      <alignment horizontal="center" vertical="center"/>
      <protection hidden="1"/>
    </xf>
    <xf numFmtId="0" fontId="1" fillId="2" borderId="0" xfId="0" applyFont="1" applyFill="1" applyAlignment="1" applyProtection="1">
      <alignment horizontal="center" vertical="center"/>
      <protection hidden="1"/>
    </xf>
    <xf numFmtId="0" fontId="1" fillId="2" borderId="0" xfId="0" applyFont="1" applyFill="1" applyAlignment="1" applyProtection="1">
      <alignment vertical="center" wrapText="1"/>
      <protection hidden="1"/>
    </xf>
    <xf numFmtId="0" fontId="1" fillId="2" borderId="0" xfId="0" applyFont="1" applyFill="1" applyAlignment="1" applyProtection="1">
      <alignment horizontal="center" vertical="center" wrapText="1"/>
      <protection hidden="1"/>
    </xf>
    <xf numFmtId="0" fontId="1" fillId="2" borderId="0" xfId="0" applyFont="1" applyFill="1" applyAlignment="1" applyProtection="1">
      <alignment horizontal="left" vertical="center" wrapText="1"/>
      <protection hidden="1"/>
    </xf>
    <xf numFmtId="0" fontId="2" fillId="2" borderId="0" xfId="0" applyFont="1" applyFill="1" applyAlignment="1" applyProtection="1">
      <alignment horizontal="center" vertical="center"/>
      <protection hidden="1"/>
    </xf>
    <xf numFmtId="0" fontId="1" fillId="2" borderId="0" xfId="0" applyFont="1" applyFill="1" applyAlignment="1" applyProtection="1">
      <alignment vertical="center"/>
      <protection hidden="1"/>
    </xf>
    <xf numFmtId="0" fontId="6" fillId="0" borderId="6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 textRotation="90"/>
    </xf>
    <xf numFmtId="0" fontId="14" fillId="7" borderId="7" xfId="0" applyFont="1" applyFill="1" applyBorder="1" applyAlignment="1">
      <alignment horizontal="center" vertical="center" wrapText="1"/>
    </xf>
    <xf numFmtId="0" fontId="14" fillId="7" borderId="4" xfId="0" applyFont="1" applyFill="1" applyBorder="1" applyAlignment="1">
      <alignment horizontal="center" vertical="center" wrapText="1"/>
    </xf>
    <xf numFmtId="0" fontId="16" fillId="7" borderId="4" xfId="1" applyFont="1" applyFill="1" applyBorder="1" applyAlignment="1" applyProtection="1">
      <alignment horizontal="center" vertical="center" wrapText="1"/>
    </xf>
    <xf numFmtId="0" fontId="13" fillId="5" borderId="9" xfId="0" applyFont="1" applyFill="1" applyBorder="1" applyAlignment="1" applyProtection="1">
      <alignment horizontal="center" vertical="center" wrapText="1"/>
      <protection hidden="1"/>
    </xf>
    <xf numFmtId="0" fontId="9" fillId="2" borderId="1" xfId="0" applyFont="1" applyFill="1" applyBorder="1" applyAlignment="1" applyProtection="1">
      <alignment horizontal="center" vertical="center" wrapText="1"/>
      <protection locked="0"/>
    </xf>
    <xf numFmtId="0" fontId="8" fillId="2" borderId="1" xfId="0" applyFont="1" applyFill="1" applyBorder="1" applyAlignment="1" applyProtection="1">
      <alignment horizontal="center" vertical="center" wrapText="1"/>
    </xf>
    <xf numFmtId="0" fontId="10" fillId="2" borderId="7" xfId="0" applyFont="1" applyFill="1" applyBorder="1" applyAlignment="1" applyProtection="1">
      <alignment horizontal="center" vertical="center"/>
      <protection hidden="1"/>
    </xf>
    <xf numFmtId="0" fontId="10" fillId="2" borderId="4" xfId="0" applyFont="1" applyFill="1" applyBorder="1" applyAlignment="1" applyProtection="1">
      <alignment horizontal="center" vertical="center"/>
      <protection hidden="1"/>
    </xf>
    <xf numFmtId="0" fontId="10" fillId="2" borderId="3" xfId="0" applyFont="1" applyFill="1" applyBorder="1" applyAlignment="1" applyProtection="1">
      <alignment horizontal="center" vertical="center"/>
      <protection hidden="1"/>
    </xf>
    <xf numFmtId="0" fontId="12" fillId="2" borderId="7" xfId="0" applyFont="1" applyFill="1" applyBorder="1" applyAlignment="1" applyProtection="1">
      <alignment horizontal="center" vertical="center"/>
      <protection hidden="1"/>
    </xf>
    <xf numFmtId="0" fontId="12" fillId="2" borderId="4" xfId="0" applyFont="1" applyFill="1" applyBorder="1" applyAlignment="1" applyProtection="1">
      <alignment horizontal="center" vertical="center"/>
      <protection hidden="1"/>
    </xf>
    <xf numFmtId="0" fontId="12" fillId="2" borderId="3" xfId="0" applyFont="1" applyFill="1" applyBorder="1" applyAlignment="1" applyProtection="1">
      <alignment horizontal="center" vertical="center"/>
      <protection hidden="1"/>
    </xf>
    <xf numFmtId="0" fontId="6" fillId="6" borderId="5" xfId="0" applyFont="1" applyFill="1" applyBorder="1" applyAlignment="1" applyProtection="1">
      <alignment horizontal="center" vertical="center"/>
      <protection hidden="1"/>
    </xf>
    <xf numFmtId="0" fontId="6" fillId="6" borderId="2" xfId="0" applyFont="1" applyFill="1" applyBorder="1" applyAlignment="1" applyProtection="1">
      <alignment horizontal="center" vertical="center"/>
      <protection hidden="1"/>
    </xf>
    <xf numFmtId="0" fontId="3" fillId="6" borderId="5" xfId="0" applyFont="1" applyFill="1" applyBorder="1" applyAlignment="1" applyProtection="1">
      <alignment horizontal="center" vertical="center" textRotation="90" wrapText="1"/>
      <protection hidden="1"/>
    </xf>
    <xf numFmtId="0" fontId="3" fillId="6" borderId="2" xfId="0" applyFont="1" applyFill="1" applyBorder="1" applyAlignment="1" applyProtection="1">
      <alignment horizontal="center" vertical="center" textRotation="90" wrapText="1"/>
      <protection hidden="1"/>
    </xf>
    <xf numFmtId="0" fontId="3" fillId="6" borderId="1" xfId="0" applyFont="1" applyFill="1" applyBorder="1" applyAlignment="1" applyProtection="1">
      <alignment horizontal="center" vertical="center" wrapText="1"/>
      <protection hidden="1"/>
    </xf>
    <xf numFmtId="0" fontId="13" fillId="5" borderId="8" xfId="0" applyFont="1" applyFill="1" applyBorder="1" applyAlignment="1" applyProtection="1">
      <alignment vertical="center" wrapText="1"/>
      <protection hidden="1"/>
    </xf>
  </cellXfs>
  <cellStyles count="2">
    <cellStyle name="Hyperlink" xfId="1" builtinId="8"/>
    <cellStyle name="Normal" xfId="0" builtinId="0"/>
  </cellStyles>
  <dxfs count="2">
    <dxf>
      <font>
        <b/>
        <i val="0"/>
        <color rgb="FFFF0000"/>
      </font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1676400</xdr:colOff>
      <xdr:row>2</xdr:row>
      <xdr:rowOff>200025</xdr:rowOff>
    </xdr:from>
    <xdr:to>
      <xdr:col>1</xdr:col>
      <xdr:colOff>2114550</xdr:colOff>
      <xdr:row>2</xdr:row>
      <xdr:rowOff>352425</xdr:rowOff>
    </xdr:to>
    <xdr:sp macro="" textlink="">
      <xdr:nvSpPr>
        <xdr:cNvPr id="2" name="Right Arrow 1"/>
        <xdr:cNvSpPr/>
      </xdr:nvSpPr>
      <xdr:spPr>
        <a:xfrm>
          <a:off x="2219325" y="1514475"/>
          <a:ext cx="438150" cy="152400"/>
        </a:xfrm>
        <a:prstGeom prst="rightArrow">
          <a:avLst/>
        </a:prstGeom>
        <a:solidFill>
          <a:schemeClr val="accent2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rajteachers.net/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5"/>
  <sheetViews>
    <sheetView tabSelected="1" topLeftCell="B1" workbookViewId="0">
      <selection activeCell="C4" sqref="C4"/>
    </sheetView>
  </sheetViews>
  <sheetFormatPr defaultColWidth="0" defaultRowHeight="12.75" zeroHeight="1"/>
  <cols>
    <col min="1" max="1" width="8.140625" hidden="1" customWidth="1"/>
    <col min="2" max="3" width="32.85546875" customWidth="1"/>
    <col min="4" max="4" width="19.140625" customWidth="1"/>
    <col min="5" max="5" width="13.42578125" customWidth="1"/>
    <col min="6" max="7" width="13.7109375" customWidth="1"/>
    <col min="8" max="8" width="0.7109375" customWidth="1"/>
    <col min="9" max="9" width="7.140625" hidden="1" customWidth="1"/>
    <col min="10" max="16384" width="9.140625" hidden="1"/>
  </cols>
  <sheetData>
    <row r="1" spans="1:9" ht="75" customHeight="1">
      <c r="A1" s="41"/>
      <c r="B1" s="27" t="s">
        <v>28</v>
      </c>
      <c r="C1" s="27"/>
      <c r="D1" s="27"/>
      <c r="E1" s="27"/>
      <c r="F1" s="27"/>
      <c r="G1" s="27"/>
      <c r="I1" s="23"/>
    </row>
    <row r="2" spans="1:9" ht="28.5" customHeight="1">
      <c r="A2" s="24" t="s">
        <v>31</v>
      </c>
      <c r="B2" s="25"/>
      <c r="C2" s="25"/>
      <c r="D2" s="26" t="s">
        <v>32</v>
      </c>
      <c r="E2" s="25"/>
      <c r="F2" s="25"/>
      <c r="G2" s="25"/>
      <c r="I2" s="23"/>
    </row>
    <row r="3" spans="1:9" ht="39" customHeight="1">
      <c r="A3" s="29" t="s">
        <v>33</v>
      </c>
      <c r="B3" s="29"/>
      <c r="C3" s="28" t="s">
        <v>11</v>
      </c>
      <c r="D3" s="28"/>
      <c r="E3" s="28"/>
      <c r="F3" s="28"/>
      <c r="G3" s="28"/>
      <c r="I3" s="23"/>
    </row>
    <row r="4" spans="1:9" ht="97.5" customHeight="1">
      <c r="A4" s="11" t="s">
        <v>7</v>
      </c>
      <c r="B4" s="11" t="s">
        <v>6</v>
      </c>
      <c r="C4" s="11" t="s">
        <v>5</v>
      </c>
      <c r="D4" s="11" t="s">
        <v>30</v>
      </c>
      <c r="E4" s="11" t="s">
        <v>15</v>
      </c>
      <c r="F4" s="12" t="s">
        <v>35</v>
      </c>
      <c r="G4" s="7" t="s">
        <v>14</v>
      </c>
      <c r="I4" s="23"/>
    </row>
    <row r="5" spans="1:9" ht="31.5" customHeight="1">
      <c r="A5" s="13">
        <f>IF(B5="","",ROWS($B$5:B5))</f>
        <v>1</v>
      </c>
      <c r="B5" s="6" t="s">
        <v>23</v>
      </c>
      <c r="C5" s="6" t="s">
        <v>24</v>
      </c>
      <c r="D5" s="4">
        <v>93100</v>
      </c>
      <c r="E5" s="4">
        <v>0</v>
      </c>
      <c r="F5" s="5" t="s">
        <v>34</v>
      </c>
      <c r="G5" s="5" t="s">
        <v>13</v>
      </c>
      <c r="I5" s="23"/>
    </row>
    <row r="6" spans="1:9" ht="31.5" customHeight="1">
      <c r="A6" s="13">
        <f>IF(B6="","",ROWS($B$5:B6))</f>
        <v>2</v>
      </c>
      <c r="B6" s="6" t="s">
        <v>25</v>
      </c>
      <c r="C6" s="6" t="s">
        <v>26</v>
      </c>
      <c r="D6" s="4">
        <v>45600</v>
      </c>
      <c r="E6" s="4">
        <v>0</v>
      </c>
      <c r="F6" s="5" t="s">
        <v>4</v>
      </c>
      <c r="G6" s="5" t="s">
        <v>12</v>
      </c>
      <c r="I6" s="23"/>
    </row>
    <row r="7" spans="1:9" ht="31.5" customHeight="1">
      <c r="A7" s="13">
        <f>IF(B7="","",ROWS($B$5:B7))</f>
        <v>3</v>
      </c>
      <c r="B7" s="6" t="s">
        <v>36</v>
      </c>
      <c r="C7" s="6" t="s">
        <v>37</v>
      </c>
      <c r="D7" s="4">
        <v>51400</v>
      </c>
      <c r="E7" s="4">
        <v>0</v>
      </c>
      <c r="F7" s="5" t="s">
        <v>4</v>
      </c>
      <c r="G7" s="5" t="s">
        <v>12</v>
      </c>
      <c r="I7" s="23"/>
    </row>
    <row r="8" spans="1:9" ht="31.5" customHeight="1">
      <c r="A8" s="13">
        <f>IF(B8="","",ROWS($B$5:B8))</f>
        <v>4</v>
      </c>
      <c r="B8" s="6" t="s">
        <v>38</v>
      </c>
      <c r="C8" s="6" t="s">
        <v>37</v>
      </c>
      <c r="D8" s="4">
        <v>51400</v>
      </c>
      <c r="E8" s="4">
        <v>0</v>
      </c>
      <c r="F8" s="5" t="s">
        <v>4</v>
      </c>
      <c r="G8" s="5" t="s">
        <v>12</v>
      </c>
      <c r="I8" s="23"/>
    </row>
    <row r="9" spans="1:9" ht="31.5" customHeight="1">
      <c r="A9" s="13">
        <f>IF(B9="","",ROWS($B$5:B9))</f>
        <v>5</v>
      </c>
      <c r="B9" s="6" t="s">
        <v>39</v>
      </c>
      <c r="C9" s="6" t="s">
        <v>26</v>
      </c>
      <c r="D9" s="4">
        <v>51400</v>
      </c>
      <c r="E9" s="4">
        <v>0</v>
      </c>
      <c r="F9" s="5" t="s">
        <v>4</v>
      </c>
      <c r="G9" s="5" t="s">
        <v>12</v>
      </c>
      <c r="I9" s="23"/>
    </row>
    <row r="10" spans="1:9" ht="31.5" customHeight="1">
      <c r="A10" s="13">
        <f>IF(B10="","",ROWS($B$5:B10))</f>
        <v>6</v>
      </c>
      <c r="B10" s="6" t="s">
        <v>40</v>
      </c>
      <c r="C10" s="6" t="s">
        <v>37</v>
      </c>
      <c r="D10" s="4">
        <v>38900</v>
      </c>
      <c r="E10" s="4">
        <v>0</v>
      </c>
      <c r="F10" s="5" t="s">
        <v>4</v>
      </c>
      <c r="G10" s="5" t="s">
        <v>12</v>
      </c>
      <c r="I10" s="23"/>
    </row>
    <row r="11" spans="1:9" ht="31.5" customHeight="1">
      <c r="A11" s="13">
        <f>IF(B11="","",ROWS($B$5:B11))</f>
        <v>7</v>
      </c>
      <c r="B11" s="6" t="s">
        <v>41</v>
      </c>
      <c r="C11" s="6" t="s">
        <v>42</v>
      </c>
      <c r="D11" s="4">
        <v>73200</v>
      </c>
      <c r="E11" s="4">
        <v>0</v>
      </c>
      <c r="F11" s="5" t="s">
        <v>4</v>
      </c>
      <c r="G11" s="5" t="s">
        <v>13</v>
      </c>
      <c r="I11" s="23"/>
    </row>
    <row r="12" spans="1:9" ht="31.5" customHeight="1">
      <c r="A12" s="13">
        <f>IF(B12="","",ROWS($B$5:B12))</f>
        <v>8</v>
      </c>
      <c r="B12" s="6" t="s">
        <v>43</v>
      </c>
      <c r="C12" s="6" t="s">
        <v>42</v>
      </c>
      <c r="D12" s="4">
        <v>49300</v>
      </c>
      <c r="E12" s="4">
        <v>0</v>
      </c>
      <c r="F12" s="5" t="s">
        <v>4</v>
      </c>
      <c r="G12" s="5" t="s">
        <v>12</v>
      </c>
      <c r="I12" s="23"/>
    </row>
    <row r="13" spans="1:9" ht="31.5" customHeight="1">
      <c r="A13" s="13">
        <f>IF(B13="","",ROWS($B$5:B13))</f>
        <v>9</v>
      </c>
      <c r="B13" s="6" t="s">
        <v>44</v>
      </c>
      <c r="C13" s="6" t="s">
        <v>42</v>
      </c>
      <c r="D13" s="4">
        <v>73200</v>
      </c>
      <c r="E13" s="4">
        <v>0</v>
      </c>
      <c r="F13" s="5" t="s">
        <v>34</v>
      </c>
      <c r="G13" s="5" t="s">
        <v>13</v>
      </c>
      <c r="I13" s="23"/>
    </row>
    <row r="14" spans="1:9" ht="31.5" customHeight="1">
      <c r="A14" s="13" t="str">
        <f>IF(B14="","",ROWS($B$5:B14))</f>
        <v/>
      </c>
      <c r="B14" s="6"/>
      <c r="C14" s="6"/>
      <c r="D14" s="4"/>
      <c r="E14" s="4"/>
      <c r="F14" s="5"/>
      <c r="G14" s="5"/>
    </row>
    <row r="15" spans="1:9" ht="31.5" customHeight="1">
      <c r="A15" s="13" t="str">
        <f>IF(B15="","",ROWS($B$5:B15))</f>
        <v/>
      </c>
      <c r="B15" s="6"/>
      <c r="C15" s="6"/>
      <c r="D15" s="4"/>
      <c r="E15" s="4"/>
      <c r="F15" s="5"/>
      <c r="G15" s="5"/>
    </row>
    <row r="16" spans="1:9" ht="31.5" customHeight="1">
      <c r="A16" s="13" t="str">
        <f>IF(B16="","",ROWS($B$5:B16))</f>
        <v/>
      </c>
      <c r="B16" s="6"/>
      <c r="C16" s="6"/>
      <c r="D16" s="4"/>
      <c r="E16" s="4"/>
      <c r="F16" s="5"/>
      <c r="G16" s="5"/>
    </row>
    <row r="17" spans="1:7" ht="31.5" customHeight="1">
      <c r="A17" s="13" t="str">
        <f>IF(B17="","",ROWS($B$5:B17))</f>
        <v/>
      </c>
      <c r="B17" s="6"/>
      <c r="C17" s="6"/>
      <c r="D17" s="4"/>
      <c r="E17" s="4"/>
      <c r="F17" s="5"/>
      <c r="G17" s="5"/>
    </row>
    <row r="18" spans="1:7" ht="31.5" customHeight="1">
      <c r="A18" s="13" t="str">
        <f>IF(B18="","",ROWS($B$5:B18))</f>
        <v/>
      </c>
      <c r="B18" s="6"/>
      <c r="C18" s="6"/>
      <c r="D18" s="4"/>
      <c r="E18" s="4"/>
      <c r="F18" s="5"/>
      <c r="G18" s="5"/>
    </row>
    <row r="19" spans="1:7" ht="31.5" customHeight="1">
      <c r="A19" s="13" t="str">
        <f>IF(B19="","",ROWS($B$5:B19))</f>
        <v/>
      </c>
      <c r="B19" s="6"/>
      <c r="C19" s="6"/>
      <c r="D19" s="4"/>
      <c r="E19" s="4"/>
      <c r="F19" s="5"/>
      <c r="G19" s="5"/>
    </row>
    <row r="20" spans="1:7" ht="31.5" customHeight="1">
      <c r="A20" s="13" t="str">
        <f>IF(B20="","",ROWS($B$5:B20))</f>
        <v/>
      </c>
      <c r="B20" s="6"/>
      <c r="C20" s="6"/>
      <c r="D20" s="4"/>
      <c r="E20" s="4"/>
      <c r="F20" s="5"/>
      <c r="G20" s="5"/>
    </row>
    <row r="21" spans="1:7" ht="29.25" customHeight="1">
      <c r="A21" s="13" t="str">
        <f>IF(B21="","",ROWS($B$5:B21))</f>
        <v/>
      </c>
      <c r="B21" s="6"/>
      <c r="C21" s="6"/>
      <c r="D21" s="4"/>
      <c r="E21" s="4"/>
      <c r="F21" s="5"/>
      <c r="G21" s="5"/>
    </row>
    <row r="22" spans="1:7" ht="29.25" customHeight="1">
      <c r="A22" s="13" t="str">
        <f>IF(B22="","",ROWS($B$5:B22))</f>
        <v/>
      </c>
      <c r="B22" s="6"/>
      <c r="C22" s="6"/>
      <c r="D22" s="4"/>
      <c r="E22" s="4"/>
      <c r="F22" s="5"/>
      <c r="G22" s="5"/>
    </row>
    <row r="23" spans="1:7" ht="29.25" customHeight="1">
      <c r="A23" s="13" t="str">
        <f>IF(B23="","",ROWS($B$5:B23))</f>
        <v/>
      </c>
      <c r="B23" s="6"/>
      <c r="C23" s="6"/>
      <c r="D23" s="4"/>
      <c r="E23" s="4"/>
      <c r="F23" s="5"/>
      <c r="G23" s="5"/>
    </row>
    <row r="24" spans="1:7" ht="29.25" customHeight="1">
      <c r="A24" s="13" t="str">
        <f>IF(B24="","",ROWS($B$5:B24))</f>
        <v/>
      </c>
      <c r="B24" s="6"/>
      <c r="C24" s="6"/>
      <c r="D24" s="4"/>
      <c r="E24" s="4"/>
      <c r="F24" s="5"/>
      <c r="G24" s="5"/>
    </row>
    <row r="25" spans="1:7" ht="21.75" customHeight="1">
      <c r="A25" s="22" t="s">
        <v>29</v>
      </c>
      <c r="B25" s="22"/>
      <c r="C25" s="22"/>
      <c r="D25" s="22"/>
      <c r="E25" s="22"/>
      <c r="F25" s="22"/>
      <c r="G25" s="22"/>
    </row>
  </sheetData>
  <sheetProtection password="FC12" sheet="1" objects="1" scenarios="1"/>
  <mergeCells count="7">
    <mergeCell ref="A25:G25"/>
    <mergeCell ref="I1:I13"/>
    <mergeCell ref="A2:C2"/>
    <mergeCell ref="D2:G2"/>
    <mergeCell ref="C3:G3"/>
    <mergeCell ref="A3:B3"/>
    <mergeCell ref="B1:G1"/>
  </mergeCells>
  <dataValidations count="2">
    <dataValidation type="list" allowBlank="1" showInputMessage="1" showErrorMessage="1" sqref="G5:G24">
      <formula1>"GPF,GPF 2004"</formula1>
    </dataValidation>
    <dataValidation type="list" allowBlank="1" showInputMessage="1" showErrorMessage="1" sqref="F5:F24">
      <formula1>"YES,NO"</formula1>
    </dataValidation>
  </dataValidations>
  <hyperlinks>
    <hyperlink ref="D2" r:id="rId1"/>
  </hyperlinks>
  <pageMargins left="0.42" right="0.31" top="0.36" bottom="0.3" header="0.3" footer="0.3"/>
  <pageSetup paperSize="9" scale="72"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>
  <dimension ref="A1:X111"/>
  <sheetViews>
    <sheetView showZeros="0" workbookViewId="0">
      <selection activeCell="E7" sqref="E7"/>
    </sheetView>
  </sheetViews>
  <sheetFormatPr defaultColWidth="0" defaultRowHeight="12.75" zeroHeight="1"/>
  <cols>
    <col min="1" max="1" width="5.140625" style="1" customWidth="1"/>
    <col min="2" max="2" width="4.85546875" style="1" hidden="1" customWidth="1"/>
    <col min="3" max="3" width="28.85546875" style="1" customWidth="1"/>
    <col min="4" max="4" width="12.85546875" style="1" hidden="1" customWidth="1"/>
    <col min="5" max="5" width="15.42578125" style="1" customWidth="1"/>
    <col min="6" max="6" width="8.85546875" style="2" customWidth="1"/>
    <col min="7" max="7" width="8.85546875" style="3" customWidth="1"/>
    <col min="8" max="10" width="8.85546875" style="1" customWidth="1"/>
    <col min="11" max="11" width="8.85546875" style="8" customWidth="1"/>
    <col min="12" max="12" width="8.85546875" style="1" customWidth="1"/>
    <col min="13" max="13" width="8.85546875" style="8" customWidth="1"/>
    <col min="14" max="18" width="8.85546875" style="1" customWidth="1"/>
    <col min="19" max="19" width="7" style="1" hidden="1" customWidth="1"/>
    <col min="20" max="22" width="8.85546875" style="1" customWidth="1"/>
    <col min="23" max="23" width="10.28515625" style="1" customWidth="1"/>
    <col min="24" max="24" width="10.140625" style="1" customWidth="1"/>
    <col min="25" max="16384" width="9.140625" style="1" hidden="1"/>
  </cols>
  <sheetData>
    <row r="1" spans="1:24" ht="31.5" customHeight="1">
      <c r="A1" s="33" t="str">
        <f>'MASTER SHEET'!C3</f>
        <v>GOVT SR. SECONDARY SCHOOL, GORDHANPURA, ATRU (BARAN)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34"/>
      <c r="T1" s="34"/>
      <c r="U1" s="34"/>
      <c r="V1" s="34"/>
      <c r="W1" s="34"/>
      <c r="X1" s="35"/>
    </row>
    <row r="2" spans="1:24" ht="27" customHeight="1">
      <c r="A2" s="30" t="s">
        <v>27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  <c r="V2" s="31"/>
      <c r="W2" s="31"/>
      <c r="X2" s="32"/>
    </row>
    <row r="3" spans="1:24" ht="25.5" customHeight="1">
      <c r="A3" s="36" t="s">
        <v>7</v>
      </c>
      <c r="B3" s="14"/>
      <c r="C3" s="36" t="s">
        <v>21</v>
      </c>
      <c r="D3" s="36"/>
      <c r="E3" s="36" t="s">
        <v>5</v>
      </c>
      <c r="F3" s="38" t="s">
        <v>16</v>
      </c>
      <c r="G3" s="40" t="s">
        <v>22</v>
      </c>
      <c r="H3" s="40"/>
      <c r="I3" s="40"/>
      <c r="J3" s="40"/>
      <c r="K3" s="40" t="s">
        <v>19</v>
      </c>
      <c r="L3" s="40"/>
      <c r="M3" s="40"/>
      <c r="N3" s="40"/>
      <c r="O3" s="40" t="s">
        <v>1</v>
      </c>
      <c r="P3" s="40"/>
      <c r="Q3" s="40"/>
      <c r="R3" s="40"/>
      <c r="S3" s="10"/>
      <c r="T3" s="40" t="s">
        <v>9</v>
      </c>
      <c r="U3" s="40"/>
      <c r="V3" s="40"/>
      <c r="W3" s="40" t="s">
        <v>2</v>
      </c>
      <c r="X3" s="40" t="s">
        <v>3</v>
      </c>
    </row>
    <row r="4" spans="1:24" ht="38.25" customHeight="1">
      <c r="A4" s="37"/>
      <c r="B4" s="15"/>
      <c r="C4" s="37"/>
      <c r="D4" s="37"/>
      <c r="E4" s="37"/>
      <c r="F4" s="39"/>
      <c r="G4" s="10" t="s">
        <v>17</v>
      </c>
      <c r="H4" s="10" t="s">
        <v>18</v>
      </c>
      <c r="I4" s="10" t="s">
        <v>20</v>
      </c>
      <c r="J4" s="10" t="s">
        <v>0</v>
      </c>
      <c r="K4" s="10" t="s">
        <v>17</v>
      </c>
      <c r="L4" s="10" t="s">
        <v>18</v>
      </c>
      <c r="M4" s="10" t="s">
        <v>20</v>
      </c>
      <c r="N4" s="10" t="s">
        <v>0</v>
      </c>
      <c r="O4" s="10" t="s">
        <v>17</v>
      </c>
      <c r="P4" s="10" t="s">
        <v>18</v>
      </c>
      <c r="Q4" s="10" t="s">
        <v>20</v>
      </c>
      <c r="R4" s="10" t="s">
        <v>0</v>
      </c>
      <c r="S4" s="10"/>
      <c r="T4" s="10" t="s">
        <v>8</v>
      </c>
      <c r="U4" s="10" t="s">
        <v>12</v>
      </c>
      <c r="V4" s="10" t="s">
        <v>10</v>
      </c>
      <c r="W4" s="40"/>
      <c r="X4" s="40"/>
    </row>
    <row r="5" spans="1:24" ht="31.5" customHeight="1">
      <c r="A5" s="16">
        <f>IF('MASTER SHEET'!A5="","",'MASTER SHEET'!A5)</f>
        <v>1</v>
      </c>
      <c r="B5" s="16">
        <f>IF(A5="",A5+1,A5)</f>
        <v>1</v>
      </c>
      <c r="C5" s="17" t="str">
        <f>VLOOKUP(A5,'MASTER SHEET'!$A$5:$G$1048576,2,0)</f>
        <v>RAJENDRA KUMAR CHITTORA</v>
      </c>
      <c r="D5" s="18" t="str">
        <f>IF(A5=B5,"","TOTAL")</f>
        <v/>
      </c>
      <c r="E5" s="18" t="str">
        <f>IF(D5="TOTAL","TOTAL",'MASTER SHEET'!C5)</f>
        <v>PRINCIPAL</v>
      </c>
      <c r="F5" s="18">
        <f>'MASTER SHEET'!D5</f>
        <v>93100</v>
      </c>
      <c r="G5" s="9">
        <f>ROUND($F$5*50/100,0)</f>
        <v>46550</v>
      </c>
      <c r="H5" s="18">
        <f>G5</f>
        <v>46550</v>
      </c>
      <c r="I5" s="18">
        <f>IF('MASTER SHEET'!F5="YES",'D.A.ARREAR CALCULATION'!F5/2*50%,"")</f>
        <v>23275</v>
      </c>
      <c r="J5" s="18">
        <f>SUM(G5:I5)</f>
        <v>116375</v>
      </c>
      <c r="K5" s="9">
        <f>ROUND($F$5*46/100,0)</f>
        <v>42826</v>
      </c>
      <c r="L5" s="18">
        <f>K5</f>
        <v>42826</v>
      </c>
      <c r="M5" s="18">
        <f>IF('MASTER SHEET'!F5="YES",'D.A.ARREAR CALCULATION'!F5/2*46%,"")</f>
        <v>21413</v>
      </c>
      <c r="N5" s="18">
        <f>SUM(K5:M5)</f>
        <v>107065</v>
      </c>
      <c r="O5" s="9">
        <f>G5-K5</f>
        <v>3724</v>
      </c>
      <c r="P5" s="18">
        <f>H5-L5</f>
        <v>3724</v>
      </c>
      <c r="Q5" s="18">
        <f>IF(I5="","",I5-M5)</f>
        <v>1862</v>
      </c>
      <c r="R5" s="18">
        <f>SUM(O5:Q5)</f>
        <v>9310</v>
      </c>
      <c r="S5" s="9" t="str">
        <f>'MASTER SHEET'!G5</f>
        <v>GPF</v>
      </c>
      <c r="T5" s="18">
        <f>IF(S5="GPF",R5-V5,0)</f>
        <v>9310</v>
      </c>
      <c r="U5" s="18">
        <f>IF(S5="GPF 2004",R5-V5,0)</f>
        <v>0</v>
      </c>
      <c r="V5" s="18">
        <f>ROUND(R5*'MASTER SHEET'!E5/100,0)</f>
        <v>0</v>
      </c>
      <c r="W5" s="9">
        <f>SUM(T5:V5)</f>
        <v>9310</v>
      </c>
      <c r="X5" s="9">
        <f>R5-W5</f>
        <v>0</v>
      </c>
    </row>
    <row r="6" spans="1:24" ht="31.5" customHeight="1">
      <c r="A6" s="16">
        <f>IF('MASTER SHEET'!A6="","",'MASTER SHEET'!A6)</f>
        <v>2</v>
      </c>
      <c r="B6" s="16">
        <f>IFERROR(IF(A6="","TOTAL",A6),"")</f>
        <v>2</v>
      </c>
      <c r="C6" s="19" t="str">
        <f>VLOOKUP(A6,'MASTER SHEET'!$A$5:$G$1048576,2,0)</f>
        <v>GIRDHARI LAL DIGWAL</v>
      </c>
      <c r="D6" s="18" t="str">
        <f t="shared" ref="D6:D25" si="0">IF(A6=B6,"","TOTAL")</f>
        <v/>
      </c>
      <c r="E6" s="18" t="str">
        <f>IF(D6="TOTAL","TOTAL",'MASTER SHEET'!C6)</f>
        <v>LECTURER</v>
      </c>
      <c r="F6" s="18">
        <f>IF(D6="TOTAL",SUM($F$5:F5),'MASTER SHEET'!D6)</f>
        <v>45600</v>
      </c>
      <c r="G6" s="20">
        <f>IFERROR(IF(D6="TOTAL",SUM($G$5:G5),F6*50/100),"")</f>
        <v>22800</v>
      </c>
      <c r="H6" s="18">
        <f t="shared" ref="H6:H25" si="1">G6</f>
        <v>22800</v>
      </c>
      <c r="I6" s="18" t="str">
        <f>IF(D6="TOTAL",SUM($I$5:I5),IF('MASTER SHEET'!F6="YES",'D.A.ARREAR CALCULATION'!F6/2*50%,""))</f>
        <v/>
      </c>
      <c r="J6" s="18">
        <f t="shared" ref="J6:J25" si="2">SUM(G6:I6)</f>
        <v>45600</v>
      </c>
      <c r="K6" s="20">
        <f>IFERROR(IF(D6="TOTAL",SUM($K$5:K5),F6*46/100),"")</f>
        <v>20976</v>
      </c>
      <c r="L6" s="18">
        <f t="shared" ref="L6:L25" si="3">K6</f>
        <v>20976</v>
      </c>
      <c r="M6" s="18" t="str">
        <f>IF(D6="TOTAL",SUM($M$5:M5),IF('MASTER SHEET'!F6="YES",'D.A.ARREAR CALCULATION'!F6/2*46%,""))</f>
        <v/>
      </c>
      <c r="N6" s="18">
        <f t="shared" ref="N6:N25" si="4">SUM(K6:M6)</f>
        <v>41952</v>
      </c>
      <c r="O6" s="20">
        <f t="shared" ref="O6:O25" si="5">G6-K6</f>
        <v>1824</v>
      </c>
      <c r="P6" s="18">
        <f t="shared" ref="P6:P25" si="6">H6-L6</f>
        <v>1824</v>
      </c>
      <c r="Q6" s="18" t="str">
        <f t="shared" ref="Q6:Q25" si="7">IF(I6="","",I6-M6)</f>
        <v/>
      </c>
      <c r="R6" s="18">
        <f t="shared" ref="R6:R25" si="8">SUM(O6:Q6)</f>
        <v>3648</v>
      </c>
      <c r="S6" s="20" t="str">
        <f>'MASTER SHEET'!G6</f>
        <v>GPF 2004</v>
      </c>
      <c r="T6" s="18">
        <f>IF(D6="TOTAL",SUM($T$5:T5),IF(S6="GPF",R6-V6,0))</f>
        <v>0</v>
      </c>
      <c r="U6" s="18">
        <f>IF(D6="TOTAL",SUM($U$5:U5),IF(S6="GPF 2004",R6-V6,0))</f>
        <v>3648</v>
      </c>
      <c r="V6" s="18">
        <f>IF(D6="TOTAL",SUM($V$5:V5),ROUND(R6*'MASTER SHEET'!E6/100,0))</f>
        <v>0</v>
      </c>
      <c r="W6" s="20">
        <f t="shared" ref="W6:W25" si="9">SUM(T6:V6)</f>
        <v>3648</v>
      </c>
      <c r="X6" s="20">
        <f t="shared" ref="X6:X25" si="10">R6-W6</f>
        <v>0</v>
      </c>
    </row>
    <row r="7" spans="1:24" ht="31.5" customHeight="1">
      <c r="A7" s="16">
        <f>IF('MASTER SHEET'!A7="","",'MASTER SHEET'!A7)</f>
        <v>3</v>
      </c>
      <c r="B7" s="16">
        <f t="shared" ref="B7:B25" si="11">IFERROR(IF(A7="",(A6+1),A7),"")</f>
        <v>3</v>
      </c>
      <c r="C7" s="19" t="str">
        <f>VLOOKUP(A7,'MASTER SHEET'!$A$5:$G$1048576,2,0)</f>
        <v>KAILASH CHANDRA NAGAR</v>
      </c>
      <c r="D7" s="18" t="str">
        <f t="shared" si="0"/>
        <v/>
      </c>
      <c r="E7" s="18" t="str">
        <f>IF(D7="TOTAL","TOTAL",'MASTER SHEET'!C7)</f>
        <v>SR TEACHER</v>
      </c>
      <c r="F7" s="18">
        <f>IF(D7="TOTAL",SUM($F$5:F6),'MASTER SHEET'!D7)</f>
        <v>51400</v>
      </c>
      <c r="G7" s="20">
        <f>IFERROR(IF(D7="TOTAL",SUM($G$5:G6),F7*50/100),"")</f>
        <v>25700</v>
      </c>
      <c r="H7" s="18">
        <f t="shared" si="1"/>
        <v>25700</v>
      </c>
      <c r="I7" s="18" t="str">
        <f>IF(D7="TOTAL",SUM($I$5:I6),IF('MASTER SHEET'!F7="YES",'D.A.ARREAR CALCULATION'!F7/2*50%,""))</f>
        <v/>
      </c>
      <c r="J7" s="18">
        <f t="shared" si="2"/>
        <v>51400</v>
      </c>
      <c r="K7" s="20">
        <f>IFERROR(IF(D7="TOTAL",SUM($K$5:K6),F7*46/100),"")</f>
        <v>23644</v>
      </c>
      <c r="L7" s="18">
        <f t="shared" si="3"/>
        <v>23644</v>
      </c>
      <c r="M7" s="18" t="str">
        <f>IF(D7="TOTAL",SUM($M$5:M6),IF('MASTER SHEET'!F7="YES",'D.A.ARREAR CALCULATION'!F7/2*46%,""))</f>
        <v/>
      </c>
      <c r="N7" s="18">
        <f t="shared" si="4"/>
        <v>47288</v>
      </c>
      <c r="O7" s="20">
        <f t="shared" si="5"/>
        <v>2056</v>
      </c>
      <c r="P7" s="18">
        <f t="shared" si="6"/>
        <v>2056</v>
      </c>
      <c r="Q7" s="18" t="str">
        <f t="shared" si="7"/>
        <v/>
      </c>
      <c r="R7" s="18">
        <f t="shared" si="8"/>
        <v>4112</v>
      </c>
      <c r="S7" s="20" t="str">
        <f>'MASTER SHEET'!G7</f>
        <v>GPF 2004</v>
      </c>
      <c r="T7" s="18">
        <f>IF(D7="TOTAL",SUM($T$5:T6),IF(S7="GPF",R7-V7,0))</f>
        <v>0</v>
      </c>
      <c r="U7" s="18">
        <f>IF(D7="TOTAL",SUM($U$5:U6),IF(S7="GPF 2004",R7-V7,0))</f>
        <v>4112</v>
      </c>
      <c r="V7" s="18">
        <f>IF(D7="TOTAL",SUM($V$5:V6),ROUND(R7*'MASTER SHEET'!E7/100,0))</f>
        <v>0</v>
      </c>
      <c r="W7" s="20">
        <f t="shared" si="9"/>
        <v>4112</v>
      </c>
      <c r="X7" s="20">
        <f t="shared" si="10"/>
        <v>0</v>
      </c>
    </row>
    <row r="8" spans="1:24" ht="31.5" customHeight="1">
      <c r="A8" s="16">
        <f>IF('MASTER SHEET'!A8="","",'MASTER SHEET'!A8)</f>
        <v>4</v>
      </c>
      <c r="B8" s="16">
        <f t="shared" si="11"/>
        <v>4</v>
      </c>
      <c r="C8" s="19" t="str">
        <f>VLOOKUP(A8,'MASTER SHEET'!$A$5:$G$1048576,2,0)</f>
        <v>INDAR RAJ MEGHWAL</v>
      </c>
      <c r="D8" s="18" t="str">
        <f t="shared" si="0"/>
        <v/>
      </c>
      <c r="E8" s="18" t="str">
        <f>IF(D8="TOTAL","TOTAL",'MASTER SHEET'!C8)</f>
        <v>SR TEACHER</v>
      </c>
      <c r="F8" s="18">
        <f>IF(D8="TOTAL",SUM($F$5:F7),'MASTER SHEET'!D8)</f>
        <v>51400</v>
      </c>
      <c r="G8" s="20">
        <f>IFERROR(IF(D8="TOTAL",SUM($G$5:G7),F8*50/100),"")</f>
        <v>25700</v>
      </c>
      <c r="H8" s="18">
        <f t="shared" si="1"/>
        <v>25700</v>
      </c>
      <c r="I8" s="18" t="str">
        <f>IF(D8="TOTAL",SUM($I$5:I7),IF('MASTER SHEET'!F8="YES",'D.A.ARREAR CALCULATION'!F8/2*50%,""))</f>
        <v/>
      </c>
      <c r="J8" s="18">
        <f t="shared" si="2"/>
        <v>51400</v>
      </c>
      <c r="K8" s="20">
        <f>IFERROR(IF(D8="TOTAL",SUM($K$5:K7),F8*46/100),"")</f>
        <v>23644</v>
      </c>
      <c r="L8" s="18">
        <f t="shared" si="3"/>
        <v>23644</v>
      </c>
      <c r="M8" s="18" t="str">
        <f>IF(D8="TOTAL",SUM($M$5:M7),IF('MASTER SHEET'!F8="YES",'D.A.ARREAR CALCULATION'!F8/2*46%,""))</f>
        <v/>
      </c>
      <c r="N8" s="18">
        <f t="shared" si="4"/>
        <v>47288</v>
      </c>
      <c r="O8" s="20">
        <f t="shared" si="5"/>
        <v>2056</v>
      </c>
      <c r="P8" s="18">
        <f t="shared" si="6"/>
        <v>2056</v>
      </c>
      <c r="Q8" s="18" t="str">
        <f t="shared" si="7"/>
        <v/>
      </c>
      <c r="R8" s="18">
        <f t="shared" si="8"/>
        <v>4112</v>
      </c>
      <c r="S8" s="20" t="str">
        <f>'MASTER SHEET'!G8</f>
        <v>GPF 2004</v>
      </c>
      <c r="T8" s="18">
        <f>IF(D8="TOTAL",SUM($T$5:T7),IF(S8="GPF",R8-V8,0))</f>
        <v>0</v>
      </c>
      <c r="U8" s="18">
        <f>IF(D8="TOTAL",SUM($U$5:U7),IF(S8="GPF 2004",R8-V8,0))</f>
        <v>4112</v>
      </c>
      <c r="V8" s="18">
        <f>IF(D8="TOTAL",SUM($V$5:V7),ROUND(R8*'MASTER SHEET'!E8/100,0))</f>
        <v>0</v>
      </c>
      <c r="W8" s="20">
        <f t="shared" si="9"/>
        <v>4112</v>
      </c>
      <c r="X8" s="20">
        <f t="shared" si="10"/>
        <v>0</v>
      </c>
    </row>
    <row r="9" spans="1:24" ht="31.5" customHeight="1">
      <c r="A9" s="16">
        <f>IF('MASTER SHEET'!A9="","",'MASTER SHEET'!A9)</f>
        <v>5</v>
      </c>
      <c r="B9" s="16">
        <f t="shared" si="11"/>
        <v>5</v>
      </c>
      <c r="C9" s="19" t="str">
        <f>VLOOKUP(A9,'MASTER SHEET'!$A$5:$G$1048576,2,0)</f>
        <v>SITA RAM MEENA</v>
      </c>
      <c r="D9" s="18" t="str">
        <f t="shared" si="0"/>
        <v/>
      </c>
      <c r="E9" s="18" t="str">
        <f>IF(D9="TOTAL","TOTAL",'MASTER SHEET'!C9)</f>
        <v>LECTURER</v>
      </c>
      <c r="F9" s="18">
        <f>IF(D9="TOTAL",SUM($F$5:F8),'MASTER SHEET'!D9)</f>
        <v>51400</v>
      </c>
      <c r="G9" s="20">
        <f>IFERROR(IF(D9="TOTAL",SUM($G$5:G8),F9*50/100),"")</f>
        <v>25700</v>
      </c>
      <c r="H9" s="18">
        <f t="shared" si="1"/>
        <v>25700</v>
      </c>
      <c r="I9" s="18" t="str">
        <f>IF(D9="TOTAL",SUM($I$5:I8),IF('MASTER SHEET'!F9="YES",'D.A.ARREAR CALCULATION'!F9/2*50%,""))</f>
        <v/>
      </c>
      <c r="J9" s="18">
        <f t="shared" si="2"/>
        <v>51400</v>
      </c>
      <c r="K9" s="20">
        <f>IFERROR(IF(D9="TOTAL",SUM($K$5:K8),F9*46/100),"")</f>
        <v>23644</v>
      </c>
      <c r="L9" s="18">
        <f t="shared" si="3"/>
        <v>23644</v>
      </c>
      <c r="M9" s="18" t="str">
        <f>IF(D9="TOTAL",SUM($M$5:M8),IF('MASTER SHEET'!F9="YES",'D.A.ARREAR CALCULATION'!F9/2*46%,""))</f>
        <v/>
      </c>
      <c r="N9" s="18">
        <f t="shared" si="4"/>
        <v>47288</v>
      </c>
      <c r="O9" s="20">
        <f t="shared" si="5"/>
        <v>2056</v>
      </c>
      <c r="P9" s="18">
        <f t="shared" si="6"/>
        <v>2056</v>
      </c>
      <c r="Q9" s="18" t="str">
        <f t="shared" si="7"/>
        <v/>
      </c>
      <c r="R9" s="18">
        <f t="shared" si="8"/>
        <v>4112</v>
      </c>
      <c r="S9" s="20" t="str">
        <f>'MASTER SHEET'!G9</f>
        <v>GPF 2004</v>
      </c>
      <c r="T9" s="18">
        <f>IF(D9="TOTAL",SUM($T$5:T8),IF(S9="GPF",R9-V9,0))</f>
        <v>0</v>
      </c>
      <c r="U9" s="18">
        <f>IF(D9="TOTAL",SUM($U$5:U8),IF(S9="GPF 2004",R9-V9,0))</f>
        <v>4112</v>
      </c>
      <c r="V9" s="18">
        <f>IF(D9="TOTAL",SUM($V$5:V8),ROUND(R9*'MASTER SHEET'!E9/100,0))</f>
        <v>0</v>
      </c>
      <c r="W9" s="20">
        <f t="shared" si="9"/>
        <v>4112</v>
      </c>
      <c r="X9" s="20">
        <f t="shared" si="10"/>
        <v>0</v>
      </c>
    </row>
    <row r="10" spans="1:24" ht="31.5" customHeight="1">
      <c r="A10" s="16">
        <f>IF('MASTER SHEET'!A10="","",'MASTER SHEET'!A10)</f>
        <v>6</v>
      </c>
      <c r="B10" s="16">
        <f t="shared" si="11"/>
        <v>6</v>
      </c>
      <c r="C10" s="19" t="str">
        <f>VLOOKUP(A10,'MASTER SHEET'!$A$5:$G$1048576,2,0)</f>
        <v>LOKESH KUMAR MEENA</v>
      </c>
      <c r="D10" s="18" t="str">
        <f t="shared" si="0"/>
        <v/>
      </c>
      <c r="E10" s="18" t="str">
        <f>IF(D10="TOTAL","TOTAL",'MASTER SHEET'!C10)</f>
        <v>SR TEACHER</v>
      </c>
      <c r="F10" s="18">
        <f>IF(D10="TOTAL",SUM($F$5:F9),'MASTER SHEET'!D10)</f>
        <v>38900</v>
      </c>
      <c r="G10" s="20">
        <f>IFERROR(IF(D10="TOTAL",SUM($G$5:G9),F10*50/100),"")</f>
        <v>19450</v>
      </c>
      <c r="H10" s="18">
        <f t="shared" si="1"/>
        <v>19450</v>
      </c>
      <c r="I10" s="18" t="str">
        <f>IF(D10="TOTAL",SUM($I$5:I9),IF('MASTER SHEET'!F10="YES",'D.A.ARREAR CALCULATION'!F10/2*50%,""))</f>
        <v/>
      </c>
      <c r="J10" s="18">
        <f t="shared" si="2"/>
        <v>38900</v>
      </c>
      <c r="K10" s="20">
        <f>IFERROR(IF(D10="TOTAL",SUM($K$5:K9),F10*46/100),"")</f>
        <v>17894</v>
      </c>
      <c r="L10" s="18">
        <f t="shared" si="3"/>
        <v>17894</v>
      </c>
      <c r="M10" s="18" t="str">
        <f>IF(D10="TOTAL",SUM($M$5:M9),IF('MASTER SHEET'!F10="YES",'D.A.ARREAR CALCULATION'!F10/2*46%,""))</f>
        <v/>
      </c>
      <c r="N10" s="18">
        <f t="shared" si="4"/>
        <v>35788</v>
      </c>
      <c r="O10" s="20">
        <f t="shared" si="5"/>
        <v>1556</v>
      </c>
      <c r="P10" s="18">
        <f t="shared" si="6"/>
        <v>1556</v>
      </c>
      <c r="Q10" s="18" t="str">
        <f t="shared" si="7"/>
        <v/>
      </c>
      <c r="R10" s="18">
        <f t="shared" si="8"/>
        <v>3112</v>
      </c>
      <c r="S10" s="20" t="str">
        <f>'MASTER SHEET'!G10</f>
        <v>GPF 2004</v>
      </c>
      <c r="T10" s="18">
        <f>IF(D10="TOTAL",SUM($T$5:T9),IF(S10="GPF",R10-V10,0))</f>
        <v>0</v>
      </c>
      <c r="U10" s="18">
        <f>IF(D10="TOTAL",SUM($U$5:U9),IF(S10="GPF 2004",R10-V10,0))</f>
        <v>3112</v>
      </c>
      <c r="V10" s="18">
        <f>IF(D10="TOTAL",SUM($V$5:V9),ROUND(R10*'MASTER SHEET'!E10/100,0))</f>
        <v>0</v>
      </c>
      <c r="W10" s="20">
        <f t="shared" si="9"/>
        <v>3112</v>
      </c>
      <c r="X10" s="20">
        <f t="shared" si="10"/>
        <v>0</v>
      </c>
    </row>
    <row r="11" spans="1:24" ht="31.5" customHeight="1">
      <c r="A11" s="16">
        <f>IF('MASTER SHEET'!A11="","",'MASTER SHEET'!A11)</f>
        <v>7</v>
      </c>
      <c r="B11" s="16">
        <f t="shared" si="11"/>
        <v>7</v>
      </c>
      <c r="C11" s="19" t="str">
        <f>VLOOKUP(A11,'MASTER SHEET'!$A$5:$G$1048576,2,0)</f>
        <v>MURLI DHAR MAHAWER</v>
      </c>
      <c r="D11" s="18" t="str">
        <f t="shared" si="0"/>
        <v/>
      </c>
      <c r="E11" s="18" t="str">
        <f>IF(D11="TOTAL","TOTAL",'MASTER SHEET'!C11)</f>
        <v>TEACHER</v>
      </c>
      <c r="F11" s="18">
        <f>IF(D11="TOTAL",SUM($F$5:F10),'MASTER SHEET'!D11)</f>
        <v>73200</v>
      </c>
      <c r="G11" s="20">
        <f>IFERROR(IF(D11="TOTAL",SUM($G$5:G10),F11*50/100),"")</f>
        <v>36600</v>
      </c>
      <c r="H11" s="18">
        <f t="shared" si="1"/>
        <v>36600</v>
      </c>
      <c r="I11" s="18" t="str">
        <f>IF(D11="TOTAL",SUM($I$5:I10),IF('MASTER SHEET'!F11="YES",'D.A.ARREAR CALCULATION'!F11/2*50%,""))</f>
        <v/>
      </c>
      <c r="J11" s="18">
        <f t="shared" si="2"/>
        <v>73200</v>
      </c>
      <c r="K11" s="20">
        <f>IFERROR(IF(D11="TOTAL",SUM($K$5:K10),F11*46/100),"")</f>
        <v>33672</v>
      </c>
      <c r="L11" s="18">
        <f t="shared" si="3"/>
        <v>33672</v>
      </c>
      <c r="M11" s="18" t="str">
        <f>IF(D11="TOTAL",SUM($M$5:M10),IF('MASTER SHEET'!F11="YES",'D.A.ARREAR CALCULATION'!F11/2*46%,""))</f>
        <v/>
      </c>
      <c r="N11" s="18">
        <f t="shared" si="4"/>
        <v>67344</v>
      </c>
      <c r="O11" s="20">
        <f t="shared" si="5"/>
        <v>2928</v>
      </c>
      <c r="P11" s="18">
        <f t="shared" si="6"/>
        <v>2928</v>
      </c>
      <c r="Q11" s="18" t="str">
        <f t="shared" si="7"/>
        <v/>
      </c>
      <c r="R11" s="18">
        <f t="shared" si="8"/>
        <v>5856</v>
      </c>
      <c r="S11" s="20" t="str">
        <f>'MASTER SHEET'!G11</f>
        <v>GPF</v>
      </c>
      <c r="T11" s="18">
        <f>IF(D11="TOTAL",SUM($T$5:T10),IF(S11="GPF",R11-V11,0))</f>
        <v>5856</v>
      </c>
      <c r="U11" s="18">
        <f>IF(D11="TOTAL",SUM($U$5:U10),IF(S11="GPF 2004",R11-V11,0))</f>
        <v>0</v>
      </c>
      <c r="V11" s="18">
        <f>IF(D11="TOTAL",SUM($V$5:V10),ROUND(R11*'MASTER SHEET'!E11/100,0))</f>
        <v>0</v>
      </c>
      <c r="W11" s="20">
        <f t="shared" si="9"/>
        <v>5856</v>
      </c>
      <c r="X11" s="20">
        <f t="shared" si="10"/>
        <v>0</v>
      </c>
    </row>
    <row r="12" spans="1:24" ht="31.5" customHeight="1">
      <c r="A12" s="16">
        <f>IF('MASTER SHEET'!A12="","",'MASTER SHEET'!A12)</f>
        <v>8</v>
      </c>
      <c r="B12" s="16">
        <f t="shared" si="11"/>
        <v>8</v>
      </c>
      <c r="C12" s="19" t="str">
        <f>VLOOKUP(A12,'MASTER SHEET'!$A$5:$G$1048576,2,0)</f>
        <v>RAM DAYAL MEENA</v>
      </c>
      <c r="D12" s="18" t="str">
        <f t="shared" si="0"/>
        <v/>
      </c>
      <c r="E12" s="18" t="str">
        <f>IF(D12="TOTAL","TOTAL",'MASTER SHEET'!C12)</f>
        <v>TEACHER</v>
      </c>
      <c r="F12" s="18">
        <f>IF(D12="TOTAL",SUM($F$5:F11),'MASTER SHEET'!D12)</f>
        <v>49300</v>
      </c>
      <c r="G12" s="20">
        <f>IFERROR(IF(D12="TOTAL",SUM($G$5:G11),F12*50/100),"")</f>
        <v>24650</v>
      </c>
      <c r="H12" s="18">
        <f t="shared" si="1"/>
        <v>24650</v>
      </c>
      <c r="I12" s="18" t="str">
        <f>IF(D12="TOTAL",SUM($I$5:I11),IF('MASTER SHEET'!F12="YES",'D.A.ARREAR CALCULATION'!F12/2*50%,""))</f>
        <v/>
      </c>
      <c r="J12" s="18">
        <f t="shared" si="2"/>
        <v>49300</v>
      </c>
      <c r="K12" s="20">
        <f>IFERROR(IF(D12="TOTAL",SUM($K$5:K11),F12*46/100),"")</f>
        <v>22678</v>
      </c>
      <c r="L12" s="18">
        <f t="shared" si="3"/>
        <v>22678</v>
      </c>
      <c r="M12" s="18" t="str">
        <f>IF(D12="TOTAL",SUM($M$5:M11),IF('MASTER SHEET'!F12="YES",'D.A.ARREAR CALCULATION'!F12/2*46%,""))</f>
        <v/>
      </c>
      <c r="N12" s="18">
        <f t="shared" si="4"/>
        <v>45356</v>
      </c>
      <c r="O12" s="20">
        <f t="shared" si="5"/>
        <v>1972</v>
      </c>
      <c r="P12" s="18">
        <f t="shared" si="6"/>
        <v>1972</v>
      </c>
      <c r="Q12" s="18" t="str">
        <f t="shared" si="7"/>
        <v/>
      </c>
      <c r="R12" s="18">
        <f t="shared" si="8"/>
        <v>3944</v>
      </c>
      <c r="S12" s="20" t="str">
        <f>'MASTER SHEET'!G12</f>
        <v>GPF 2004</v>
      </c>
      <c r="T12" s="18">
        <f>IF(D12="TOTAL",SUM($T$5:T11),IF(S12="GPF",R12-V12,0))</f>
        <v>0</v>
      </c>
      <c r="U12" s="18">
        <f>IF(D12="TOTAL",SUM($U$5:U11),IF(S12="GPF 2004",R12-V12,0))</f>
        <v>3944</v>
      </c>
      <c r="V12" s="18">
        <f>IF(D12="TOTAL",SUM($V$5:V11),ROUND(R12*'MASTER SHEET'!E12/100,0))</f>
        <v>0</v>
      </c>
      <c r="W12" s="20">
        <f t="shared" si="9"/>
        <v>3944</v>
      </c>
      <c r="X12" s="20">
        <f t="shared" si="10"/>
        <v>0</v>
      </c>
    </row>
    <row r="13" spans="1:24" ht="31.5" customHeight="1">
      <c r="A13" s="16">
        <f>IF('MASTER SHEET'!A13="","",'MASTER SHEET'!A13)</f>
        <v>9</v>
      </c>
      <c r="B13" s="16">
        <f t="shared" si="11"/>
        <v>9</v>
      </c>
      <c r="C13" s="19" t="str">
        <f>VLOOKUP(A13,'MASTER SHEET'!$A$5:$G$1048576,2,0)</f>
        <v>MOHINI BAI UDAIPURIA</v>
      </c>
      <c r="D13" s="18" t="str">
        <f t="shared" si="0"/>
        <v/>
      </c>
      <c r="E13" s="18" t="str">
        <f>IF(D13="TOTAL","TOTAL",'MASTER SHEET'!C13)</f>
        <v>TEACHER</v>
      </c>
      <c r="F13" s="18">
        <f>IF(D13="TOTAL",SUM($F$5:F12),'MASTER SHEET'!D13)</f>
        <v>73200</v>
      </c>
      <c r="G13" s="20">
        <f>IFERROR(IF(D13="TOTAL",SUM($G$5:G12),F13*50/100),"")</f>
        <v>36600</v>
      </c>
      <c r="H13" s="18">
        <f t="shared" si="1"/>
        <v>36600</v>
      </c>
      <c r="I13" s="18">
        <f>IF(D13="TOTAL",SUM($I$5:I12),IF('MASTER SHEET'!F13="YES",'D.A.ARREAR CALCULATION'!F13/2*50%,""))</f>
        <v>18300</v>
      </c>
      <c r="J13" s="18">
        <f t="shared" si="2"/>
        <v>91500</v>
      </c>
      <c r="K13" s="20">
        <f>IFERROR(IF(D13="TOTAL",SUM($K$5:K12),F13*46/100),"")</f>
        <v>33672</v>
      </c>
      <c r="L13" s="18">
        <f t="shared" si="3"/>
        <v>33672</v>
      </c>
      <c r="M13" s="18">
        <f>IF(D13="TOTAL",SUM($M$5:M12),IF('MASTER SHEET'!F13="YES",'D.A.ARREAR CALCULATION'!F13/2*46%,""))</f>
        <v>16836</v>
      </c>
      <c r="N13" s="18">
        <f t="shared" si="4"/>
        <v>84180</v>
      </c>
      <c r="O13" s="20">
        <f t="shared" si="5"/>
        <v>2928</v>
      </c>
      <c r="P13" s="18">
        <f t="shared" si="6"/>
        <v>2928</v>
      </c>
      <c r="Q13" s="18">
        <f t="shared" si="7"/>
        <v>1464</v>
      </c>
      <c r="R13" s="18">
        <f t="shared" si="8"/>
        <v>7320</v>
      </c>
      <c r="S13" s="20" t="str">
        <f>'MASTER SHEET'!G13</f>
        <v>GPF</v>
      </c>
      <c r="T13" s="18">
        <f>IF(D13="TOTAL",SUM($T$5:T12),IF(S13="GPF",R13-V13,0))</f>
        <v>7320</v>
      </c>
      <c r="U13" s="18">
        <f>IF(D13="TOTAL",SUM($U$5:U12),IF(S13="GPF 2004",R13-V13,0))</f>
        <v>0</v>
      </c>
      <c r="V13" s="18">
        <f>IF(D13="TOTAL",SUM($V$5:V12),ROUND(R13*'MASTER SHEET'!E13/100,0))</f>
        <v>0</v>
      </c>
      <c r="W13" s="20">
        <f t="shared" si="9"/>
        <v>7320</v>
      </c>
      <c r="X13" s="20">
        <f t="shared" si="10"/>
        <v>0</v>
      </c>
    </row>
    <row r="14" spans="1:24" ht="31.5" customHeight="1">
      <c r="A14" s="16" t="str">
        <f>IF('MASTER SHEET'!A14="","",'MASTER SHEET'!A14)</f>
        <v/>
      </c>
      <c r="B14" s="16">
        <f t="shared" si="11"/>
        <v>10</v>
      </c>
      <c r="C14" s="19">
        <f>VLOOKUP(A14,'MASTER SHEET'!$A$5:$G$1048576,2,0)</f>
        <v>0</v>
      </c>
      <c r="D14" s="18" t="str">
        <f t="shared" si="0"/>
        <v>TOTAL</v>
      </c>
      <c r="E14" s="18" t="str">
        <f>IF(D14="TOTAL","TOTAL",'MASTER SHEET'!C14)</f>
        <v>TOTAL</v>
      </c>
      <c r="F14" s="18">
        <f>IF(D14="TOTAL",SUM($F$5:F13),'MASTER SHEET'!D14)</f>
        <v>527500</v>
      </c>
      <c r="G14" s="20">
        <f>IFERROR(IF(D14="TOTAL",SUM($G$5:G13),F14*50/100),"")</f>
        <v>263750</v>
      </c>
      <c r="H14" s="18">
        <f t="shared" si="1"/>
        <v>263750</v>
      </c>
      <c r="I14" s="18">
        <f>IF(D14="TOTAL",SUM($I$5:I13),IF('MASTER SHEET'!F14="YES",'D.A.ARREAR CALCULATION'!F14/2*50%,""))</f>
        <v>41575</v>
      </c>
      <c r="J14" s="18">
        <f t="shared" si="2"/>
        <v>569075</v>
      </c>
      <c r="K14" s="20">
        <f>IFERROR(IF(D14="TOTAL",SUM($K$5:K13),F14*46/100),"")</f>
        <v>242650</v>
      </c>
      <c r="L14" s="18">
        <f t="shared" si="3"/>
        <v>242650</v>
      </c>
      <c r="M14" s="18">
        <f>IF(D14="TOTAL",SUM($M$5:M13),IF('MASTER SHEET'!F14="YES",'D.A.ARREAR CALCULATION'!F14/2*46%,""))</f>
        <v>38249</v>
      </c>
      <c r="N14" s="18">
        <f t="shared" si="4"/>
        <v>523549</v>
      </c>
      <c r="O14" s="20">
        <f t="shared" si="5"/>
        <v>21100</v>
      </c>
      <c r="P14" s="18">
        <f t="shared" si="6"/>
        <v>21100</v>
      </c>
      <c r="Q14" s="18">
        <f t="shared" si="7"/>
        <v>3326</v>
      </c>
      <c r="R14" s="18">
        <f t="shared" si="8"/>
        <v>45526</v>
      </c>
      <c r="S14" s="20">
        <f>'MASTER SHEET'!G14</f>
        <v>0</v>
      </c>
      <c r="T14" s="18">
        <f>IF(D14="TOTAL",SUM($T$5:T13),IF(S14="GPF",R14-V14,0))</f>
        <v>22486</v>
      </c>
      <c r="U14" s="18">
        <f>IF(D14="TOTAL",SUM($U$5:U13),IF(S14="GPF 2004",R14-V14,0))</f>
        <v>23040</v>
      </c>
      <c r="V14" s="18">
        <f>IF(D14="TOTAL",SUM($V$5:V13),ROUND(R14*'MASTER SHEET'!E14/100,0))</f>
        <v>0</v>
      </c>
      <c r="W14" s="20">
        <f t="shared" si="9"/>
        <v>45526</v>
      </c>
      <c r="X14" s="20">
        <f t="shared" si="10"/>
        <v>0</v>
      </c>
    </row>
    <row r="15" spans="1:24" ht="31.5" customHeight="1">
      <c r="A15" s="16" t="str">
        <f>IF('MASTER SHEET'!A15="","",'MASTER SHEET'!A15)</f>
        <v/>
      </c>
      <c r="B15" s="16" t="str">
        <f t="shared" si="11"/>
        <v/>
      </c>
      <c r="C15" s="19">
        <f>VLOOKUP(A15,'MASTER SHEET'!$A$5:$G$1048576,2,0)</f>
        <v>0</v>
      </c>
      <c r="D15" s="18" t="str">
        <f t="shared" si="0"/>
        <v/>
      </c>
      <c r="E15" s="18">
        <f>IF(D15="TOTAL","TOTAL",'MASTER SHEET'!C15)</f>
        <v>0</v>
      </c>
      <c r="F15" s="18">
        <f>IF(D15="TOTAL",SUM($F$5:F14),'MASTER SHEET'!D15)</f>
        <v>0</v>
      </c>
      <c r="G15" s="20">
        <f>IFERROR(IF(D15="TOTAL",SUM($G$5:G14),F15*50/100),"")</f>
        <v>0</v>
      </c>
      <c r="H15" s="18">
        <f t="shared" si="1"/>
        <v>0</v>
      </c>
      <c r="I15" s="18" t="str">
        <f>IF(D15="TOTAL",SUM($I$5:I14),IF('MASTER SHEET'!F15="YES",'D.A.ARREAR CALCULATION'!F15/2*50%,""))</f>
        <v/>
      </c>
      <c r="J15" s="18">
        <f t="shared" si="2"/>
        <v>0</v>
      </c>
      <c r="K15" s="20">
        <f>IFERROR(IF(D15="TOTAL",SUM($K$5:K14),F15*46/100),"")</f>
        <v>0</v>
      </c>
      <c r="L15" s="18">
        <f t="shared" si="3"/>
        <v>0</v>
      </c>
      <c r="M15" s="18" t="str">
        <f>IF(D15="TOTAL",SUM($M$5:M14),IF('MASTER SHEET'!F15="YES",'D.A.ARREAR CALCULATION'!F15/2*46%,""))</f>
        <v/>
      </c>
      <c r="N15" s="18">
        <f t="shared" si="4"/>
        <v>0</v>
      </c>
      <c r="O15" s="20">
        <f t="shared" si="5"/>
        <v>0</v>
      </c>
      <c r="P15" s="18">
        <f t="shared" si="6"/>
        <v>0</v>
      </c>
      <c r="Q15" s="18" t="str">
        <f t="shared" si="7"/>
        <v/>
      </c>
      <c r="R15" s="18">
        <f t="shared" si="8"/>
        <v>0</v>
      </c>
      <c r="S15" s="20">
        <f>'MASTER SHEET'!G15</f>
        <v>0</v>
      </c>
      <c r="T15" s="18">
        <f>IF(D15="TOTAL",SUM($T$5:T14),IF(S15="GPF",R15-V15,0))</f>
        <v>0</v>
      </c>
      <c r="U15" s="18">
        <f>IF(D15="TOTAL",SUM($U$5:U14),IF(S15="GPF 2004",R15-V15,0))</f>
        <v>0</v>
      </c>
      <c r="V15" s="18">
        <f>IF(D15="TOTAL",SUM($V$5:V14),ROUND(R15*'MASTER SHEET'!E15/100,0))</f>
        <v>0</v>
      </c>
      <c r="W15" s="20">
        <f t="shared" si="9"/>
        <v>0</v>
      </c>
      <c r="X15" s="20">
        <f t="shared" si="10"/>
        <v>0</v>
      </c>
    </row>
    <row r="16" spans="1:24" ht="31.5" customHeight="1">
      <c r="A16" s="16" t="str">
        <f>IF('MASTER SHEET'!A16="","",'MASTER SHEET'!A16)</f>
        <v/>
      </c>
      <c r="B16" s="16" t="str">
        <f t="shared" si="11"/>
        <v/>
      </c>
      <c r="C16" s="19">
        <f>VLOOKUP(A16,'MASTER SHEET'!$A$5:$G$1048576,2,0)</f>
        <v>0</v>
      </c>
      <c r="D16" s="18" t="str">
        <f t="shared" si="0"/>
        <v/>
      </c>
      <c r="E16" s="18">
        <f>IF(D16="TOTAL","TOTAL",'MASTER SHEET'!C16)</f>
        <v>0</v>
      </c>
      <c r="F16" s="18">
        <f>IF(D16="TOTAL",SUM($F$5:F15),'MASTER SHEET'!D16)</f>
        <v>0</v>
      </c>
      <c r="G16" s="20">
        <f>IFERROR(IF(D16="TOTAL",SUM($G$5:G15),F16*50/100),"")</f>
        <v>0</v>
      </c>
      <c r="H16" s="18">
        <f t="shared" si="1"/>
        <v>0</v>
      </c>
      <c r="I16" s="18" t="str">
        <f>IF(D16="TOTAL",SUM($I$5:I15),IF('MASTER SHEET'!F16="YES",'D.A.ARREAR CALCULATION'!F16/2*50%,""))</f>
        <v/>
      </c>
      <c r="J16" s="18">
        <f t="shared" si="2"/>
        <v>0</v>
      </c>
      <c r="K16" s="20">
        <f>IFERROR(IF(D16="TOTAL",SUM($K$5:K15),F16*46/100),"")</f>
        <v>0</v>
      </c>
      <c r="L16" s="18">
        <f t="shared" si="3"/>
        <v>0</v>
      </c>
      <c r="M16" s="18" t="str">
        <f>IF(D16="TOTAL",SUM($M$5:M15),IF('MASTER SHEET'!F16="YES",'D.A.ARREAR CALCULATION'!F16/2*46%,""))</f>
        <v/>
      </c>
      <c r="N16" s="18">
        <f t="shared" si="4"/>
        <v>0</v>
      </c>
      <c r="O16" s="20">
        <f t="shared" si="5"/>
        <v>0</v>
      </c>
      <c r="P16" s="18">
        <f t="shared" si="6"/>
        <v>0</v>
      </c>
      <c r="Q16" s="18" t="str">
        <f t="shared" si="7"/>
        <v/>
      </c>
      <c r="R16" s="18">
        <f t="shared" si="8"/>
        <v>0</v>
      </c>
      <c r="S16" s="20">
        <f>'MASTER SHEET'!G16</f>
        <v>0</v>
      </c>
      <c r="T16" s="18">
        <f>IF(D16="TOTAL",SUM($T$5:T15),IF(S16="GPF",R16-V16,0))</f>
        <v>0</v>
      </c>
      <c r="U16" s="18">
        <f>IF(D16="TOTAL",SUM($U$5:U15),IF(S16="GPF 2004",R16-V16,0))</f>
        <v>0</v>
      </c>
      <c r="V16" s="18">
        <f>IF(D16="TOTAL",SUM($V$5:V15),ROUND(R16*'MASTER SHEET'!E16/100,0))</f>
        <v>0</v>
      </c>
      <c r="W16" s="20">
        <f t="shared" si="9"/>
        <v>0</v>
      </c>
      <c r="X16" s="20">
        <f t="shared" si="10"/>
        <v>0</v>
      </c>
    </row>
    <row r="17" spans="1:24" ht="31.5" customHeight="1">
      <c r="A17" s="16" t="str">
        <f>IF('MASTER SHEET'!A17="","",'MASTER SHEET'!A17)</f>
        <v/>
      </c>
      <c r="B17" s="16" t="str">
        <f t="shared" si="11"/>
        <v/>
      </c>
      <c r="C17" s="19">
        <f>VLOOKUP(A17,'MASTER SHEET'!$A$5:$G$1048576,2,0)</f>
        <v>0</v>
      </c>
      <c r="D17" s="18" t="str">
        <f t="shared" si="0"/>
        <v/>
      </c>
      <c r="E17" s="18">
        <f>IF(D17="TOTAL","TOTAL",'MASTER SHEET'!C17)</f>
        <v>0</v>
      </c>
      <c r="F17" s="18">
        <f>IF(D17="TOTAL",SUM($F$5:F16),'MASTER SHEET'!D17)</f>
        <v>0</v>
      </c>
      <c r="G17" s="20">
        <f>IFERROR(IF(D17="TOTAL",SUM($G$5:G16),F17*50/100),"")</f>
        <v>0</v>
      </c>
      <c r="H17" s="18">
        <f t="shared" si="1"/>
        <v>0</v>
      </c>
      <c r="I17" s="18" t="str">
        <f>IF(D17="TOTAL",SUM($I$5:I16),IF('MASTER SHEET'!F17="YES",'D.A.ARREAR CALCULATION'!F17/2*50%,""))</f>
        <v/>
      </c>
      <c r="J17" s="18">
        <f t="shared" si="2"/>
        <v>0</v>
      </c>
      <c r="K17" s="20">
        <f>IFERROR(IF(D17="TOTAL",SUM($K$5:K16),F17*46/100),"")</f>
        <v>0</v>
      </c>
      <c r="L17" s="18">
        <f t="shared" si="3"/>
        <v>0</v>
      </c>
      <c r="M17" s="18" t="str">
        <f>IF(D17="TOTAL",SUM($M$5:M16),IF('MASTER SHEET'!F17="YES",'D.A.ARREAR CALCULATION'!F17/2*46%,""))</f>
        <v/>
      </c>
      <c r="N17" s="18">
        <f t="shared" si="4"/>
        <v>0</v>
      </c>
      <c r="O17" s="20">
        <f t="shared" si="5"/>
        <v>0</v>
      </c>
      <c r="P17" s="18">
        <f t="shared" si="6"/>
        <v>0</v>
      </c>
      <c r="Q17" s="18" t="str">
        <f t="shared" si="7"/>
        <v/>
      </c>
      <c r="R17" s="18">
        <f t="shared" si="8"/>
        <v>0</v>
      </c>
      <c r="S17" s="20">
        <f>'MASTER SHEET'!G17</f>
        <v>0</v>
      </c>
      <c r="T17" s="18">
        <f>IF(D17="TOTAL",SUM($T$5:T16),IF(S17="GPF",R17-V17,0))</f>
        <v>0</v>
      </c>
      <c r="U17" s="18">
        <f>IF(D17="TOTAL",SUM($U$5:U16),IF(S17="GPF 2004",R17-V17,0))</f>
        <v>0</v>
      </c>
      <c r="V17" s="18">
        <f>IF(D17="TOTAL",SUM($V$5:V16),ROUND(R17*'MASTER SHEET'!E17/100,0))</f>
        <v>0</v>
      </c>
      <c r="W17" s="20">
        <f t="shared" si="9"/>
        <v>0</v>
      </c>
      <c r="X17" s="20">
        <f t="shared" si="10"/>
        <v>0</v>
      </c>
    </row>
    <row r="18" spans="1:24" ht="31.5" customHeight="1">
      <c r="A18" s="16" t="str">
        <f>IF('MASTER SHEET'!A18="","",'MASTER SHEET'!A18)</f>
        <v/>
      </c>
      <c r="B18" s="16" t="str">
        <f t="shared" si="11"/>
        <v/>
      </c>
      <c r="C18" s="19">
        <f>VLOOKUP(A18,'MASTER SHEET'!$A$5:$G$1048576,2,0)</f>
        <v>0</v>
      </c>
      <c r="D18" s="18" t="str">
        <f t="shared" si="0"/>
        <v/>
      </c>
      <c r="E18" s="18">
        <f>IF(D18="TOTAL","TOTAL",'MASTER SHEET'!C18)</f>
        <v>0</v>
      </c>
      <c r="F18" s="18">
        <f>IF(D18="TOTAL",SUM($F$5:F17),'MASTER SHEET'!D18)</f>
        <v>0</v>
      </c>
      <c r="G18" s="20">
        <f>IFERROR(IF(D18="TOTAL",SUM($G$5:G17),F18*50/100),"")</f>
        <v>0</v>
      </c>
      <c r="H18" s="18">
        <f t="shared" si="1"/>
        <v>0</v>
      </c>
      <c r="I18" s="18" t="str">
        <f>IF(D18="TOTAL",SUM($I$5:I17),IF('MASTER SHEET'!F18="YES",'D.A.ARREAR CALCULATION'!F18/2*50%,""))</f>
        <v/>
      </c>
      <c r="J18" s="18">
        <f t="shared" si="2"/>
        <v>0</v>
      </c>
      <c r="K18" s="20">
        <f>IFERROR(IF(D18="TOTAL",SUM($K$5:K17),F18*46/100),"")</f>
        <v>0</v>
      </c>
      <c r="L18" s="18">
        <f t="shared" si="3"/>
        <v>0</v>
      </c>
      <c r="M18" s="18" t="str">
        <f>IF(D18="TOTAL",SUM($M$5:M17),IF('MASTER SHEET'!F18="YES",'D.A.ARREAR CALCULATION'!F18/2*46%,""))</f>
        <v/>
      </c>
      <c r="N18" s="18">
        <f t="shared" si="4"/>
        <v>0</v>
      </c>
      <c r="O18" s="20">
        <f t="shared" si="5"/>
        <v>0</v>
      </c>
      <c r="P18" s="18">
        <f t="shared" si="6"/>
        <v>0</v>
      </c>
      <c r="Q18" s="18" t="str">
        <f t="shared" si="7"/>
        <v/>
      </c>
      <c r="R18" s="18">
        <f t="shared" si="8"/>
        <v>0</v>
      </c>
      <c r="S18" s="20">
        <f>'MASTER SHEET'!G18</f>
        <v>0</v>
      </c>
      <c r="T18" s="18">
        <f>IF(D18="TOTAL",SUM($T$5:T17),IF(S18="GPF",R18-V18,0))</f>
        <v>0</v>
      </c>
      <c r="U18" s="18">
        <f>IF(D18="TOTAL",SUM($U$5:U17),IF(S18="GPF 2004",R18-V18,0))</f>
        <v>0</v>
      </c>
      <c r="V18" s="18">
        <f>IF(D18="TOTAL",SUM($V$5:V17),ROUND(R18*'MASTER SHEET'!E18/100,0))</f>
        <v>0</v>
      </c>
      <c r="W18" s="20">
        <f t="shared" si="9"/>
        <v>0</v>
      </c>
      <c r="X18" s="20">
        <f t="shared" si="10"/>
        <v>0</v>
      </c>
    </row>
    <row r="19" spans="1:24" ht="31.5" customHeight="1">
      <c r="A19" s="16" t="str">
        <f>IF('MASTER SHEET'!A19="","",'MASTER SHEET'!A19)</f>
        <v/>
      </c>
      <c r="B19" s="16" t="str">
        <f t="shared" si="11"/>
        <v/>
      </c>
      <c r="C19" s="19">
        <f>VLOOKUP(A19,'MASTER SHEET'!$A$5:$G$1048576,2,0)</f>
        <v>0</v>
      </c>
      <c r="D19" s="18" t="str">
        <f t="shared" si="0"/>
        <v/>
      </c>
      <c r="E19" s="18">
        <f>IF(D19="TOTAL","TOTAL",'MASTER SHEET'!C19)</f>
        <v>0</v>
      </c>
      <c r="F19" s="18">
        <f>IF(D19="TOTAL",SUM($F$5:F18),'MASTER SHEET'!D19)</f>
        <v>0</v>
      </c>
      <c r="G19" s="20">
        <f>IFERROR(IF(D19="TOTAL",SUM($G$5:G18),F19*50/100),"")</f>
        <v>0</v>
      </c>
      <c r="H19" s="18">
        <f t="shared" si="1"/>
        <v>0</v>
      </c>
      <c r="I19" s="18" t="str">
        <f>IF(D19="TOTAL",SUM($I$5:I18),IF('MASTER SHEET'!F19="YES",'D.A.ARREAR CALCULATION'!F19/2*50%,""))</f>
        <v/>
      </c>
      <c r="J19" s="18">
        <f t="shared" si="2"/>
        <v>0</v>
      </c>
      <c r="K19" s="20">
        <f>IFERROR(IF(D19="TOTAL",SUM($K$5:K18),F19*46/100),"")</f>
        <v>0</v>
      </c>
      <c r="L19" s="18">
        <f t="shared" si="3"/>
        <v>0</v>
      </c>
      <c r="M19" s="18" t="str">
        <f>IF(D19="TOTAL",SUM($M$5:M18),IF('MASTER SHEET'!F19="YES",'D.A.ARREAR CALCULATION'!F19/2*46%,""))</f>
        <v/>
      </c>
      <c r="N19" s="18">
        <f t="shared" si="4"/>
        <v>0</v>
      </c>
      <c r="O19" s="20">
        <f t="shared" si="5"/>
        <v>0</v>
      </c>
      <c r="P19" s="18">
        <f t="shared" si="6"/>
        <v>0</v>
      </c>
      <c r="Q19" s="18" t="str">
        <f t="shared" si="7"/>
        <v/>
      </c>
      <c r="R19" s="18">
        <f t="shared" si="8"/>
        <v>0</v>
      </c>
      <c r="S19" s="20">
        <f>'MASTER SHEET'!G19</f>
        <v>0</v>
      </c>
      <c r="T19" s="18">
        <f>IF(D19="TOTAL",SUM($T$5:T18),IF(S19="GPF",R19-V19,0))</f>
        <v>0</v>
      </c>
      <c r="U19" s="18">
        <f>IF(D19="TOTAL",SUM($U$5:U18),IF(S19="GPF 2004",R19-V19,0))</f>
        <v>0</v>
      </c>
      <c r="V19" s="18">
        <f>IF(D19="TOTAL",SUM($V$5:V18),ROUND(R19*'MASTER SHEET'!E19/100,0))</f>
        <v>0</v>
      </c>
      <c r="W19" s="20">
        <f t="shared" si="9"/>
        <v>0</v>
      </c>
      <c r="X19" s="20">
        <f t="shared" si="10"/>
        <v>0</v>
      </c>
    </row>
    <row r="20" spans="1:24" ht="31.5" customHeight="1">
      <c r="A20" s="16" t="str">
        <f>IF('MASTER SHEET'!A20="","",'MASTER SHEET'!A20)</f>
        <v/>
      </c>
      <c r="B20" s="16" t="str">
        <f t="shared" si="11"/>
        <v/>
      </c>
      <c r="C20" s="19">
        <f>VLOOKUP(A20,'MASTER SHEET'!$A$5:$G$1048576,2,0)</f>
        <v>0</v>
      </c>
      <c r="D20" s="18" t="str">
        <f t="shared" si="0"/>
        <v/>
      </c>
      <c r="E20" s="18">
        <f>IF(D20="TOTAL","TOTAL",'MASTER SHEET'!C20)</f>
        <v>0</v>
      </c>
      <c r="F20" s="18">
        <f>IF(D20="TOTAL",SUM($F$5:F19),'MASTER SHEET'!D20)</f>
        <v>0</v>
      </c>
      <c r="G20" s="20">
        <f>IFERROR(IF(D20="TOTAL",SUM($G$5:G19),F20*50/100),"")</f>
        <v>0</v>
      </c>
      <c r="H20" s="18">
        <f t="shared" si="1"/>
        <v>0</v>
      </c>
      <c r="I20" s="18" t="str">
        <f>IF(D20="TOTAL",SUM($I$5:I19),IF('MASTER SHEET'!F20="YES",'D.A.ARREAR CALCULATION'!F20/2*50%,""))</f>
        <v/>
      </c>
      <c r="J20" s="18">
        <f t="shared" si="2"/>
        <v>0</v>
      </c>
      <c r="K20" s="20">
        <f>IFERROR(IF(D20="TOTAL",SUM($K$5:K19),F20*46/100),"")</f>
        <v>0</v>
      </c>
      <c r="L20" s="18">
        <f t="shared" si="3"/>
        <v>0</v>
      </c>
      <c r="M20" s="18" t="str">
        <f>IF(D20="TOTAL",SUM($M$5:M19),IF('MASTER SHEET'!F20="YES",'D.A.ARREAR CALCULATION'!F20/2*46%,""))</f>
        <v/>
      </c>
      <c r="N20" s="18">
        <f t="shared" si="4"/>
        <v>0</v>
      </c>
      <c r="O20" s="20">
        <f t="shared" si="5"/>
        <v>0</v>
      </c>
      <c r="P20" s="18">
        <f t="shared" si="6"/>
        <v>0</v>
      </c>
      <c r="Q20" s="18" t="str">
        <f t="shared" si="7"/>
        <v/>
      </c>
      <c r="R20" s="18">
        <f t="shared" si="8"/>
        <v>0</v>
      </c>
      <c r="S20" s="20">
        <f>'MASTER SHEET'!G20</f>
        <v>0</v>
      </c>
      <c r="T20" s="18">
        <f>IF(D20="TOTAL",SUM($T$5:T19),IF(S20="GPF",R20-V20,0))</f>
        <v>0</v>
      </c>
      <c r="U20" s="18">
        <f>IF(D20="TOTAL",SUM($U$5:U19),IF(S20="GPF 2004",R20-V20,0))</f>
        <v>0</v>
      </c>
      <c r="V20" s="18">
        <f>IF(D20="TOTAL",SUM($V$5:V19),ROUND(R20*'MASTER SHEET'!E20/100,0))</f>
        <v>0</v>
      </c>
      <c r="W20" s="20">
        <f t="shared" si="9"/>
        <v>0</v>
      </c>
      <c r="X20" s="20">
        <f t="shared" si="10"/>
        <v>0</v>
      </c>
    </row>
    <row r="21" spans="1:24" ht="31.5" customHeight="1">
      <c r="A21" s="16" t="str">
        <f>IF('MASTER SHEET'!A21="","",'MASTER SHEET'!A21)</f>
        <v/>
      </c>
      <c r="B21" s="16" t="str">
        <f t="shared" si="11"/>
        <v/>
      </c>
      <c r="C21" s="19">
        <f>VLOOKUP(A21,'MASTER SHEET'!$A$5:$G$1048576,2,0)</f>
        <v>0</v>
      </c>
      <c r="D21" s="18" t="str">
        <f t="shared" si="0"/>
        <v/>
      </c>
      <c r="E21" s="18">
        <f>IF(D21="TOTAL","TOTAL",'MASTER SHEET'!C21)</f>
        <v>0</v>
      </c>
      <c r="F21" s="18">
        <f>IF(D21="TOTAL",SUM($F$5:F20),'MASTER SHEET'!D21)</f>
        <v>0</v>
      </c>
      <c r="G21" s="20">
        <f>IFERROR(IF(D21="TOTAL",SUM($G$5:G20),F21*50/100),"")</f>
        <v>0</v>
      </c>
      <c r="H21" s="18">
        <f t="shared" si="1"/>
        <v>0</v>
      </c>
      <c r="I21" s="18" t="str">
        <f>IF(D21="TOTAL",SUM($I$5:I20),IF('MASTER SHEET'!F21="YES",'D.A.ARREAR CALCULATION'!F21/2*50%,""))</f>
        <v/>
      </c>
      <c r="J21" s="18">
        <f t="shared" si="2"/>
        <v>0</v>
      </c>
      <c r="K21" s="20">
        <f>IFERROR(IF(D21="TOTAL",SUM($K$5:K20),F21*46/100),"")</f>
        <v>0</v>
      </c>
      <c r="L21" s="18">
        <f t="shared" si="3"/>
        <v>0</v>
      </c>
      <c r="M21" s="18" t="str">
        <f>IF(D21="TOTAL",SUM($M$5:M20),IF('MASTER SHEET'!F21="YES",'D.A.ARREAR CALCULATION'!F21/2*46%,""))</f>
        <v/>
      </c>
      <c r="N21" s="18">
        <f t="shared" si="4"/>
        <v>0</v>
      </c>
      <c r="O21" s="20">
        <f t="shared" si="5"/>
        <v>0</v>
      </c>
      <c r="P21" s="18">
        <f t="shared" si="6"/>
        <v>0</v>
      </c>
      <c r="Q21" s="18" t="str">
        <f t="shared" si="7"/>
        <v/>
      </c>
      <c r="R21" s="18">
        <f t="shared" si="8"/>
        <v>0</v>
      </c>
      <c r="S21" s="20">
        <f>'MASTER SHEET'!G21</f>
        <v>0</v>
      </c>
      <c r="T21" s="18">
        <f>IF(D21="TOTAL",SUM($T$5:T20),IF(S21="GPF",R21-V21,0))</f>
        <v>0</v>
      </c>
      <c r="U21" s="18">
        <f>IF(D21="TOTAL",SUM($U$5:U20),IF(S21="GPF 2004",R21-V21,0))</f>
        <v>0</v>
      </c>
      <c r="V21" s="18">
        <f>IF(D21="TOTAL",SUM($V$5:V20),ROUND(R21*'MASTER SHEET'!E21/100,0))</f>
        <v>0</v>
      </c>
      <c r="W21" s="20">
        <f t="shared" si="9"/>
        <v>0</v>
      </c>
      <c r="X21" s="20">
        <f t="shared" si="10"/>
        <v>0</v>
      </c>
    </row>
    <row r="22" spans="1:24" ht="31.5" customHeight="1">
      <c r="A22" s="16" t="str">
        <f>IF('MASTER SHEET'!A22="","",'MASTER SHEET'!A22)</f>
        <v/>
      </c>
      <c r="B22" s="16" t="str">
        <f t="shared" si="11"/>
        <v/>
      </c>
      <c r="C22" s="19">
        <f>VLOOKUP(A22,'MASTER SHEET'!$A$5:$G$1048576,2,0)</f>
        <v>0</v>
      </c>
      <c r="D22" s="18" t="str">
        <f t="shared" si="0"/>
        <v/>
      </c>
      <c r="E22" s="18">
        <f>IF(D22="TOTAL","TOTAL",'MASTER SHEET'!C22)</f>
        <v>0</v>
      </c>
      <c r="F22" s="18">
        <f>IF(D22="TOTAL",SUM($F$5:F21),'MASTER SHEET'!D22)</f>
        <v>0</v>
      </c>
      <c r="G22" s="20">
        <f>IFERROR(IF(D22="TOTAL",SUM($G$5:G21),F22*50/100),"")</f>
        <v>0</v>
      </c>
      <c r="H22" s="18">
        <f t="shared" si="1"/>
        <v>0</v>
      </c>
      <c r="I22" s="18" t="str">
        <f>IF(D22="TOTAL",SUM($I$5:I21),IF('MASTER SHEET'!F22="YES",'D.A.ARREAR CALCULATION'!F22/2*50%,""))</f>
        <v/>
      </c>
      <c r="J22" s="18">
        <f t="shared" si="2"/>
        <v>0</v>
      </c>
      <c r="K22" s="20">
        <f>IFERROR(IF(D22="TOTAL",SUM($K$5:K21),F22*46/100),"")</f>
        <v>0</v>
      </c>
      <c r="L22" s="18">
        <f t="shared" si="3"/>
        <v>0</v>
      </c>
      <c r="M22" s="18" t="str">
        <f>IF(D22="TOTAL",SUM($M$5:M21),IF('MASTER SHEET'!F22="YES",'D.A.ARREAR CALCULATION'!F22/2*46%,""))</f>
        <v/>
      </c>
      <c r="N22" s="18">
        <f t="shared" si="4"/>
        <v>0</v>
      </c>
      <c r="O22" s="20">
        <f t="shared" si="5"/>
        <v>0</v>
      </c>
      <c r="P22" s="18">
        <f t="shared" si="6"/>
        <v>0</v>
      </c>
      <c r="Q22" s="18" t="str">
        <f t="shared" si="7"/>
        <v/>
      </c>
      <c r="R22" s="18">
        <f t="shared" si="8"/>
        <v>0</v>
      </c>
      <c r="S22" s="20">
        <f>'MASTER SHEET'!G22</f>
        <v>0</v>
      </c>
      <c r="T22" s="18">
        <f>IF(D22="TOTAL",SUM($T$5:T21),IF(S22="GPF",R22-V22,0))</f>
        <v>0</v>
      </c>
      <c r="U22" s="18">
        <f>IF(D22="TOTAL",SUM($U$5:U21),IF(S22="GPF 2004",R22-V22,0))</f>
        <v>0</v>
      </c>
      <c r="V22" s="18">
        <f>IF(D22="TOTAL",SUM($V$5:V21),ROUND(R22*'MASTER SHEET'!E22/100,0))</f>
        <v>0</v>
      </c>
      <c r="W22" s="20">
        <f t="shared" si="9"/>
        <v>0</v>
      </c>
      <c r="X22" s="20">
        <f t="shared" si="10"/>
        <v>0</v>
      </c>
    </row>
    <row r="23" spans="1:24" ht="31.5" customHeight="1">
      <c r="A23" s="16" t="str">
        <f>IF('MASTER SHEET'!A23="","",'MASTER SHEET'!A23)</f>
        <v/>
      </c>
      <c r="B23" s="16" t="str">
        <f t="shared" si="11"/>
        <v/>
      </c>
      <c r="C23" s="19">
        <f>VLOOKUP(A23,'MASTER SHEET'!$A$5:$G$1048576,2,0)</f>
        <v>0</v>
      </c>
      <c r="D23" s="18" t="str">
        <f t="shared" si="0"/>
        <v/>
      </c>
      <c r="E23" s="18">
        <f>IF(D23="TOTAL","TOTAL",'MASTER SHEET'!C23)</f>
        <v>0</v>
      </c>
      <c r="F23" s="18">
        <f>IF(D23="TOTAL",SUM($F$5:F22),'MASTER SHEET'!D23)</f>
        <v>0</v>
      </c>
      <c r="G23" s="20">
        <f>IFERROR(IF(D23="TOTAL",SUM($G$5:G22),F23*50/100),"")</f>
        <v>0</v>
      </c>
      <c r="H23" s="18">
        <f t="shared" si="1"/>
        <v>0</v>
      </c>
      <c r="I23" s="18" t="str">
        <f>IF(D23="TOTAL",SUM($I$5:I22),IF('MASTER SHEET'!F23="YES",'D.A.ARREAR CALCULATION'!F23/2*50%,""))</f>
        <v/>
      </c>
      <c r="J23" s="18">
        <f t="shared" si="2"/>
        <v>0</v>
      </c>
      <c r="K23" s="20">
        <f>IFERROR(IF(D23="TOTAL",SUM($K$5:K22),F23*46/100),"")</f>
        <v>0</v>
      </c>
      <c r="L23" s="18">
        <f t="shared" si="3"/>
        <v>0</v>
      </c>
      <c r="M23" s="18" t="str">
        <f>IF(D23="TOTAL",SUM($M$5:M22),IF('MASTER SHEET'!F23="YES",'D.A.ARREAR CALCULATION'!F23/2*46%,""))</f>
        <v/>
      </c>
      <c r="N23" s="18">
        <f t="shared" si="4"/>
        <v>0</v>
      </c>
      <c r="O23" s="20">
        <f t="shared" si="5"/>
        <v>0</v>
      </c>
      <c r="P23" s="18">
        <f t="shared" si="6"/>
        <v>0</v>
      </c>
      <c r="Q23" s="18" t="str">
        <f t="shared" si="7"/>
        <v/>
      </c>
      <c r="R23" s="18">
        <f t="shared" si="8"/>
        <v>0</v>
      </c>
      <c r="S23" s="20">
        <f>'MASTER SHEET'!G23</f>
        <v>0</v>
      </c>
      <c r="T23" s="18">
        <f>IF(D23="TOTAL",SUM($T$5:T22),IF(S23="GPF",R23-V23,0))</f>
        <v>0</v>
      </c>
      <c r="U23" s="18">
        <f>IF(D23="TOTAL",SUM($U$5:U22),IF(S23="GPF 2004",R23-V23,0))</f>
        <v>0</v>
      </c>
      <c r="V23" s="18">
        <f>IF(D23="TOTAL",SUM($V$5:V22),ROUND(R23*'MASTER SHEET'!E23/100,0))</f>
        <v>0</v>
      </c>
      <c r="W23" s="20">
        <f t="shared" si="9"/>
        <v>0</v>
      </c>
      <c r="X23" s="20">
        <f t="shared" si="10"/>
        <v>0</v>
      </c>
    </row>
    <row r="24" spans="1:24" ht="31.5" customHeight="1">
      <c r="A24" s="16" t="str">
        <f>IF('MASTER SHEET'!A24="","",'MASTER SHEET'!A24)</f>
        <v/>
      </c>
      <c r="B24" s="16" t="str">
        <f t="shared" si="11"/>
        <v/>
      </c>
      <c r="C24" s="19">
        <f>VLOOKUP(A24,'MASTER SHEET'!$A$5:$G$1048576,2,0)</f>
        <v>0</v>
      </c>
      <c r="D24" s="18" t="str">
        <f>IF(A24=B24,"","TOTAL")</f>
        <v/>
      </c>
      <c r="E24" s="18">
        <f>IF(D24="TOTAL","TOTAL",'MASTER SHEET'!C24)</f>
        <v>0</v>
      </c>
      <c r="F24" s="18">
        <f>IF(D24="TOTAL",SUM($F$5:F23),'MASTER SHEET'!D24)</f>
        <v>0</v>
      </c>
      <c r="G24" s="20">
        <f>IFERROR(IF(D24="TOTAL",SUM($G$5:G23),F24*50/100),"")</f>
        <v>0</v>
      </c>
      <c r="H24" s="18">
        <f t="shared" si="1"/>
        <v>0</v>
      </c>
      <c r="I24" s="18" t="str">
        <f>IF(D24="TOTAL",SUM($I$5:I23),IF('MASTER SHEET'!F24="YES",'D.A.ARREAR CALCULATION'!F24/2*50%,""))</f>
        <v/>
      </c>
      <c r="J24" s="18">
        <f t="shared" si="2"/>
        <v>0</v>
      </c>
      <c r="K24" s="20">
        <f>IFERROR(IF(D24="TOTAL",SUM($K$5:K23),F24*46/100),"")</f>
        <v>0</v>
      </c>
      <c r="L24" s="18">
        <f t="shared" si="3"/>
        <v>0</v>
      </c>
      <c r="M24" s="18" t="str">
        <f>IF(D24="TOTAL",SUM($M$5:M23),IF('MASTER SHEET'!F24="YES",'D.A.ARREAR CALCULATION'!F24/2*46%,""))</f>
        <v/>
      </c>
      <c r="N24" s="18">
        <f t="shared" si="4"/>
        <v>0</v>
      </c>
      <c r="O24" s="20">
        <f t="shared" si="5"/>
        <v>0</v>
      </c>
      <c r="P24" s="18">
        <f t="shared" si="6"/>
        <v>0</v>
      </c>
      <c r="Q24" s="18" t="str">
        <f t="shared" si="7"/>
        <v/>
      </c>
      <c r="R24" s="18">
        <f t="shared" si="8"/>
        <v>0</v>
      </c>
      <c r="S24" s="20">
        <f>'MASTER SHEET'!G24</f>
        <v>0</v>
      </c>
      <c r="T24" s="18">
        <f>IF(D24="TOTAL",SUM($T$5:T23),IF(S24="GPF",R24-V24,0))</f>
        <v>0</v>
      </c>
      <c r="U24" s="18">
        <f>IF(D24="TOTAL",SUM($U$5:U23),IF(S24="GPF 2004",R24-V24,0))</f>
        <v>0</v>
      </c>
      <c r="V24" s="18">
        <f>IF(D24="TOTAL",SUM($V$5:V23),ROUND(R24*'MASTER SHEET'!E24/100,0))</f>
        <v>0</v>
      </c>
      <c r="W24" s="20">
        <f t="shared" si="9"/>
        <v>0</v>
      </c>
      <c r="X24" s="20">
        <f t="shared" si="10"/>
        <v>0</v>
      </c>
    </row>
    <row r="25" spans="1:24" ht="25.5" customHeight="1">
      <c r="A25" s="21"/>
      <c r="B25" s="16" t="str">
        <f t="shared" si="11"/>
        <v/>
      </c>
      <c r="C25" s="21"/>
      <c r="D25" s="16" t="str">
        <f t="shared" si="0"/>
        <v/>
      </c>
      <c r="E25" s="18">
        <f>IF(D25="TOTAL","TOTAL",'MASTER SHEET'!C25)</f>
        <v>0</v>
      </c>
      <c r="F25" s="18">
        <f>IF(D25="TOTAL",SUM($F$5:F24),'MASTER SHEET'!D25)</f>
        <v>0</v>
      </c>
      <c r="G25" s="20">
        <f>IFERROR(IF(D25="TOTAL",SUM($G$5:G24),F25*50/100),"")</f>
        <v>0</v>
      </c>
      <c r="H25" s="16">
        <f t="shared" si="1"/>
        <v>0</v>
      </c>
      <c r="I25" s="16" t="str">
        <f>IF(D25="TOTAL",SUM($I$5:I24),IF('MASTER SHEET'!F25="YES",'D.A.ARREAR CALCULATION'!F25/2*50%,""))</f>
        <v/>
      </c>
      <c r="J25" s="18">
        <f t="shared" si="2"/>
        <v>0</v>
      </c>
      <c r="K25" s="20">
        <f>IFERROR(IF(D25="TOTAL",SUM($K$5:K24),F25*46/100),"")</f>
        <v>0</v>
      </c>
      <c r="L25" s="16">
        <f t="shared" si="3"/>
        <v>0</v>
      </c>
      <c r="M25" s="16" t="str">
        <f>IF(D25="TOTAL",SUM($M$5:M24),IF('MASTER SHEET'!F25="YES",'D.A.ARREAR CALCULATION'!F25/2*46%,""))</f>
        <v/>
      </c>
      <c r="N25" s="18">
        <f t="shared" si="4"/>
        <v>0</v>
      </c>
      <c r="O25" s="20">
        <f t="shared" si="5"/>
        <v>0</v>
      </c>
      <c r="P25" s="16">
        <f t="shared" si="6"/>
        <v>0</v>
      </c>
      <c r="Q25" s="16" t="str">
        <f t="shared" si="7"/>
        <v/>
      </c>
      <c r="R25" s="18">
        <f t="shared" si="8"/>
        <v>0</v>
      </c>
      <c r="S25" s="20">
        <f>'MASTER SHEET'!G25</f>
        <v>0</v>
      </c>
      <c r="T25" s="16">
        <f>IF(D25="TOTAL",SUM($T$5:T24),IF(S25="GPF",R25-V25,0))</f>
        <v>0</v>
      </c>
      <c r="U25" s="16">
        <f>IF(D25="TOTAL",SUM($U$5:U24),IF(S25="GPF 2004",R25-V25,0))</f>
        <v>0</v>
      </c>
      <c r="V25" s="18">
        <f>IF(D25="TOTAL",SUM($V$5:V24),ROUND(R25*'MASTER SHEET'!E25/100,0))</f>
        <v>0</v>
      </c>
      <c r="W25" s="20">
        <f t="shared" si="9"/>
        <v>0</v>
      </c>
      <c r="X25" s="20">
        <f t="shared" si="10"/>
        <v>0</v>
      </c>
    </row>
    <row r="26" spans="1:24" hidden="1"/>
    <row r="27" spans="1:24" hidden="1"/>
    <row r="28" spans="1:24" hidden="1"/>
    <row r="29" spans="1:24" hidden="1"/>
    <row r="30" spans="1:24" hidden="1"/>
    <row r="31" spans="1:24" hidden="1"/>
    <row r="32" spans="1:24" hidden="1"/>
    <row r="33" hidden="1"/>
    <row r="34" hidden="1"/>
    <row r="35" hidden="1"/>
    <row r="36" hidden="1"/>
    <row r="37" hidden="1"/>
    <row r="38" hidden="1"/>
    <row r="39" hidden="1"/>
    <row r="40" hidden="1"/>
    <row r="41" hidden="1"/>
    <row r="42" hidden="1"/>
    <row r="43" hidden="1"/>
    <row r="44" hidden="1"/>
    <row r="45" hidden="1"/>
    <row r="46" hidden="1"/>
    <row r="47" hidden="1"/>
    <row r="48" hidden="1"/>
    <row r="49" hidden="1"/>
    <row r="50" hidden="1"/>
    <row r="51" hidden="1"/>
    <row r="52" hidden="1"/>
    <row r="53" hidden="1"/>
    <row r="54" hidden="1"/>
    <row r="55" hidden="1"/>
    <row r="56" hidden="1"/>
    <row r="57" hidden="1"/>
    <row r="58" hidden="1"/>
    <row r="59" hidden="1"/>
    <row r="60" hidden="1"/>
    <row r="61" hidden="1"/>
    <row r="62" hidden="1"/>
    <row r="63" hidden="1"/>
    <row r="64" hidden="1"/>
    <row r="65" hidden="1"/>
    <row r="66" hidden="1"/>
    <row r="67" hidden="1"/>
    <row r="68" hidden="1"/>
    <row r="69" hidden="1"/>
    <row r="70" hidden="1"/>
    <row r="71" hidden="1"/>
    <row r="72" hidden="1"/>
    <row r="73" hidden="1"/>
    <row r="74" hidden="1"/>
    <row r="75" hidden="1"/>
    <row r="76" hidden="1"/>
    <row r="77" hidden="1"/>
    <row r="78" hidden="1"/>
    <row r="79" hidden="1"/>
    <row r="80" hidden="1"/>
    <row r="81" hidden="1"/>
    <row r="82" hidden="1"/>
    <row r="83" hidden="1"/>
    <row r="84" hidden="1"/>
    <row r="85" hidden="1"/>
    <row r="86" hidden="1"/>
    <row r="87" hidden="1"/>
    <row r="88" hidden="1"/>
    <row r="89" hidden="1"/>
    <row r="90" hidden="1"/>
    <row r="91" hidden="1"/>
    <row r="92" hidden="1"/>
    <row r="93" hidden="1"/>
    <row r="94" hidden="1"/>
    <row r="95" hidden="1"/>
    <row r="96" hidden="1"/>
    <row r="97" hidden="1"/>
    <row r="98" hidden="1"/>
    <row r="99" hidden="1"/>
    <row r="100" hidden="1"/>
    <row r="101" hidden="1"/>
    <row r="102" hidden="1"/>
    <row r="103" hidden="1"/>
    <row r="104" hidden="1"/>
    <row r="105" hidden="1"/>
    <row r="106" hidden="1"/>
    <row r="107" hidden="1"/>
    <row r="108" hidden="1"/>
    <row r="109" hidden="1"/>
    <row r="110" hidden="1"/>
    <row r="111" hidden="1"/>
  </sheetData>
  <sheetProtection password="FC12" sheet="1" objects="1" scenarios="1" formatRows="0"/>
  <mergeCells count="13">
    <mergeCell ref="A2:X2"/>
    <mergeCell ref="A1:X1"/>
    <mergeCell ref="E3:E4"/>
    <mergeCell ref="C3:C4"/>
    <mergeCell ref="A3:A4"/>
    <mergeCell ref="F3:F4"/>
    <mergeCell ref="G3:J3"/>
    <mergeCell ref="K3:N3"/>
    <mergeCell ref="D3:D4"/>
    <mergeCell ref="O3:R3"/>
    <mergeCell ref="W3:W4"/>
    <mergeCell ref="X3:X4"/>
    <mergeCell ref="T3:V3"/>
  </mergeCells>
  <conditionalFormatting sqref="A5:X25">
    <cfRule type="expression" dxfId="1" priority="21">
      <formula>$B5&lt;&gt;""</formula>
    </cfRule>
    <cfRule type="expression" dxfId="0" priority="22">
      <formula>$D5="TOTAL"</formula>
    </cfRule>
  </conditionalFormatting>
  <pageMargins left="0.42" right="0.41" top="0.33" bottom="0.46" header="0.3" footer="0.21"/>
  <pageSetup paperSize="9" scale="66" orientation="landscape" r:id="rId1"/>
  <headerFooter>
    <oddFooter>&amp;C
&amp;"Arial Black,Regular"WWW.RAJTEACHERS.NET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MASTER SHEET</vt:lpstr>
      <vt:lpstr>D.A.ARREAR CALCULATION</vt:lpstr>
      <vt:lpstr>'D.A.ARREAR CALCULATION'!Print_Area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rajsevak.com</dc:title>
  <dc:subject>arrear sheet</dc:subject>
  <dc:creator>Allen computer</dc:creator>
  <cp:lastModifiedBy>Mihika Meghwal</cp:lastModifiedBy>
  <cp:lastPrinted>2024-03-16T08:29:06Z</cp:lastPrinted>
  <dcterms:created xsi:type="dcterms:W3CDTF">1996-10-14T23:33:28Z</dcterms:created>
  <dcterms:modified xsi:type="dcterms:W3CDTF">2024-04-07T13:05:51Z</dcterms:modified>
</cp:coreProperties>
</file>