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Default Extension="jpeg" ContentType="image/jpeg"/>
  <Default Extension="emf" ContentType="image/x-emf"/>
  <Override PartName="/xl/drawings/drawing1.xml" ContentType="application/vnd.openxmlformats-officedocument.drawing+xml"/>
  <Override PartName="/xl/worksheets/sheet1.xml" ContentType="application/vnd.openxmlformats-officedocument.spreadsheetml.worksheet+xml"/>
  <Override PartName="/xl/drawings/drawing2.xml" ContentType="application/vnd.openxmlformats-officedocument.drawing+xml"/>
  <Default Extension="bin" ContentType="application/vnd.openxmlformats-officedocument.spreadsheetml.printerSettings"/>
  <Override PartName="/xl/worksheets/sheet2.xml" ContentType="application/vnd.openxmlformats-officedocument.spreadsheetml.worksheet+xml"/>
  <Override PartName="/xl/drawings/drawing3.xml" ContentType="application/vnd.openxmlformats-officedocument.drawing+xml"/>
  <Override PartName="/xl/worksheets/sheet3.xml" ContentType="application/vnd.openxmlformats-officedocument.spreadsheetml.worksheet+xml"/>
  <Override PartName="/xl/drawings/drawing4.xml" ContentType="application/vnd.openxmlformats-officedocument.drawing+xml"/>
  <Override PartName="/xl/worksheets/sheet4.xml" ContentType="application/vnd.openxmlformats-officedocument.spreadsheetml.worksheet+xml"/>
  <Override PartName="/xl/drawings/drawing5.xml" ContentType="application/vnd.openxmlformats-officedocument.drawing+xml"/>
  <Override PartName="/xl/worksheets/sheet5.xml" ContentType="application/vnd.openxmlformats-officedocument.spreadsheetml.worksheet+xml"/>
  <Override PartName="/xl/drawings/drawing6.xml" ContentType="application/vnd.openxmlformats-officedocument.drawing+xml"/>
  <Override PartName="/xl/worksheets/sheet6.xml" ContentType="application/vnd.openxmlformats-officedocument.spreadsheetml.worksheet+xml"/>
  <Override PartName="/xl/drawings/drawing7.xml" ContentType="application/vnd.openxmlformats-officedocument.drawing+xml"/>
  <Override PartName="/xl/worksheets/sheet7.xml" ContentType="application/vnd.openxmlformats-officedocument.spreadsheetml.worksheet+xml"/>
  <Override PartName="/xl/drawings/drawing8.xml" ContentType="application/vnd.openxmlformats-officedocument.drawing+xml"/>
  <Default Extension="vml" ContentType="application/vnd.openxmlformats-officedocument.vmlDrawing"/>
  <Override PartName="/xl/worksheets/sheet8.xml" ContentType="application/vnd.openxmlformats-officedocument.spreadsheetml.worksheet+xml"/>
  <Override PartName="/xl/drawings/drawing9.xml" ContentType="application/vnd.openxmlformats-officedocument.drawing+xml"/>
  <Override PartName="/xl/worksheets/sheet9.xml" ContentType="application/vnd.openxmlformats-officedocument.spreadsheetml.worksheet+xml"/>
  <Override PartName="/xl/drawings/drawing10.xml" ContentType="application/vnd.openxmlformats-officedocument.drawing+xml"/>
  <Override PartName="/xl/worksheets/sheet10.xml" ContentType="application/vnd.openxmlformats-officedocument.spreadsheetml.worksheet+xml"/>
  <Override PartName="/xl/drawings/drawing11.xml" ContentType="application/vnd.openxmlformats-officedocument.drawing+xml"/>
  <Override PartName="/xl/worksheets/sheet11.xml" ContentType="application/vnd.openxmlformats-officedocument.spreadsheetml.worksheet+xml"/>
  <Override PartName="/xl/drawings/drawing12.xml" ContentType="application/vnd.openxmlformats-officedocument.drawing+xml"/>
  <Override PartName="/xl/worksheets/sheet12.xml" ContentType="application/vnd.openxmlformats-officedocument.spreadsheetml.worksheet+xml"/>
  <Override PartName="/xl/drawings/drawing13.xml" ContentType="application/vnd.openxmlformats-officedocument.drawing+xml"/>
  <Override PartName="/xl/worksheets/sheet13.xml" ContentType="application/vnd.openxmlformats-officedocument.spreadsheetml.worksheet+xml"/>
  <Override PartName="/xl/drawings/drawing14.xml" ContentType="application/vnd.openxmlformats-officedocument.drawing+xml"/>
  <Override PartName="/xl/worksheets/sheet14.xml" ContentType="application/vnd.openxmlformats-officedocument.spreadsheetml.worksheet+xml"/>
  <Override PartName="/xl/drawings/drawing15.xml" ContentType="application/vnd.openxmlformats-officedocument.drawing+xml"/>
  <Override PartName="/xl/worksheets/sheet15.xml" ContentType="application/vnd.openxmlformats-officedocument.spreadsheetml.worksheet+xml"/>
  <Override PartName="/xl/drawings/drawing16.xml" ContentType="application/vnd.openxmlformats-officedocument.drawing+xml"/>
  <Override PartName="/xl/worksheets/sheet16.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Relationships xmlns="http://schemas.openxmlformats.org/package/2006/relationships"><Relationship Id="rId4" Type="http://schemas.openxmlformats.org/officeDocument/2006/relationships/custom-properties" Target="docProps/custom.xml" /><Relationship Id="rId2" Type="http://schemas.openxmlformats.org/package/2006/relationships/metadata/core-properties" Target="docProps/core.xml" /><Relationship Id="rId3"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24226"/>
  <bookViews>
    <workbookView xWindow="0" yWindow="0" windowWidth="19890" windowHeight="7650" tabRatio="596" firstSheet="1" activeTab="3"/>
  </bookViews>
  <sheets>
    <sheet name="INDEX" sheetId="20" r:id="rId2"/>
    <sheet name="NIRDESH" sheetId="2" r:id="rId3"/>
    <sheet name="HOME" sheetId="1" r:id="rId4"/>
    <sheet name="M. SUCHI" sheetId="4" r:id="rId5"/>
    <sheet name="NEW" sheetId="13" r:id="rId6"/>
    <sheet name="PLAN" sheetId="19" r:id="rId7"/>
    <sheet name="R-6" sheetId="24" r:id="rId8"/>
    <sheet name="F-6" sheetId="6" r:id="rId9"/>
    <sheet name="R-7" sheetId="25" r:id="rId10"/>
    <sheet name="F-7" sheetId="8" r:id="rId11"/>
    <sheet name="R-8" sheetId="17" r:id="rId12"/>
    <sheet name="F-8" sheetId="9" r:id="rId13"/>
    <sheet name="R-8क" sheetId="23" r:id="rId14"/>
    <sheet name="F-8क" sheetId="10" r:id="rId15"/>
    <sheet name="I.D." sheetId="11" r:id="rId16"/>
    <sheet name="REPORT" sheetId="12" r:id="rId17"/>
  </sheets>
  <definedNames>
    <definedName name="PICTURE">INDEX('R-6'!$AR$8:$AR$133,MATCH('F-6'!$AB$4:$AD$5,'R-6'!$G$8:$G$219,0))</definedName>
    <definedName name="PICTURE8">INDEX('R-8'!$AM$13:$AM$124,MATCH('F-8'!$AB$4:$AD$5,'R-8'!$G$13:$G$125,0))</definedName>
    <definedName name="_xlnm.Print_Area" localSheetId="7">'F-6'!$A$1:$V$108</definedName>
    <definedName name="_xlnm.Print_Area" localSheetId="9">'F-7'!$A$1:$X$88</definedName>
    <definedName name="_xlnm.Print_Area" localSheetId="11">'F-8'!$A$1:$Y$82</definedName>
    <definedName name="_xlnm.Print_Area" localSheetId="13">'F-8क'!$A$1:$W$44</definedName>
    <definedName name="_xlnm.Print_Area" localSheetId="2">HOME!$A$1:$AS$25</definedName>
    <definedName name="_xlnm.Print_Area" localSheetId="14">I.D.!$B$1:$N$735</definedName>
    <definedName name="_xlnm.Print_Area" localSheetId="3">'M. SUCHI'!$E$4:$S$1307</definedName>
    <definedName name="_xlnm.Print_Area" localSheetId="1">NIRDESH!$A$1:$R$41</definedName>
    <definedName name="_xlnm.Print_Area" localSheetId="5">PLAN!$C$1:$K$245</definedName>
    <definedName name="_xlnm.Print_Area" localSheetId="10">'R-8'!$G$9:$AG$16</definedName>
    <definedName name="_xlnm.Print_Area" localSheetId="12">'R-8क'!$G$6:$AA$34</definedName>
    <definedName name="_xlnm.Print_Titles" localSheetId="14">I.D.!$1:$5</definedName>
    <definedName name="_xlnm.Print_Titles" localSheetId="3">'M. SUCHI'!$5:$5</definedName>
    <definedName name="SNA">OFFSET('R-6'!$G$8:$G$919,,,COUNTIF('R-6'!$G$8:$G$919,"&gt;=1"))</definedName>
    <definedName name="SNB">OFFSET('R-7'!$H$9:$H$1008,,,COUNTIF('R-7'!$H$9:$H$1008,"&gt;=1"))</definedName>
    <definedName name="SNC">OFFSET('R-8'!$G$13:$G$1012,,,COUNTIF('R-8'!$G$13:$G$1012,"&gt;=1"))</definedName>
    <definedName name="SND">OFFSET('R-8क'!$G$10:$G$1009,,,COUNTIF('R-8क'!$G$10:$G$1009,"&gt;=1"))</definedName>
    <definedName name="आक्षेप">'R-7'!$A$1:$A$3</definedName>
    <definedName name="आवेदन">'R-6'!$A$1:$A$2</definedName>
    <definedName name="दिन">PLAN!$S$1:$S$31</definedName>
    <definedName name="प्राप्ति">'R-8क'!$A$1:$A$3</definedName>
    <definedName name="माह">PLAN!$T$1:$T$12</definedName>
    <definedName name="रिश्ता">'R-6'!$A$4:$A$8</definedName>
    <definedName name="लिंग">HOME!$A$1:$A$3</definedName>
    <definedName name="लौटाना">'R-8क'!$A$5:$A$6</definedName>
    <definedName name="वर्ष">PLAN!$V$1:$V$13</definedName>
    <definedName name="वास">OFFSET(HOME!$A$4:$A$16,,,COUNTIF(HOME!$B$4:$B$16,"&gt;=1"))</definedName>
    <definedName name="विकलांगता">'R-6'!$C$4:$C$7</definedName>
    <definedName name="संशोधन">'R-8'!$A$1:$A$9</definedName>
    <definedName name="स्थिति">HOME!$AU$1:$AU$2</definedName>
  </definedNames>
  <calcPr calcId="145621"/>
</workbook>
</file>

<file path=xl/calcChain.xml><?xml version="1.0" encoding="utf-8"?>
<calcChain xmlns="http://schemas.openxmlformats.org/spreadsheetml/2006/main">
  <c r="AP25" i="1" l="1"/>
</calcChain>
</file>

<file path=xl/sharedStrings.xml><?xml version="1.0" encoding="utf-8"?>
<sst xmlns="http://schemas.openxmlformats.org/spreadsheetml/2006/main" count="1841" uniqueCount="536">
  <si>
    <t>NIRDESH</t>
  </si>
  <si>
    <t>HOME</t>
  </si>
  <si>
    <t>m suchi</t>
  </si>
  <si>
    <t>new</t>
  </si>
  <si>
    <t>pLan</t>
  </si>
  <si>
    <t>R-6</t>
  </si>
  <si>
    <t>F-6</t>
  </si>
  <si>
    <t>R-7</t>
  </si>
  <si>
    <t>F-7</t>
  </si>
  <si>
    <t>R-8</t>
  </si>
  <si>
    <t>F-8</t>
  </si>
  <si>
    <t>R-8 क</t>
  </si>
  <si>
    <t>F-8 क</t>
  </si>
  <si>
    <t>I-D</t>
  </si>
  <si>
    <t>REPORT</t>
  </si>
  <si>
    <r>
      <rPr>
        <b/>
        <sz val="18"/>
        <color rgb="FFFF0000"/>
        <rFont val="Arial"/>
        <family val="2"/>
        <charset val="134"/>
      </rPr>
      <t xml:space="preserve">भागीरथ मल </t>
    </r>
    <r>
      <rPr>
        <b/>
        <sz val="18"/>
        <color indexed="10"/>
        <rFont val="Arial"/>
        <family val="2"/>
        <charset val="134"/>
      </rPr>
      <t xml:space="preserve"> </t>
    </r>
    <r>
      <rPr>
        <b/>
        <sz val="18"/>
        <color indexed="12"/>
        <rFont val="Arial"/>
        <family val="2"/>
        <charset val="134"/>
      </rPr>
      <t>अध्यापक, रा.मा.वि.</t>
    </r>
    <r>
      <rPr>
        <b/>
        <sz val="18"/>
        <color indexed="10"/>
        <rFont val="Arial"/>
        <family val="2"/>
        <charset val="134"/>
      </rPr>
      <t>डसाना खुर्द</t>
    </r>
    <r>
      <rPr>
        <b/>
        <sz val="18"/>
        <color indexed="12"/>
        <rFont val="Arial"/>
        <family val="2"/>
        <charset val="134"/>
      </rPr>
      <t xml:space="preserve"> (मौलासर-नागौर)</t>
    </r>
    <r>
      <rPr>
        <b/>
        <sz val="18"/>
        <color indexed="17"/>
        <rFont val="Arial"/>
        <family val="2"/>
        <charset val="134"/>
      </rPr>
      <t xml:space="preserve"> </t>
    </r>
    <r>
      <rPr>
        <b/>
        <sz val="18"/>
        <color indexed="10"/>
        <rFont val="Wingdings"/>
        <family val="2"/>
        <charset val="2"/>
      </rPr>
      <t>)</t>
    </r>
    <r>
      <rPr>
        <b/>
        <sz val="18"/>
        <color indexed="10"/>
        <rFont val="Arial"/>
        <family val="2"/>
        <charset val="134"/>
      </rPr>
      <t>-</t>
    </r>
    <r>
      <rPr>
        <b/>
        <sz val="18"/>
        <color indexed="60"/>
        <rFont val="Arial"/>
        <family val="2"/>
        <charset val="134"/>
      </rPr>
      <t>9828789204</t>
    </r>
  </si>
  <si>
    <t>इस निर्देश शीट में दिए गए शीट के नाम के बटन पर क्लिक करने पर सम्बंधित शीट पर पहुँच जायेंगे उस शीट में दी गई मेरी फोटूपर क्लिक से पुन निर्देश शीट पर आ जायेंगे |</t>
  </si>
  <si>
    <t>यह शीट बूथ लेवल अधिकारी (BLO) हेतु फॉर्म 6, 7, 8, 8क तथा समेकित रिपोर्ट बनाने में लाभकारी सिद्ध होगी और समय-समय पर अन्य विभागों द्वारा करवाए जाने वाले सर्वे में भी सहायक होगी|</t>
  </si>
  <si>
    <t>इस शीट में कार्य करने हेतु निम्न निर्देशों की पालना करने का कष्ट करावे तथा हिन्दी हेतु गूगल इनपुट टूल्स का उपयोग करें एवं कोई समस्या या सुझाव हेतु संपर्क करें</t>
  </si>
  <si>
    <t>इस शीट में अपने भाग की चाही गयी समस्त जानकारी भरें तथा अपने भाग के परिक्षेत्र/मोहल्ला के नाम लिखने पर उनकी क्रम संख्या एवं M.SUCHI शीट में अपने भाग के मतदाताओं का विवरण लिखने पर इस शीट में मतदाता संख्या स्वत: प्रदर्शित होगी</t>
  </si>
  <si>
    <t>इस शीट में अपने भाग के मतदाताओं का विवरण लिखें तथा स्थानान्तरण या मृत्यु के कारण नाम हटाये जाने पर सबसे अंत के कॉलम में YES चयन करें एवं समय-समय पर विभाग द्वारा मतदाता सूची अपडेट करने पर आप भी उसके अनुरूप इस शीट में संशोधन करें और अन्य विभागों द्वारा करवाए जाने वाले सर्वे में आप इस शीट व NEW शीट के डाटा को COPY-PASTE कर सकते हैं|</t>
  </si>
  <si>
    <t>इस शीट में अपने भाग के मतदाताओं के अलावा अर्थात् 18 वर्ष से कम आयु या मतदान के अधिकार से वंचित समस्त सदस्यों का विवरण लिखें एवं इस शीट जन्मतिथि अवश्य लिखें जिससे आयु स्वत: प्रदर्शित होगी तथा भविष्य में जिस मतदाता की आयु 18 वर्ष या उससे अधिक होगी तो स्वत: उस ROW का रंग लाल हो जायेगा एवं जब उसका नाम मतदाता सूची में जुड़ जाता है तो उस रो के अंत के स्टेटस कॉलम में YES चयन करें|</t>
  </si>
  <si>
    <t>इस शीट में निर्वाचन विभाग द्वारा मतदाता सूची अपडेट हेतु चलाये जाने वाले कार्यक्रमों का विवरण लिखें तथा रिपोर्ट हेतु रिपोर्ट अवधि- कब से व कब तक के आगे दिन, माह, वर्ष चयन करें</t>
  </si>
  <si>
    <t>इस शीट में मतदाता सूची में नाम जोड़ने हेतु आवेदक का विवरण (सभी कॉलम की पूर्ति आवश्यक) लिखें</t>
  </si>
  <si>
    <t>इस शीट में मतदाता सूची में नाम जोड़ने हेतु आवेदक की क्रम संख्या (R-6 SHEET के अनुसार) लिखने पर उसका फॉर्म-6 तैयार हो जायेगा, जिसे प्रिंट कर सकते हैं|</t>
  </si>
  <si>
    <t>इस शीट में मतदाता सूची से नाम हटाने हेतु आवेदक व जिसका नाम हटाना है,उसका विवरण (सभी कॉलम की पूर्ति आवश्यक) लिखें</t>
  </si>
  <si>
    <t>इस शीट में मतदाता सूची से नाम हटाने हेतु आवेदक की क्रम संख्या (R-7 SHEET के अनुसार) लिखने पर उसका फॉर्म-7 तैयार हो जायेगा, जिसे प्रिंट कर सकते हैं|</t>
  </si>
  <si>
    <t>इस शीट में मतदाता सूची में अपने प्रविष्टियों के संशोधन हेतु आवेदक का विवरण (सभी कॉलम की पूर्ति आवश्यक) लिखें</t>
  </si>
  <si>
    <t>इस शीट में मतदाता सूची में संशोधन हेतु आवेदक की क्रम संख्या (R-8 SHEET के अनुसार) लिखने पर उसका फॉर्म-8 तैयार हो जायेगा, जिसे प्रिंट कर सकते हैं|</t>
  </si>
  <si>
    <t>इस शीट में मतदाता सूची में अन्य स्थान से स्थानान्तरित मतदाता का नाम जोड़ने हेतु आवेदक का विवरण (सभी कॉलम की पूर्ति आवश्यक) लिखें</t>
  </si>
  <si>
    <t>इस शीट में मतदाता सूची में नाम जोड़ने हेतु स्थानान्तरित आवेदक की क्रम संख्या (R-8क SHEET के अनुसार) लिखने पर उसका फॉर्म-8क तैयार हो जायेगा, जिसे प्रिंट कर सकते हैं|</t>
  </si>
  <si>
    <t>इस शीट में समय-समय पर निर्वाचन विभाग द्वारा प्राप्त मतदाता पहचान पत्र के वितरण व मतदाता के हस्ताक्षर हेतु विवरण लिखें तथा ROW को Hide-Unhide करके प्रिंट कर सकते हैं|</t>
  </si>
  <si>
    <t>इस शीट में PLAN-SHEET में चयन अवधि के अनुसार विभिन्न प्रपत्र स्वत: प्रदर्शित होगें|</t>
  </si>
  <si>
    <r>
      <rPr>
        <sz val="16"/>
        <rFont val="Arial"/>
        <family val="2"/>
        <charset val="134"/>
      </rPr>
      <t xml:space="preserve"> </t>
    </r>
    <r>
      <rPr>
        <sz val="16"/>
        <color rgb="FFFF00FF"/>
        <rFont val="Arial"/>
        <family val="2"/>
        <charset val="134"/>
      </rPr>
      <t>भागीरथ मल अध्यापक  BLO   भाग संख्या 73</t>
    </r>
    <r>
      <rPr>
        <sz val="16"/>
        <rFont val="Arial"/>
        <family val="2"/>
        <charset val="134"/>
      </rPr>
      <t xml:space="preserve"> 
   </t>
    </r>
    <r>
      <rPr>
        <sz val="16"/>
        <color rgb="FF00B050"/>
        <rFont val="Arial"/>
        <family val="2"/>
        <charset val="134"/>
      </rPr>
      <t>ग्राम  कोलिया   बूथ का नाम = रा.प्रा.वि (कन्या)कोलिया दायाँ भाग</t>
    </r>
    <r>
      <rPr>
        <sz val="16"/>
        <rFont val="Arial"/>
        <family val="2"/>
        <charset val="134"/>
      </rPr>
      <t xml:space="preserve"> </t>
    </r>
    <r>
      <rPr>
        <sz val="16"/>
        <color rgb="FFFF00FF"/>
        <rFont val="DevLys 010"/>
        <family val="2"/>
        <charset val="134"/>
      </rPr>
      <t xml:space="preserve">
       डीडवाना  नागौर </t>
    </r>
  </si>
  <si>
    <t>ईस Excell प्रोग्राम की सभी शीट नमूने के रूप में बनाई गई है समय समय पर इसमें अपडेट किया जायेगा |</t>
  </si>
  <si>
    <r>
      <rPr>
        <sz val="36"/>
        <color theme="0"/>
        <rFont val="Arial"/>
        <family val="2"/>
        <charset val="134"/>
      </rPr>
      <t>M</t>
    </r>
    <r>
      <rPr>
        <sz val="36"/>
        <color rgb="FFFFFF00"/>
        <rFont val="Arial"/>
        <family val="2"/>
        <charset val="134"/>
      </rPr>
      <t>O</t>
    </r>
    <r>
      <rPr>
        <sz val="36"/>
        <color rgb="FFFF0000"/>
        <rFont val="Arial"/>
        <family val="2"/>
        <charset val="134"/>
      </rPr>
      <t>B</t>
    </r>
    <r>
      <rPr>
        <sz val="36"/>
        <color rgb="FF000000"/>
        <rFont val="Arial"/>
        <family val="2"/>
        <charset val="134"/>
      </rPr>
      <t xml:space="preserve"> </t>
    </r>
    <r>
      <rPr>
        <sz val="36"/>
        <color rgb="FF6600FF"/>
        <rFont val="Arial"/>
        <family val="2"/>
        <charset val="134"/>
      </rPr>
      <t xml:space="preserve">NO </t>
    </r>
    <r>
      <rPr>
        <sz val="36"/>
        <color rgb="FF000000"/>
        <rFont val="Arial"/>
        <family val="2"/>
        <charset val="134"/>
      </rPr>
      <t xml:space="preserve"> 
</t>
    </r>
    <r>
      <rPr>
        <sz val="36"/>
        <color rgb="FFEAF2A0"/>
        <rFont val="Arial"/>
        <family val="2"/>
        <charset val="134"/>
      </rPr>
      <t xml:space="preserve"> ९८२८७८९२०४ </t>
    </r>
    <r>
      <rPr>
        <sz val="36"/>
        <color rgb="FF000000"/>
        <rFont val="Arial"/>
        <family val="2"/>
        <charset val="134"/>
      </rPr>
      <t xml:space="preserve">  </t>
    </r>
  </si>
  <si>
    <t>पुरुष</t>
  </si>
  <si>
    <t>स्वीकृत</t>
  </si>
  <si>
    <t>स्त्री</t>
  </si>
  <si>
    <t xml:space="preserve"> -: बूथ का विवरण :- </t>
  </si>
  <si>
    <t>अस्वीकृत</t>
  </si>
  <si>
    <t>अन्य</t>
  </si>
  <si>
    <t>लोकसभा क्षेत्र का नाम-</t>
  </si>
  <si>
    <t>नागौर</t>
  </si>
  <si>
    <t>क्रमांक-</t>
  </si>
  <si>
    <t>विधानसभा क्षेत्र का नाम-</t>
  </si>
  <si>
    <t xml:space="preserve">डीडवाना </t>
  </si>
  <si>
    <t>राज्य-</t>
  </si>
  <si>
    <t xml:space="preserve">राजस्थान </t>
  </si>
  <si>
    <t>जिला-</t>
  </si>
  <si>
    <t>डीडवाना-कुचामन</t>
  </si>
  <si>
    <t>तहसील-</t>
  </si>
  <si>
    <t>ब्लॉक-</t>
  </si>
  <si>
    <t>पिनकोड-</t>
  </si>
  <si>
    <t>ग्राम पंचायत-</t>
  </si>
  <si>
    <t xml:space="preserve">कोलिया </t>
  </si>
  <si>
    <t>डाकघर-</t>
  </si>
  <si>
    <t>राजस्व ग्राम-</t>
  </si>
  <si>
    <t>वार्ड नंबर-</t>
  </si>
  <si>
    <t>3,4,5,6,7</t>
  </si>
  <si>
    <t>भाग संख्या-</t>
  </si>
  <si>
    <t>मतदान केन्द्र का नाम-</t>
  </si>
  <si>
    <t>रा.प्रा.वि. (कन्या)कोलिया दायाँ भाग</t>
  </si>
  <si>
    <t>बूथ लेवल अधिकारी का नाम-</t>
  </si>
  <si>
    <t xml:space="preserve">भागीरथ मल </t>
  </si>
  <si>
    <t>पदनाम-</t>
  </si>
  <si>
    <t>अध्यापक ले-1</t>
  </si>
  <si>
    <t>पदस्थापन-</t>
  </si>
  <si>
    <t xml:space="preserve">रा.उच्च.मा.वि.डसानाखुर्द </t>
  </si>
  <si>
    <t>मोबाईल नंबर-</t>
  </si>
  <si>
    <t>अपने भाग संख्या के क्षेत्र के वासस्थान/मोहल्ला के नाम नीचे लिखें-</t>
  </si>
  <si>
    <t xml:space="preserve">1.बस स्टेशन मेघवाल बस्ती कोलिया </t>
  </si>
  <si>
    <t>2.कुम्हारों सुनारों का बास, कोलिया</t>
  </si>
  <si>
    <t>3.डाकोता का बास कोलिया, 4.मालियों का बास, कोलिया</t>
  </si>
  <si>
    <t xml:space="preserve">5.करेसियों का मोहला,6.माताजी मन्दिर,तलहटी का बास,कोलिया </t>
  </si>
  <si>
    <t>7.सर्राफ मोहल्ला,कोलिया</t>
  </si>
  <si>
    <t>8.सोनिवाड़ा कोलिया,9.सिलावट बस्ती कोलिया,10सोनिवाड़ा कोलिया</t>
  </si>
  <si>
    <t>11.खातियों का बास,कोलिया</t>
  </si>
  <si>
    <t xml:space="preserve">12.मेघवालों का बास,कोलिया </t>
  </si>
  <si>
    <t>13सांखलों का बास,कोलिया 14.प्रजापत कालोनी,कोलिया</t>
  </si>
  <si>
    <t>15.सिलावटो का बास,कोलिया</t>
  </si>
  <si>
    <t>16.डीडवाना रोड,कोलिया</t>
  </si>
  <si>
    <t>17 सांसियो का मोहल्ला, कोलिया</t>
  </si>
  <si>
    <t>मतदाता विवरण</t>
  </si>
  <si>
    <t>मतदाता सूची में अंकित मतदाता</t>
  </si>
  <si>
    <t>हटाये गए मतदाता</t>
  </si>
  <si>
    <t>कुल मतदाता</t>
  </si>
  <si>
    <t>योग</t>
  </si>
  <si>
    <t>TODAY()</t>
  </si>
  <si>
    <t>YES</t>
  </si>
  <si>
    <t xml:space="preserve">इस शीट में अपने क्षेत्र की मतदाता सूची में वर्णित सभी मतदाताओं का विवरण भरें एवं अपडेट मतदाता सूची जारी होने पर इस शीट को भी समय-समय पर अपडेट करते रहें </t>
  </si>
  <si>
    <t>मतदाता सूचि भाग संख्या 72 कोलिया BLO भागीरथ मल MOB NO 9828789204</t>
  </si>
  <si>
    <t>क्र.सं.</t>
  </si>
  <si>
    <t>मतदाता क्रमांक</t>
  </si>
  <si>
    <t>वासस्थान</t>
  </si>
  <si>
    <t>मकान न.</t>
  </si>
  <si>
    <t>मतदाता का नाम</t>
  </si>
  <si>
    <t>पिता/पति का नाम</t>
  </si>
  <si>
    <t>लिंग</t>
  </si>
  <si>
    <t>जन्म तिथि</t>
  </si>
  <si>
    <t>आयु</t>
  </si>
  <si>
    <t>पहचान पत्र संख्या</t>
  </si>
  <si>
    <t>आधार नम्बर</t>
  </si>
  <si>
    <t>मोबाईल नम्बर</t>
  </si>
  <si>
    <t>हटाने पर YES</t>
  </si>
  <si>
    <t>KHETI</t>
  </si>
  <si>
    <t>GIGA RAM</t>
  </si>
  <si>
    <t>MTW1164573</t>
  </si>
  <si>
    <t>638885677223</t>
  </si>
  <si>
    <t>9783708659</t>
  </si>
  <si>
    <t>NEW</t>
  </si>
  <si>
    <t xml:space="preserve">पति का </t>
  </si>
  <si>
    <t xml:space="preserve">6.माताजी मन्दिर,तलहटी का बास,कोलिया </t>
  </si>
  <si>
    <t>NO AADHAR</t>
  </si>
  <si>
    <t xml:space="preserve">रेखा का </t>
  </si>
  <si>
    <t>किरण का</t>
  </si>
  <si>
    <t>DOUBLE</t>
  </si>
  <si>
    <t>DIPENDRA KE</t>
  </si>
  <si>
    <t>rajesh ka</t>
  </si>
  <si>
    <t>wrong</t>
  </si>
  <si>
    <t>self pramanit no aadhar</t>
  </si>
  <si>
    <t>chandrakala ke</t>
  </si>
  <si>
    <t>wrong feed</t>
  </si>
  <si>
    <t xml:space="preserve">no </t>
  </si>
  <si>
    <t>no</t>
  </si>
  <si>
    <t>bhagwana ram ke feed</t>
  </si>
  <si>
    <t>wrong ho sakta hai</t>
  </si>
  <si>
    <t>372860147620</t>
  </si>
  <si>
    <t>388977562224</t>
  </si>
  <si>
    <t>wromg</t>
  </si>
  <si>
    <t>no aadhar</t>
  </si>
  <si>
    <t>901042844638</t>
  </si>
  <si>
    <t>383320455868</t>
  </si>
  <si>
    <t>862161577151</t>
  </si>
  <si>
    <t>NEW NO AADHAR</t>
  </si>
  <si>
    <t>no aadhar made</t>
  </si>
  <si>
    <t>double</t>
  </si>
  <si>
    <t>prabhu singh ke</t>
  </si>
  <si>
    <t>ramkaran feed this aadhar</t>
  </si>
  <si>
    <t>adhure</t>
  </si>
  <si>
    <t>957282248307</t>
  </si>
  <si>
    <t>no conferm</t>
  </si>
  <si>
    <t xml:space="preserve">no confrm </t>
  </si>
  <si>
    <t xml:space="preserve">laxman ke feed </t>
  </si>
  <si>
    <t>rughram ke feed</t>
  </si>
  <si>
    <t>TARACHAND MALI</t>
  </si>
  <si>
    <t>DOUBLE ENTRY</t>
  </si>
  <si>
    <t>DOB SANSODHAN</t>
  </si>
  <si>
    <t>WRONG DATA</t>
  </si>
  <si>
    <t>इस शीट में अपने भाग में निवास करने वाले 18 वर्ष से कम आयु के एवं मतदाता सूची में नाम जुड़वाने से वंचित सभी सदस्यों के नाम लिखें एवं उनकी आयु 18 वर्ष होते ही उनकी ROW का रंग बदल जायेगा, जिससे आप को अपने क्षेत्र के मतदाता सूची में नाम जुड़ने से वंचित की जानकारी मिलेगी तथा उसका नाम मतदाता सूची में नाम जुड़ने पर स्टेटस में YES चयन करें तथा समय-समय पर अपडेट करते रहें-</t>
  </si>
  <si>
    <t>स्टेटस</t>
  </si>
  <si>
    <t>वर्ष</t>
  </si>
  <si>
    <t>माह</t>
  </si>
  <si>
    <t>SHUBHAM GAUR</t>
  </si>
  <si>
    <t>HARI PRASAD GAUR</t>
  </si>
  <si>
    <t>741299814765</t>
  </si>
  <si>
    <t>PANKAJ SAINI</t>
  </si>
  <si>
    <t>55484421278</t>
  </si>
  <si>
    <t>9783978477</t>
  </si>
  <si>
    <t>निर्वाचन विभाग द्वारा समय-समय पर मतदाता सूची पुनरीक्षण कार्यक्रम की सूची नीचे अपडेट करें-</t>
  </si>
  <si>
    <t>रिपोर्ट बनाने हेतु नीचे कब से कब तक के आगे दिन, माह, वर्ष चयन करें</t>
  </si>
  <si>
    <t>JAN</t>
  </si>
  <si>
    <t>पुनरीक्षण कार्यक्रम का विवरण</t>
  </si>
  <si>
    <t>कब से</t>
  </si>
  <si>
    <t>कब तक</t>
  </si>
  <si>
    <t>फॉर्म-6</t>
  </si>
  <si>
    <t>फॉर्म-7</t>
  </si>
  <si>
    <t>फॉर्म-8</t>
  </si>
  <si>
    <t>फॉर्म-8क</t>
  </si>
  <si>
    <t>वि.वि.</t>
  </si>
  <si>
    <t>FEB</t>
  </si>
  <si>
    <t>MAR</t>
  </si>
  <si>
    <t>मतदाता सूचि कार्यक्रम 2021 पूरक 1</t>
  </si>
  <si>
    <t>दिन</t>
  </si>
  <si>
    <t>APR</t>
  </si>
  <si>
    <t xml:space="preserve">मतदाता सूचि कार्यक्रम 2023 पूरक </t>
  </si>
  <si>
    <t>AUG</t>
  </si>
  <si>
    <t>MAY</t>
  </si>
  <si>
    <t>JUN</t>
  </si>
  <si>
    <t>OCT</t>
  </si>
  <si>
    <t>JUL</t>
  </si>
  <si>
    <t>SEP</t>
  </si>
  <si>
    <t>NOV</t>
  </si>
  <si>
    <t>DEC</t>
  </si>
  <si>
    <t>नवीन</t>
  </si>
  <si>
    <t>स्थानान्तरित</t>
  </si>
  <si>
    <t>M</t>
  </si>
  <si>
    <t>F</t>
  </si>
  <si>
    <t>पिता</t>
  </si>
  <si>
    <t>दृश्य दुर्बलता</t>
  </si>
  <si>
    <t>माता</t>
  </si>
  <si>
    <t>वाक् एवं सुनने</t>
  </si>
  <si>
    <t>मतदाता सूची में नाम जोड़ने हेतु फॉर्म 6 के लिए रजिस्टर</t>
  </si>
  <si>
    <t>पति</t>
  </si>
  <si>
    <t>गति विषयक</t>
  </si>
  <si>
    <t>दिनांक</t>
  </si>
  <si>
    <t>आवेदन प्रकार</t>
  </si>
  <si>
    <t>आवेदक का नाम</t>
  </si>
  <si>
    <t>उपनाम (यदि हो)</t>
  </si>
  <si>
    <t>संबंध</t>
  </si>
  <si>
    <t>नि:शक्तता प्रकार</t>
  </si>
  <si>
    <t>जन्म स्थान विवरण</t>
  </si>
  <si>
    <t>स्थायी पता - (यदि स्थानांतरित मतदाता हो तो पूर्व का पता लिखें अन्यथा नहीं लिखें)</t>
  </si>
  <si>
    <t>वर्तमान पता</t>
  </si>
  <si>
    <r>
      <rPr>
        <b/>
        <sz val="11"/>
        <color theme="1"/>
        <rFont val="Arial"/>
        <family val="2"/>
        <charset val="134"/>
      </rPr>
      <t xml:space="preserve">पहचान पत्र संख्या </t>
    </r>
    <r>
      <rPr>
        <b/>
        <sz val="10"/>
        <color theme="1"/>
        <rFont val="Arial"/>
        <family val="2"/>
        <charset val="134"/>
      </rPr>
      <t>(केवल स्थानान्तरित हेतु)</t>
    </r>
  </si>
  <si>
    <t>ई-मेल</t>
  </si>
  <si>
    <t>बी.एल.ओ. की टिपण्णी</t>
  </si>
  <si>
    <t>स्थिति</t>
  </si>
  <si>
    <t>पत्नि</t>
  </si>
  <si>
    <t>मास</t>
  </si>
  <si>
    <t>शहर/ग्राम</t>
  </si>
  <si>
    <t>जिला</t>
  </si>
  <si>
    <t>राज्य</t>
  </si>
  <si>
    <t>गृह सं.</t>
  </si>
  <si>
    <t>गली/क्षेत्र/स्थान</t>
  </si>
  <si>
    <t>डाकघर</t>
  </si>
  <si>
    <t>विधानसभा</t>
  </si>
  <si>
    <t>पिनकोड</t>
  </si>
  <si>
    <t>निवास कब से</t>
  </si>
  <si>
    <t>निवास रूप</t>
  </si>
  <si>
    <t>भारत निर्वाचन आयोग</t>
  </si>
  <si>
    <t>ü</t>
  </si>
  <si>
    <t>जिसका फॉर्म प्रिंट करना है उसका क्रमांक (R-6 शीट अनुसार) नीचे बॉक्स में चयन करें-</t>
  </si>
  <si>
    <t>प्ररूप - 6</t>
  </si>
  <si>
    <t>अभिस्वीकृति सं-.......................................</t>
  </si>
  <si>
    <t>कार्यालय द्वारा भरा जाये</t>
  </si>
  <si>
    <t>निर्वाचक रजिस्ट्रीकरण नियम, 1960 के नियम 13(1) और 26 देखिये</t>
  </si>
  <si>
    <t>पहली बार मतदाता या किसी एक निर्वाचन-क्षेत्र से किसी अन्य एक निर्वाचन-क्षेत्र में स्थानान्तरण के कारण</t>
  </si>
  <si>
    <t>निर्वाचक नामावली में नाम को सम्मिलित करने के लिए आवेदन</t>
  </si>
  <si>
    <t>सेवा में,</t>
  </si>
  <si>
    <t xml:space="preserve">निर्वाचक रजिस्ट्रीकरण ऑफिसर </t>
  </si>
  <si>
    <t>विधानसभा निर्वाचन-क्षेत्र</t>
  </si>
  <si>
    <t xml:space="preserve"> मैं अनुरोध करता हूँ कि मेरे नाम को पूर्वोक्त सभी क्षेत्र के लिए निर्वाचक नामावली में सम्मिलित किया जाए| (समुचित बाक्स</t>
  </si>
  <si>
    <t>पर सही का निशान लगाएं) पहली बार के मतदाता के रूप में</t>
  </si>
  <si>
    <t>या अन्य सभा क्षेत्र से स्थानान्तरण के कारण</t>
  </si>
  <si>
    <t>निर्वाचक नामावली में सम्मिलित किए जाने के लिए मेरे दवे के समर्थन में विशिष्टियां नीचे दी गई हैं:-</t>
  </si>
  <si>
    <t>आज्ञापक विशिष्टियां</t>
  </si>
  <si>
    <r>
      <rPr>
        <sz val="10"/>
        <color theme="1"/>
        <rFont val="Calibri"/>
        <family val="2"/>
        <charset val="134"/>
        <scheme val="minor"/>
      </rPr>
      <t xml:space="preserve">पूरे चेहरे को उपदर्शित करते हुए नवीनतम फोटो 3.5cm </t>
    </r>
    <r>
      <rPr>
        <sz val="10"/>
        <color theme="1"/>
        <rFont val="Arial"/>
        <family val="2"/>
        <charset val="134"/>
      </rPr>
      <t>×</t>
    </r>
    <r>
      <rPr>
        <sz val="10"/>
        <color theme="1"/>
        <rFont val="Calibri"/>
        <family val="2"/>
        <charset val="134"/>
      </rPr>
      <t xml:space="preserve">3.5cm </t>
    </r>
    <r>
      <rPr>
        <sz val="10"/>
        <color theme="1"/>
        <rFont val="Calibri"/>
        <family val="2"/>
        <charset val="134"/>
        <scheme val="minor"/>
      </rPr>
      <t>चस्पा करना है</t>
    </r>
  </si>
  <si>
    <t>(क)</t>
  </si>
  <si>
    <t>नाम</t>
  </si>
  <si>
    <t>(ख)</t>
  </si>
  <si>
    <t>उपनाम (यदि कोई हो तो)</t>
  </si>
  <si>
    <t>(ग)</t>
  </si>
  <si>
    <t>आवेदक के नातेदार का नाम और उपनाम</t>
  </si>
  <si>
    <t xml:space="preserve">  (</t>
  </si>
  <si>
    <t>)</t>
  </si>
  <si>
    <t>(घ)</t>
  </si>
  <si>
    <r>
      <rPr>
        <sz val="12"/>
        <color theme="1"/>
        <rFont val="Calibri"/>
        <family val="2"/>
        <charset val="134"/>
        <scheme val="minor"/>
      </rPr>
      <t xml:space="preserve">नातेदारी की किस्म </t>
    </r>
    <r>
      <rPr>
        <sz val="10"/>
        <color theme="1"/>
        <rFont val="Calibri"/>
        <family val="2"/>
        <charset val="134"/>
        <scheme val="minor"/>
      </rPr>
      <t>(समुचित बॉक्स पर सही का निशान लगावें)</t>
    </r>
  </si>
  <si>
    <t>(ड़)</t>
  </si>
  <si>
    <t xml:space="preserve">आयु (चालू कलेंडर वर्ष की 1 अक्टूम्बर </t>
  </si>
  <si>
    <t xml:space="preserve"> को)</t>
  </si>
  <si>
    <t>(च)</t>
  </si>
  <si>
    <r>
      <rPr>
        <sz val="12"/>
        <color theme="1"/>
        <rFont val="Calibri"/>
        <family val="2"/>
        <charset val="134"/>
        <scheme val="minor"/>
      </rPr>
      <t xml:space="preserve">जन्म की तारीख </t>
    </r>
    <r>
      <rPr>
        <sz val="10"/>
        <color theme="1"/>
        <rFont val="Calibri"/>
        <family val="2"/>
        <charset val="134"/>
        <scheme val="minor"/>
      </rPr>
      <t>(DD/MM/YYYY के प्ररूप में)</t>
    </r>
    <r>
      <rPr>
        <sz val="12"/>
        <color theme="1"/>
        <rFont val="Calibri"/>
        <family val="2"/>
        <charset val="134"/>
        <scheme val="minor"/>
      </rPr>
      <t xml:space="preserve"> </t>
    </r>
    <r>
      <rPr>
        <sz val="10"/>
        <color theme="1"/>
        <rFont val="Calibri"/>
        <family val="2"/>
        <charset val="134"/>
        <scheme val="minor"/>
      </rPr>
      <t>(यदि ज्ञात हो)</t>
    </r>
  </si>
  <si>
    <t>/</t>
  </si>
  <si>
    <t>(छ)</t>
  </si>
  <si>
    <r>
      <rPr>
        <sz val="12"/>
        <color theme="1"/>
        <rFont val="Calibri"/>
        <family val="2"/>
        <charset val="134"/>
        <scheme val="minor"/>
      </rPr>
      <t xml:space="preserve">आवेदक का लिंग </t>
    </r>
    <r>
      <rPr>
        <sz val="10"/>
        <color theme="1"/>
        <rFont val="Calibri"/>
        <family val="2"/>
        <charset val="134"/>
        <scheme val="minor"/>
      </rPr>
      <t>(समुचित बॉक्स पर सही का निशान लगावें)</t>
    </r>
  </si>
  <si>
    <t>तृतीय लिंग</t>
  </si>
  <si>
    <t>(ज)</t>
  </si>
  <si>
    <r>
      <rPr>
        <sz val="12"/>
        <color theme="1"/>
        <rFont val="Arial"/>
        <family val="2"/>
        <charset val="134"/>
      </rPr>
      <t xml:space="preserve">वर्तमान पता </t>
    </r>
    <r>
      <rPr>
        <sz val="10"/>
        <color theme="1"/>
        <rFont val="Arial"/>
        <family val="2"/>
        <charset val="134"/>
      </rPr>
      <t>(जिसका आवेदक मामूली तौर पर निवासी है)</t>
    </r>
  </si>
  <si>
    <t>गृह संख्या-</t>
  </si>
  <si>
    <t>गली/क्षेत्र/स्थान-</t>
  </si>
  <si>
    <t>शहर/ग्राम-</t>
  </si>
  <si>
    <t>राज्य/संघ राज्य क्षेत्र-</t>
  </si>
  <si>
    <t>(i)</t>
  </si>
  <si>
    <t>आवेदक का स्थायी पता-</t>
  </si>
  <si>
    <t>(ञ)</t>
  </si>
  <si>
    <t>ईपीआईसी सं. (यदि जारी किया गया है)</t>
  </si>
  <si>
    <t>वैकल्पिक विशिष्टियां</t>
  </si>
  <si>
    <t>(ट)</t>
  </si>
  <si>
    <t xml:space="preserve">नि:शक्तता (यदि कोई हो) </t>
  </si>
  <si>
    <t>(ठ)</t>
  </si>
  <si>
    <t>ई-मेल (वैकल्पिक)</t>
  </si>
  <si>
    <t>(ड)</t>
  </si>
  <si>
    <t>मोबाईल सं. (वैकल्पिक)</t>
  </si>
  <si>
    <t>घोषणा : मैं घोषणा करता हूँ कि अपने सर्वोतम ज्ञान और विश्वास के अनुसार :</t>
  </si>
  <si>
    <t>मैं भारत का नागरिक हूँ और मेरे जन्म का ग्राम/शहर</t>
  </si>
  <si>
    <t>है|</t>
  </si>
  <si>
    <t>(ii)</t>
  </si>
  <si>
    <t>मैं</t>
  </si>
  <si>
    <t>से ऊपर(ज) में दिए गए पते वाले स्थान में</t>
  </si>
  <si>
    <t>से मामूली तौर से निवासी हूँ|</t>
  </si>
  <si>
    <t>मैंने किसी अन्य निर्वाचन-क्षेत्र के लिए निर्वाचक नामावली में मेरा नाम पहले से ही सम्मिलित नहीं किया है|</t>
  </si>
  <si>
    <t>निवासी हूँ|</t>
  </si>
  <si>
    <t xml:space="preserve">मेरा नाम </t>
  </si>
  <si>
    <t xml:space="preserve"> राज्य के </t>
  </si>
  <si>
    <t>(iii)</t>
  </si>
  <si>
    <t xml:space="preserve"> निर्वाचन-क्षेत्र के, जिसमें मैं नीचे उल्लिखित पते पर पहले से ही मामूली तौर से निवास कर रहा था| निर्वाचक नामावली में सम्मिलित कर लिया गया होगा और यदि ऐसा है तो मैं अनुरोध करता हूँ कि उसे उस निर्वाचक नामावली से नाम हटा दिया जाए|</t>
  </si>
  <si>
    <t>मामूली रूप से निवास का पूर्व पता (यदि अन्य निर्वाचन क्षेत्र से स्थानान्तरण के कारण आवेदन कर रहे हो)</t>
  </si>
  <si>
    <t xml:space="preserve">       मैं इस बात से भिज्ञ हूँ कि ऐसा कथन या घोषणा करना, जो मिथ्या है, जिसके प्रति मैं यह जानता हूँ या विश्वास करता हूँ कि यह मिथ्या है या उसके सत्य होने का मुझे विश्वास नहीं है, लोक प्रतिनिधित्व अधिनियम, 1950 (1950 का 43) की धारा 31 के अधीन दण्डनीय है|</t>
  </si>
  <si>
    <t>स्थान:</t>
  </si>
  <si>
    <t>तारीख:</t>
  </si>
  <si>
    <t>आवेदक के हस्ताक्षर</t>
  </si>
  <si>
    <t>क्षेत्र स्तरीय सत्यापन ऑफिसर की टिप्पणी :</t>
  </si>
  <si>
    <t>की गई कार्रवाई के ब्यौरे</t>
  </si>
  <si>
    <t>(निर्वाचन क्षेत्र के निर्वाचक रजिस्ट्रीकरण ऑफिसर द्वारा भरा जाएगा)</t>
  </si>
  <si>
    <t>श्री/श्रीमती/कुमारी</t>
  </si>
  <si>
    <t xml:space="preserve">के निर्वाचक नामावली में नाम के </t>
  </si>
  <si>
    <t>प्रारूप 6 में आवेदन को स्वीकार/अस्वीकार किया गया है| स्वीकार करने के [नियम 18/20/26 (4 के अधीन या</t>
  </si>
  <si>
    <t xml:space="preserve"> / </t>
  </si>
  <si>
    <t>अनुसरण में) या नियम 17/20/26 (4) के अधीन अस्वीकार) विस्तृत कारण नीचे दिए गए है:</t>
  </si>
  <si>
    <t>ईआरओ के हस्ताक्षर</t>
  </si>
  <si>
    <t>ईआरओ की मुहर</t>
  </si>
  <si>
    <t>लिए गए विनिश्चय की संसूचना (निर्वाचन क्षेत्र के निर्वाचक रजिस्ट्रीकरण ऑफिसर द्वारा भरा जाना है और आवेदक द्वारा दिए गए पते पर आवेदक को डाक से भेजा जाना है)</t>
  </si>
  <si>
    <t>का प्रारूप 6 में आवेदन को</t>
  </si>
  <si>
    <t>निर्वाचक रजिस्ट्रीकरण ऑफिसर के द्वारा प्रेषण के समय डाक टिकट चस्पा करना</t>
  </si>
  <si>
    <t>वर्तमान पता, जहाँ आवेदक मामूली रूप से निवास करता है|</t>
  </si>
  <si>
    <t>(क) स्वीकार कर लिया गया है और श्री/श्रीमती/कुमारी....................................................... को................................ सभा निर्वाचन क्षेत्र..............................के भाग सं.--------------के क्रम सं....................रजिस्ट्रीकृत कर लिया गया है|</t>
  </si>
  <si>
    <t>(ख) ...........................................................................................के कारण से अस्वीकार कर दिया गया है|</t>
  </si>
  <si>
    <t>निर्वाचक रजिस्ट्रीकरण ऑफिसर</t>
  </si>
  <si>
    <t>पता-.................................................................</t>
  </si>
  <si>
    <t>अभिस्वीकृति/रसीद</t>
  </si>
  <si>
    <t>अभिस्वीकृति सं.</t>
  </si>
  <si>
    <t>का प्रारूप 6 में आवेदन प्राप्त हुआ है|</t>
  </si>
  <si>
    <t>(आवेदक आवेदन की स्थिति की अभिस्वीकृति संख्या को निर्दिष्ट करते हुए जाँच कर सकता है)</t>
  </si>
  <si>
    <t>ईआरओ/ईआरओ/बीएलओ का नाम/हस्ताक्षर</t>
  </si>
  <si>
    <t>अन्य द्वारा आक्षेप</t>
  </si>
  <si>
    <t>अन्य द्वारा हटाना</t>
  </si>
  <si>
    <t>स्वयं द्वारा हटाना</t>
  </si>
  <si>
    <t>मतदाता सूची से नाम हटाने हेतु फॉर्म 7 की सूची</t>
  </si>
  <si>
    <t>आवेदन प्रकृति</t>
  </si>
  <si>
    <t>आवेदक (आक्षेपकर्ता) का विवरण</t>
  </si>
  <si>
    <t>उस व्यक्ति के ब्यौरे जिसका नाम सम्मिलित किए जाने पर आक्षेप किया गया है या जिसकी प्रविष्टि हटाई जानी है</t>
  </si>
  <si>
    <t>स्थायी (पत्र व्यवहार) पता</t>
  </si>
  <si>
    <t>भाग सं.</t>
  </si>
  <si>
    <t>मतदाता क्रम सं.</t>
  </si>
  <si>
    <t>मतदाता पहचान पत्र सं.</t>
  </si>
  <si>
    <t>आक्षेप/हटाए जाने का कारण</t>
  </si>
  <si>
    <t>जिसका फॉर्म प्रिंट करना है उसका क्रमांक (R-7 शीट अनुसार) नीचे बॉक्स में चयन करें-</t>
  </si>
  <si>
    <t>प्ररूप - 7</t>
  </si>
  <si>
    <t>पावती सं-.......................................</t>
  </si>
  <si>
    <t>निर्वाचक रजिस्ट्रीकरण नियम, 1960 के नियम 13(2) और 26 देखिये</t>
  </si>
  <si>
    <t>मृत्यु या स्थान परिवर्तन के कारण निर्वाचक नामावली में अन्य व्यक्ति का नाम सम्मिलित करने का आक्षेप/</t>
  </si>
  <si>
    <t>अपना नाम हटाने/किसी अन्य व्यक्ति का नाम हटाने के लिए आवेदन</t>
  </si>
  <si>
    <t>मैं निर्वाचक नामावली में नीचे उल्लिखित व्यक्ति का नाम सम्मिलित किए जाने के प्रस्ताव पर आक्षेप करता हूँ|</t>
  </si>
  <si>
    <t>मैं निवेदन करता हूँ नीचे उल्लिखित व्यक्ति का नाम से संबंधित प्रविष्टि को हटाया जाना अपेक्षित है|</t>
  </si>
  <si>
    <t>मैं निवेदन करता हूँ नीचे उल्लिखित मुझसे संबंधित प्रविष्टि हटाई जानी है|</t>
  </si>
  <si>
    <t>मेरे आक्षेप या हटाएँ जाने के समर्थन में विशिष्टियां नीचे दी जा रही है:</t>
  </si>
  <si>
    <t>आवेदक की विशिष्टियां</t>
  </si>
  <si>
    <t>क्रम सं.</t>
  </si>
  <si>
    <t xml:space="preserve">       घोषणा:- मैं घोषणा करता हूँ कि ऊपर वर्णित तथ्य और विशिष्टियां मेरी सर्वोत्तम जानकारी और विश्वास के अनुसार सही है और मुझे मालूम है कि ऐसा कथन या घोषणा करना जो असत्य है और जिसे मैं जानता हूँ या विश्वास करता हूँ कि असत्य है या जिसके सत्य होने पर विश्वास नहीं करता हूँ| वह लोक प्रतिनिधित्व अधिनियम, 1950 (1950 का 43) की धारा 31 के अधीन दण्डनीय है|</t>
  </si>
  <si>
    <t>जो</t>
  </si>
  <si>
    <t>का निवासी है,का</t>
  </si>
  <si>
    <t>प्ररूप 7 में निर्वाचक नामावली में नाम सम्मिलित किये जाने का आक्षेप या हटाये जाने के आवेदन को स्वीकार कर लिया गया है/ नामंजूर कर दिया गया है|</t>
  </si>
  <si>
    <t xml:space="preserve">      स्वीकार करने (नियम 18/20/26(4) या उसके अनुसरण में) या नामंजूर (नियम 17/20/26(4) या उसके अनुसरण में) के लिए विस्तृत कारण नीचे दिए गए है|</t>
  </si>
  <si>
    <t>निर्वाचक रजिस्ट्रीकरण ऑफिसर के हस्ताक्षर</t>
  </si>
  <si>
    <t>निर्वाचक रजिस्ट्रीकरण ऑफिसर की मुहर</t>
  </si>
  <si>
    <t>लिए गए विनिश्चय की सूचना (निर्वाचन क्षेत्र के निर्वाचक रजिस्ट्रीकरण ऑफिसर द्वारा भरा जाना है और अभ्यार्थी के रिकार्ड पर उपलब्ध पते पर डाक द्वारा भेजा जाना है)</t>
  </si>
  <si>
    <t>का प्रारूप 7 में आवेदन को</t>
  </si>
  <si>
    <t>(क) स्वीकार कर लिया गया है और श्री/श्रीमती/कुमारी....................................................... के नाम को निर्वाचन क्षेत्र के भाग सं............................के क्रम सं.............................से हटा दिया है|</t>
  </si>
  <si>
    <t>पावती/रसीद</t>
  </si>
  <si>
    <t>पावती सं.</t>
  </si>
  <si>
    <t>का प्रारूप 7 में आवेदन प्राप्त हुआ है|</t>
  </si>
  <si>
    <t>(आवेदक आवेदन की स्थिति की पावती सं. को निर्दिष्ट करते हुए जाँच कर सकता है)</t>
  </si>
  <si>
    <t>फोटो</t>
  </si>
  <si>
    <t>ईपीआईसी</t>
  </si>
  <si>
    <t>जन्मतिथि</t>
  </si>
  <si>
    <t>संबंधी का नाम</t>
  </si>
  <si>
    <t>संबंध का प्रकार</t>
  </si>
  <si>
    <t>पता</t>
  </si>
  <si>
    <t>मतदाता सूची में प्रविष्टि शुद्धिकरण हेतु फॉर्म-8 की सूची</t>
  </si>
  <si>
    <t>आवेदक का विवरण</t>
  </si>
  <si>
    <t>शुद्ध की जाने वाली प्रविष्टि में शुद्ध विशिष्टियां</t>
  </si>
  <si>
    <t>मोबाईल नंबर</t>
  </si>
  <si>
    <t>प्रकृति</t>
  </si>
  <si>
    <t>शुद्ध प्रविष्टि</t>
  </si>
  <si>
    <t>जिसका फॉर्म प्रिंट करना है उसका क्रमांक (R-8 शीट अनुसार) नीचे बॉक्स में चयन करें-</t>
  </si>
  <si>
    <t>प्ररूप - 8</t>
  </si>
  <si>
    <t>निर्वाचक नामावली में प्रविष्ट विशिष्टियों की शुद्धि के लिए आवेदन</t>
  </si>
  <si>
    <t xml:space="preserve">विधानसभा </t>
  </si>
  <si>
    <t>निर्वाचन-क्षेत्र</t>
  </si>
  <si>
    <t xml:space="preserve">   मैं निवेदन करता हूँ कि उपरोक्त निर्वाचन क्षेत्र की निर्वाचक नामावली में आने वाली मुझसे संबंधित प्रविष्टि शुद्ध नहीं है और इसे शुद्ध कर दिया जाए|</t>
  </si>
  <si>
    <t xml:space="preserve">निर्वाचक नामावली के साथ रजिस्ट्रीकरण के ब्यौरे </t>
  </si>
  <si>
    <t>विधानसभा क्षेत्र का नाम</t>
  </si>
  <si>
    <t>कृपया सही की जाने वाली प्रविष्टि पर निशान लगाएं</t>
  </si>
  <si>
    <t>नाम-</t>
  </si>
  <si>
    <t>जन्म की तारीख</t>
  </si>
  <si>
    <t>ईपीआईसी-</t>
  </si>
  <si>
    <t>लिंग-</t>
  </si>
  <si>
    <t>जन्मतिथि-</t>
  </si>
  <si>
    <t>आयु-</t>
  </si>
  <si>
    <t>शुद्ध की जाने वाली प्रविष्टि में शुद्ध विशिष्टियां नीचे दी गई है-</t>
  </si>
  <si>
    <t>संबंधी का नाम-</t>
  </si>
  <si>
    <t>संबंध का प्रकार-</t>
  </si>
  <si>
    <t>पता-</t>
  </si>
  <si>
    <t xml:space="preserve">   मुझे ज्ञात है कि ऐसा कथन या घोषणा करना जो असत्य है और जिसे मैं जानता हूँ या विश्वास करता हूँ कि असत्य है या जिसके सत्य होने पर विश्वास नहीं करता हूँ| वह लोक प्रतिनिधित्व अधिनियम, 1950 (1950 का 43) की धारा 31 के अधीन दण्डनीय है|</t>
  </si>
  <si>
    <t>का</t>
  </si>
  <si>
    <t>आवेदन को स्वीकृत/ नामंजूर कर दिया गया है|</t>
  </si>
  <si>
    <t xml:space="preserve">      (नियम 18/20/26(4) या उसके अनुसरण में) स्वीकार करने या (नियम 17/20/26(4) या उसके अनुसरण में) नामंजूर करने के लिए विस्तृत कारण नीचे दिए गए है|</t>
  </si>
  <si>
    <t>का प्रारूप 8 में आवेदन को</t>
  </si>
  <si>
    <t>(क) स्वीकार कर लिया गया है विधानसभा क्षेत्र संख्या........................................................................... के भाग सं.............................की क्रम सं.............................को तदनुसार.....................................................उपांतरित कर दिया गया है|</t>
  </si>
  <si>
    <t>(ख) ...........................................................................................के कारण से अस्वीकृत कर दिया गया है|</t>
  </si>
  <si>
    <t>का प्रारूप 8 में आवेदन प्राप्त हुआ है|</t>
  </si>
  <si>
    <t>वीआरसी/सीएससी से</t>
  </si>
  <si>
    <t>डाक द्वारा</t>
  </si>
  <si>
    <t>बीएलओ द्वारा</t>
  </si>
  <si>
    <t>फॉर्म के साथ</t>
  </si>
  <si>
    <t>बाद में</t>
  </si>
  <si>
    <t>अन्य भाग संख्या से स्थानान्तरित मतदाता हेतु फॉर्म-8क की सूची</t>
  </si>
  <si>
    <t>उस व्यक्ति का विवरण जिसकी प्रविष्टि को अन्यत्र रखा जाना है</t>
  </si>
  <si>
    <t>उस निर्वाचक नामावली का विवरण जिसमें उसका नाम सम्मिलित है</t>
  </si>
  <si>
    <t>मूल एपिक कार्ड सं.</t>
  </si>
  <si>
    <t>आयु वर्ष में</t>
  </si>
  <si>
    <t>एपिक प्राप्ति विकल्प</t>
  </si>
  <si>
    <t>पुराना एपिक वापसी विकल्प</t>
  </si>
  <si>
    <t xml:space="preserve">स्थायी पता </t>
  </si>
  <si>
    <t>डुप्लीकेट एपिक के आवेदन का कारण</t>
  </si>
  <si>
    <t>निर्वाचक का नाम</t>
  </si>
  <si>
    <t>गली/सड़क/स्थान</t>
  </si>
  <si>
    <t>क्षेत्र/मोहल्ला</t>
  </si>
  <si>
    <t>पुलिस स्टेशन</t>
  </si>
  <si>
    <t>प्ररूप - 8क</t>
  </si>
  <si>
    <t>प्ररूप आई.डी.</t>
  </si>
  <si>
    <t>जिसका फॉर्म प्रिंट करना है उसका क्रमांक (R-8क शीट अनुसार) नीचे बॉक्स में चयन करें-</t>
  </si>
  <si>
    <t>(अनुबंध I)</t>
  </si>
  <si>
    <t>ईसीआई-एपिक-001</t>
  </si>
  <si>
    <t>प्रतिस्थापन निर्वाचक फोटो पहचान कार्ड (एपिक) जारी करने के लिए आवेदन</t>
  </si>
  <si>
    <t>क</t>
  </si>
  <si>
    <t>राज्य/संघ राज्य-क्षेत्र:</t>
  </si>
  <si>
    <t>विधानसभा निर्वाचन क्षेत्र संख्या व नाम:</t>
  </si>
  <si>
    <t>ख</t>
  </si>
  <si>
    <t>निर्वाचक का विवरण (निर्वाचक द्वारा भरे जाने के लिए)</t>
  </si>
  <si>
    <t>महोदय/महोदया,</t>
  </si>
  <si>
    <t xml:space="preserve"> विधानसभा निर्वाचन-क्षेत्र</t>
  </si>
  <si>
    <t>मैं अनुरोध करता/करती हूँ कि मुझे एक डुप्लीकेट निर्वाचक फोटो पहचान कार्ड जरी किया जाए क्योंकि मेरे निर्वाचक विवरण में दोष-सुधार किए जाने के कारण मेरा मूल कार्ड गुम/नष्ट/विकृत हो गया है या पते में परिवर्तन होने के कारण मैं अपने नए पते के साथ एक नया कार्ड प्राप्त करना चाहता/चाहती हूँ| मैं डुप्लीकेट एपिक जरी करने के शुल्क के साथ आपको अपना एपिक वापस कर रहा/रही हूँ| मेरा नाम उपरोक्त निर्वाचन-क्षेत्र की निर्वाचक नामावली में शामिल है| डुप्लीकेट एपिक जारी करने के मेरे दावे के समर्थन में विवरण नीचे दिए गए हैं-</t>
  </si>
  <si>
    <t>निर्वाचक का नाम:</t>
  </si>
  <si>
    <t>मूल एपिक कार्ड सं. (यदि ज्ञात हो):</t>
  </si>
  <si>
    <t>पिता/माता/पति का नाम:</t>
  </si>
  <si>
    <t>लिंग:</t>
  </si>
  <si>
    <t>जन्म तिथि:</t>
  </si>
  <si>
    <t>यदि ज्ञात नहीं हो तो आयु वर्षों में:</t>
  </si>
  <si>
    <t>(i) गृह संख्या-</t>
  </si>
  <si>
    <t>(ii) गली/सड़क/स्थान-</t>
  </si>
  <si>
    <t>(iii) क्षेत्र/मोहल्ला-</t>
  </si>
  <si>
    <t>(iv) शहर/ग्राम-</t>
  </si>
  <si>
    <t>(v) पिनकोड-</t>
  </si>
  <si>
    <t>(vi) पुलिस स्टेशन-</t>
  </si>
  <si>
    <t>(vii) जिला-</t>
  </si>
  <si>
    <t>(viii) डुप्लीकेट कार्ड के लिए आवेदन करने के कारण-</t>
  </si>
  <si>
    <t>मैं एपिक वीआरसी/सीएससी से संगृहीत करूँगा/करुँगी|</t>
  </si>
  <si>
    <t>मैं अपना एपिक डाक द्वारा प्राप्त करना चाहता/चाहती हूँ|</t>
  </si>
  <si>
    <t>मैं एपिक बीएलओ से संगृहीत करूँगा/करुँगी|</t>
  </si>
  <si>
    <r>
      <rPr>
        <b/>
        <sz val="11"/>
        <color theme="1"/>
        <rFont val="Arial"/>
        <family val="2"/>
        <charset val="134"/>
      </rPr>
      <t>(ix) उपयुक्त बॉक्स पर सही का निशान लगाएं (</t>
    </r>
    <r>
      <rPr>
        <b/>
        <sz val="11"/>
        <color theme="1"/>
        <rFont val="Wingdings"/>
        <family val="2"/>
        <charset val="2"/>
      </rPr>
      <t>ü</t>
    </r>
    <r>
      <rPr>
        <b/>
        <sz val="11"/>
        <color theme="1"/>
        <rFont val="Arial"/>
        <family val="2"/>
        <charset val="134"/>
      </rPr>
      <t>):</t>
    </r>
  </si>
  <si>
    <t>मैं एतदद्वारा अपना विकृत/पुराना कार्ड वापस करता/करती हूँ|</t>
  </si>
  <si>
    <t>मैं वचन देता/देती हूँ कि यदि मुझे जारी पूर्ववर्ती कार्ड बाद की</t>
  </si>
  <si>
    <t>स्थान</t>
  </si>
  <si>
    <t>तारीख में प्राप्त होता है तो मैं उसे वापस कर दूंगा/दूंगी|</t>
  </si>
  <si>
    <t>आवेदक हस्ताक्षर</t>
  </si>
  <si>
    <t>अधिकारिक इस्तेमाल के लिए</t>
  </si>
  <si>
    <t>ग</t>
  </si>
  <si>
    <t>एपिक जारी करने के लिए प्रमाणीकरण (ईआरओ के प्रतिनिधि द्वारा भरे जाने के लिए)</t>
  </si>
  <si>
    <t>भाग सं.:</t>
  </si>
  <si>
    <t>भाग में निर्वाचक की क्रम सं.:</t>
  </si>
  <si>
    <t>नामोद्दिष्ट फोटोग्राफी लोकेशन (डीपीएल) या कॉमन सर्विस सेंटर (सीएसई) की आईडी संख्या:</t>
  </si>
  <si>
    <t>टोकन न. या रसीद सं.</t>
  </si>
  <si>
    <t>पंजी सं.:</t>
  </si>
  <si>
    <t>पंजी में क्रम सं.:</t>
  </si>
  <si>
    <t>सत्यापनकर्ता:</t>
  </si>
  <si>
    <t>हस्ताक्षर</t>
  </si>
  <si>
    <t>दिनांक:</t>
  </si>
  <si>
    <t>घ</t>
  </si>
  <si>
    <t>निर्वाचक द्वारा आर-एपिक की अभिस्वीकृति</t>
  </si>
  <si>
    <t>डुप्लीकेट एपिक प्राप्त करने की तारीख</t>
  </si>
  <si>
    <t>निर्वाचक के हस्ताक्षर या अंगूठे के निशान</t>
  </si>
  <si>
    <t>विधानसभा क्षेत्र का नाम व संख्या-</t>
  </si>
  <si>
    <t>भाग सं-</t>
  </si>
  <si>
    <t>बीएलओ का नाम-</t>
  </si>
  <si>
    <t>बीएलओ के मो.न.-</t>
  </si>
  <si>
    <t>निर्वाचन विभाग से प्राप्त मतदाता पहचान पत्र (एपिक) वितरण पत्रक</t>
  </si>
  <si>
    <t>प्राप्ति दिनांक</t>
  </si>
  <si>
    <t>वितरण दिनांक</t>
  </si>
  <si>
    <t>प्राप्तकर्ता का नाम</t>
  </si>
  <si>
    <t>प्राप्तकर्ता मो.न.</t>
  </si>
  <si>
    <t>प्राप्तकर्ता का हस्ताक्षर</t>
  </si>
  <si>
    <t>S</t>
  </si>
  <si>
    <t>प्ररूप - 9</t>
  </si>
  <si>
    <t>प्ररूप - 10</t>
  </si>
  <si>
    <t>प्ररूप - 11</t>
  </si>
  <si>
    <t>प्ररूप - 11क</t>
  </si>
  <si>
    <t>प्रपत्र-आई.डी.</t>
  </si>
  <si>
    <t>(नियम 15 और 16 देखें)</t>
  </si>
  <si>
    <t>संक्षिप्त रिपोर्ट-1 (प्रत्येक मतदान केंद्र के लिए)</t>
  </si>
  <si>
    <t>एसआर-2012-01-क</t>
  </si>
  <si>
    <t xml:space="preserve"> से </t>
  </si>
  <si>
    <r>
      <rPr>
        <sz val="11"/>
        <color theme="1"/>
        <rFont val="Arial"/>
        <family val="2"/>
        <charset val="134"/>
      </rPr>
      <t xml:space="preserve">अभिहित स्थान की पहचान </t>
    </r>
    <r>
      <rPr>
        <sz val="10"/>
        <color theme="1"/>
        <rFont val="Arial"/>
        <family val="2"/>
        <charset val="134"/>
      </rPr>
      <t>(जहाँ आवेदन प्राप्त किए गए हैं)</t>
    </r>
  </si>
  <si>
    <t>नाम सम्मिलित करने के लिए प्ररूप 6 में प्राप्त आवेदनों की सूची</t>
  </si>
  <si>
    <t>पुनरीक्षण का स्वरुप</t>
  </si>
  <si>
    <t>नामों को सम्मिलित करने के विरुद्ध आपत्ति हेतु प्ररूप 7 में प्राप्त आवेदन</t>
  </si>
  <si>
    <t>निर्वाचक नामावली में प्रविष्टि की विशिष्टियों पर आक्षेप हेतु प्ररूप 8 में प्राप्त आवेदन</t>
  </si>
  <si>
    <t>निर्वाचक नामावली में प्रविष्टि को अन्यत्र रखने हेतु प्ररूप 8क में प्राप्त आवेदन</t>
  </si>
  <si>
    <t>(प्रत्येक पदाभिहित अधिकारी द्वारा संबंधित निर्वाचक रजिस्ट्रीकरण अधिकारी को प्रस्तुत की जानी है)</t>
  </si>
  <si>
    <t>विधानसभा क्षेत्र-</t>
  </si>
  <si>
    <t>1. सूची संख्या</t>
  </si>
  <si>
    <t>2. आवेदनों की प्राप्ति की अवधि</t>
  </si>
  <si>
    <t>तारीख से</t>
  </si>
  <si>
    <t>तारीख तक</t>
  </si>
  <si>
    <t>मतदान केन्द्र सं.-</t>
  </si>
  <si>
    <t>मतदान केन्द्र-</t>
  </si>
  <si>
    <t xml:space="preserve">        (इस सूची में सम्मिलित)</t>
  </si>
  <si>
    <t>विधानसभा क्षेत्र सं.-</t>
  </si>
  <si>
    <t>3. सुनवाई का स्थान -</t>
  </si>
  <si>
    <t>प्राप्त आवेदनों की संख्या व प्रकार</t>
  </si>
  <si>
    <t>क्र. सं.</t>
  </si>
  <si>
    <t>प्राप्ति की तारीख</t>
  </si>
  <si>
    <t>दावेदार का नाम</t>
  </si>
  <si>
    <t>निवास स्थान</t>
  </si>
  <si>
    <t>सुनवाई की तारीख</t>
  </si>
  <si>
    <t>सुनवाई का समय</t>
  </si>
  <si>
    <t>आक्षेपकर्ता का पूरा नाम</t>
  </si>
  <si>
    <t>आक्षेपित व्यक्ति का ब्यौरा</t>
  </si>
  <si>
    <t>आक्षेप के लिए संक्षेप में कारण</t>
  </si>
  <si>
    <t>आक्षेप करने वाले निर्वाचक का नाम</t>
  </si>
  <si>
    <t>आक्षेपित प्रविष्टि की विशिष्टियां</t>
  </si>
  <si>
    <t>आवेदक का ब्यौरा</t>
  </si>
  <si>
    <t>उस व्यक्ति के ब्यौरे जिसकी प्रविष्टि को अन्यत्र रखा जाना है</t>
  </si>
  <si>
    <t>पूरा नाम</t>
  </si>
  <si>
    <t>उस व्यक्ति का नाम जिसकी प्रविष्टि को अन्यत्र रखा जाना है</t>
  </si>
  <si>
    <t>उस निर्वाचक नामावली का भाग सं./क्र.सं. जिसमें उसका नाम सम्मिलित है</t>
  </si>
  <si>
    <t>निर्वाचक फोटो पहचान पत्र संख्या</t>
  </si>
  <si>
    <t>वर्तमान साधारण निवास स्थान</t>
  </si>
  <si>
    <r>
      <rPr>
        <b/>
        <sz val="14"/>
        <color theme="1"/>
        <rFont val="Arial"/>
        <family val="2"/>
        <charset val="134"/>
      </rPr>
      <t xml:space="preserve">योग </t>
    </r>
    <r>
      <rPr>
        <b/>
        <sz val="11"/>
        <color theme="1"/>
        <rFont val="Arial"/>
        <family val="2"/>
        <charset val="134"/>
      </rPr>
      <t>(2+3+4+5+6)</t>
    </r>
  </si>
  <si>
    <t>6(क)</t>
  </si>
  <si>
    <t>6(ख)</t>
  </si>
  <si>
    <t>8(क)</t>
  </si>
  <si>
    <t>8(ख)</t>
  </si>
  <si>
    <t>7(क)</t>
  </si>
  <si>
    <t>7(ख)</t>
  </si>
  <si>
    <t>नियम 15(ख) के अधीन अभिहित स्थान पर प्रदर्शन की तारीख</t>
  </si>
  <si>
    <t>नियम 15(ख) के अधीन निर्वाचक रजिस्ट्रीकरण ऑफिसर के कार्यालय में प्रदर्शन की तारीख</t>
  </si>
  <si>
    <t>TOTAL</t>
  </si>
  <si>
    <t>(NERPAP) - 2015</t>
  </si>
  <si>
    <t>परिशिष्ट-ए</t>
  </si>
  <si>
    <t>पिता/पति का नाम व संबंध</t>
  </si>
  <si>
    <t xml:space="preserve">प्रार्थी द्वारा स्थाई आवास दूसरी भाग संख्या में परिवर्तन करने के कारण आवेदन को स्वीकार  करने की अभिशंषा की जाती है| </t>
  </si>
  <si>
    <t xml:space="preserve">प्रार्थी भाग संख्या ----- का मामूली रूप से निवासी है संलग्न दस्तावेजो के आधार पर 01-1-2024 को 18वर्ष की आयु पूर्ण कर चूका है अत:नाम जोडने की अभिशंषा की जाती है| BLO ------------------- </t>
  </si>
  <si>
    <t>आवेदन पत्र की जांच की गयी जिसके आधार पर मतदाता की मृत्यु/शादी होने के/अन्य कारण नाम हटाने योग्य है|</t>
  </si>
  <si>
    <t>संलग्न दस्तावेजो के आधार पर प्रार्थी के नाम//संम्बन्धी के नाम/लिंग/पता/फोटू/अन्य में संसोधन करने  की अभिशंषा की जाती है BLO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</si>
</sst>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14009]dd/mm/yy;@"/>
    <numFmt numFmtId="165" formatCode="[$-14009]dd/mm/yyyy;@"/>
    <numFmt numFmtId="166" formatCode="dd/mm/yy"/>
  </numFmts>
  <fonts count="148">
    <font>
      <sz val="11"/>
      <color theme="1"/>
      <name val="Calibri"/>
      <family val="2"/>
      <charset val="134"/>
      <scheme val="minor"/>
    </font>
    <font>
      <sz val="10"/>
      <color theme="1"/>
      <name val="Arial"/>
      <family val="2"/>
    </font>
    <font>
      <b/>
      <sz val="20"/>
      <color theme="1"/>
      <name val="Arial"/>
      <family val="2"/>
      <charset val="134"/>
    </font>
    <font>
      <b/>
      <sz val="10"/>
      <color theme="1"/>
      <name val="Arial"/>
      <family val="2"/>
      <charset val="134"/>
    </font>
    <font>
      <sz val="11"/>
      <color theme="1"/>
      <name val="Arial"/>
      <family val="2"/>
      <charset val="134"/>
    </font>
    <font>
      <b/>
      <sz val="12"/>
      <color theme="1"/>
      <name val="Arial"/>
      <family val="2"/>
      <charset val="134"/>
    </font>
    <font>
      <b/>
      <sz val="14"/>
      <color theme="1"/>
      <name val="Arial"/>
      <family val="2"/>
      <charset val="134"/>
    </font>
    <font>
      <sz val="12"/>
      <color theme="1"/>
      <name val="Arial"/>
      <family val="2"/>
      <charset val="134"/>
    </font>
    <font>
      <b/>
      <sz val="11"/>
      <color theme="1"/>
      <name val="Arial"/>
      <family val="2"/>
      <charset val="134"/>
    </font>
    <font>
      <sz val="14"/>
      <color theme="1"/>
      <name val="Kruti Dev 010"/>
      <family val="2"/>
      <charset val="134"/>
    </font>
    <font>
      <sz val="11"/>
      <color theme="1"/>
      <name val="Kruti Dev 010"/>
      <family val="2"/>
      <charset val="134"/>
    </font>
    <font>
      <sz val="9"/>
      <color theme="1"/>
      <name val="Calibri"/>
      <family val="2"/>
      <charset val="134"/>
      <scheme val="minor"/>
    </font>
    <font>
      <sz val="12"/>
      <color theme="1"/>
      <name val="Kruti Dev 010"/>
      <family val="2"/>
      <charset val="134"/>
    </font>
    <font>
      <b/>
      <sz val="18"/>
      <color theme="1"/>
      <name val="Arial"/>
      <family val="2"/>
      <charset val="134"/>
    </font>
    <font>
      <sz val="9"/>
      <color theme="1"/>
      <name val="Arial"/>
      <family val="2"/>
      <charset val="134"/>
    </font>
    <font>
      <b/>
      <sz val="18"/>
      <color theme="1"/>
      <name val="Kruti Dev 010"/>
      <family val="2"/>
      <charset val="134"/>
    </font>
    <font>
      <sz val="14"/>
      <color theme="1"/>
      <name val="Arial"/>
      <family val="2"/>
      <charset val="134"/>
    </font>
    <font>
      <b/>
      <sz val="20"/>
      <color theme="1"/>
      <name val="Bahnschrift SemiBold Condensed"/>
      <family val="2"/>
      <charset val="134"/>
    </font>
    <font>
      <b/>
      <sz val="11"/>
      <color theme="1"/>
      <name val="Calibri"/>
      <family val="2"/>
      <charset val="134"/>
      <scheme val="minor"/>
    </font>
    <font>
      <sz val="10"/>
      <color theme="1"/>
      <name val="Calibri"/>
      <family val="2"/>
      <charset val="134"/>
      <scheme val="minor"/>
    </font>
    <font>
      <b/>
      <sz val="16"/>
      <color theme="1"/>
      <name val="Calibri"/>
      <family val="2"/>
      <charset val="134"/>
      <scheme val="minor"/>
    </font>
    <font>
      <sz val="12"/>
      <color theme="1"/>
      <name val="Calibri"/>
      <family val="2"/>
      <charset val="134"/>
      <scheme val="minor"/>
    </font>
    <font>
      <b/>
      <sz val="14"/>
      <color theme="1"/>
      <name val="Calibri"/>
      <family val="2"/>
      <charset val="134"/>
      <scheme val="minor"/>
    </font>
    <font>
      <b/>
      <sz val="12"/>
      <color theme="1"/>
      <name val="Calibri"/>
      <family val="2"/>
      <charset val="134"/>
      <scheme val="minor"/>
    </font>
    <font>
      <b/>
      <sz val="14"/>
      <color theme="0"/>
      <name val="Arial"/>
      <family val="2"/>
      <charset val="134"/>
    </font>
    <font>
      <b/>
      <sz val="20"/>
      <color theme="1"/>
      <name val="Wingdings"/>
      <family val="2"/>
      <charset val="2"/>
    </font>
    <font>
      <b/>
      <sz val="11"/>
      <color rgb="FFC00000"/>
      <name val="Wingdings"/>
      <family val="2"/>
      <charset val="2"/>
    </font>
    <font>
      <b/>
      <sz val="11"/>
      <color rgb="FFC00000"/>
      <name val="Calibri"/>
      <family val="2"/>
      <charset val="134"/>
      <scheme val="minor"/>
    </font>
    <font>
      <sz val="24"/>
      <color rgb="FF0000CC"/>
      <name val="Copperplate Gothic Bold"/>
      <family val="2"/>
      <charset val="134"/>
    </font>
    <font>
      <b/>
      <sz val="18"/>
      <color rgb="FFFF0000"/>
      <name val="Arial"/>
      <family val="2"/>
      <charset val="134"/>
    </font>
    <font>
      <sz val="11"/>
      <color rgb="FFFF0000"/>
      <name val="Calibri"/>
      <family val="2"/>
      <charset val="134"/>
      <scheme val="minor"/>
    </font>
    <font>
      <b/>
      <sz val="22"/>
      <color theme="1"/>
      <name val="Calibri"/>
      <family val="2"/>
      <charset val="134"/>
      <scheme val="minor"/>
    </font>
    <font>
      <b/>
      <sz val="24"/>
      <color theme="1"/>
      <name val="Arial"/>
      <family val="2"/>
      <charset val="134"/>
    </font>
    <font>
      <b/>
      <sz val="14"/>
      <name val="Arial"/>
      <family val="2"/>
      <charset val="134"/>
    </font>
    <font>
      <b/>
      <sz val="11"/>
      <name val="Arial"/>
      <family val="2"/>
      <charset val="134"/>
    </font>
    <font>
      <sz val="10"/>
      <name val="Arial"/>
      <family val="2"/>
      <charset val="134"/>
    </font>
    <font>
      <sz val="11"/>
      <name val="Calibri"/>
      <family val="2"/>
      <charset val="134"/>
      <scheme val="minor"/>
    </font>
    <font>
      <sz val="14"/>
      <color theme="1"/>
      <name val="Calibri"/>
      <family val="2"/>
      <charset val="134"/>
      <scheme val="minor"/>
    </font>
    <font>
      <sz val="11"/>
      <color theme="1"/>
      <name val="Wingdings"/>
      <family val="2"/>
      <charset val="2"/>
    </font>
    <font>
      <b/>
      <sz val="16"/>
      <color rgb="FFFF0000"/>
      <name val="Arial"/>
      <family val="2"/>
      <charset val="134"/>
    </font>
    <font>
      <sz val="11"/>
      <name val="Arial"/>
      <family val="2"/>
      <charset val="134"/>
    </font>
    <font>
      <b/>
      <sz val="24"/>
      <color theme="1"/>
      <name val="Wingdings"/>
      <family val="2"/>
      <charset val="2"/>
    </font>
    <font>
      <b/>
      <sz val="16"/>
      <color rgb="FFCC00CC"/>
      <name val="Calibri"/>
      <family val="2"/>
      <charset val="134"/>
      <scheme val="minor"/>
    </font>
    <font>
      <b/>
      <sz val="10"/>
      <color theme="1"/>
      <name val="Calibri"/>
      <family val="2"/>
      <charset val="134"/>
      <scheme val="minor"/>
    </font>
    <font>
      <b/>
      <sz val="16"/>
      <color theme="1"/>
      <name val="Arial"/>
      <family val="2"/>
      <charset val="134"/>
    </font>
    <font>
      <b/>
      <sz val="18"/>
      <name val="Wingdings"/>
      <family val="2"/>
      <charset val="2"/>
    </font>
    <font>
      <b/>
      <sz val="24"/>
      <name val="Wingdings"/>
      <family val="2"/>
      <charset val="2"/>
    </font>
    <font>
      <sz val="48"/>
      <name val="Calibri"/>
      <family val="2"/>
      <charset val="134"/>
      <scheme val="minor"/>
    </font>
    <font>
      <sz val="18"/>
      <color theme="1"/>
      <name val="Bahnschrift SemiBold SemiConden"/>
      <family val="2"/>
      <charset val="134"/>
    </font>
    <font>
      <b/>
      <sz val="12"/>
      <color theme="1"/>
      <name val="Bahnschrift SemiBold SemiConden"/>
      <family val="2"/>
      <charset val="134"/>
    </font>
    <font>
      <b/>
      <sz val="14"/>
      <name val="Wingdings"/>
      <family val="2"/>
      <charset val="2"/>
    </font>
    <font>
      <sz val="11"/>
      <color rgb="FF000000"/>
      <name val="Calibri"/>
      <family val="2"/>
      <charset val="134"/>
    </font>
    <font>
      <sz val="16"/>
      <color rgb="FFFF0000"/>
      <name val="Arial"/>
      <family val="2"/>
      <charset val="134"/>
    </font>
    <font>
      <b/>
      <sz val="11"/>
      <color rgb="FFFF0000"/>
      <name val="Calibri"/>
      <family val="2"/>
      <charset val="134"/>
      <scheme val="minor"/>
    </font>
    <font>
      <b/>
      <sz val="12"/>
      <color rgb="FFFF99FF"/>
      <name val="Calibri"/>
      <family val="2"/>
      <charset val="134"/>
      <scheme val="minor"/>
    </font>
    <font>
      <b/>
      <sz val="12"/>
      <color theme="5" tint="-0.249899998307228"/>
      <name val="Calibri"/>
      <family val="2"/>
      <charset val="134"/>
      <scheme val="minor"/>
    </font>
    <font>
      <b/>
      <sz val="16"/>
      <color rgb="FF0000CC"/>
      <name val="Arial"/>
      <family val="2"/>
      <charset val="134"/>
    </font>
    <font>
      <sz val="12"/>
      <color rgb="FF0000CC"/>
      <name val="Arial"/>
      <family val="2"/>
      <charset val="134"/>
    </font>
    <font>
      <b/>
      <sz val="12"/>
      <color rgb="FF0000CC"/>
      <name val="Arial"/>
      <family val="2"/>
      <charset val="134"/>
    </font>
    <font>
      <b/>
      <sz val="16"/>
      <color rgb="FF006600"/>
      <name val="Arial"/>
      <family val="2"/>
      <charset val="134"/>
    </font>
    <font>
      <sz val="12"/>
      <color rgb="FF006600"/>
      <name val="Arial"/>
      <family val="2"/>
      <charset val="134"/>
    </font>
    <font>
      <b/>
      <sz val="12"/>
      <color rgb="FF006600"/>
      <name val="Arial"/>
      <family val="2"/>
      <charset val="134"/>
    </font>
    <font>
      <b/>
      <sz val="12"/>
      <color rgb="FFFF0000"/>
      <name val="Arial"/>
      <family val="2"/>
      <charset val="134"/>
    </font>
    <font>
      <b/>
      <sz val="11"/>
      <color rgb="FFFF99FF"/>
      <name val="Arial"/>
      <family val="2"/>
      <charset val="134"/>
    </font>
    <font>
      <b/>
      <sz val="12"/>
      <color theme="0" tint="-0.249899998307228"/>
      <name val="Arial"/>
      <family val="2"/>
      <charset val="134"/>
    </font>
    <font>
      <sz val="11"/>
      <color theme="0" tint="-0.249899998307228"/>
      <name val="Arial"/>
      <family val="2"/>
      <charset val="134"/>
    </font>
    <font>
      <b/>
      <sz val="10"/>
      <color rgb="FFFF99FF"/>
      <name val="Arial"/>
      <family val="2"/>
      <charset val="134"/>
    </font>
    <font>
      <sz val="11"/>
      <color rgb="FFBFBFBF"/>
      <name val="Arial"/>
      <family val="2"/>
      <charset val="134"/>
    </font>
    <font>
      <b/>
      <sz val="22"/>
      <color rgb="FF0000CC"/>
      <name val="Arial"/>
      <family val="2"/>
      <charset val="134"/>
    </font>
    <font>
      <b/>
      <sz val="11"/>
      <color theme="0" tint="-0.249899998307228"/>
      <name val="Arial"/>
      <family val="2"/>
      <charset val="134"/>
    </font>
    <font>
      <b/>
      <sz val="11"/>
      <color rgb="FF92D050"/>
      <name val="Calibri"/>
      <family val="2"/>
      <charset val="134"/>
      <scheme val="minor"/>
    </font>
    <font>
      <b/>
      <sz val="12"/>
      <color rgb="FFCC00CC"/>
      <name val="Calibri"/>
      <family val="2"/>
      <charset val="134"/>
      <scheme val="minor"/>
    </font>
    <font>
      <b/>
      <sz val="10"/>
      <name val="Arial"/>
      <family val="2"/>
      <charset val="134"/>
    </font>
    <font>
      <b/>
      <sz val="12"/>
      <color theme="0"/>
      <name val="Arial"/>
      <family val="2"/>
      <charset val="134"/>
    </font>
    <font>
      <sz val="10"/>
      <color theme="0"/>
      <name val="Arial"/>
      <family val="2"/>
      <charset val="134"/>
    </font>
    <font>
      <sz val="11"/>
      <color theme="0"/>
      <name val="Arial"/>
      <family val="2"/>
      <charset val="134"/>
    </font>
    <font>
      <b/>
      <sz val="12"/>
      <color rgb="FF7030A0"/>
      <name val="Arial"/>
      <family val="2"/>
      <charset val="134"/>
    </font>
    <font>
      <sz val="10"/>
      <color theme="0" tint="-0.249899998307228"/>
      <name val="Arial"/>
      <family val="2"/>
      <charset val="134"/>
    </font>
    <font>
      <sz val="8"/>
      <name val="Arial"/>
      <family val="2"/>
      <charset val="134"/>
    </font>
    <font>
      <sz val="8"/>
      <color theme="1"/>
      <name val="Calibri"/>
      <family val="2"/>
      <charset val="134"/>
      <scheme val="minor"/>
    </font>
    <font>
      <sz val="8"/>
      <color rgb="FF000000"/>
      <name val="Arial"/>
      <family val="2"/>
      <charset val="134"/>
    </font>
    <font>
      <b/>
      <sz val="28"/>
      <color theme="0"/>
      <name val="Arial"/>
      <family val="2"/>
      <charset val="134"/>
    </font>
    <font>
      <b/>
      <sz val="12"/>
      <color rgb="FFC00000"/>
      <name val="Arial"/>
      <family val="2"/>
      <charset val="134"/>
    </font>
    <font>
      <b/>
      <sz val="12"/>
      <color rgb="FF000099"/>
      <name val="Arial"/>
      <family val="2"/>
      <charset val="134"/>
    </font>
    <font>
      <b/>
      <sz val="16"/>
      <color rgb="FF000099"/>
      <name val="Arial"/>
      <family val="2"/>
      <charset val="134"/>
    </font>
    <font>
      <b/>
      <sz val="12"/>
      <color rgb="FFCC00CC"/>
      <name val="Arial"/>
      <family val="2"/>
      <charset val="134"/>
    </font>
    <font>
      <b/>
      <sz val="16"/>
      <color rgb="FFCC00CC"/>
      <name val="Arial"/>
      <family val="2"/>
      <charset val="134"/>
    </font>
    <font>
      <b/>
      <sz val="20"/>
      <color rgb="FFFFFF00"/>
      <name val="Arial"/>
      <family val="2"/>
      <charset val="134"/>
    </font>
    <font>
      <b/>
      <sz val="18"/>
      <color theme="9" tint="0.399949997663498"/>
      <name val="Arial"/>
      <family val="2"/>
      <charset val="134"/>
    </font>
    <font>
      <b/>
      <sz val="14"/>
      <color rgb="FF0000CC"/>
      <name val="Arial"/>
      <family val="2"/>
      <charset val="134"/>
    </font>
    <font>
      <sz val="18"/>
      <color rgb="FF0000CC"/>
      <name val="Arial"/>
      <family val="2"/>
      <charset val="134"/>
    </font>
    <font>
      <b/>
      <sz val="16"/>
      <color rgb="FFC00000"/>
      <name val="Arial"/>
      <family val="2"/>
      <charset val="134"/>
    </font>
    <font>
      <b/>
      <sz val="12"/>
      <color rgb="FF4E6127"/>
      <name val="Arial"/>
      <family val="2"/>
      <charset val="134"/>
    </font>
    <font>
      <b/>
      <sz val="16"/>
      <color rgb="FF4E6127"/>
      <name val="Arial"/>
      <family val="2"/>
      <charset val="134"/>
    </font>
    <font>
      <b/>
      <sz val="12"/>
      <color theme="5" tint="-0.499900013208389"/>
      <name val="Arial"/>
      <family val="2"/>
      <charset val="134"/>
    </font>
    <font>
      <b/>
      <sz val="16"/>
      <color rgb="FF642523"/>
      <name val="Arial"/>
      <family val="2"/>
      <charset val="134"/>
    </font>
    <font>
      <b/>
      <sz val="16"/>
      <color rgb="FFB40C88"/>
      <name val="Arial"/>
      <family val="2"/>
      <charset val="134"/>
    </font>
    <font>
      <b/>
      <sz val="18"/>
      <color rgb="FF0000CC"/>
      <name val="Arial"/>
      <family val="2"/>
      <charset val="134"/>
    </font>
    <font>
      <sz val="14"/>
      <color rgb="FF7030A0"/>
      <name val="Arial"/>
      <family val="2"/>
      <charset val="134"/>
    </font>
    <font>
      <b/>
      <sz val="16"/>
      <color rgb="FF7030A0"/>
      <name val="Arial"/>
      <family val="2"/>
      <charset val="134"/>
    </font>
    <font>
      <b/>
      <sz val="14"/>
      <color rgb="FFFF0000"/>
      <name val="Arial"/>
      <family val="2"/>
      <charset val="134"/>
    </font>
    <font>
      <sz val="18"/>
      <color rgb="FFFF0000"/>
      <name val="Arial"/>
      <family val="2"/>
      <charset val="134"/>
    </font>
    <font>
      <b/>
      <sz val="12"/>
      <color theme="9" tint="-0.499900013208389"/>
      <name val="Arial"/>
      <family val="2"/>
      <charset val="134"/>
    </font>
    <font>
      <b/>
      <sz val="14"/>
      <color rgb="FF006600"/>
      <name val="Arial"/>
      <family val="2"/>
      <charset val="134"/>
    </font>
    <font>
      <sz val="18"/>
      <color rgb="FF006600"/>
      <name val="Arial"/>
      <family val="2"/>
      <charset val="134"/>
    </font>
    <font>
      <b/>
      <sz val="16"/>
      <color theme="9" tint="-0.499900013208389"/>
      <name val="Arial"/>
      <family val="2"/>
      <charset val="134"/>
    </font>
    <font>
      <b/>
      <sz val="18"/>
      <color rgb="FF006600"/>
      <name val="Arial"/>
      <family val="2"/>
      <charset val="134"/>
    </font>
    <font>
      <b/>
      <sz val="14"/>
      <color rgb="FF00B0F0"/>
      <name val="Arial"/>
      <family val="2"/>
      <charset val="134"/>
    </font>
    <font>
      <b/>
      <sz val="12"/>
      <color rgb="FFCC00CC"/>
      <name val="Calibri"/>
      <family val="2"/>
      <charset val="134"/>
    </font>
    <font>
      <b/>
      <sz val="14"/>
      <color rgb="FFFFFFFF"/>
      <name val="Calibri"/>
      <family val="2"/>
      <charset val="134"/>
    </font>
    <font>
      <b/>
      <sz val="16"/>
      <color rgb="FFFFFF00"/>
      <name val="Calibri"/>
      <family val="2"/>
      <charset val="134"/>
      <scheme val="minor"/>
    </font>
    <font>
      <sz val="12"/>
      <color rgb="FF0000CC"/>
      <name val="Calibri"/>
      <family val="2"/>
      <charset val="134"/>
    </font>
    <font>
      <b/>
      <sz val="16"/>
      <color theme="9" tint="0.399949997663498"/>
      <name val="Calibri"/>
      <family val="2"/>
      <charset val="134"/>
      <scheme val="minor"/>
    </font>
    <font>
      <sz val="12"/>
      <color rgb="FFC00000"/>
      <name val="Calibri"/>
      <family val="2"/>
      <charset val="134"/>
    </font>
    <font>
      <b/>
      <sz val="16"/>
      <color rgb="FFCCFF99"/>
      <name val="Calibri"/>
      <family val="2"/>
      <charset val="134"/>
      <scheme val="minor"/>
    </font>
    <font>
      <sz val="12"/>
      <color rgb="FF006600"/>
      <name val="Calibri"/>
      <family val="2"/>
      <charset val="134"/>
    </font>
    <font>
      <b/>
      <sz val="16"/>
      <color theme="0" tint="-0.0499100014567375"/>
      <name val="Calibri"/>
      <family val="2"/>
      <charset val="134"/>
      <scheme val="minor"/>
    </font>
    <font>
      <sz val="12"/>
      <color rgb="FFCC00CC"/>
      <name val="Calibri"/>
      <family val="2"/>
      <charset val="134"/>
    </font>
    <font>
      <b/>
      <sz val="16"/>
      <color theme="8" tint="0.599929988384247"/>
      <name val="Calibri"/>
      <family val="2"/>
      <charset val="134"/>
      <scheme val="minor"/>
    </font>
    <font>
      <sz val="12"/>
      <color rgb="FF215968"/>
      <name val="Calibri"/>
      <family val="2"/>
      <charset val="134"/>
    </font>
    <font>
      <b/>
      <sz val="16"/>
      <color theme="5" tint="0.599929988384247"/>
      <name val="Calibri"/>
      <family val="2"/>
      <charset val="134"/>
      <scheme val="minor"/>
    </font>
    <font>
      <sz val="12"/>
      <color rgb="FF642523"/>
      <name val="Calibri"/>
      <family val="2"/>
      <charset val="134"/>
    </font>
    <font>
      <b/>
      <sz val="16"/>
      <color rgb="FFFF99FF"/>
      <name val="Calibri"/>
      <family val="2"/>
      <charset val="134"/>
      <scheme val="minor"/>
    </font>
    <font>
      <sz val="12"/>
      <color rgb="FF974706"/>
      <name val="Calibri"/>
      <family val="2"/>
      <charset val="134"/>
    </font>
    <font>
      <sz val="16"/>
      <name val="Arial"/>
      <family val="2"/>
      <charset val="134"/>
    </font>
    <font>
      <sz val="14"/>
      <color rgb="FFCC00CC"/>
      <name val="Calibri"/>
      <family val="2"/>
      <charset val="134"/>
    </font>
    <font>
      <sz val="36"/>
      <color rgb="FF000000"/>
      <name val="Arial"/>
      <family val="2"/>
      <charset val="134"/>
    </font>
    <font>
      <u val="single"/>
      <sz val="11"/>
      <color theme="10"/>
      <name val="Calibri"/>
      <family val="2"/>
      <charset val="134"/>
    </font>
    <font>
      <sz val="11"/>
      <color rgb="FFFFFFFF"/>
      <name val="Calibri"/>
      <family val="2"/>
      <charset val="134"/>
    </font>
    <font>
      <sz val="11"/>
      <color theme="0"/>
      <name val="Calibri"/>
      <family val="2"/>
      <charset val="134"/>
      <scheme val="minor"/>
    </font>
    <font>
      <b/>
      <sz val="11"/>
      <color theme="1"/>
      <name val="Wingdings"/>
      <family val="2"/>
      <charset val="2"/>
    </font>
    <font>
      <sz val="10"/>
      <color theme="1"/>
      <name val="Calibri"/>
      <family val="2"/>
      <charset val="134"/>
    </font>
    <font>
      <b/>
      <sz val="18"/>
      <color indexed="10"/>
      <name val="Arial"/>
      <family val="2"/>
      <charset val="134"/>
    </font>
    <font>
      <b/>
      <sz val="18"/>
      <color indexed="12"/>
      <name val="Arial"/>
      <family val="2"/>
      <charset val="134"/>
    </font>
    <font>
      <b/>
      <sz val="18"/>
      <color indexed="17"/>
      <name val="Arial"/>
      <family val="2"/>
      <charset val="134"/>
    </font>
    <font>
      <b/>
      <sz val="18"/>
      <color indexed="10"/>
      <name val="Wingdings"/>
      <family val="2"/>
      <charset val="2"/>
    </font>
    <font>
      <b/>
      <sz val="18"/>
      <color indexed="60"/>
      <name val="Arial"/>
      <family val="2"/>
      <charset val="134"/>
    </font>
    <font>
      <sz val="16"/>
      <color rgb="FFFF00FF"/>
      <name val="Arial"/>
      <family val="2"/>
      <charset val="134"/>
    </font>
    <font>
      <sz val="16"/>
      <color rgb="FF00B050"/>
      <name val="Arial"/>
      <family val="2"/>
      <charset val="134"/>
    </font>
    <font>
      <sz val="16"/>
      <color rgb="FFFF00FF"/>
      <name val="DevLys 010"/>
      <family val="2"/>
      <charset val="134"/>
    </font>
    <font>
      <sz val="36"/>
      <color theme="0"/>
      <name val="Arial"/>
      <family val="2"/>
      <charset val="134"/>
    </font>
    <font>
      <sz val="36"/>
      <color rgb="FFFFFF00"/>
      <name val="Arial"/>
      <family val="2"/>
      <charset val="134"/>
    </font>
    <font>
      <sz val="36"/>
      <color rgb="FFFF0000"/>
      <name val="Arial"/>
      <family val="2"/>
      <charset val="134"/>
    </font>
    <font>
      <sz val="36"/>
      <color rgb="FF6600FF"/>
      <name val="Arial"/>
      <family val="2"/>
      <charset val="134"/>
    </font>
    <font>
      <sz val="36"/>
      <color rgb="FFEAF2A0"/>
      <name val="Arial"/>
      <family val="2"/>
      <charset val="134"/>
    </font>
    <font>
      <sz val="11"/>
      <color theme="0" tint="-0.149949997663498"/>
      <name val="Calibri"/>
      <family val="2"/>
      <charset val="134"/>
      <scheme val="minor"/>
    </font>
    <font>
      <sz val="11"/>
      <color theme="0" tint="-0.149949997663498"/>
      <name val="Calibri"/>
      <family val="2"/>
      <charset val="134"/>
    </font>
    <font>
      <b/>
      <sz val="9"/>
      <color theme="1"/>
      <name val="Arial"/>
      <family val="2"/>
    </font>
  </fonts>
  <fills count="37">
    <fill>
      <patternFill patternType="none"/>
    </fill>
    <fill>
      <patternFill patternType="gray125"/>
    </fill>
    <fill>
      <patternFill patternType="solid">
        <fgColor theme="9"/>
        <bgColor indexed="64"/>
      </patternFill>
    </fill>
    <fill>
      <patternFill patternType="solid">
        <fgColor theme="9" tint="0.799889981746674"/>
        <bgColor indexed="64"/>
      </patternFill>
    </fill>
    <fill>
      <patternFill patternType="solid">
        <fgColor rgb="FFCCFF99"/>
        <bgColor indexed="64"/>
      </patternFill>
    </fill>
    <fill>
      <patternFill patternType="solid">
        <fgColor rgb="FFB7DDE8"/>
        <bgColor indexed="64"/>
      </patternFill>
    </fill>
    <fill>
      <patternFill patternType="solid">
        <fgColor rgb="FFFFCCFF"/>
        <bgColor indexed="64"/>
      </patternFill>
    </fill>
    <fill>
      <patternFill patternType="solid">
        <fgColor rgb="FFB56BB7"/>
        <bgColor indexed="64"/>
      </patternFill>
    </fill>
    <fill>
      <patternFill patternType="solid">
        <fgColor theme="0"/>
        <bgColor indexed="64"/>
      </patternFill>
    </fill>
    <fill>
      <patternFill patternType="solid">
        <fgColor theme="0" tint="-0.249899998307228"/>
        <bgColor indexed="64"/>
      </patternFill>
    </fill>
    <fill>
      <patternFill patternType="solid">
        <fgColor theme="1"/>
        <bgColor indexed="64"/>
      </patternFill>
    </fill>
    <fill>
      <patternFill patternType="solid">
        <fgColor rgb="FFBFBFBF"/>
        <bgColor indexed="64"/>
      </patternFill>
    </fill>
    <fill>
      <patternFill patternType="solid">
        <fgColor rgb="FFFFFF00"/>
        <bgColor indexed="64"/>
      </patternFill>
    </fill>
    <fill>
      <patternFill patternType="solid">
        <fgColor rgb="FFC00000"/>
        <bgColor indexed="64"/>
      </patternFill>
    </fill>
    <fill>
      <patternFill patternType="solid">
        <fgColor theme="8" tint="0.599929988384247"/>
        <bgColor indexed="64"/>
      </patternFill>
    </fill>
    <fill>
      <patternFill patternType="solid">
        <fgColor theme="9" tint="0.599929988384247"/>
        <bgColor indexed="64"/>
      </patternFill>
    </fill>
    <fill>
      <patternFill patternType="solid">
        <fgColor theme="5" tint="0.799889981746674"/>
        <bgColor indexed="64"/>
      </patternFill>
    </fill>
    <fill>
      <patternFill patternType="solid">
        <fgColor rgb="FFFFFFFF"/>
        <bgColor indexed="64"/>
      </patternFill>
    </fill>
    <fill>
      <patternFill patternType="solid">
        <fgColor theme="0" tint="-0.149949997663498"/>
        <bgColor indexed="64"/>
      </patternFill>
    </fill>
    <fill>
      <patternFill patternType="solid">
        <fgColor rgb="FFE6B9B8"/>
        <bgColor indexed="64"/>
      </patternFill>
    </fill>
    <fill>
      <patternFill patternType="solid">
        <fgColor rgb="FFD6E3BC"/>
        <bgColor indexed="64"/>
      </patternFill>
    </fill>
    <fill>
      <patternFill patternType="solid">
        <fgColor rgb="FFE5DFEC"/>
        <bgColor indexed="64"/>
      </patternFill>
    </fill>
    <fill>
      <patternFill patternType="solid">
        <fgColor rgb="FFB9CCE4"/>
        <bgColor indexed="64"/>
      </patternFill>
    </fill>
    <fill>
      <patternFill patternType="solid">
        <fgColor rgb="FF000000"/>
        <bgColor indexed="64"/>
      </patternFill>
    </fill>
    <fill>
      <patternFill patternType="solid">
        <fgColor theme="7" tint="-0.499900013208389"/>
        <bgColor indexed="64"/>
      </patternFill>
    </fill>
    <fill>
      <patternFill patternType="solid">
        <fgColor theme="6" tint="0.399949997663498"/>
        <bgColor indexed="64"/>
      </patternFill>
    </fill>
    <fill>
      <patternFill patternType="solid">
        <fgColor theme="3" tint="0.599929988384247"/>
        <bgColor indexed="64"/>
      </patternFill>
    </fill>
    <fill>
      <patternFill patternType="solid">
        <fgColor theme="9" tint="0.399949997663498"/>
        <bgColor indexed="64"/>
      </patternFill>
    </fill>
    <fill>
      <patternFill patternType="solid">
        <fgColor theme="0" tint="-0.149890005588531"/>
        <bgColor indexed="64"/>
      </patternFill>
    </fill>
    <fill>
      <patternFill patternType="solid">
        <fgColor rgb="FFD8D8D8"/>
        <bgColor indexed="64"/>
      </patternFill>
    </fill>
    <fill>
      <patternFill patternType="solid">
        <fgColor theme="2"/>
        <bgColor indexed="64"/>
      </patternFill>
    </fill>
    <fill>
      <patternFill patternType="solid">
        <fgColor theme="9" tint="-0.499900013208389"/>
        <bgColor indexed="64"/>
      </patternFill>
    </fill>
    <fill>
      <patternFill patternType="solid">
        <fgColor rgb="FF92D050"/>
        <bgColor indexed="64"/>
      </patternFill>
    </fill>
    <fill>
      <patternFill patternType="solid">
        <fgColor theme="6" tint="0.599929988384247"/>
        <bgColor indexed="64"/>
      </patternFill>
    </fill>
    <fill>
      <patternFill patternType="solid">
        <fgColor rgb="FFD0FAFE"/>
        <bgColor indexed="64"/>
      </patternFill>
    </fill>
    <fill>
      <patternFill patternType="solid">
        <fgColor theme="3" tint="0.799889981746674"/>
        <bgColor indexed="64"/>
      </patternFill>
    </fill>
    <fill>
      <patternFill patternType="solid">
        <fgColor theme="4" tint="0.599929988384247"/>
        <bgColor indexed="64"/>
      </patternFill>
    </fill>
  </fills>
  <borders count="83">
    <border>
      <left/>
      <right/>
      <top/>
      <bottom/>
      <diagonal/>
    </border>
    <border>
      <left style="thin">
        <color auto="1"/>
      </left>
      <right/>
      <top style="thin">
        <color theme="0"/>
      </top>
      <bottom style="double">
        <color theme="0"/>
      </bottom>
    </border>
    <border>
      <left/>
      <right style="thin">
        <color auto="1"/>
      </right>
      <top style="thin">
        <color auto="1"/>
      </top>
      <bottom/>
    </border>
    <border>
      <left/>
      <right/>
      <top style="thin">
        <color auto="1"/>
      </top>
      <bottom/>
    </border>
    <border>
      <left/>
      <right/>
      <top style="thin">
        <color auto="1"/>
      </top>
      <bottom style="thin">
        <color auto="1"/>
      </bottom>
    </border>
    <border>
      <left style="thin">
        <color auto="1"/>
      </left>
      <right/>
      <top style="thin">
        <color auto="1"/>
      </top>
      <bottom style="thin">
        <color auto="1"/>
      </bottom>
    </border>
    <border>
      <left/>
      <right style="thin">
        <color auto="1"/>
      </right>
      <top style="thin">
        <color auto="1"/>
      </top>
      <bottom style="thin">
        <color auto="1"/>
      </bottom>
    </border>
    <border>
      <left/>
      <right style="thin">
        <color theme="0"/>
      </right>
      <top style="thin">
        <color theme="0"/>
      </top>
      <bottom style="thin">
        <color theme="0"/>
      </bottom>
    </border>
    <border>
      <left/>
      <right/>
      <top style="thin">
        <color theme="0"/>
      </top>
      <bottom style="thin">
        <color theme="0"/>
      </bottom>
    </border>
    <border>
      <left style="thin">
        <color theme="0"/>
      </left>
      <right/>
      <top style="thin">
        <color theme="0"/>
      </top>
      <bottom style="thin">
        <color theme="0"/>
      </bottom>
    </border>
    <border>
      <left style="thin">
        <color auto="1"/>
      </left>
      <right style="thin">
        <color auto="1"/>
      </right>
      <top style="thin">
        <color auto="1"/>
      </top>
      <bottom style="thin">
        <color auto="1"/>
      </bottom>
    </border>
    <border>
      <left style="thin">
        <color auto="1"/>
      </left>
      <right style="thin">
        <color auto="1"/>
      </right>
      <top style="thin">
        <color auto="1"/>
      </top>
      <bottom/>
    </border>
    <border>
      <left style="medium">
        <color auto="1"/>
      </left>
      <right style="thin">
        <color auto="1"/>
      </right>
      <top style="medium">
        <color auto="1"/>
      </top>
      <bottom/>
    </border>
    <border>
      <left style="medium">
        <color auto="1"/>
      </left>
      <right style="thin">
        <color auto="1"/>
      </right>
      <top/>
      <bottom/>
    </border>
    <border>
      <left style="medium">
        <color auto="1"/>
      </left>
      <right style="thin">
        <color auto="1"/>
      </right>
      <top/>
      <bottom style="medium">
        <color auto="1"/>
      </bottom>
    </border>
    <border>
      <left style="medium">
        <color auto="1"/>
      </left>
      <right style="thin">
        <color auto="1"/>
      </right>
      <top style="medium">
        <color auto="1"/>
      </top>
      <bottom style="thin">
        <color auto="1"/>
      </bottom>
    </border>
    <border>
      <left style="medium">
        <color auto="1"/>
      </left>
      <right/>
      <top style="medium">
        <color auto="1"/>
      </top>
      <bottom style="thin">
        <color auto="1"/>
      </bottom>
    </border>
    <border>
      <left style="medium">
        <color auto="1"/>
      </left>
      <right/>
      <top style="thin">
        <color auto="1"/>
      </top>
      <bottom style="thin">
        <color auto="1"/>
      </bottom>
    </border>
    <border>
      <left style="medium">
        <color auto="1"/>
      </left>
      <right/>
      <top style="thin">
        <color auto="1"/>
      </top>
      <bottom style="medium">
        <color auto="1"/>
      </bottom>
    </border>
    <border>
      <left style="medium">
        <color auto="1"/>
      </left>
      <right/>
      <top style="medium">
        <color auto="1"/>
      </top>
      <bottom/>
    </border>
    <border>
      <left style="medium">
        <color auto="1"/>
      </left>
      <right/>
      <top/>
      <bottom/>
    </border>
    <border>
      <left style="medium">
        <color auto="1"/>
      </left>
      <right/>
      <top/>
      <bottom style="medium">
        <color auto="1"/>
      </bottom>
    </border>
    <border>
      <left/>
      <right/>
      <top style="medium">
        <color auto="1"/>
      </top>
      <bottom/>
    </border>
    <border>
      <left/>
      <right/>
      <top/>
      <bottom style="medium">
        <color auto="1"/>
      </bottom>
    </border>
    <border>
      <left style="medium">
        <color auto="1"/>
      </left>
      <right style="thin">
        <color auto="1"/>
      </right>
      <top style="thin">
        <color auto="1"/>
      </top>
      <bottom style="medium">
        <color auto="1"/>
      </bottom>
    </border>
    <border>
      <left style="thin">
        <color auto="1"/>
      </left>
      <right/>
      <top style="thin">
        <color auto="1"/>
      </top>
      <bottom style="medium">
        <color auto="1"/>
      </bottom>
    </border>
    <border>
      <left style="thin">
        <color auto="1"/>
      </left>
      <right/>
      <top style="medium">
        <color auto="1"/>
      </top>
      <bottom style="thin">
        <color auto="1"/>
      </bottom>
    </border>
    <border>
      <left style="thin">
        <color auto="1"/>
      </left>
      <right style="thin">
        <color auto="1"/>
      </right>
      <top style="medium">
        <color auto="1"/>
      </top>
      <bottom style="thin">
        <color auto="1"/>
      </bottom>
    </border>
    <border>
      <left style="thin">
        <color auto="1"/>
      </left>
      <right style="thin">
        <color auto="1"/>
      </right>
      <top style="thin">
        <color auto="1"/>
      </top>
      <bottom style="medium">
        <color auto="1"/>
      </bottom>
    </border>
    <border>
      <left style="medium">
        <color auto="1"/>
      </left>
      <right/>
      <top style="medium">
        <color auto="1"/>
      </top>
      <bottom style="medium">
        <color auto="1"/>
      </bottom>
    </border>
    <border>
      <left/>
      <right style="thin">
        <color auto="1"/>
      </right>
      <top/>
      <bottom/>
    </border>
    <border>
      <left style="thin">
        <color auto="1"/>
      </left>
      <right/>
      <top/>
      <bottom/>
    </border>
    <border>
      <left style="thin">
        <color auto="1"/>
      </left>
      <right style="thin">
        <color auto="1"/>
      </right>
      <top style="medium">
        <color auto="1"/>
      </top>
      <bottom style="medium">
        <color auto="1"/>
      </bottom>
    </border>
    <border>
      <left/>
      <right style="thin">
        <color auto="1"/>
      </right>
      <top style="medium">
        <color auto="1"/>
      </top>
      <bottom style="medium">
        <color auto="1"/>
      </bottom>
    </border>
    <border>
      <left/>
      <right style="medium">
        <color auto="1"/>
      </right>
      <top style="medium">
        <color auto="1"/>
      </top>
      <bottom/>
    </border>
    <border>
      <left/>
      <right style="medium">
        <color auto="1"/>
      </right>
      <top/>
      <bottom style="medium">
        <color auto="1"/>
      </bottom>
    </border>
    <border>
      <left/>
      <right style="medium">
        <color auto="1"/>
      </right>
      <top/>
      <bottom/>
    </border>
    <border>
      <left style="thin">
        <color auto="1"/>
      </left>
      <right style="medium">
        <color auto="1"/>
      </right>
      <top/>
      <bottom/>
    </border>
    <border>
      <left style="thin">
        <color auto="1"/>
      </left>
      <right/>
      <top/>
      <bottom style="thin">
        <color auto="1"/>
      </bottom>
    </border>
    <border>
      <left/>
      <right/>
      <top/>
      <bottom style="thin">
        <color auto="1"/>
      </bottom>
    </border>
    <border>
      <left/>
      <right style="medium">
        <color auto="1"/>
      </right>
      <top/>
      <bottom style="thin">
        <color auto="1"/>
      </bottom>
    </border>
    <border>
      <left/>
      <right style="medium">
        <color auto="1"/>
      </right>
      <top style="thin">
        <color auto="1"/>
      </top>
      <bottom style="medium">
        <color auto="1"/>
      </bottom>
    </border>
    <border>
      <left style="thin">
        <color auto="1"/>
      </left>
      <right/>
      <top style="medium">
        <color auto="1"/>
      </top>
      <bottom style="medium">
        <color auto="1"/>
      </bottom>
    </border>
    <border>
      <left/>
      <right/>
      <top style="medium">
        <color auto="1"/>
      </top>
      <bottom style="medium">
        <color auto="1"/>
      </bottom>
    </border>
    <border>
      <left/>
      <right style="medium">
        <color auto="1"/>
      </right>
      <top style="medium">
        <color auto="1"/>
      </top>
      <bottom style="medium">
        <color auto="1"/>
      </bottom>
    </border>
    <border>
      <left style="medium">
        <color auto="1"/>
      </left>
      <right style="thin">
        <color auto="1"/>
      </right>
      <top style="thin">
        <color auto="1"/>
      </top>
      <bottom style="thin">
        <color auto="1"/>
      </bottom>
    </border>
    <border>
      <left style="thin">
        <color auto="1"/>
      </left>
      <right style="thin">
        <color auto="1"/>
      </right>
      <top/>
      <bottom style="thin">
        <color auto="1"/>
      </bottom>
    </border>
    <border>
      <left style="thin">
        <color auto="1"/>
      </left>
      <right/>
      <top style="thin">
        <color auto="1"/>
      </top>
      <bottom/>
    </border>
    <border>
      <left style="medium">
        <color auto="1"/>
      </left>
      <right style="thin">
        <color auto="1"/>
      </right>
      <top style="medium">
        <color auto="1"/>
      </top>
      <bottom style="medium">
        <color auto="1"/>
      </bottom>
    </border>
    <border>
      <left/>
      <right style="medium">
        <color auto="1"/>
      </right>
      <top style="medium">
        <color auto="1"/>
      </top>
      <bottom style="thin">
        <color auto="1"/>
      </bottom>
    </border>
    <border>
      <left/>
      <right style="medium">
        <color auto="1"/>
      </right>
      <top style="thin">
        <color auto="1"/>
      </top>
      <bottom style="thin">
        <color auto="1"/>
      </bottom>
    </border>
    <border>
      <left/>
      <right style="medium">
        <color auto="1"/>
      </right>
      <top style="thin">
        <color auto="1"/>
      </top>
      <bottom/>
    </border>
    <border>
      <left style="thin">
        <color auto="1"/>
      </left>
      <right style="medium">
        <color auto="1"/>
      </right>
      <top style="thin">
        <color auto="1"/>
      </top>
      <bottom style="thin">
        <color auto="1"/>
      </bottom>
    </border>
    <border>
      <left style="thin">
        <color auto="1"/>
      </left>
      <right style="medium">
        <color auto="1"/>
      </right>
      <top style="medium">
        <color auto="1"/>
      </top>
      <bottom style="thin">
        <color auto="1"/>
      </bottom>
    </border>
    <border>
      <left style="thin">
        <color auto="1"/>
      </left>
      <right style="medium">
        <color auto="1"/>
      </right>
      <top style="thin">
        <color auto="1"/>
      </top>
      <bottom style="medium">
        <color auto="1"/>
      </bottom>
    </border>
    <border>
      <left style="thin">
        <color auto="1"/>
      </left>
      <right style="thin">
        <color auto="1"/>
      </right>
      <top/>
      <bottom/>
    </border>
    <border>
      <left style="thin">
        <color theme="0"/>
      </left>
      <right style="thin">
        <color theme="0"/>
      </right>
      <top style="thin">
        <color theme="0"/>
      </top>
      <bottom style="thin">
        <color theme="0"/>
      </bottom>
    </border>
    <border>
      <left style="thin">
        <color rgb="FF000000"/>
      </left>
      <right style="thin">
        <color rgb="FF000000"/>
      </right>
      <top style="thin">
        <color rgb="FF000000"/>
      </top>
      <bottom style="thin">
        <color rgb="FF000000"/>
      </bottom>
    </border>
    <border>
      <left/>
      <right/>
      <top style="thin">
        <color theme="0"/>
      </top>
      <bottom style="double">
        <color theme="0"/>
      </bottom>
    </border>
    <border>
      <left/>
      <right style="thin">
        <color auto="1"/>
      </right>
      <top style="thin">
        <color theme="0"/>
      </top>
      <bottom style="double">
        <color theme="0"/>
      </bottom>
    </border>
    <border>
      <left style="thin">
        <color theme="0"/>
      </left>
      <right/>
      <top/>
      <bottom style="thin">
        <color theme="0"/>
      </bottom>
    </border>
    <border>
      <left/>
      <right/>
      <top/>
      <bottom style="thin">
        <color theme="0"/>
      </bottom>
    </border>
    <border>
      <left/>
      <right style="thin">
        <color theme="0"/>
      </right>
      <top/>
      <bottom style="thin">
        <color theme="0"/>
      </bottom>
    </border>
    <border>
      <left style="thin">
        <color auto="1"/>
      </left>
      <right style="medium">
        <color auto="1"/>
      </right>
      <top style="medium">
        <color auto="1"/>
      </top>
      <bottom style="medium">
        <color auto="1"/>
      </bottom>
    </border>
    <border>
      <left style="thin">
        <color theme="0"/>
      </left>
      <right style="thin">
        <color theme="0"/>
      </right>
      <top/>
      <bottom style="thin">
        <color theme="0"/>
      </bottom>
    </border>
    <border>
      <left style="thin">
        <color theme="0"/>
      </left>
      <right style="thin">
        <color theme="0"/>
      </right>
      <top style="thin">
        <color theme="0"/>
      </top>
      <bottom/>
    </border>
    <border>
      <left style="thin">
        <color auto="1"/>
      </left>
      <right/>
      <top style="medium">
        <color auto="1"/>
      </top>
      <bottom/>
    </border>
    <border>
      <left/>
      <right style="thin">
        <color auto="1"/>
      </right>
      <top style="medium">
        <color auto="1"/>
      </top>
      <bottom/>
    </border>
    <border>
      <left style="thin">
        <color auto="1"/>
      </left>
      <right/>
      <top/>
      <bottom style="medium">
        <color auto="1"/>
      </bottom>
    </border>
    <border>
      <left/>
      <right style="thin">
        <color auto="1"/>
      </right>
      <top/>
      <bottom style="medium">
        <color auto="1"/>
      </bottom>
    </border>
    <border>
      <left style="medium">
        <color auto="1"/>
      </left>
      <right style="thin">
        <color auto="1"/>
      </right>
      <top style="thin">
        <color auto="1"/>
      </top>
      <bottom/>
    </border>
    <border>
      <left style="medium">
        <color auto="1"/>
      </left>
      <right style="thin">
        <color auto="1"/>
      </right>
      <top/>
      <bottom style="thin">
        <color auto="1"/>
      </bottom>
    </border>
    <border>
      <left/>
      <right/>
      <top style="thin">
        <color auto="1"/>
      </top>
      <bottom style="medium">
        <color auto="1"/>
      </bottom>
    </border>
    <border>
      <left/>
      <right style="thin">
        <color auto="1"/>
      </right>
      <top style="thin">
        <color auto="1"/>
      </top>
      <bottom style="medium">
        <color auto="1"/>
      </bottom>
    </border>
    <border>
      <left/>
      <right/>
      <top style="medium">
        <color auto="1"/>
      </top>
      <bottom style="thin">
        <color auto="1"/>
      </bottom>
    </border>
    <border>
      <left/>
      <right style="thin">
        <color auto="1"/>
      </right>
      <top style="medium">
        <color auto="1"/>
      </top>
      <bottom style="thin">
        <color auto="1"/>
      </bottom>
    </border>
    <border>
      <left/>
      <right style="thin">
        <color auto="1"/>
      </right>
      <top/>
      <bottom style="thin">
        <color auto="1"/>
      </bottom>
    </border>
    <border>
      <left style="thin">
        <color auto="1"/>
      </left>
      <right style="thin">
        <color auto="1"/>
      </right>
      <top/>
      <bottom style="medium">
        <color auto="1"/>
      </bottom>
    </border>
    <border>
      <left style="thin">
        <color auto="1"/>
      </left>
      <right style="thin">
        <color auto="1"/>
      </right>
      <top style="medium">
        <color auto="1"/>
      </top>
      <bottom/>
    </border>
    <border>
      <left style="thin">
        <color auto="1"/>
      </left>
      <right style="medium">
        <color auto="1"/>
      </right>
      <top style="medium">
        <color auto="1"/>
      </top>
      <bottom/>
    </border>
    <border>
      <left style="thin">
        <color auto="1"/>
      </left>
      <right style="medium">
        <color auto="1"/>
      </right>
      <top/>
      <bottom style="medium">
        <color auto="1"/>
      </bottom>
    </border>
    <border>
      <left style="thin">
        <color auto="1"/>
      </left>
      <right style="medium">
        <color auto="1"/>
      </right>
      <top style="thin">
        <color auto="1"/>
      </top>
      <bottom/>
    </border>
    <border>
      <left style="medium">
        <color auto="1"/>
      </left>
      <right/>
      <top style="thin">
        <color auto="1"/>
      </top>
      <bottom/>
    </border>
  </borders>
  <cellStyleXfs count="22">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127" fillId="0" borderId="0" applyNumberFormat="0" applyFill="0" applyBorder="0">
      <alignment/>
      <protection locked="0"/>
    </xf>
    <xf numFmtId="0" fontId="129" fillId="2" borderId="0" applyNumberFormat="0" applyBorder="0" applyAlignment="0" applyProtection="0"/>
  </cellStyleXfs>
  <cellXfs count="1208">
    <xf numFmtId="0" fontId="0" fillId="0" borderId="0" xfId="0"/>
    <xf numFmtId="0" fontId="124" fillId="3" borderId="1" xfId="0" applyFont="1" applyFill="1" applyBorder="1" applyAlignment="1" applyProtection="1">
      <alignment horizontal="center" vertical="center" wrapText="1"/>
      <protection hidden="1"/>
    </xf>
    <xf numFmtId="0" fontId="123" fillId="4" borderId="2" xfId="0" applyFont="1" applyFill="1" applyBorder="1" applyAlignment="1">
      <alignment horizontal="center" vertical="center" wrapText="1"/>
    </xf>
    <xf numFmtId="0" fontId="123" fillId="4" borderId="3" xfId="0" applyFont="1" applyFill="1" applyBorder="1" applyAlignment="1">
      <alignment horizontal="center" vertical="center" wrapText="1"/>
    </xf>
    <xf numFmtId="0" fontId="123" fillId="4" borderId="4" xfId="0" applyFont="1" applyFill="1" applyBorder="1" applyAlignment="1">
      <alignment horizontal="center" vertical="center" wrapText="1"/>
    </xf>
    <xf numFmtId="0" fontId="123" fillId="4" borderId="5" xfId="0" applyFont="1" applyFill="1" applyBorder="1" applyAlignment="1">
      <alignment horizontal="center" vertical="center" wrapText="1"/>
    </xf>
    <xf numFmtId="0" fontId="121" fillId="5" borderId="6" xfId="0" applyFont="1" applyFill="1" applyBorder="1" applyAlignment="1">
      <alignment horizontal="center" vertical="center" wrapText="1"/>
    </xf>
    <xf numFmtId="0" fontId="121" fillId="5" borderId="4" xfId="0" applyFont="1" applyFill="1" applyBorder="1" applyAlignment="1">
      <alignment horizontal="center" vertical="center" wrapText="1"/>
    </xf>
    <xf numFmtId="0" fontId="121" fillId="5" borderId="5" xfId="0" applyFont="1" applyFill="1" applyBorder="1" applyAlignment="1">
      <alignment horizontal="center" vertical="center" wrapText="1"/>
    </xf>
    <xf numFmtId="0" fontId="119" fillId="6" borderId="6" xfId="0" applyFont="1" applyFill="1" applyBorder="1" applyAlignment="1">
      <alignment horizontal="center" vertical="center" wrapText="1"/>
    </xf>
    <xf numFmtId="0" fontId="119" fillId="6" borderId="4" xfId="0" applyFont="1" applyFill="1" applyBorder="1" applyAlignment="1">
      <alignment horizontal="center" vertical="center" wrapText="1"/>
    </xf>
    <xf numFmtId="0" fontId="119" fillId="6" borderId="5" xfId="0" applyFont="1" applyFill="1" applyBorder="1" applyAlignment="1">
      <alignment horizontal="center" vertical="center" wrapText="1"/>
    </xf>
    <xf numFmtId="0" fontId="126" fillId="7" borderId="7" xfId="0" applyFont="1" applyFill="1" applyBorder="1" applyAlignment="1" applyProtection="1">
      <alignment horizontal="center" vertical="center" wrapText="1"/>
      <protection hidden="1"/>
    </xf>
    <xf numFmtId="0" fontId="126" fillId="7" borderId="8" xfId="0" applyFont="1" applyFill="1" applyBorder="1" applyAlignment="1" applyProtection="1">
      <alignment horizontal="center" vertical="center" wrapText="1"/>
      <protection hidden="1"/>
    </xf>
    <xf numFmtId="0" fontId="126" fillId="7" borderId="9" xfId="0" applyFont="1" applyFill="1" applyBorder="1" applyAlignment="1" applyProtection="1">
      <alignment horizontal="center" vertical="center" wrapText="1"/>
      <protection hidden="1"/>
    </xf>
    <xf numFmtId="0" fontId="0" fillId="0" borderId="0" xfId="0" applyProtection="1">
      <protection hidden="1"/>
    </xf>
    <xf numFmtId="0" fontId="0" fillId="0" borderId="0" xfId="0" applyAlignment="1" applyProtection="1">
      <alignment horizontal="left" vertical="center"/>
      <protection hidden="1"/>
    </xf>
    <xf numFmtId="0" fontId="0" fillId="0" borderId="0" xfId="0" applyAlignment="1" applyProtection="1">
      <alignment horizontal="left" vertical="center" wrapText="1"/>
      <protection hidden="1"/>
    </xf>
    <xf numFmtId="0" fontId="6" fillId="8" borderId="10" xfId="0" applyFont="1" applyFill="1" applyBorder="1" applyAlignment="1" applyProtection="1">
      <alignment horizontal="center" vertical="center" wrapText="1"/>
      <protection hidden="1"/>
    </xf>
    <xf numFmtId="0" fontId="3" fillId="8" borderId="10" xfId="0" applyFont="1" applyFill="1" applyBorder="1" applyAlignment="1" applyProtection="1">
      <alignment horizontal="center" vertical="center" wrapText="1"/>
      <protection hidden="1"/>
    </xf>
    <xf numFmtId="0" fontId="7" fillId="8" borderId="10" xfId="0" applyFont="1" applyFill="1" applyBorder="1" applyAlignment="1" applyProtection="1">
      <alignment horizontal="center" vertical="center" wrapText="1"/>
      <protection hidden="1"/>
    </xf>
    <xf numFmtId="0" fontId="0" fillId="8" borderId="0" xfId="0" applyFill="1" applyProtection="1">
      <protection hidden="1"/>
    </xf>
    <xf numFmtId="0" fontId="0" fillId="8" borderId="0" xfId="0" applyFill="1" applyAlignment="1" applyProtection="1">
      <alignment horizontal="left" vertical="center"/>
      <protection hidden="1"/>
    </xf>
    <xf numFmtId="0" fontId="9" fillId="8" borderId="0" xfId="0" applyFont="1" applyFill="1" applyAlignment="1" applyProtection="1">
      <alignment horizontal="center" vertical="center" wrapText="1"/>
      <protection hidden="1"/>
    </xf>
    <xf numFmtId="0" fontId="9" fillId="8" borderId="0" xfId="0" applyFont="1" applyFill="1" applyAlignment="1" applyProtection="1">
      <alignment horizontal="left" vertical="center" wrapText="1"/>
      <protection hidden="1"/>
    </xf>
    <xf numFmtId="0" fontId="10" fillId="0" borderId="0" xfId="0" applyFont="1" applyProtection="1">
      <protection hidden="1"/>
    </xf>
    <xf numFmtId="0" fontId="7" fillId="8" borderId="5" xfId="0" applyFont="1" applyFill="1" applyBorder="1" applyAlignment="1" applyProtection="1">
      <alignment horizontal="center" vertical="center" wrapText="1"/>
      <protection hidden="1"/>
    </xf>
    <xf numFmtId="0" fontId="7" fillId="8" borderId="6" xfId="0" applyFont="1" applyFill="1" applyBorder="1" applyAlignment="1" applyProtection="1">
      <alignment horizontal="center" vertical="center" wrapText="1"/>
      <protection hidden="1"/>
    </xf>
    <xf numFmtId="0" fontId="0" fillId="8" borderId="0" xfId="0" applyFill="1" applyAlignment="1" applyProtection="1">
      <alignment horizontal="left" vertical="center" wrapText="1"/>
      <protection hidden="1"/>
    </xf>
    <xf numFmtId="0" fontId="3" fillId="8" borderId="10" xfId="0" applyFont="1" applyFill="1" applyBorder="1" applyAlignment="1" applyProtection="1">
      <alignment vertical="center" wrapText="1"/>
      <protection hidden="1"/>
    </xf>
    <xf numFmtId="0" fontId="8" fillId="8" borderId="10" xfId="0" applyFont="1" applyFill="1" applyBorder="1" applyAlignment="1" applyProtection="1">
      <alignment horizontal="center" vertical="center" wrapText="1"/>
      <protection hidden="1"/>
    </xf>
    <xf numFmtId="0" fontId="7" fillId="8" borderId="0" xfId="0" applyFont="1" applyFill="1" applyBorder="1" applyAlignment="1" applyProtection="1">
      <alignment horizontal="center" vertical="center" wrapText="1"/>
      <protection hidden="1"/>
    </xf>
    <xf numFmtId="0" fontId="0" fillId="0" borderId="0" xfId="0" applyNumberFormat="1" applyProtection="1">
      <protection hidden="1"/>
    </xf>
    <xf numFmtId="164" fontId="0" fillId="0" borderId="0" xfId="0" applyNumberFormat="1" applyProtection="1">
      <protection hidden="1"/>
    </xf>
    <xf numFmtId="0" fontId="3" fillId="8" borderId="11" xfId="0" applyFont="1" applyFill="1" applyBorder="1" applyAlignment="1" applyProtection="1">
      <alignment vertical="center" wrapText="1"/>
      <protection hidden="1"/>
    </xf>
    <xf numFmtId="0" fontId="18" fillId="0" borderId="10" xfId="0" applyFont="1" applyBorder="1" applyAlignment="1" applyProtection="1">
      <alignment horizontal="center" vertical="center" wrapText="1"/>
      <protection hidden="1"/>
    </xf>
    <xf numFmtId="0" fontId="4" fillId="0" borderId="10" xfId="0" applyFont="1" applyBorder="1" applyAlignment="1" applyProtection="1">
      <alignment horizontal="center" vertical="center"/>
      <protection locked="0"/>
    </xf>
    <xf numFmtId="14" fontId="4" fillId="0" borderId="10" xfId="0" applyNumberFormat="1" applyFont="1" applyBorder="1" applyAlignment="1" applyProtection="1">
      <alignment horizontal="center" vertical="center"/>
      <protection locked="0"/>
    </xf>
    <xf numFmtId="0" fontId="4" fillId="0" borderId="10" xfId="0" applyFont="1" applyBorder="1" applyAlignment="1" applyProtection="1">
      <alignment horizontal="left" vertical="center"/>
      <protection locked="0"/>
    </xf>
    <xf numFmtId="0" fontId="0" fillId="0" borderId="0" xfId="0" applyAlignment="1" applyProtection="1">
      <alignment vertical="center"/>
      <protection hidden="1"/>
    </xf>
    <xf numFmtId="0" fontId="22" fillId="8" borderId="12" xfId="0" applyFont="1" applyFill="1" applyBorder="1" applyAlignment="1" applyProtection="1">
      <alignment horizontal="center" vertical="center"/>
      <protection hidden="1"/>
    </xf>
    <xf numFmtId="0" fontId="0" fillId="8" borderId="13" xfId="0" applyFont="1" applyFill="1" applyBorder="1" applyAlignment="1" applyProtection="1">
      <alignment horizontal="center" vertical="center"/>
      <protection hidden="1"/>
    </xf>
    <xf numFmtId="0" fontId="0" fillId="8" borderId="14" xfId="0" applyFont="1" applyFill="1" applyBorder="1" applyAlignment="1" applyProtection="1">
      <alignment horizontal="center" vertical="center"/>
      <protection hidden="1"/>
    </xf>
    <xf numFmtId="0" fontId="22" fillId="8" borderId="15" xfId="0" applyFont="1" applyFill="1" applyBorder="1" applyAlignment="1" applyProtection="1">
      <alignment horizontal="center" vertical="center"/>
      <protection hidden="1"/>
    </xf>
    <xf numFmtId="0" fontId="4" fillId="8" borderId="16" xfId="0" applyFont="1" applyFill="1" applyBorder="1" applyAlignment="1" applyProtection="1">
      <alignment horizontal="center" vertical="center"/>
      <protection hidden="1"/>
    </xf>
    <xf numFmtId="0" fontId="4" fillId="8" borderId="17" xfId="0" applyFont="1" applyFill="1" applyBorder="1" applyAlignment="1" applyProtection="1">
      <alignment horizontal="center" vertical="center"/>
      <protection hidden="1"/>
    </xf>
    <xf numFmtId="0" fontId="4" fillId="8" borderId="18" xfId="0" applyFont="1" applyFill="1" applyBorder="1" applyAlignment="1" applyProtection="1">
      <alignment horizontal="center" vertical="center"/>
      <protection hidden="1"/>
    </xf>
    <xf numFmtId="0" fontId="4" fillId="8" borderId="19" xfId="0" applyFont="1" applyFill="1" applyBorder="1" applyAlignment="1" applyProtection="1">
      <alignment horizontal="center" vertical="center"/>
      <protection hidden="1"/>
    </xf>
    <xf numFmtId="0" fontId="4" fillId="8" borderId="20" xfId="0" applyFont="1" applyFill="1" applyBorder="1" applyAlignment="1" applyProtection="1">
      <alignment vertical="center"/>
      <protection hidden="1"/>
    </xf>
    <xf numFmtId="0" fontId="4" fillId="8" borderId="21" xfId="0" applyFont="1" applyFill="1" applyBorder="1" applyAlignment="1" applyProtection="1">
      <alignment vertical="center"/>
      <protection hidden="1"/>
    </xf>
    <xf numFmtId="0" fontId="4" fillId="8" borderId="19" xfId="0" applyFont="1" applyFill="1" applyBorder="1" applyAlignment="1" applyProtection="1">
      <alignment vertical="center"/>
      <protection hidden="1"/>
    </xf>
    <xf numFmtId="0" fontId="4" fillId="8" borderId="22" xfId="0" applyFont="1" applyFill="1" applyBorder="1" applyAlignment="1" applyProtection="1">
      <alignment horizontal="center" vertical="center"/>
      <protection hidden="1"/>
    </xf>
    <xf numFmtId="0" fontId="4" fillId="8" borderId="0" xfId="0" applyFont="1" applyFill="1" applyBorder="1" applyAlignment="1" applyProtection="1">
      <alignment horizontal="center" vertical="center"/>
      <protection hidden="1"/>
    </xf>
    <xf numFmtId="0" fontId="4" fillId="8" borderId="23" xfId="0" applyFont="1" applyFill="1" applyBorder="1" applyAlignment="1" applyProtection="1">
      <alignment horizontal="center" vertical="center"/>
      <protection hidden="1"/>
    </xf>
    <xf numFmtId="0" fontId="25" fillId="8" borderId="10" xfId="0" applyFont="1" applyFill="1" applyBorder="1" applyAlignment="1" applyProtection="1">
      <alignment horizontal="center" vertical="center"/>
      <protection hidden="1"/>
    </xf>
    <xf numFmtId="0" fontId="6" fillId="8" borderId="17" xfId="0" applyFont="1" applyFill="1" applyBorder="1" applyAlignment="1" applyProtection="1">
      <alignment horizontal="center" vertical="center"/>
      <protection hidden="1"/>
    </xf>
    <xf numFmtId="0" fontId="4" fillId="8" borderId="24" xfId="0" applyFont="1" applyFill="1" applyBorder="1" applyAlignment="1" applyProtection="1">
      <alignment vertical="center"/>
      <protection hidden="1"/>
    </xf>
    <xf numFmtId="0" fontId="4" fillId="8" borderId="25" xfId="0" applyFont="1" applyFill="1" applyBorder="1" applyAlignment="1" applyProtection="1">
      <alignment vertical="center"/>
      <protection hidden="1"/>
    </xf>
    <xf numFmtId="0" fontId="6" fillId="8" borderId="16" xfId="0" applyFont="1" applyFill="1" applyBorder="1" applyAlignment="1" applyProtection="1">
      <alignment horizontal="center" vertical="center"/>
      <protection hidden="1"/>
    </xf>
    <xf numFmtId="0" fontId="4" fillId="8" borderId="26" xfId="0" applyFont="1" applyFill="1" applyBorder="1" applyAlignment="1" applyProtection="1">
      <alignment horizontal="center" vertical="center"/>
      <protection hidden="1"/>
    </xf>
    <xf numFmtId="0" fontId="4" fillId="8" borderId="5" xfId="0" applyFont="1" applyFill="1" applyBorder="1" applyAlignment="1" applyProtection="1">
      <alignment horizontal="center" vertical="center"/>
      <protection hidden="1"/>
    </xf>
    <xf numFmtId="0" fontId="25" fillId="8" borderId="27" xfId="0" applyFont="1" applyFill="1" applyBorder="1" applyAlignment="1" applyProtection="1">
      <alignment horizontal="center" vertical="center"/>
      <protection hidden="1"/>
    </xf>
    <xf numFmtId="0" fontId="25" fillId="8" borderId="28" xfId="0" applyFont="1" applyFill="1" applyBorder="1" applyAlignment="1" applyProtection="1">
      <alignment horizontal="center" vertical="center"/>
      <protection hidden="1"/>
    </xf>
    <xf numFmtId="0" fontId="0" fillId="8" borderId="0" xfId="0" applyFill="1" applyBorder="1" applyAlignment="1" applyProtection="1">
      <alignment horizontal="center" vertical="center"/>
      <protection hidden="1"/>
    </xf>
    <xf numFmtId="0" fontId="26" fillId="0" borderId="0" xfId="0" applyFont="1" applyAlignment="1" applyProtection="1">
      <alignment vertical="center" wrapText="1"/>
      <protection hidden="1"/>
    </xf>
    <xf numFmtId="0" fontId="27" fillId="0" borderId="0" xfId="0" applyFont="1" applyAlignment="1" applyProtection="1">
      <alignment vertical="center" wrapText="1"/>
      <protection hidden="1"/>
    </xf>
    <xf numFmtId="0" fontId="27" fillId="0" borderId="0" xfId="0" applyFont="1" applyAlignment="1" applyProtection="1">
      <alignment horizontal="center" vertical="center" wrapText="1"/>
      <protection hidden="1"/>
    </xf>
    <xf numFmtId="0" fontId="19" fillId="0" borderId="0" xfId="0" applyFont="1" applyProtection="1">
      <protection hidden="1"/>
    </xf>
    <xf numFmtId="0" fontId="0" fillId="8" borderId="23" xfId="0" applyFill="1" applyBorder="1" applyAlignment="1" applyProtection="1">
      <alignment vertical="center"/>
      <protection hidden="1"/>
    </xf>
    <xf numFmtId="0" fontId="29" fillId="8" borderId="0" xfId="0" applyFont="1" applyFill="1" applyAlignment="1" applyProtection="1">
      <alignment horizontal="left" vertical="center"/>
      <protection hidden="1"/>
    </xf>
    <xf numFmtId="0" fontId="0" fillId="8" borderId="0" xfId="0" applyFill="1" applyAlignment="1" applyProtection="1">
      <alignment horizontal="center"/>
      <protection hidden="1"/>
    </xf>
    <xf numFmtId="0" fontId="4" fillId="0" borderId="10" xfId="0" applyFont="1" applyBorder="1" applyAlignment="1" applyProtection="1">
      <alignment horizontal="center" vertical="center"/>
      <protection hidden="1"/>
    </xf>
    <xf numFmtId="166" fontId="4" fillId="0" borderId="10" xfId="0" applyNumberFormat="1" applyFont="1" applyBorder="1" applyAlignment="1" applyProtection="1">
      <alignment horizontal="center" vertical="center"/>
      <protection locked="0"/>
    </xf>
    <xf numFmtId="0" fontId="8" fillId="8" borderId="11" xfId="0" applyFont="1" applyFill="1" applyBorder="1" applyAlignment="1" applyProtection="1">
      <alignment horizontal="center" vertical="center" wrapText="1"/>
      <protection hidden="1"/>
    </xf>
    <xf numFmtId="0" fontId="3" fillId="8" borderId="10" xfId="0" applyFont="1" applyFill="1" applyBorder="1" applyAlignment="1" applyProtection="1">
      <alignment horizontal="center" vertical="center"/>
      <protection hidden="1"/>
    </xf>
    <xf numFmtId="0" fontId="3" fillId="8" borderId="10" xfId="0" applyFont="1" applyFill="1" applyBorder="1" applyAlignment="1" applyProtection="1">
      <alignment horizontal="left" vertical="center"/>
      <protection hidden="1"/>
    </xf>
    <xf numFmtId="0" fontId="4" fillId="0" borderId="0" xfId="0" applyFont="1" applyAlignment="1" applyProtection="1">
      <alignment horizontal="left" vertical="center"/>
      <protection hidden="1"/>
    </xf>
    <xf numFmtId="14" fontId="4" fillId="0" borderId="10" xfId="0" applyNumberFormat="1" applyFont="1" applyBorder="1" applyAlignment="1" applyProtection="1">
      <alignment horizontal="center"/>
      <protection locked="0"/>
    </xf>
    <xf numFmtId="0" fontId="4" fillId="0" borderId="10" xfId="0" applyFont="1" applyBorder="1" applyAlignment="1" applyProtection="1">
      <alignment horizontal="left" vertical="center" wrapText="1"/>
      <protection locked="0"/>
    </xf>
    <xf numFmtId="0" fontId="18" fillId="8" borderId="10" xfId="0" applyFont="1" applyFill="1" applyBorder="1" applyAlignment="1" applyProtection="1">
      <alignment horizontal="center"/>
      <protection hidden="1"/>
    </xf>
    <xf numFmtId="0" fontId="18" fillId="8" borderId="10" xfId="0" applyFont="1" applyFill="1" applyBorder="1" applyAlignment="1" applyProtection="1">
      <alignment horizontal="left" vertical="center"/>
      <protection hidden="1"/>
    </xf>
    <xf numFmtId="0" fontId="0" fillId="0" borderId="0" xfId="0" applyAlignment="1" applyProtection="1">
      <alignment horizontal="center"/>
      <protection hidden="1"/>
    </xf>
    <xf numFmtId="0" fontId="8" fillId="8" borderId="10" xfId="0" applyFont="1" applyFill="1" applyBorder="1" applyAlignment="1" applyProtection="1">
      <alignment horizontal="left" vertical="center" wrapText="1"/>
      <protection hidden="1"/>
    </xf>
    <xf numFmtId="0" fontId="30" fillId="9" borderId="0" xfId="0" applyFont="1" applyFill="1" applyProtection="1">
      <protection hidden="1"/>
    </xf>
    <xf numFmtId="0" fontId="32" fillId="8" borderId="0" xfId="0" applyFont="1" applyFill="1" applyBorder="1" applyAlignment="1" applyProtection="1">
      <alignment vertical="center"/>
      <protection hidden="1"/>
    </xf>
    <xf numFmtId="0" fontId="0" fillId="8" borderId="0" xfId="0" applyFill="1" applyBorder="1" applyAlignment="1" applyProtection="1">
      <alignment vertical="center"/>
      <protection hidden="1"/>
    </xf>
    <xf numFmtId="0" fontId="0" fillId="8" borderId="21" xfId="0" applyFill="1" applyBorder="1" applyAlignment="1" applyProtection="1">
      <alignment vertical="center"/>
      <protection hidden="1"/>
    </xf>
    <xf numFmtId="0" fontId="0" fillId="8" borderId="22" xfId="0" applyFill="1" applyBorder="1" applyAlignment="1" applyProtection="1">
      <alignment horizontal="left" vertical="center"/>
      <protection hidden="1"/>
    </xf>
    <xf numFmtId="0" fontId="6" fillId="8" borderId="0" xfId="0" applyFont="1" applyFill="1" applyBorder="1" applyAlignment="1" applyProtection="1">
      <alignment horizontal="center" vertical="center"/>
      <protection hidden="1"/>
    </xf>
    <xf numFmtId="0" fontId="0" fillId="8" borderId="20" xfId="0" applyFill="1" applyBorder="1" applyAlignment="1" applyProtection="1">
      <alignment vertical="center"/>
      <protection hidden="1"/>
    </xf>
    <xf numFmtId="0" fontId="21" fillId="8" borderId="29" xfId="0" applyFont="1" applyFill="1" applyBorder="1" applyAlignment="1" applyProtection="1">
      <alignment horizontal="center" vertical="center"/>
      <protection hidden="1"/>
    </xf>
    <xf numFmtId="0" fontId="21" fillId="8" borderId="19" xfId="0" applyFont="1" applyFill="1" applyBorder="1" applyAlignment="1" applyProtection="1">
      <alignment horizontal="center" vertical="center"/>
      <protection hidden="1"/>
    </xf>
    <xf numFmtId="0" fontId="21" fillId="8" borderId="20" xfId="0" applyFont="1" applyFill="1" applyBorder="1" applyAlignment="1" applyProtection="1">
      <alignment vertical="center"/>
      <protection hidden="1"/>
    </xf>
    <xf numFmtId="0" fontId="21" fillId="8" borderId="21" xfId="0" applyFont="1" applyFill="1" applyBorder="1" applyAlignment="1" applyProtection="1">
      <alignment vertical="center"/>
      <protection hidden="1"/>
    </xf>
    <xf numFmtId="0" fontId="0" fillId="8" borderId="29" xfId="0" applyFont="1" applyFill="1" applyBorder="1" applyAlignment="1" applyProtection="1">
      <alignment horizontal="center" vertical="center"/>
      <protection hidden="1"/>
    </xf>
    <xf numFmtId="0" fontId="0" fillId="8" borderId="19" xfId="0" applyFont="1" applyFill="1" applyBorder="1" applyAlignment="1" applyProtection="1">
      <alignment horizontal="center" vertical="center"/>
      <protection hidden="1"/>
    </xf>
    <xf numFmtId="0" fontId="0" fillId="8" borderId="20" xfId="0" applyFont="1" applyFill="1" applyBorder="1" applyAlignment="1" applyProtection="1">
      <alignment vertical="center"/>
      <protection hidden="1"/>
    </xf>
    <xf numFmtId="0" fontId="0" fillId="8" borderId="30" xfId="0" applyFont="1" applyFill="1" applyBorder="1" applyAlignment="1" applyProtection="1">
      <alignment vertical="center"/>
      <protection hidden="1"/>
    </xf>
    <xf numFmtId="0" fontId="0" fillId="8" borderId="31" xfId="0" applyFont="1" applyFill="1" applyBorder="1" applyAlignment="1" applyProtection="1">
      <alignment vertical="center"/>
      <protection hidden="1"/>
    </xf>
    <xf numFmtId="0" fontId="0" fillId="8" borderId="21" xfId="0" applyFont="1" applyFill="1" applyBorder="1" applyAlignment="1" applyProtection="1">
      <alignment vertical="center"/>
      <protection hidden="1"/>
    </xf>
    <xf numFmtId="0" fontId="6" fillId="8" borderId="32" xfId="0" applyFont="1" applyFill="1" applyBorder="1" applyAlignment="1" applyProtection="1">
      <alignment horizontal="center" vertical="center"/>
      <protection hidden="1"/>
    </xf>
    <xf numFmtId="0" fontId="0" fillId="8" borderId="33" xfId="0" applyFont="1" applyFill="1" applyBorder="1" applyAlignment="1" applyProtection="1">
      <alignment vertical="center"/>
      <protection hidden="1"/>
    </xf>
    <xf numFmtId="0" fontId="0" fillId="8" borderId="0" xfId="0" applyFill="1" applyAlignment="1" applyProtection="1">
      <alignment vertical="center"/>
      <protection hidden="1"/>
    </xf>
    <xf numFmtId="0" fontId="4" fillId="8" borderId="0" xfId="0" applyFont="1" applyFill="1" applyBorder="1" applyAlignment="1" applyProtection="1">
      <alignment vertical="center"/>
      <protection hidden="1"/>
    </xf>
    <xf numFmtId="0" fontId="4" fillId="8" borderId="23" xfId="0" applyFont="1" applyFill="1" applyBorder="1" applyAlignment="1" applyProtection="1">
      <alignment vertical="center"/>
      <protection hidden="1"/>
    </xf>
    <xf numFmtId="0" fontId="0" fillId="8" borderId="22" xfId="0" applyFill="1" applyBorder="1" applyAlignment="1" applyProtection="1">
      <alignment vertical="center"/>
      <protection hidden="1"/>
    </xf>
    <xf numFmtId="0" fontId="34" fillId="8" borderId="31" xfId="0" applyFont="1" applyFill="1" applyBorder="1" applyAlignment="1" applyProtection="1">
      <alignment horizontal="center" vertical="center"/>
      <protection hidden="1"/>
    </xf>
    <xf numFmtId="0" fontId="33" fillId="8" borderId="10" xfId="0" applyFont="1" applyFill="1" applyBorder="1" applyAlignment="1" applyProtection="1">
      <alignment horizontal="center" vertical="center"/>
      <protection hidden="1"/>
    </xf>
    <xf numFmtId="0" fontId="8" fillId="8" borderId="0" xfId="0" applyFont="1" applyFill="1" applyBorder="1" applyAlignment="1" applyProtection="1">
      <alignment vertical="center"/>
      <protection hidden="1"/>
    </xf>
    <xf numFmtId="0" fontId="8" fillId="8" borderId="23" xfId="0" applyFont="1" applyFill="1" applyBorder="1" applyAlignment="1" applyProtection="1">
      <alignment vertical="center"/>
      <protection hidden="1"/>
    </xf>
    <xf numFmtId="0" fontId="0" fillId="8" borderId="34" xfId="0" applyFill="1" applyBorder="1" applyAlignment="1" applyProtection="1">
      <alignment horizontal="center" vertical="center"/>
      <protection hidden="1"/>
    </xf>
    <xf numFmtId="0" fontId="0" fillId="8" borderId="35" xfId="0" applyFill="1" applyBorder="1" applyAlignment="1" applyProtection="1">
      <alignment horizontal="center" vertical="center"/>
      <protection hidden="1"/>
    </xf>
    <xf numFmtId="0" fontId="36" fillId="0" borderId="0" xfId="0" applyFont="1" applyProtection="1">
      <protection hidden="1"/>
    </xf>
    <xf numFmtId="0" fontId="0" fillId="8" borderId="34" xfId="0" applyFill="1" applyBorder="1" applyAlignment="1" applyProtection="1">
      <alignment vertical="center"/>
      <protection hidden="1"/>
    </xf>
    <xf numFmtId="0" fontId="37" fillId="8" borderId="36" xfId="0" applyFont="1" applyFill="1" applyBorder="1" applyAlignment="1" applyProtection="1">
      <alignment vertical="center" wrapText="1"/>
      <protection hidden="1"/>
    </xf>
    <xf numFmtId="0" fontId="37" fillId="8" borderId="35" xfId="0" applyFont="1" applyFill="1" applyBorder="1" applyAlignment="1" applyProtection="1">
      <alignment vertical="center" wrapText="1"/>
      <protection hidden="1"/>
    </xf>
    <xf numFmtId="0" fontId="0" fillId="8" borderId="36" xfId="0" applyFont="1" applyFill="1" applyBorder="1" applyAlignment="1" applyProtection="1">
      <alignment vertical="center"/>
      <protection hidden="1"/>
    </xf>
    <xf numFmtId="0" fontId="0" fillId="8" borderId="37" xfId="0" applyFont="1" applyFill="1" applyBorder="1" applyAlignment="1" applyProtection="1">
      <alignment vertical="center"/>
      <protection hidden="1"/>
    </xf>
    <xf numFmtId="0" fontId="0" fillId="8" borderId="38" xfId="0" applyFont="1" applyFill="1" applyBorder="1" applyAlignment="1" applyProtection="1">
      <alignment vertical="center"/>
      <protection hidden="1"/>
    </xf>
    <xf numFmtId="0" fontId="0" fillId="8" borderId="39" xfId="0" applyFont="1" applyFill="1" applyBorder="1" applyAlignment="1" applyProtection="1">
      <alignment vertical="center"/>
      <protection hidden="1"/>
    </xf>
    <xf numFmtId="0" fontId="0" fillId="8" borderId="40" xfId="0" applyFont="1" applyFill="1" applyBorder="1" applyAlignment="1" applyProtection="1">
      <alignment vertical="center"/>
      <protection hidden="1"/>
    </xf>
    <xf numFmtId="0" fontId="0" fillId="8" borderId="41" xfId="0" applyFont="1" applyFill="1" applyBorder="1" applyAlignment="1" applyProtection="1">
      <alignment vertical="center"/>
      <protection hidden="1"/>
    </xf>
    <xf numFmtId="0" fontId="0" fillId="8" borderId="35" xfId="0" applyFont="1" applyFill="1" applyBorder="1" applyAlignment="1" applyProtection="1">
      <alignment vertical="center"/>
      <protection hidden="1"/>
    </xf>
    <xf numFmtId="0" fontId="0" fillId="8" borderId="42" xfId="0" applyFont="1" applyFill="1" applyBorder="1" applyAlignment="1" applyProtection="1">
      <alignment vertical="center"/>
      <protection hidden="1"/>
    </xf>
    <xf numFmtId="0" fontId="0" fillId="8" borderId="43" xfId="0" applyFont="1" applyFill="1" applyBorder="1" applyAlignment="1" applyProtection="1">
      <alignment vertical="center"/>
      <protection hidden="1"/>
    </xf>
    <xf numFmtId="0" fontId="0" fillId="8" borderId="44" xfId="0" applyFont="1" applyFill="1" applyBorder="1" applyAlignment="1" applyProtection="1">
      <alignment vertical="center"/>
      <protection hidden="1"/>
    </xf>
    <xf numFmtId="0" fontId="4" fillId="8" borderId="36" xfId="0" applyFont="1" applyFill="1" applyBorder="1" applyAlignment="1" applyProtection="1">
      <alignment vertical="center"/>
      <protection hidden="1"/>
    </xf>
    <xf numFmtId="0" fontId="4" fillId="8" borderId="35" xfId="0" applyFont="1" applyFill="1" applyBorder="1" applyAlignment="1" applyProtection="1">
      <alignment vertical="center"/>
      <protection hidden="1"/>
    </xf>
    <xf numFmtId="0" fontId="38" fillId="0" borderId="0" xfId="0" applyFont="1" applyProtection="1">
      <protection hidden="1"/>
    </xf>
    <xf numFmtId="0" fontId="4" fillId="8" borderId="45" xfId="0" applyFont="1" applyFill="1" applyBorder="1" applyAlignment="1" applyProtection="1">
      <alignment vertical="center"/>
      <protection hidden="1"/>
    </xf>
    <xf numFmtId="0" fontId="4" fillId="8" borderId="10" xfId="0" applyFont="1" applyFill="1" applyBorder="1" applyAlignment="1" applyProtection="1">
      <alignment vertical="center"/>
      <protection hidden="1"/>
    </xf>
    <xf numFmtId="0" fontId="4" fillId="8" borderId="0" xfId="0" applyFont="1" applyFill="1" applyAlignment="1" applyProtection="1">
      <alignment vertical="center"/>
      <protection hidden="1"/>
    </xf>
    <xf numFmtId="0" fontId="7" fillId="8" borderId="0" xfId="0" applyFont="1" applyFill="1" applyAlignment="1" applyProtection="1">
      <alignment vertical="center"/>
      <protection hidden="1"/>
    </xf>
    <xf numFmtId="0" fontId="0" fillId="0" borderId="0" xfId="0" applyAlignment="1" applyProtection="1">
      <alignment wrapText="1"/>
      <protection hidden="1"/>
    </xf>
    <xf numFmtId="0" fontId="0" fillId="0" borderId="0" xfId="0" applyAlignment="1" applyProtection="1">
      <alignment horizontal="left" vertical="top" wrapText="1"/>
      <protection hidden="1"/>
    </xf>
    <xf numFmtId="0" fontId="11" fillId="0" borderId="0" xfId="0" applyFont="1" applyAlignment="1" applyProtection="1">
      <alignment horizontal="left" vertical="top" wrapText="1"/>
      <protection hidden="1"/>
    </xf>
    <xf numFmtId="0" fontId="39" fillId="8" borderId="0" xfId="0" applyFont="1" applyFill="1" applyAlignment="1" applyProtection="1">
      <alignment horizontal="left" vertical="center"/>
      <protection hidden="1"/>
    </xf>
    <xf numFmtId="0" fontId="4" fillId="0" borderId="46" xfId="0" applyFont="1" applyBorder="1" applyAlignment="1" applyProtection="1">
      <alignment horizontal="center" vertical="center"/>
      <protection hidden="1"/>
    </xf>
    <xf numFmtId="0" fontId="0" fillId="8" borderId="0" xfId="0" applyFill="1" applyAlignment="1" applyProtection="1">
      <alignment horizontal="center" wrapText="1"/>
      <protection hidden="1"/>
    </xf>
    <xf numFmtId="14" fontId="4" fillId="0" borderId="10" xfId="0" applyNumberFormat="1" applyFont="1" applyBorder="1" applyAlignment="1" applyProtection="1">
      <alignment horizontal="left" vertical="center"/>
      <protection locked="0"/>
    </xf>
    <xf numFmtId="0" fontId="0" fillId="8" borderId="0" xfId="0" applyFill="1" applyAlignment="1" applyProtection="1">
      <alignment horizontal="left" vertical="top" wrapText="1"/>
      <protection hidden="1"/>
    </xf>
    <xf numFmtId="0" fontId="18" fillId="8" borderId="10" xfId="0" applyFont="1" applyFill="1" applyBorder="1" applyAlignment="1" applyProtection="1">
      <alignment horizontal="center" vertical="center"/>
      <protection hidden="1"/>
    </xf>
    <xf numFmtId="0" fontId="18" fillId="8" borderId="10" xfId="0" applyFont="1" applyFill="1" applyBorder="1" applyAlignment="1" applyProtection="1">
      <alignment horizontal="left" vertical="top" wrapText="1"/>
      <protection hidden="1"/>
    </xf>
    <xf numFmtId="0" fontId="4" fillId="0" borderId="10" xfId="0" applyNumberFormat="1" applyFont="1" applyBorder="1" applyAlignment="1" applyProtection="1">
      <alignment horizontal="left" vertical="center"/>
      <protection locked="0"/>
    </xf>
    <xf numFmtId="0" fontId="4" fillId="0" borderId="10" xfId="0" applyFont="1" applyBorder="1" applyAlignment="1" applyProtection="1">
      <alignment horizontal="left" vertical="top" wrapText="1"/>
      <protection locked="0"/>
    </xf>
    <xf numFmtId="0" fontId="11" fillId="8" borderId="0" xfId="0" applyFont="1" applyFill="1" applyAlignment="1" applyProtection="1">
      <alignment horizontal="left" vertical="top" wrapText="1"/>
      <protection hidden="1"/>
    </xf>
    <xf numFmtId="0" fontId="14" fillId="0" borderId="10" xfId="0" applyFont="1" applyBorder="1" applyAlignment="1" applyProtection="1">
      <alignment horizontal="left" vertical="top" wrapText="1"/>
      <protection locked="0"/>
    </xf>
    <xf numFmtId="0" fontId="19" fillId="8" borderId="0" xfId="0" applyFont="1" applyFill="1" applyBorder="1" applyAlignment="1" applyProtection="1">
      <alignment horizontal="left" vertical="center"/>
      <protection hidden="1"/>
    </xf>
    <xf numFmtId="0" fontId="19" fillId="8" borderId="20" xfId="0" applyFont="1" applyFill="1" applyBorder="1" applyAlignment="1" applyProtection="1">
      <alignment horizontal="left" vertical="center"/>
      <protection hidden="1"/>
    </xf>
    <xf numFmtId="0" fontId="0" fillId="8" borderId="5" xfId="0" applyFont="1" applyFill="1" applyBorder="1" applyAlignment="1" applyProtection="1">
      <alignment horizontal="center" vertical="center"/>
      <protection hidden="1"/>
    </xf>
    <xf numFmtId="0" fontId="0" fillId="8" borderId="47" xfId="0" applyFont="1" applyFill="1" applyBorder="1" applyAlignment="1" applyProtection="1">
      <alignment horizontal="center" vertical="center"/>
      <protection hidden="1"/>
    </xf>
    <xf numFmtId="0" fontId="21" fillId="8" borderId="31" xfId="0" applyFont="1" applyFill="1" applyBorder="1" applyAlignment="1" applyProtection="1">
      <alignment vertical="center"/>
      <protection hidden="1"/>
    </xf>
    <xf numFmtId="0" fontId="21" fillId="8" borderId="38" xfId="0" applyFont="1" applyFill="1" applyBorder="1" applyAlignment="1" applyProtection="1">
      <alignment vertical="center"/>
      <protection hidden="1"/>
    </xf>
    <xf numFmtId="0" fontId="0" fillId="8" borderId="0" xfId="0" applyFill="1" applyBorder="1" applyAlignment="1" applyProtection="1">
      <alignment horizontal="left" vertical="center"/>
      <protection hidden="1"/>
    </xf>
    <xf numFmtId="0" fontId="4" fillId="8" borderId="0" xfId="0" applyFont="1" applyFill="1" applyBorder="1" applyAlignment="1" applyProtection="1">
      <alignment vertical="center" wrapText="1"/>
      <protection hidden="1"/>
    </xf>
    <xf numFmtId="0" fontId="40" fillId="8" borderId="0" xfId="0" applyFont="1" applyFill="1" applyBorder="1" applyAlignment="1" applyProtection="1">
      <alignment horizontal="center" vertical="center"/>
      <protection hidden="1"/>
    </xf>
    <xf numFmtId="14" fontId="0" fillId="0" borderId="0" xfId="0" applyNumberFormat="1" applyProtection="1">
      <protection hidden="1"/>
    </xf>
    <xf numFmtId="0" fontId="41" fillId="8" borderId="10" xfId="0" applyFont="1" applyFill="1" applyBorder="1" applyAlignment="1" applyProtection="1">
      <alignment horizontal="center" vertical="center"/>
      <protection hidden="1"/>
    </xf>
    <xf numFmtId="0" fontId="19" fillId="8" borderId="0" xfId="0" applyFont="1" applyFill="1" applyBorder="1" applyAlignment="1" applyProtection="1">
      <alignment vertical="center"/>
      <protection hidden="1"/>
    </xf>
    <xf numFmtId="0" fontId="0" fillId="8" borderId="36" xfId="0" applyFill="1" applyBorder="1" applyAlignment="1" applyProtection="1">
      <alignment vertical="center"/>
      <protection hidden="1"/>
    </xf>
    <xf numFmtId="0" fontId="18" fillId="8" borderId="36" xfId="0" applyFont="1" applyFill="1" applyBorder="1" applyAlignment="1" applyProtection="1">
      <alignment vertical="center"/>
      <protection hidden="1"/>
    </xf>
    <xf numFmtId="0" fontId="18" fillId="8" borderId="6" xfId="0" applyFont="1" applyFill="1" applyBorder="1" applyAlignment="1" applyProtection="1">
      <alignment vertical="center"/>
      <protection hidden="1"/>
    </xf>
    <xf numFmtId="0" fontId="4" fillId="8" borderId="31" xfId="0" applyFont="1" applyFill="1" applyBorder="1" applyAlignment="1" applyProtection="1">
      <alignment vertical="center" wrapText="1"/>
      <protection hidden="1"/>
    </xf>
    <xf numFmtId="0" fontId="34" fillId="8" borderId="0" xfId="0" applyFont="1" applyFill="1" applyBorder="1" applyAlignment="1" applyProtection="1">
      <alignment horizontal="center" vertical="center"/>
      <protection hidden="1"/>
    </xf>
    <xf numFmtId="0" fontId="0" fillId="8" borderId="6" xfId="0" applyFont="1" applyFill="1" applyBorder="1" applyAlignment="1" applyProtection="1">
      <alignment horizontal="center" vertical="center"/>
      <protection hidden="1"/>
    </xf>
    <xf numFmtId="0" fontId="0" fillId="0" borderId="0" xfId="0" applyAlignment="1">
      <alignment/>
    </xf>
    <xf numFmtId="0" fontId="0" fillId="0" borderId="0" xfId="0" applyAlignment="1">
      <alignment wrapText="1"/>
    </xf>
    <xf numFmtId="0" fontId="19" fillId="0" borderId="0" xfId="0" applyFont="1" applyAlignment="1">
      <alignment horizontal="left" vertical="center"/>
    </xf>
    <xf numFmtId="0" fontId="0" fillId="0" borderId="0" xfId="0" applyAlignment="1">
      <alignment horizontal="left" vertical="center" wrapText="1"/>
    </xf>
    <xf numFmtId="0" fontId="0" fillId="0" borderId="0" xfId="0" applyAlignment="1">
      <alignment horizontal="left" vertical="center"/>
    </xf>
    <xf numFmtId="0" fontId="19" fillId="0" borderId="0" xfId="0" applyFont="1" applyAlignment="1">
      <alignment horizontal="left" vertical="center" wrapText="1"/>
    </xf>
    <xf numFmtId="0" fontId="14" fillId="0" borderId="0" xfId="0" applyFont="1" applyAlignment="1">
      <alignment wrapText="1"/>
    </xf>
    <xf numFmtId="0" fontId="42" fillId="8" borderId="0" xfId="0" applyFont="1" applyFill="1" applyAlignment="1" applyProtection="1">
      <alignment horizontal="left" vertical="center"/>
      <protection hidden="1"/>
    </xf>
    <xf numFmtId="0" fontId="8" fillId="0" borderId="10" xfId="0" applyFont="1" applyBorder="1" applyAlignment="1" applyProtection="1">
      <alignment horizontal="center" vertical="center" wrapText="1"/>
      <protection hidden="1"/>
    </xf>
    <xf numFmtId="0" fontId="0" fillId="0" borderId="0" xfId="0" applyAlignment="1" applyProtection="1">
      <alignment/>
      <protection hidden="1"/>
    </xf>
    <xf numFmtId="0" fontId="19" fillId="0" borderId="0" xfId="0" applyFont="1" applyAlignment="1" applyProtection="1">
      <alignment horizontal="left" vertical="center"/>
      <protection hidden="1"/>
    </xf>
    <xf numFmtId="0" fontId="19" fillId="8" borderId="0" xfId="0" applyFont="1" applyFill="1" applyAlignment="1" applyProtection="1">
      <alignment horizontal="left" vertical="center"/>
      <protection hidden="1"/>
    </xf>
    <xf numFmtId="0" fontId="3" fillId="0" borderId="10" xfId="0" applyFont="1" applyBorder="1" applyAlignment="1" applyProtection="1">
      <alignment horizontal="left" vertical="center" wrapText="1"/>
      <protection hidden="1"/>
    </xf>
    <xf numFmtId="0" fontId="8" fillId="0" borderId="10" xfId="0" applyFont="1" applyBorder="1" applyAlignment="1" applyProtection="1">
      <alignment horizontal="left" vertical="center" wrapText="1"/>
      <protection hidden="1"/>
    </xf>
    <xf numFmtId="0" fontId="1" fillId="0" borderId="10" xfId="0" applyFont="1" applyBorder="1" applyAlignment="1" applyProtection="1">
      <alignment horizontal="left" vertical="center"/>
      <protection locked="0"/>
    </xf>
    <xf numFmtId="0" fontId="19" fillId="0" borderId="0" xfId="0" applyFont="1" applyAlignment="1" applyProtection="1">
      <alignment horizontal="left" vertical="center" wrapText="1"/>
      <protection hidden="1"/>
    </xf>
    <xf numFmtId="0" fontId="8" fillId="0" borderId="10" xfId="0" applyFont="1" applyFill="1" applyBorder="1" applyAlignment="1" applyProtection="1">
      <alignment horizontal="left" vertical="center" wrapText="1"/>
      <protection hidden="1"/>
    </xf>
    <xf numFmtId="0" fontId="18" fillId="0" borderId="10" xfId="0" applyFont="1" applyBorder="1" applyAlignment="1" applyProtection="1">
      <alignment horizontal="center" vertical="center"/>
      <protection hidden="1"/>
    </xf>
    <xf numFmtId="0" fontId="18" fillId="0" borderId="10" xfId="0" applyFont="1" applyBorder="1" applyAlignment="1" applyProtection="1">
      <alignment horizontal="left" vertical="center" wrapText="1"/>
      <protection hidden="1"/>
    </xf>
    <xf numFmtId="0" fontId="1" fillId="0" borderId="10" xfId="0" applyFont="1" applyBorder="1" applyAlignment="1" applyProtection="1">
      <alignment horizontal="left" vertical="center" wrapText="1"/>
      <protection locked="0"/>
    </xf>
    <xf numFmtId="0" fontId="0" fillId="0" borderId="10" xfId="0" applyBorder="1" applyAlignment="1" applyProtection="1">
      <alignment horizontal="left" vertical="center"/>
      <protection locked="0"/>
    </xf>
    <xf numFmtId="0" fontId="0" fillId="0" borderId="0" xfId="0" applyFont="1" applyAlignment="1" applyProtection="1">
      <alignment wrapText="1"/>
      <protection hidden="1"/>
    </xf>
    <xf numFmtId="0" fontId="0" fillId="8" borderId="0" xfId="0" applyFont="1" applyFill="1" applyAlignment="1" applyProtection="1">
      <alignment horizontal="center" wrapText="1"/>
      <protection hidden="1"/>
    </xf>
    <xf numFmtId="0" fontId="4" fillId="0" borderId="10" xfId="0" applyFont="1" applyBorder="1" applyAlignment="1" applyProtection="1">
      <alignment horizontal="center" vertical="center" wrapText="1"/>
      <protection locked="0"/>
    </xf>
    <xf numFmtId="0" fontId="14" fillId="0" borderId="10" xfId="0" applyFont="1" applyBorder="1" applyAlignment="1" applyProtection="1">
      <alignment horizontal="left" vertical="center" wrapText="1"/>
      <protection locked="0"/>
    </xf>
    <xf numFmtId="0" fontId="21" fillId="8" borderId="48" xfId="0" applyFont="1" applyFill="1" applyBorder="1" applyAlignment="1" applyProtection="1">
      <alignment horizontal="center" vertical="center"/>
      <protection hidden="1"/>
    </xf>
    <xf numFmtId="0" fontId="21" fillId="8" borderId="12" xfId="0" applyFont="1" applyFill="1" applyBorder="1" applyAlignment="1" applyProtection="1">
      <alignment horizontal="center" vertical="center"/>
      <protection hidden="1"/>
    </xf>
    <xf numFmtId="0" fontId="7" fillId="8" borderId="28" xfId="0" applyFont="1" applyFill="1" applyBorder="1" applyAlignment="1" applyProtection="1">
      <alignment vertical="center"/>
      <protection hidden="1"/>
    </xf>
    <xf numFmtId="0" fontId="0" fillId="8" borderId="0" xfId="0" applyFill="1" applyAlignment="1" applyProtection="1">
      <alignment/>
      <protection hidden="1"/>
    </xf>
    <xf numFmtId="0" fontId="1" fillId="8" borderId="10" xfId="0" applyFont="1" applyFill="1" applyBorder="1" applyAlignment="1" applyProtection="1">
      <alignment vertical="center"/>
      <protection hidden="1"/>
    </xf>
    <xf numFmtId="0" fontId="1" fillId="8" borderId="28" xfId="0" applyFont="1" applyFill="1" applyBorder="1" applyAlignment="1" applyProtection="1">
      <alignment vertical="center"/>
      <protection hidden="1"/>
    </xf>
    <xf numFmtId="0" fontId="19" fillId="8" borderId="48" xfId="0" applyFont="1" applyFill="1" applyBorder="1" applyAlignment="1" applyProtection="1">
      <alignment horizontal="center" vertical="center"/>
      <protection hidden="1"/>
    </xf>
    <xf numFmtId="0" fontId="5" fillId="8" borderId="32" xfId="0" applyFont="1" applyFill="1" applyBorder="1" applyAlignment="1" applyProtection="1">
      <alignment horizontal="center" vertical="center"/>
      <protection hidden="1"/>
    </xf>
    <xf numFmtId="0" fontId="19" fillId="8" borderId="33" xfId="0" applyFont="1" applyFill="1" applyBorder="1" applyAlignment="1" applyProtection="1">
      <alignment vertical="center"/>
      <protection hidden="1"/>
    </xf>
    <xf numFmtId="0" fontId="19" fillId="8" borderId="20" xfId="0" applyFont="1" applyFill="1" applyBorder="1" applyAlignment="1" applyProtection="1">
      <alignment horizontal="center" vertical="center"/>
      <protection hidden="1"/>
    </xf>
    <xf numFmtId="0" fontId="45" fillId="8" borderId="10" xfId="0" applyFont="1" applyFill="1" applyBorder="1" applyAlignment="1" applyProtection="1">
      <alignment horizontal="center" vertical="center"/>
      <protection hidden="1"/>
    </xf>
    <xf numFmtId="0" fontId="46" fillId="8" borderId="10" xfId="0" applyFont="1" applyFill="1" applyBorder="1" applyAlignment="1" applyProtection="1">
      <alignment horizontal="center" vertical="center"/>
      <protection hidden="1"/>
    </xf>
    <xf numFmtId="0" fontId="37" fillId="8" borderId="22" xfId="0" applyFont="1" applyFill="1" applyBorder="1" applyAlignment="1" applyProtection="1">
      <alignment vertical="center"/>
      <protection hidden="1"/>
    </xf>
    <xf numFmtId="0" fontId="13" fillId="8" borderId="10" xfId="0" applyFont="1" applyFill="1" applyBorder="1" applyAlignment="1" applyProtection="1">
      <alignment horizontal="center" vertical="center"/>
      <protection hidden="1"/>
    </xf>
    <xf numFmtId="0" fontId="37" fillId="8" borderId="0" xfId="0" applyFont="1" applyFill="1" applyBorder="1" applyAlignment="1" applyProtection="1">
      <alignment horizontal="left" vertical="center"/>
      <protection hidden="1"/>
    </xf>
    <xf numFmtId="0" fontId="37" fillId="8" borderId="23" xfId="0" applyFont="1" applyFill="1" applyBorder="1" applyAlignment="1" applyProtection="1">
      <alignment vertical="center"/>
      <protection hidden="1"/>
    </xf>
    <xf numFmtId="0" fontId="37" fillId="8" borderId="22" xfId="0" applyFont="1" applyFill="1" applyBorder="1" applyAlignment="1" applyProtection="1">
      <alignment horizontal="left" vertical="center"/>
      <protection hidden="1"/>
    </xf>
    <xf numFmtId="0" fontId="48" fillId="8" borderId="10" xfId="0" applyFont="1" applyFill="1" applyBorder="1" applyAlignment="1" applyProtection="1">
      <alignment horizontal="center" vertical="center"/>
      <protection hidden="1"/>
    </xf>
    <xf numFmtId="0" fontId="49" fillId="8" borderId="10" xfId="0" applyFont="1" applyFill="1" applyBorder="1" applyAlignment="1" applyProtection="1">
      <alignment horizontal="center" vertical="center"/>
      <protection hidden="1"/>
    </xf>
    <xf numFmtId="0" fontId="50" fillId="8" borderId="32" xfId="0" applyFont="1" applyFill="1" applyBorder="1" applyAlignment="1" applyProtection="1">
      <alignment horizontal="center" vertical="center"/>
      <protection hidden="1"/>
    </xf>
    <xf numFmtId="0" fontId="37" fillId="8" borderId="0" xfId="0" applyFont="1" applyFill="1" applyBorder="1" applyAlignment="1" applyProtection="1">
      <alignment vertical="center"/>
      <protection hidden="1"/>
    </xf>
    <xf numFmtId="0" fontId="0" fillId="8" borderId="49" xfId="0" applyFill="1" applyBorder="1" applyProtection="1">
      <protection hidden="1"/>
    </xf>
    <xf numFmtId="0" fontId="0" fillId="8" borderId="50" xfId="0" applyFill="1" applyBorder="1" applyProtection="1">
      <protection hidden="1"/>
    </xf>
    <xf numFmtId="0" fontId="0" fillId="8" borderId="51" xfId="0" applyFill="1" applyBorder="1" applyProtection="1">
      <protection hidden="1"/>
    </xf>
    <xf numFmtId="0" fontId="0" fillId="8" borderId="37" xfId="0" applyFill="1" applyBorder="1" applyProtection="1">
      <protection hidden="1"/>
    </xf>
    <xf numFmtId="0" fontId="0" fillId="8" borderId="35" xfId="0" applyFill="1" applyBorder="1" applyProtection="1">
      <protection hidden="1"/>
    </xf>
    <xf numFmtId="0" fontId="21" fillId="8" borderId="52" xfId="0" applyFont="1" applyFill="1" applyBorder="1" applyAlignment="1" applyProtection="1">
      <alignment vertical="center"/>
      <protection hidden="1"/>
    </xf>
    <xf numFmtId="0" fontId="50" fillId="8" borderId="42" xfId="0" applyFont="1" applyFill="1" applyBorder="1" applyAlignment="1" applyProtection="1">
      <alignment horizontal="center" vertical="center"/>
      <protection hidden="1"/>
    </xf>
    <xf numFmtId="0" fontId="19" fillId="8" borderId="44" xfId="0" applyFont="1" applyFill="1" applyBorder="1" applyAlignment="1" applyProtection="1">
      <alignment vertical="center"/>
      <protection hidden="1"/>
    </xf>
    <xf numFmtId="0" fontId="19" fillId="8" borderId="42" xfId="0" applyFont="1" applyFill="1" applyBorder="1" applyAlignment="1" applyProtection="1">
      <alignment vertical="center"/>
      <protection hidden="1"/>
    </xf>
    <xf numFmtId="0" fontId="19" fillId="8" borderId="43" xfId="0" applyFont="1" applyFill="1" applyBorder="1" applyAlignment="1" applyProtection="1">
      <alignment vertical="center"/>
      <protection hidden="1"/>
    </xf>
    <xf numFmtId="0" fontId="19" fillId="8" borderId="21" xfId="0" applyFont="1" applyFill="1" applyBorder="1" applyAlignment="1" applyProtection="1">
      <alignment horizontal="center" vertical="center"/>
      <protection hidden="1"/>
    </xf>
    <xf numFmtId="0" fontId="19" fillId="8" borderId="20" xfId="0" applyFont="1" applyFill="1" applyBorder="1" applyAlignment="1" applyProtection="1">
      <alignment vertical="center"/>
      <protection hidden="1"/>
    </xf>
    <xf numFmtId="0" fontId="1" fillId="8" borderId="20" xfId="0" applyFont="1" applyFill="1" applyBorder="1" applyAlignment="1" applyProtection="1">
      <alignment vertical="center"/>
      <protection hidden="1"/>
    </xf>
    <xf numFmtId="0" fontId="19" fillId="8" borderId="0" xfId="0" applyFont="1" applyFill="1" applyAlignment="1" applyProtection="1">
      <alignment vertical="center"/>
      <protection hidden="1"/>
    </xf>
    <xf numFmtId="0" fontId="43" fillId="8" borderId="0" xfId="0" applyFont="1" applyFill="1" applyBorder="1" applyAlignment="1" applyProtection="1">
      <alignment vertical="center"/>
      <protection hidden="1"/>
    </xf>
    <xf numFmtId="0" fontId="43" fillId="8" borderId="23" xfId="0" applyFont="1" applyFill="1" applyBorder="1" applyAlignment="1" applyProtection="1">
      <alignment vertical="center"/>
      <protection hidden="1"/>
    </xf>
    <xf numFmtId="0" fontId="19" fillId="8" borderId="23" xfId="0" applyFont="1" applyFill="1" applyBorder="1" applyAlignment="1" applyProtection="1">
      <alignment vertical="center"/>
      <protection hidden="1"/>
    </xf>
    <xf numFmtId="0" fontId="1" fillId="8" borderId="0" xfId="0" applyFont="1" applyFill="1" applyBorder="1" applyAlignment="1" applyProtection="1">
      <alignment vertical="center"/>
      <protection hidden="1"/>
    </xf>
    <xf numFmtId="0" fontId="19" fillId="8" borderId="52" xfId="0" applyFont="1" applyFill="1" applyBorder="1" applyAlignment="1" applyProtection="1">
      <alignment vertical="center"/>
      <protection hidden="1"/>
    </xf>
    <xf numFmtId="0" fontId="19" fillId="8" borderId="36" xfId="0" applyFont="1" applyFill="1" applyBorder="1" applyAlignment="1" applyProtection="1">
      <alignment vertical="center"/>
      <protection hidden="1"/>
    </xf>
    <xf numFmtId="0" fontId="19" fillId="8" borderId="35" xfId="0" applyFont="1" applyFill="1" applyBorder="1" applyAlignment="1" applyProtection="1">
      <alignment vertical="center"/>
      <protection hidden="1"/>
    </xf>
    <xf numFmtId="0" fontId="4" fillId="0" borderId="0" xfId="0" applyFont="1" applyProtection="1">
      <protection hidden="1"/>
    </xf>
    <xf numFmtId="0" fontId="4"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0" fillId="0" borderId="0" xfId="0" applyAlignment="1" applyProtection="1">
      <alignment horizontal="left" vertical="center" wrapText="1"/>
      <protection locked="0"/>
    </xf>
    <xf numFmtId="0" fontId="0" fillId="0" borderId="0" xfId="0" applyProtection="1">
      <protection locked="0"/>
    </xf>
    <xf numFmtId="14" fontId="0" fillId="0" borderId="0" xfId="0" applyNumberFormat="1" applyAlignment="1" applyProtection="1">
      <alignment horizontal="center" vertical="center"/>
      <protection locked="0"/>
    </xf>
    <xf numFmtId="0" fontId="0" fillId="0" borderId="0" xfId="0" applyAlignment="1" applyProtection="1">
      <alignment horizontal="left" vertical="center"/>
      <protection locked="0"/>
    </xf>
    <xf numFmtId="14" fontId="0" fillId="0" borderId="0" xfId="0" applyNumberFormat="1" applyAlignment="1" applyProtection="1">
      <alignment horizontal="left" vertical="center"/>
      <protection locked="0"/>
    </xf>
    <xf numFmtId="14" fontId="51" fillId="0" borderId="0" xfId="0" applyNumberFormat="1" applyFont="1" applyAlignment="1" applyProtection="1">
      <alignment/>
      <protection hidden="1"/>
    </xf>
    <xf numFmtId="0" fontId="52" fillId="8" borderId="0" xfId="0" applyFont="1" applyFill="1" applyAlignment="1" applyProtection="1">
      <alignment horizontal="left" vertical="center"/>
      <protection hidden="1"/>
    </xf>
    <xf numFmtId="0" fontId="4" fillId="8" borderId="0" xfId="0" applyFont="1" applyFill="1" applyAlignment="1" applyProtection="1">
      <alignment horizontal="center" vertical="center"/>
      <protection locked="0"/>
    </xf>
    <xf numFmtId="0" fontId="18" fillId="0" borderId="10" xfId="0" applyFont="1" applyBorder="1" applyAlignment="1" applyProtection="1">
      <alignment horizontal="center" vertical="center" wrapText="1"/>
      <protection locked="0"/>
    </xf>
    <xf numFmtId="0" fontId="4" fillId="0" borderId="11" xfId="0" applyFont="1" applyBorder="1" applyAlignment="1" applyProtection="1">
      <alignment horizontal="center" vertical="center"/>
      <protection hidden="1"/>
    </xf>
    <xf numFmtId="0" fontId="40" fillId="0" borderId="10" xfId="0" applyFont="1" applyFill="1" applyBorder="1" applyAlignment="1" applyProtection="1">
      <alignment horizontal="center" vertical="center"/>
      <protection hidden="1"/>
    </xf>
    <xf numFmtId="166" fontId="4" fillId="0" borderId="11" xfId="0" applyNumberFormat="1" applyFont="1" applyBorder="1" applyAlignment="1" applyProtection="1">
      <alignment horizontal="center" vertical="center"/>
      <protection locked="0"/>
    </xf>
    <xf numFmtId="166" fontId="40" fillId="0" borderId="10" xfId="0" applyNumberFormat="1" applyFont="1" applyFill="1" applyBorder="1" applyAlignment="1" applyProtection="1">
      <alignment horizontal="center" vertical="center"/>
      <protection locked="0"/>
    </xf>
    <xf numFmtId="0" fontId="0" fillId="0" borderId="0" xfId="0" applyAlignment="1" applyProtection="1">
      <alignment vertical="top"/>
      <protection locked="0"/>
    </xf>
    <xf numFmtId="0" fontId="0" fillId="8" borderId="0" xfId="0" applyFill="1" applyAlignment="1" applyProtection="1">
      <alignment horizontal="center" vertical="center"/>
      <protection locked="0"/>
    </xf>
    <xf numFmtId="0" fontId="0" fillId="8" borderId="0" xfId="0" applyFill="1" applyAlignment="1" applyProtection="1">
      <alignment horizontal="left" vertical="center" wrapText="1"/>
      <protection locked="0"/>
    </xf>
    <xf numFmtId="0" fontId="0" fillId="8" borderId="0" xfId="0" applyFill="1" applyAlignment="1" applyProtection="1">
      <alignment horizontal="center"/>
      <protection locked="0"/>
    </xf>
    <xf numFmtId="14" fontId="0" fillId="8" borderId="0" xfId="0" applyNumberFormat="1" applyFill="1" applyAlignment="1" applyProtection="1">
      <alignment horizontal="center" vertical="center"/>
      <protection locked="0"/>
    </xf>
    <xf numFmtId="0" fontId="18" fillId="0" borderId="10" xfId="0" applyFont="1" applyBorder="1" applyAlignment="1" applyProtection="1">
      <alignment horizontal="left" vertical="center" wrapText="1"/>
      <protection locked="0"/>
    </xf>
    <xf numFmtId="0" fontId="0" fillId="0" borderId="10" xfId="0" applyBorder="1" applyAlignment="1" applyProtection="1">
      <alignment horizontal="center" vertical="center"/>
      <protection locked="0"/>
    </xf>
    <xf numFmtId="0" fontId="0" fillId="0" borderId="10" xfId="0" applyBorder="1" applyAlignment="1" applyProtection="1">
      <alignment horizontal="left" vertical="center" wrapText="1"/>
      <protection locked="0"/>
    </xf>
    <xf numFmtId="0" fontId="0" fillId="0" borderId="10" xfId="0" applyBorder="1" applyProtection="1">
      <protection locked="0"/>
    </xf>
    <xf numFmtId="14" fontId="0" fillId="0" borderId="10" xfId="0" applyNumberFormat="1" applyBorder="1" applyAlignment="1" applyProtection="1">
      <alignment horizontal="center" vertical="center"/>
      <protection locked="0"/>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0" fontId="4" fillId="0" borderId="11" xfId="0" applyFont="1" applyBorder="1" applyAlignment="1" applyProtection="1">
      <alignment horizontal="left" vertical="center"/>
      <protection locked="0"/>
    </xf>
    <xf numFmtId="14" fontId="4" fillId="0" borderId="11" xfId="0" applyNumberFormat="1" applyFont="1" applyBorder="1" applyAlignment="1" applyProtection="1">
      <alignment horizontal="center" vertical="center"/>
      <protection locked="0"/>
    </xf>
    <xf numFmtId="0" fontId="40" fillId="0" borderId="10" xfId="0" applyFont="1" applyFill="1" applyBorder="1" applyAlignment="1" applyProtection="1">
      <alignment horizontal="center" vertical="center"/>
      <protection locked="0"/>
    </xf>
    <xf numFmtId="0" fontId="40" fillId="0" borderId="10" xfId="0" applyFont="1" applyFill="1" applyBorder="1" applyAlignment="1" applyProtection="1">
      <alignment horizontal="left" vertical="center" wrapText="1"/>
      <protection locked="0"/>
    </xf>
    <xf numFmtId="0" fontId="40" fillId="0" borderId="10" xfId="0" applyFont="1" applyFill="1" applyBorder="1" applyAlignment="1" applyProtection="1">
      <alignment horizontal="left" vertical="center"/>
      <protection locked="0"/>
    </xf>
    <xf numFmtId="14" fontId="40" fillId="0" borderId="10" xfId="0" applyNumberFormat="1" applyFont="1" applyFill="1" applyBorder="1" applyAlignment="1" applyProtection="1">
      <alignment horizontal="center" vertical="center"/>
      <protection locked="0"/>
    </xf>
    <xf numFmtId="0" fontId="0" fillId="8" borderId="0" xfId="0" applyFill="1" applyAlignment="1" applyProtection="1">
      <alignment horizontal="left" vertical="center"/>
      <protection locked="0"/>
    </xf>
    <xf numFmtId="0" fontId="8" fillId="0" borderId="10" xfId="0" applyFont="1" applyBorder="1" applyAlignment="1" applyProtection="1">
      <alignment horizontal="left" vertical="center" wrapText="1"/>
      <protection locked="0"/>
    </xf>
    <xf numFmtId="0" fontId="8" fillId="0" borderId="10" xfId="0" applyFont="1" applyBorder="1" applyAlignment="1" applyProtection="1">
      <alignment horizontal="center" vertical="center"/>
      <protection locked="0"/>
    </xf>
    <xf numFmtId="14" fontId="0" fillId="8" borderId="0" xfId="0" applyNumberFormat="1" applyFill="1" applyAlignment="1" applyProtection="1">
      <alignment horizontal="left" vertical="center"/>
      <protection locked="0"/>
    </xf>
    <xf numFmtId="14" fontId="18" fillId="0" borderId="10" xfId="0" applyNumberFormat="1" applyFont="1" applyBorder="1" applyAlignment="1" applyProtection="1">
      <alignment horizontal="left" vertical="center" wrapText="1"/>
      <protection locked="0"/>
    </xf>
    <xf numFmtId="14" fontId="0" fillId="0" borderId="10" xfId="0" applyNumberFormat="1" applyBorder="1" applyAlignment="1" applyProtection="1">
      <alignment horizontal="left" vertical="center"/>
      <protection locked="0"/>
    </xf>
    <xf numFmtId="14" fontId="4" fillId="0" borderId="11" xfId="0" applyNumberFormat="1" applyFont="1" applyBorder="1" applyAlignment="1" applyProtection="1">
      <alignment horizontal="left" vertical="center"/>
      <protection locked="0"/>
    </xf>
    <xf numFmtId="14" fontId="40" fillId="0" borderId="10" xfId="0" applyNumberFormat="1" applyFont="1" applyFill="1" applyBorder="1" applyAlignment="1" applyProtection="1">
      <alignment horizontal="left" vertical="center"/>
      <protection locked="0"/>
    </xf>
    <xf numFmtId="0" fontId="18" fillId="0" borderId="10" xfId="0" applyFont="1" applyBorder="1" applyAlignment="1" applyProtection="1">
      <alignment horizontal="center" vertical="center"/>
      <protection locked="0"/>
    </xf>
    <xf numFmtId="1" fontId="0" fillId="0" borderId="10" xfId="0" applyNumberFormat="1" applyBorder="1" applyAlignment="1" applyProtection="1">
      <alignment horizontal="left" vertical="center"/>
      <protection locked="0"/>
    </xf>
    <xf numFmtId="0" fontId="1" fillId="0" borderId="11" xfId="0" applyFont="1" applyBorder="1" applyAlignment="1" applyProtection="1">
      <alignment horizontal="left" vertical="center" wrapText="1"/>
      <protection locked="0"/>
    </xf>
    <xf numFmtId="0" fontId="35" fillId="0" borderId="10" xfId="0" applyFont="1" applyFill="1" applyBorder="1" applyAlignment="1" applyProtection="1">
      <alignment horizontal="left" vertical="center" wrapText="1"/>
      <protection locked="0"/>
    </xf>
    <xf numFmtId="0" fontId="7" fillId="0" borderId="46" xfId="0" applyFont="1" applyBorder="1" applyAlignment="1" applyProtection="1">
      <alignment horizontal="center" vertical="center"/>
      <protection hidden="1"/>
    </xf>
    <xf numFmtId="0" fontId="7" fillId="0" borderId="46" xfId="0" applyFont="1" applyBorder="1" applyAlignment="1" applyProtection="1">
      <alignment vertical="center"/>
      <protection locked="0"/>
    </xf>
    <xf numFmtId="14" fontId="7" fillId="0" borderId="46" xfId="0" applyNumberFormat="1" applyFont="1" applyBorder="1" applyAlignment="1" applyProtection="1">
      <alignment horizontal="center" vertical="center"/>
      <protection locked="0"/>
    </xf>
    <xf numFmtId="0" fontId="5" fillId="0" borderId="46" xfId="0" applyNumberFormat="1" applyFont="1" applyBorder="1" applyAlignment="1" applyProtection="1">
      <alignment horizontal="center" vertical="center"/>
      <protection hidden="1"/>
    </xf>
    <xf numFmtId="14" fontId="7" fillId="0" borderId="10" xfId="0" applyNumberFormat="1" applyFont="1" applyBorder="1" applyAlignment="1" applyProtection="1">
      <alignment horizontal="center" vertical="center"/>
      <protection locked="0"/>
    </xf>
    <xf numFmtId="0" fontId="7" fillId="0" borderId="10" xfId="0" applyFont="1" applyBorder="1" applyAlignment="1" applyProtection="1">
      <alignment horizontal="center" vertical="center"/>
      <protection hidden="1"/>
    </xf>
    <xf numFmtId="0" fontId="7" fillId="0" borderId="10" xfId="0" applyFont="1" applyBorder="1" applyAlignment="1" applyProtection="1">
      <alignment vertical="center"/>
      <protection locked="0"/>
    </xf>
    <xf numFmtId="0" fontId="7" fillId="0" borderId="38" xfId="0" applyFont="1" applyBorder="1" applyAlignment="1" applyProtection="1">
      <alignment vertical="center"/>
      <protection locked="0"/>
    </xf>
    <xf numFmtId="0" fontId="57" fillId="0" borderId="27" xfId="0" applyFont="1" applyBorder="1" applyAlignment="1" applyProtection="1">
      <alignment horizontal="center" vertical="center"/>
      <protection hidden="1"/>
    </xf>
    <xf numFmtId="0" fontId="7" fillId="0" borderId="5" xfId="0" applyFont="1" applyBorder="1" applyAlignment="1" applyProtection="1">
      <alignment vertical="center"/>
      <protection locked="0"/>
    </xf>
    <xf numFmtId="0" fontId="58" fillId="0" borderId="28" xfId="0" applyFont="1" applyBorder="1" applyAlignment="1" applyProtection="1">
      <alignment horizontal="center" vertical="center"/>
      <protection locked="0"/>
    </xf>
    <xf numFmtId="0" fontId="60" fillId="0" borderId="27" xfId="0" applyFont="1" applyBorder="1" applyAlignment="1" applyProtection="1">
      <alignment horizontal="center" vertical="center"/>
      <protection hidden="1"/>
    </xf>
    <xf numFmtId="0" fontId="61" fillId="0" borderId="28" xfId="0" applyFont="1" applyBorder="1" applyAlignment="1" applyProtection="1">
      <alignment horizontal="center" vertical="center"/>
      <protection locked="0"/>
    </xf>
    <xf numFmtId="0" fontId="5" fillId="0" borderId="0" xfId="0" applyFont="1" applyProtection="1">
      <protection hidden="1"/>
    </xf>
    <xf numFmtId="0" fontId="57" fillId="0" borderId="53" xfId="0" applyFont="1" applyBorder="1" applyAlignment="1" applyProtection="1">
      <alignment horizontal="center" vertical="center"/>
      <protection hidden="1"/>
    </xf>
    <xf numFmtId="0" fontId="5" fillId="0" borderId="0" xfId="0" applyFont="1" applyAlignment="1" applyProtection="1">
      <alignment horizontal="center" vertical="center"/>
      <protection hidden="1"/>
    </xf>
    <xf numFmtId="0" fontId="58" fillId="0" borderId="54" xfId="0" applyFont="1" applyBorder="1" applyAlignment="1" applyProtection="1">
      <alignment horizontal="center" vertical="center"/>
      <protection locked="0"/>
    </xf>
    <xf numFmtId="0" fontId="60" fillId="0" borderId="53" xfId="0" applyFont="1" applyBorder="1" applyAlignment="1" applyProtection="1">
      <alignment horizontal="center" vertical="center"/>
      <protection hidden="1"/>
    </xf>
    <xf numFmtId="0" fontId="61" fillId="0" borderId="54" xfId="0" applyFont="1" applyBorder="1" applyAlignment="1" applyProtection="1">
      <alignment horizontal="center" vertical="center"/>
      <protection locked="0"/>
    </xf>
    <xf numFmtId="0" fontId="5" fillId="0" borderId="55" xfId="0" applyFont="1" applyBorder="1" applyAlignment="1" applyProtection="1">
      <alignment horizontal="center" vertical="center"/>
      <protection hidden="1"/>
    </xf>
    <xf numFmtId="0" fontId="4" fillId="0" borderId="55" xfId="0" applyFont="1" applyBorder="1" applyAlignment="1" applyProtection="1">
      <alignment horizontal="left" vertical="center"/>
      <protection locked="0"/>
    </xf>
    <xf numFmtId="0" fontId="64" fillId="9" borderId="0" xfId="0" applyFont="1" applyFill="1" applyBorder="1" applyAlignment="1" applyProtection="1">
      <alignment horizontal="center" vertical="center"/>
      <protection hidden="1"/>
    </xf>
    <xf numFmtId="0" fontId="65" fillId="9" borderId="0" xfId="0" applyFont="1" applyFill="1" applyBorder="1" applyAlignment="1" applyProtection="1">
      <alignment horizontal="left" vertical="center"/>
      <protection locked="0"/>
    </xf>
    <xf numFmtId="0" fontId="66" fillId="10" borderId="56" xfId="0" applyFont="1" applyFill="1" applyBorder="1" applyAlignment="1" applyProtection="1">
      <alignment horizontal="center" vertical="center" wrapText="1"/>
      <protection hidden="1"/>
    </xf>
    <xf numFmtId="0" fontId="4" fillId="0" borderId="55" xfId="0" applyFont="1" applyBorder="1" applyAlignment="1" applyProtection="1">
      <alignment horizontal="center" vertical="center"/>
      <protection locked="0"/>
    </xf>
    <xf numFmtId="0" fontId="0" fillId="8" borderId="57" xfId="0" applyFill="1" applyBorder="1" applyAlignment="1" applyProtection="1">
      <alignment horizontal="left" vertical="top" wrapText="1"/>
      <protection locked="0"/>
    </xf>
    <xf numFmtId="14" fontId="0" fillId="8" borderId="57" xfId="0" applyNumberFormat="1" applyFill="1" applyBorder="1" applyAlignment="1" applyProtection="1">
      <alignment horizontal="left" vertical="top" wrapText="1"/>
      <protection locked="0"/>
    </xf>
    <xf numFmtId="0" fontId="4" fillId="0" borderId="55" xfId="0" applyFont="1" applyBorder="1" applyAlignment="1" applyProtection="1">
      <alignment horizontal="center" vertical="center"/>
      <protection hidden="1"/>
    </xf>
    <xf numFmtId="49" fontId="4" fillId="0" borderId="55" xfId="0" applyNumberFormat="1" applyFont="1" applyBorder="1" applyAlignment="1" applyProtection="1">
      <alignment horizontal="center" vertical="center"/>
      <protection locked="0"/>
    </xf>
    <xf numFmtId="0" fontId="65" fillId="9" borderId="0" xfId="0" applyFont="1" applyFill="1" applyBorder="1" applyAlignment="1" applyProtection="1">
      <alignment horizontal="center" vertical="center"/>
      <protection locked="0"/>
    </xf>
    <xf numFmtId="14" fontId="65" fillId="9" borderId="0" xfId="0" applyNumberFormat="1" applyFont="1" applyFill="1" applyBorder="1" applyAlignment="1" applyProtection="1">
      <alignment horizontal="center" vertical="center"/>
      <protection locked="0"/>
    </xf>
    <xf numFmtId="49" fontId="65" fillId="9" borderId="0" xfId="0" applyNumberFormat="1" applyFont="1" applyFill="1" applyBorder="1" applyAlignment="1" applyProtection="1">
      <alignment horizontal="center" vertical="center"/>
      <protection locked="0"/>
    </xf>
    <xf numFmtId="0" fontId="67" fillId="11" borderId="0" xfId="0" applyFont="1" applyFill="1" applyBorder="1" applyAlignment="1" applyProtection="1">
      <alignment horizontal="center" vertical="center"/>
      <protection hidden="1"/>
    </xf>
    <xf numFmtId="0" fontId="65" fillId="9" borderId="0" xfId="0" applyFont="1" applyFill="1" applyBorder="1" applyAlignment="1" applyProtection="1">
      <alignment horizontal="center" vertical="center"/>
      <protection hidden="1"/>
    </xf>
    <xf numFmtId="0" fontId="68" fillId="12" borderId="10" xfId="0" applyFont="1" applyFill="1" applyBorder="1" applyAlignment="1" applyProtection="1">
      <alignment horizontal="center" vertical="center" wrapText="1"/>
      <protection hidden="1"/>
    </xf>
    <xf numFmtId="49" fontId="65" fillId="8" borderId="0" xfId="0" applyNumberFormat="1" applyFont="1" applyFill="1" applyBorder="1" applyAlignment="1" applyProtection="1">
      <alignment horizontal="center" vertical="center"/>
      <protection locked="0"/>
    </xf>
    <xf numFmtId="49" fontId="69" fillId="8" borderId="46" xfId="0" applyNumberFormat="1" applyFont="1" applyFill="1" applyBorder="1" applyAlignment="1" applyProtection="1">
      <alignment horizontal="center" vertical="center"/>
      <protection locked="0"/>
    </xf>
    <xf numFmtId="49" fontId="69" fillId="9" borderId="0" xfId="0" applyNumberFormat="1" applyFont="1" applyFill="1" applyBorder="1" applyAlignment="1" applyProtection="1">
      <alignment horizontal="center" vertical="center"/>
      <protection locked="0"/>
    </xf>
    <xf numFmtId="0" fontId="70" fillId="13" borderId="10" xfId="0" applyFont="1" applyFill="1" applyBorder="1" applyAlignment="1" applyProtection="1">
      <alignment horizontal="center" vertical="center"/>
      <protection locked="0"/>
    </xf>
    <xf numFmtId="0" fontId="0" fillId="0" borderId="0" xfId="0" applyNumberFormat="1" applyAlignment="1">
      <alignment horizontal="center" vertical="center"/>
    </xf>
    <xf numFmtId="0" fontId="0" fillId="0" borderId="0" xfId="0" applyAlignment="1">
      <alignment horizontal="center" vertical="center"/>
    </xf>
    <xf numFmtId="14" fontId="19" fillId="0" borderId="0" xfId="0" applyNumberFormat="1" applyFont="1" applyAlignment="1">
      <alignment horizontal="left" vertical="center" wrapText="1"/>
    </xf>
    <xf numFmtId="0" fontId="71" fillId="14" borderId="39" xfId="0" applyFont="1" applyFill="1" applyBorder="1" applyAlignment="1">
      <alignment horizontal="center" vertical="center"/>
    </xf>
    <xf numFmtId="0" fontId="8" fillId="0" borderId="10" xfId="0" applyFont="1" applyBorder="1" applyAlignment="1">
      <alignment horizontal="left" vertical="center" wrapText="1"/>
    </xf>
    <xf numFmtId="0" fontId="3" fillId="0" borderId="10" xfId="0" applyFont="1" applyBorder="1" applyAlignment="1">
      <alignment horizontal="left" vertical="center" wrapText="1"/>
    </xf>
    <xf numFmtId="0" fontId="72" fillId="0" borderId="10" xfId="0" applyFont="1" applyBorder="1" applyAlignment="1">
      <alignment horizontal="center" vertical="center" wrapText="1"/>
    </xf>
    <xf numFmtId="0" fontId="73" fillId="2" borderId="10" xfId="21" applyFont="1" applyBorder="1" applyAlignment="1" applyProtection="1">
      <alignment horizontal="left" vertical="center"/>
      <protection locked="0"/>
    </xf>
    <xf numFmtId="0" fontId="74" fillId="2" borderId="10" xfId="21" applyFont="1" applyBorder="1" applyAlignment="1" applyProtection="1">
      <alignment horizontal="left" vertical="center" wrapText="1"/>
      <protection locked="0"/>
    </xf>
    <xf numFmtId="0" fontId="75" fillId="2" borderId="10" xfId="21" applyFont="1" applyBorder="1" applyAlignment="1" applyProtection="1">
      <alignment horizontal="left" vertical="center"/>
      <protection locked="0"/>
    </xf>
    <xf numFmtId="0" fontId="8" fillId="0" borderId="10" xfId="0" applyFont="1" applyBorder="1" applyAlignment="1">
      <alignment horizontal="center" vertical="center" wrapText="1"/>
    </xf>
    <xf numFmtId="0" fontId="75" fillId="2" borderId="10" xfId="21" applyFont="1" applyBorder="1" applyAlignment="1" applyProtection="1">
      <alignment horizontal="left" vertical="center" wrapText="1"/>
      <protection locked="0"/>
    </xf>
    <xf numFmtId="14" fontId="75" fillId="2" borderId="10" xfId="21" applyNumberFormat="1" applyFont="1" applyBorder="1" applyAlignment="1" applyProtection="1">
      <alignment horizontal="left" vertical="center"/>
      <protection locked="0"/>
    </xf>
    <xf numFmtId="0" fontId="75" fillId="2" borderId="10" xfId="21" applyNumberFormat="1" applyFont="1" applyBorder="1" applyAlignment="1" applyProtection="1">
      <alignment horizontal="center" vertical="center"/>
      <protection locked="0"/>
    </xf>
    <xf numFmtId="0" fontId="75" fillId="2" borderId="10" xfId="21" applyFont="1" applyBorder="1" applyAlignment="1" applyProtection="1">
      <alignment horizontal="center" vertical="center"/>
      <protection locked="0"/>
    </xf>
    <xf numFmtId="49" fontId="74" fillId="2" borderId="10" xfId="21" applyNumberFormat="1" applyFont="1" applyBorder="1" applyAlignment="1" applyProtection="1">
      <alignment horizontal="left" vertical="center"/>
      <protection locked="0"/>
    </xf>
    <xf numFmtId="49" fontId="75" fillId="2" borderId="10" xfId="21" applyNumberFormat="1" applyFont="1" applyBorder="1" applyAlignment="1" applyProtection="1">
      <alignment horizontal="left" vertical="center"/>
      <protection locked="0"/>
    </xf>
    <xf numFmtId="0" fontId="67" fillId="11" borderId="10" xfId="0" applyNumberFormat="1" applyFont="1" applyFill="1" applyBorder="1" applyAlignment="1" applyProtection="1">
      <alignment horizontal="center" vertical="center"/>
      <protection locked="0"/>
    </xf>
    <xf numFmtId="0" fontId="3" fillId="0" borderId="10" xfId="0" applyFont="1" applyBorder="1" applyAlignment="1">
      <alignment horizontal="center" vertical="center" wrapText="1"/>
    </xf>
    <xf numFmtId="49" fontId="62" fillId="2" borderId="10" xfId="21" applyNumberFormat="1" applyFont="1" applyBorder="1" applyAlignment="1" applyProtection="1">
      <alignment horizontal="center" vertical="center"/>
      <protection locked="0"/>
    </xf>
    <xf numFmtId="0" fontId="77" fillId="9" borderId="10" xfId="0" applyFont="1" applyFill="1" applyBorder="1" applyAlignment="1" applyProtection="1">
      <alignment horizontal="left" vertical="center" wrapText="1"/>
      <protection locked="0"/>
    </xf>
    <xf numFmtId="0" fontId="64" fillId="9" borderId="10" xfId="0" applyFont="1" applyFill="1" applyBorder="1" applyAlignment="1" applyProtection="1">
      <alignment horizontal="left" vertical="center"/>
      <protection locked="0"/>
    </xf>
    <xf numFmtId="0" fontId="65" fillId="9" borderId="10" xfId="0" applyFont="1" applyFill="1" applyBorder="1" applyAlignment="1" applyProtection="1">
      <alignment horizontal="left" vertical="center"/>
      <protection locked="0"/>
    </xf>
    <xf numFmtId="0" fontId="65" fillId="9" borderId="10" xfId="0" applyFont="1" applyFill="1" applyBorder="1" applyAlignment="1" applyProtection="1">
      <alignment horizontal="left" vertical="center" wrapText="1"/>
      <protection locked="0"/>
    </xf>
    <xf numFmtId="0" fontId="30" fillId="0" borderId="0" xfId="0" applyFont="1"/>
    <xf numFmtId="0" fontId="83" fillId="15" borderId="10" xfId="0" applyFont="1" applyFill="1" applyBorder="1" applyAlignment="1" applyProtection="1">
      <alignment horizontal="center" vertical="center"/>
      <protection hidden="1"/>
    </xf>
    <xf numFmtId="0" fontId="82" fillId="15" borderId="10" xfId="0" applyFont="1" applyFill="1" applyBorder="1" applyAlignment="1" applyProtection="1">
      <alignment horizontal="center" vertical="center"/>
      <protection hidden="1"/>
    </xf>
    <xf numFmtId="0" fontId="61" fillId="15" borderId="10" xfId="0" applyFont="1" applyFill="1" applyBorder="1" applyAlignment="1" applyProtection="1">
      <alignment horizontal="center" vertical="center"/>
      <protection hidden="1"/>
    </xf>
    <xf numFmtId="0" fontId="85" fillId="15" borderId="10" xfId="0" applyFont="1" applyFill="1" applyBorder="1" applyAlignment="1" applyProtection="1">
      <alignment horizontal="center" vertical="center"/>
      <protection hidden="1"/>
    </xf>
    <xf numFmtId="0" fontId="16" fillId="8" borderId="0" xfId="0" applyFont="1" applyFill="1" applyProtection="1">
      <protection hidden="1"/>
    </xf>
    <xf numFmtId="0" fontId="76" fillId="16" borderId="48" xfId="0" applyFont="1" applyFill="1" applyBorder="1" applyAlignment="1" applyProtection="1">
      <alignment horizontal="left" vertical="center"/>
      <protection hidden="1"/>
    </xf>
    <xf numFmtId="0" fontId="98" fillId="16" borderId="32" xfId="0" applyFont="1" applyFill="1" applyBorder="1" applyAlignment="1" applyProtection="1">
      <alignment vertical="center"/>
      <protection hidden="1"/>
    </xf>
    <xf numFmtId="0" fontId="0" fillId="8" borderId="0" xfId="0" applyFill="1"/>
    <xf numFmtId="0" fontId="110" fillId="8" borderId="22" xfId="0" applyFont="1" applyFill="1" applyBorder="1" applyAlignment="1">
      <alignment horizontal="center" vertical="center"/>
    </xf>
    <xf numFmtId="0" fontId="112" fillId="8" borderId="0" xfId="0" applyFont="1" applyFill="1" applyBorder="1" applyAlignment="1">
      <alignment horizontal="center" vertical="center"/>
    </xf>
    <xf numFmtId="0" fontId="114" fillId="8" borderId="0" xfId="0" applyFont="1" applyFill="1" applyBorder="1" applyAlignment="1">
      <alignment horizontal="center" vertical="center"/>
    </xf>
    <xf numFmtId="0" fontId="116" fillId="8" borderId="0" xfId="0" applyFont="1" applyFill="1" applyBorder="1" applyAlignment="1">
      <alignment horizontal="center" vertical="center"/>
    </xf>
    <xf numFmtId="0" fontId="118" fillId="8" borderId="0" xfId="0" applyFont="1" applyFill="1" applyBorder="1" applyAlignment="1">
      <alignment horizontal="center" vertical="center"/>
    </xf>
    <xf numFmtId="0" fontId="120" fillId="8" borderId="22" xfId="0" applyFont="1" applyFill="1" applyBorder="1" applyAlignment="1">
      <alignment horizontal="center" vertical="center"/>
    </xf>
    <xf numFmtId="0" fontId="122" fillId="8" borderId="22" xfId="0" applyFont="1" applyFill="1" applyBorder="1" applyAlignment="1">
      <alignment horizontal="center" vertical="center"/>
    </xf>
    <xf numFmtId="0" fontId="112" fillId="8" borderId="22" xfId="0" applyFont="1" applyFill="1" applyBorder="1" applyAlignment="1">
      <alignment horizontal="center" vertical="center"/>
    </xf>
    <xf numFmtId="0" fontId="120" fillId="8" borderId="0" xfId="0" applyFont="1" applyFill="1" applyBorder="1" applyAlignment="1">
      <alignment horizontal="center" vertical="center"/>
    </xf>
    <xf numFmtId="0" fontId="0" fillId="8" borderId="0" xfId="0" applyFill="1" applyBorder="1"/>
    <xf numFmtId="0" fontId="122" fillId="8" borderId="0" xfId="0" applyFont="1" applyFill="1" applyBorder="1" applyAlignment="1">
      <alignment horizontal="center" vertical="center"/>
    </xf>
    <xf numFmtId="0" fontId="0" fillId="3" borderId="0" xfId="0" applyFill="1" applyBorder="1"/>
    <xf numFmtId="0" fontId="0" fillId="0" borderId="0" xfId="0" applyBorder="1"/>
    <xf numFmtId="0" fontId="0" fillId="0" borderId="0" xfId="0" applyAlignment="1">
      <alignment vertical="center"/>
    </xf>
    <xf numFmtId="0" fontId="127" fillId="0" borderId="0" xfId="20" applyFont="1" applyAlignment="1" applyProtection="1">
      <alignment vertical="center"/>
      <protection/>
    </xf>
    <xf numFmtId="0" fontId="128" fillId="0" borderId="0" xfId="0" applyFont="1" applyAlignment="1">
      <alignment horizontal="center" vertical="center"/>
    </xf>
    <xf numFmtId="0" fontId="127" fillId="0" borderId="0" xfId="20" applyAlignment="1" applyProtection="1">
      <alignment vertical="center"/>
      <protection/>
    </xf>
    <xf numFmtId="0" fontId="0" fillId="0" borderId="0" xfId="0" quotePrefix="1"/>
    <xf numFmtId="0" fontId="79" fillId="0" borderId="0" xfId="0" applyFont="1" quotePrefix="1"/>
    <xf numFmtId="0" fontId="35" fillId="0" borderId="6" xfId="0" applyFont="1" applyBorder="1" applyAlignment="1" applyProtection="1">
      <alignment horizontal="left" vertical="center" wrapText="1"/>
      <protection locked="0"/>
    </xf>
    <xf numFmtId="1" fontId="78" fillId="17" borderId="6" xfId="0" applyNumberFormat="1" applyFont="1" applyFill="1" applyBorder="1" applyAlignment="1" applyProtection="1">
      <alignment horizontal="left" vertical="center" wrapText="1"/>
      <protection locked="0"/>
    </xf>
    <xf numFmtId="1" fontId="78" fillId="8" borderId="6" xfId="0" applyNumberFormat="1" applyFont="1" applyFill="1" applyBorder="1" applyAlignment="1" applyProtection="1">
      <alignment horizontal="left" vertical="center" wrapText="1"/>
      <protection locked="0"/>
    </xf>
    <xf numFmtId="0" fontId="80" fillId="0" borderId="6" xfId="0" applyFont="1" applyBorder="1" applyAlignment="1" applyProtection="1" quotePrefix="1">
      <alignment horizontal="left" vertical="center" wrapText="1"/>
      <protection locked="0"/>
    </xf>
    <xf numFmtId="14" fontId="65" fillId="9" borderId="10" xfId="0" applyNumberFormat="1" applyFont="1" applyFill="1" applyBorder="1" applyAlignment="1" applyProtection="1">
      <alignment horizontal="left" vertical="center"/>
      <protection locked="0"/>
    </xf>
    <xf numFmtId="0" fontId="65" fillId="9" borderId="10" xfId="0" applyFont="1" applyFill="1" applyBorder="1" applyAlignment="1" applyProtection="1">
      <alignment horizontal="center" vertical="center"/>
      <protection locked="0"/>
    </xf>
    <xf numFmtId="49" fontId="77" fillId="9" borderId="10" xfId="0" applyNumberFormat="1" applyFont="1" applyFill="1" applyBorder="1" applyAlignment="1" applyProtection="1">
      <alignment horizontal="left" vertical="center"/>
      <protection locked="0"/>
    </xf>
    <xf numFmtId="49" fontId="65" fillId="9" borderId="10" xfId="0" applyNumberFormat="1" applyFont="1" applyFill="1" applyBorder="1" applyAlignment="1" applyProtection="1">
      <alignment horizontal="left" vertical="center"/>
      <protection locked="0"/>
    </xf>
    <xf numFmtId="49" fontId="62" fillId="9" borderId="10" xfId="0" applyNumberFormat="1" applyFont="1" applyFill="1" applyBorder="1" applyAlignment="1" applyProtection="1">
      <alignment horizontal="center" vertical="center"/>
      <protection locked="0"/>
    </xf>
    <xf numFmtId="14" fontId="19" fillId="0" borderId="0" xfId="0" applyNumberFormat="1" applyFont="1" applyAlignment="1" applyProtection="1">
      <alignment horizontal="left" vertical="center" wrapText="1"/>
      <protection locked="0"/>
    </xf>
    <xf numFmtId="14" fontId="145" fillId="18" borderId="0" xfId="0" applyNumberFormat="1" applyFont="1" applyFill="1" applyAlignment="1">
      <alignment horizontal="left" vertical="center"/>
    </xf>
    <xf numFmtId="0" fontId="145" fillId="18" borderId="0" xfId="0" applyFont="1" applyFill="1" applyAlignment="1">
      <alignment horizontal="left" vertical="center" wrapText="1"/>
    </xf>
    <xf numFmtId="14" fontId="145" fillId="18" borderId="0" xfId="0" applyNumberFormat="1" applyFont="1" applyFill="1" applyProtection="1">
      <protection hidden="1"/>
    </xf>
    <xf numFmtId="14" fontId="0" fillId="0" borderId="0" xfId="0" applyNumberFormat="1" applyFont="1" applyProtection="1">
      <protection hidden="1" locked="0"/>
    </xf>
    <xf numFmtId="14" fontId="146" fillId="18" borderId="0" xfId="0" applyNumberFormat="1" applyFont="1" applyFill="1" applyAlignment="1" applyProtection="1">
      <alignment/>
      <protection locked="0"/>
    </xf>
    <xf numFmtId="0" fontId="145" fillId="18" borderId="0" xfId="0" applyFont="1" applyFill="1" applyAlignment="1" applyProtection="1">
      <alignment horizontal="center" vertical="center"/>
      <protection locked="0"/>
    </xf>
    <xf numFmtId="0" fontId="145" fillId="18" borderId="0" xfId="0" applyFont="1" applyFill="1" applyAlignment="1" applyProtection="1">
      <alignment horizontal="left" vertical="center" wrapText="1"/>
      <protection locked="0"/>
    </xf>
    <xf numFmtId="0" fontId="145" fillId="18" borderId="0" xfId="0" applyFont="1" applyFill="1" applyAlignment="1" applyProtection="1">
      <alignment horizontal="left" vertical="center"/>
      <protection locked="0"/>
    </xf>
    <xf numFmtId="14" fontId="145" fillId="18" borderId="0" xfId="0" applyNumberFormat="1" applyFont="1" applyFill="1" applyAlignment="1" applyProtection="1">
      <alignment horizontal="left" vertical="center"/>
      <protection locked="0"/>
    </xf>
    <xf numFmtId="0" fontId="145" fillId="18" borderId="0" xfId="0" applyFont="1" applyFill="1" applyProtection="1">
      <protection locked="0"/>
    </xf>
    <xf numFmtId="0" fontId="145" fillId="18" borderId="0" xfId="0" applyFont="1" applyFill="1" applyAlignment="1" applyProtection="1">
      <alignment horizontal="left" vertical="center" wrapText="1"/>
      <protection hidden="1"/>
    </xf>
    <xf numFmtId="14" fontId="36" fillId="8" borderId="0" xfId="0" applyNumberFormat="1" applyFont="1" applyFill="1" applyAlignment="1" applyProtection="1">
      <alignment wrapText="1"/>
      <protection hidden="1" locked="0"/>
    </xf>
    <xf numFmtId="2" fontId="0" fillId="0" borderId="0" xfId="0" applyNumberFormat="1" applyAlignment="1">
      <alignment horizontal="left" vertical="center"/>
    </xf>
    <xf numFmtId="0" fontId="0" fillId="0" borderId="0" xfId="0" applyNumberFormat="1" applyAlignment="1">
      <alignment horizontal="left" vertical="center"/>
    </xf>
    <xf numFmtId="0" fontId="8" fillId="0" borderId="10" xfId="0" applyNumberFormat="1" applyFont="1" applyBorder="1" applyAlignment="1">
      <alignment horizontal="center" vertical="center" wrapText="1"/>
    </xf>
    <xf numFmtId="2" fontId="75" fillId="2" borderId="10" xfId="21" applyNumberFormat="1" applyFont="1" applyBorder="1" applyAlignment="1" applyProtection="1">
      <alignment horizontal="left" vertical="center"/>
      <protection/>
    </xf>
    <xf numFmtId="49" fontId="77" fillId="9" borderId="10" xfId="0" applyNumberFormat="1" applyFont="1" applyFill="1" applyBorder="1" applyAlignment="1" applyProtection="1">
      <alignment horizontal="left" vertical="center"/>
      <protection/>
    </xf>
    <xf numFmtId="0" fontId="124" fillId="3" borderId="58" xfId="0" applyFont="1" applyFill="1" applyBorder="1" applyAlignment="1" applyProtection="1">
      <alignment horizontal="center" vertical="center" wrapText="1"/>
      <protection hidden="1"/>
    </xf>
    <xf numFmtId="0" fontId="124" fillId="3" borderId="59" xfId="0" applyFont="1" applyFill="1" applyBorder="1" applyAlignment="1" applyProtection="1">
      <alignment horizontal="center" vertical="center" wrapText="1"/>
      <protection hidden="1"/>
    </xf>
    <xf numFmtId="0" fontId="125" fillId="15" borderId="60" xfId="0" applyFont="1" applyFill="1" applyBorder="1" applyAlignment="1">
      <alignment vertical="center"/>
    </xf>
    <xf numFmtId="0" fontId="125" fillId="15" borderId="61" xfId="0" applyFont="1" applyFill="1" applyBorder="1" applyAlignment="1">
      <alignment vertical="center"/>
    </xf>
    <xf numFmtId="0" fontId="125" fillId="15" borderId="62" xfId="0" applyFont="1" applyFill="1" applyBorder="1" applyAlignment="1">
      <alignment vertical="center"/>
    </xf>
    <xf numFmtId="0" fontId="123" fillId="4" borderId="0" xfId="0" applyFont="1" applyFill="1" applyBorder="1" applyAlignment="1">
      <alignment horizontal="center" vertical="center"/>
    </xf>
    <xf numFmtId="0" fontId="111" fillId="19" borderId="0" xfId="0" applyFont="1" applyFill="1" applyBorder="1" applyAlignment="1">
      <alignment horizontal="center" vertical="center"/>
    </xf>
    <xf numFmtId="0" fontId="113" fillId="20" borderId="5" xfId="0" applyFont="1" applyFill="1" applyBorder="1" applyAlignment="1">
      <alignment horizontal="center" vertical="center"/>
    </xf>
    <xf numFmtId="0" fontId="113" fillId="20" borderId="4" xfId="0" applyFont="1" applyFill="1" applyBorder="1" applyAlignment="1">
      <alignment horizontal="center" vertical="center"/>
    </xf>
    <xf numFmtId="0" fontId="113" fillId="20" borderId="6" xfId="0" applyFont="1" applyFill="1" applyBorder="1" applyAlignment="1">
      <alignment horizontal="center" vertical="center"/>
    </xf>
    <xf numFmtId="0" fontId="115" fillId="21" borderId="5" xfId="0" applyFont="1" applyFill="1" applyBorder="1" applyAlignment="1">
      <alignment horizontal="center" vertical="center"/>
    </xf>
    <xf numFmtId="0" fontId="115" fillId="21" borderId="4" xfId="0" applyFont="1" applyFill="1" applyBorder="1" applyAlignment="1">
      <alignment horizontal="center" vertical="center"/>
    </xf>
    <xf numFmtId="0" fontId="115" fillId="21" borderId="6" xfId="0" applyFont="1" applyFill="1" applyBorder="1" applyAlignment="1">
      <alignment horizontal="center" vertical="center"/>
    </xf>
    <xf numFmtId="0" fontId="117" fillId="22" borderId="5" xfId="0" applyFont="1" applyFill="1" applyBorder="1" applyAlignment="1">
      <alignment horizontal="center" vertical="center" wrapText="1"/>
    </xf>
    <xf numFmtId="0" fontId="117" fillId="22" borderId="4" xfId="0" applyFont="1" applyFill="1" applyBorder="1" applyAlignment="1">
      <alignment horizontal="center" vertical="center" wrapText="1"/>
    </xf>
    <xf numFmtId="0" fontId="117" fillId="22" borderId="6" xfId="0" applyFont="1" applyFill="1" applyBorder="1" applyAlignment="1">
      <alignment horizontal="center" vertical="center" wrapText="1"/>
    </xf>
    <xf numFmtId="0" fontId="113" fillId="20" borderId="5" xfId="0" applyFont="1" applyFill="1" applyBorder="1" applyAlignment="1">
      <alignment horizontal="center" vertical="center" wrapText="1"/>
    </xf>
    <xf numFmtId="0" fontId="113" fillId="20" borderId="4" xfId="0" applyFont="1" applyFill="1" applyBorder="1" applyAlignment="1">
      <alignment horizontal="center" vertical="center" wrapText="1"/>
    </xf>
    <xf numFmtId="0" fontId="113" fillId="20" borderId="6" xfId="0" applyFont="1" applyFill="1" applyBorder="1" applyAlignment="1">
      <alignment horizontal="center" vertical="center" wrapText="1"/>
    </xf>
    <xf numFmtId="0" fontId="115" fillId="21" borderId="5" xfId="0" applyFont="1" applyFill="1" applyBorder="1" applyAlignment="1">
      <alignment horizontal="center" vertical="center" wrapText="1"/>
    </xf>
    <xf numFmtId="0" fontId="115" fillId="21" borderId="4" xfId="0" applyFont="1" applyFill="1" applyBorder="1" applyAlignment="1">
      <alignment horizontal="center" vertical="center" wrapText="1"/>
    </xf>
    <xf numFmtId="0" fontId="115" fillId="21" borderId="6" xfId="0" applyFont="1" applyFill="1" applyBorder="1" applyAlignment="1">
      <alignment horizontal="center" vertical="center" wrapText="1"/>
    </xf>
    <xf numFmtId="0" fontId="119" fillId="6" borderId="0" xfId="0" applyFont="1" applyFill="1" applyBorder="1" applyAlignment="1">
      <alignment horizontal="center" vertical="center" wrapText="1"/>
    </xf>
    <xf numFmtId="0" fontId="121" fillId="5" borderId="0" xfId="0" applyFont="1" applyFill="1" applyBorder="1" applyAlignment="1">
      <alignment horizontal="center" vertical="center" wrapText="1"/>
    </xf>
    <xf numFmtId="0" fontId="29" fillId="0" borderId="19" xfId="0" applyFont="1" applyFill="1" applyBorder="1" applyAlignment="1">
      <alignment horizontal="center" vertical="center"/>
    </xf>
    <xf numFmtId="0" fontId="29" fillId="0" borderId="22" xfId="0" applyFont="1" applyFill="1" applyBorder="1" applyAlignment="1">
      <alignment horizontal="center" vertical="center"/>
    </xf>
    <xf numFmtId="0" fontId="29" fillId="0" borderId="34" xfId="0" applyFont="1" applyFill="1" applyBorder="1" applyAlignment="1">
      <alignment horizontal="center" vertical="center"/>
    </xf>
    <xf numFmtId="0" fontId="107" fillId="12" borderId="20" xfId="0" applyFont="1" applyFill="1" applyBorder="1" applyAlignment="1">
      <alignment horizontal="center" vertical="center" wrapText="1"/>
    </xf>
    <xf numFmtId="0" fontId="0" fillId="0" borderId="0" xfId="0" applyAlignment="1">
      <alignment vertical="center" wrapText="1"/>
    </xf>
    <xf numFmtId="0" fontId="0" fillId="0" borderId="36" xfId="0" applyBorder="1" applyAlignment="1">
      <alignment vertical="center" wrapText="1"/>
    </xf>
    <xf numFmtId="0" fontId="108" fillId="5" borderId="20" xfId="0" applyFont="1" applyFill="1" applyBorder="1" applyAlignment="1">
      <alignment horizontal="center" vertical="center" wrapText="1"/>
    </xf>
    <xf numFmtId="0" fontId="108" fillId="5" borderId="0" xfId="0" applyFont="1" applyFill="1" applyBorder="1" applyAlignment="1">
      <alignment horizontal="center" vertical="center" wrapText="1"/>
    </xf>
    <xf numFmtId="0" fontId="108" fillId="5" borderId="36" xfId="0" applyFont="1" applyFill="1" applyBorder="1" applyAlignment="1">
      <alignment horizontal="center" vertical="center" wrapText="1"/>
    </xf>
    <xf numFmtId="0" fontId="109" fillId="23" borderId="21" xfId="0" applyFont="1" applyFill="1" applyBorder="1" applyAlignment="1">
      <alignment horizontal="center" vertical="center" wrapText="1"/>
    </xf>
    <xf numFmtId="0" fontId="109" fillId="23" borderId="23" xfId="0" applyFont="1" applyFill="1" applyBorder="1" applyAlignment="1">
      <alignment horizontal="center" vertical="center" wrapText="1"/>
    </xf>
    <xf numFmtId="0" fontId="109" fillId="23" borderId="35" xfId="0" applyFont="1" applyFill="1" applyBorder="1" applyAlignment="1">
      <alignment horizontal="center" vertical="center" wrapText="1"/>
    </xf>
    <xf numFmtId="0" fontId="111" fillId="19" borderId="5" xfId="0" applyFont="1" applyFill="1" applyBorder="1" applyAlignment="1">
      <alignment horizontal="center" vertical="center" wrapText="1"/>
    </xf>
    <xf numFmtId="0" fontId="111" fillId="19" borderId="4" xfId="0" applyFont="1" applyFill="1" applyBorder="1" applyAlignment="1">
      <alignment horizontal="center" vertical="center" wrapText="1"/>
    </xf>
    <xf numFmtId="0" fontId="111" fillId="19" borderId="6" xfId="0" applyFont="1" applyFill="1" applyBorder="1" applyAlignment="1">
      <alignment horizontal="center" vertical="center" wrapText="1"/>
    </xf>
    <xf numFmtId="0" fontId="104" fillId="0" borderId="10" xfId="0" applyFont="1" applyBorder="1" applyAlignment="1" applyProtection="1">
      <alignment horizontal="center" vertical="center"/>
      <protection hidden="1"/>
    </xf>
    <xf numFmtId="0" fontId="106" fillId="0" borderId="10" xfId="0" applyFont="1" applyBorder="1" applyAlignment="1" applyProtection="1">
      <alignment horizontal="center" vertical="center"/>
      <protection hidden="1"/>
    </xf>
    <xf numFmtId="0" fontId="101" fillId="0" borderId="10" xfId="0" applyFont="1" applyBorder="1" applyAlignment="1" applyProtection="1">
      <alignment horizontal="center" vertical="center"/>
      <protection hidden="1"/>
    </xf>
    <xf numFmtId="0" fontId="29" fillId="0" borderId="10" xfId="0" applyFont="1" applyBorder="1" applyAlignment="1" applyProtection="1">
      <alignment horizontal="center" vertical="center"/>
      <protection hidden="1"/>
    </xf>
    <xf numFmtId="0" fontId="90" fillId="0" borderId="10" xfId="0" applyFont="1" applyBorder="1" applyAlignment="1" applyProtection="1">
      <alignment horizontal="center" vertical="center"/>
      <protection hidden="1"/>
    </xf>
    <xf numFmtId="0" fontId="97" fillId="0" borderId="10" xfId="0" applyFont="1" applyBorder="1" applyAlignment="1" applyProtection="1">
      <alignment horizontal="center" vertical="center"/>
      <protection hidden="1"/>
    </xf>
    <xf numFmtId="0" fontId="88" fillId="24" borderId="0" xfId="0" applyFont="1" applyFill="1" applyAlignment="1" applyProtection="1">
      <alignment horizontal="center"/>
      <protection hidden="1"/>
    </xf>
    <xf numFmtId="0" fontId="56" fillId="0" borderId="10" xfId="0" applyFont="1" applyBorder="1" applyAlignment="1" applyProtection="1">
      <alignment horizontal="center" vertical="center"/>
      <protection hidden="1"/>
    </xf>
    <xf numFmtId="0" fontId="39" fillId="0" borderId="10" xfId="0" applyFont="1" applyBorder="1" applyAlignment="1" applyProtection="1">
      <alignment horizontal="center" vertical="center"/>
      <protection hidden="1"/>
    </xf>
    <xf numFmtId="0" fontId="59" fillId="0" borderId="10" xfId="0" applyFont="1" applyBorder="1" applyAlignment="1" applyProtection="1">
      <alignment horizontal="center" vertical="center"/>
      <protection hidden="1"/>
    </xf>
    <xf numFmtId="0" fontId="89" fillId="0" borderId="10" xfId="0" applyFont="1" applyBorder="1" applyAlignment="1" applyProtection="1">
      <alignment horizontal="center" vertical="center"/>
      <protection hidden="1"/>
    </xf>
    <xf numFmtId="0" fontId="100" fillId="0" borderId="10" xfId="0" applyFont="1" applyBorder="1" applyAlignment="1" applyProtection="1">
      <alignment horizontal="center" vertical="center"/>
      <protection hidden="1"/>
    </xf>
    <xf numFmtId="0" fontId="103" fillId="0" borderId="10" xfId="0" applyFont="1" applyBorder="1" applyAlignment="1" applyProtection="1">
      <alignment horizontal="center" vertical="center"/>
      <protection hidden="1"/>
    </xf>
    <xf numFmtId="0" fontId="85" fillId="25" borderId="5" xfId="0" applyFont="1" applyFill="1" applyBorder="1" applyAlignment="1" applyProtection="1">
      <alignment horizontal="left" vertical="center"/>
      <protection locked="0"/>
    </xf>
    <xf numFmtId="0" fontId="85" fillId="25" borderId="4" xfId="0" applyFont="1" applyFill="1" applyBorder="1" applyAlignment="1" applyProtection="1">
      <alignment horizontal="left" vertical="center"/>
      <protection locked="0"/>
    </xf>
    <xf numFmtId="0" fontId="85" fillId="25" borderId="6" xfId="0" applyFont="1" applyFill="1" applyBorder="1" applyAlignment="1" applyProtection="1">
      <alignment horizontal="left" vertical="center"/>
      <protection locked="0"/>
    </xf>
    <xf numFmtId="0" fontId="61" fillId="26" borderId="5" xfId="0" applyFont="1" applyFill="1" applyBorder="1" applyAlignment="1" applyProtection="1">
      <alignment horizontal="left" vertical="center"/>
      <protection locked="0"/>
    </xf>
    <xf numFmtId="0" fontId="61" fillId="26" borderId="4" xfId="0" applyFont="1" applyFill="1" applyBorder="1" applyAlignment="1" applyProtection="1">
      <alignment horizontal="left" vertical="center"/>
      <protection locked="0"/>
    </xf>
    <xf numFmtId="0" fontId="61" fillId="26" borderId="6" xfId="0" applyFont="1" applyFill="1" applyBorder="1" applyAlignment="1" applyProtection="1">
      <alignment horizontal="left" vertical="center"/>
      <protection locked="0"/>
    </xf>
    <xf numFmtId="0" fontId="61" fillId="27" borderId="5" xfId="0" applyFont="1" applyFill="1" applyBorder="1" applyAlignment="1" applyProtection="1">
      <alignment horizontal="left" vertical="center"/>
      <protection locked="0"/>
    </xf>
    <xf numFmtId="0" fontId="61" fillId="27" borderId="4" xfId="0" applyFont="1" applyFill="1" applyBorder="1" applyAlignment="1" applyProtection="1">
      <alignment horizontal="left" vertical="center"/>
      <protection locked="0"/>
    </xf>
    <xf numFmtId="0" fontId="61" fillId="27" borderId="6" xfId="0" applyFont="1" applyFill="1" applyBorder="1" applyAlignment="1" applyProtection="1">
      <alignment horizontal="left" vertical="center"/>
      <protection locked="0"/>
    </xf>
    <xf numFmtId="0" fontId="61" fillId="25" borderId="5" xfId="0" applyFont="1" applyFill="1" applyBorder="1" applyAlignment="1" applyProtection="1">
      <alignment horizontal="left" vertical="center"/>
      <protection locked="0"/>
    </xf>
    <xf numFmtId="0" fontId="61" fillId="25" borderId="4" xfId="0" applyFont="1" applyFill="1" applyBorder="1" applyAlignment="1" applyProtection="1">
      <alignment horizontal="left" vertical="center"/>
      <protection locked="0"/>
    </xf>
    <xf numFmtId="0" fontId="61" fillId="25" borderId="6" xfId="0" applyFont="1" applyFill="1" applyBorder="1" applyAlignment="1" applyProtection="1">
      <alignment horizontal="left" vertical="center"/>
      <protection locked="0"/>
    </xf>
    <xf numFmtId="0" fontId="82" fillId="26" borderId="5" xfId="0" applyFont="1" applyFill="1" applyBorder="1" applyAlignment="1" applyProtection="1">
      <alignment horizontal="left" vertical="center"/>
      <protection locked="0"/>
    </xf>
    <xf numFmtId="0" fontId="82" fillId="26" borderId="4" xfId="0" applyFont="1" applyFill="1" applyBorder="1" applyAlignment="1" applyProtection="1">
      <alignment horizontal="left" vertical="center"/>
      <protection locked="0"/>
    </xf>
    <xf numFmtId="0" fontId="82" fillId="26" borderId="6" xfId="0" applyFont="1" applyFill="1" applyBorder="1" applyAlignment="1" applyProtection="1">
      <alignment horizontal="left" vertical="center"/>
      <protection locked="0"/>
    </xf>
    <xf numFmtId="0" fontId="83" fillId="27" borderId="5" xfId="0" applyFont="1" applyFill="1" applyBorder="1" applyAlignment="1" applyProtection="1">
      <alignment horizontal="left" vertical="center"/>
      <protection locked="0"/>
    </xf>
    <xf numFmtId="0" fontId="83" fillId="27" borderId="4" xfId="0" applyFont="1" applyFill="1" applyBorder="1" applyAlignment="1" applyProtection="1">
      <alignment horizontal="left" vertical="center"/>
      <protection locked="0"/>
    </xf>
    <xf numFmtId="0" fontId="83" fillId="27" borderId="6" xfId="0" applyFont="1" applyFill="1" applyBorder="1" applyAlignment="1" applyProtection="1">
      <alignment horizontal="left" vertical="center"/>
      <protection locked="0"/>
    </xf>
    <xf numFmtId="0" fontId="83" fillId="25" borderId="10" xfId="0" applyFont="1" applyFill="1" applyBorder="1" applyAlignment="1" applyProtection="1">
      <alignment horizontal="left" vertical="center"/>
      <protection locked="0"/>
    </xf>
    <xf numFmtId="0" fontId="85" fillId="26" borderId="10" xfId="0" applyFont="1" applyFill="1" applyBorder="1" applyAlignment="1" applyProtection="1">
      <alignment horizontal="left" vertical="center"/>
      <protection locked="0"/>
    </xf>
    <xf numFmtId="0" fontId="61" fillId="27" borderId="10" xfId="0" applyFont="1" applyFill="1" applyBorder="1" applyAlignment="1" applyProtection="1">
      <alignment horizontal="left" vertical="center"/>
      <protection locked="0"/>
    </xf>
    <xf numFmtId="0" fontId="62" fillId="25" borderId="5" xfId="0" applyFont="1" applyFill="1" applyBorder="1" applyAlignment="1" applyProtection="1">
      <alignment horizontal="left" vertical="center"/>
      <protection hidden="1"/>
    </xf>
    <xf numFmtId="0" fontId="62" fillId="25" borderId="4" xfId="0" applyFont="1" applyFill="1" applyBorder="1" applyAlignment="1" applyProtection="1">
      <alignment horizontal="left" vertical="center"/>
      <protection hidden="1"/>
    </xf>
    <xf numFmtId="0" fontId="62" fillId="25" borderId="6" xfId="0" applyFont="1" applyFill="1" applyBorder="1" applyAlignment="1" applyProtection="1">
      <alignment horizontal="left" vertical="center"/>
      <protection hidden="1"/>
    </xf>
    <xf numFmtId="0" fontId="83" fillId="27" borderId="10" xfId="0" applyFont="1" applyFill="1" applyBorder="1" applyAlignment="1" applyProtection="1">
      <alignment horizontal="left" vertical="center"/>
      <protection locked="0"/>
    </xf>
    <xf numFmtId="0" fontId="85" fillId="28" borderId="48" xfId="0" applyFont="1" applyFill="1" applyBorder="1" applyAlignment="1" applyProtection="1">
      <alignment horizontal="left" vertical="center"/>
      <protection hidden="1"/>
    </xf>
    <xf numFmtId="0" fontId="85" fillId="28" borderId="32" xfId="0" applyFont="1" applyFill="1" applyBorder="1" applyAlignment="1" applyProtection="1">
      <alignment horizontal="left" vertical="center"/>
      <protection hidden="1"/>
    </xf>
    <xf numFmtId="0" fontId="86" fillId="29" borderId="32" xfId="0" applyFont="1" applyFill="1" applyBorder="1" applyAlignment="1" applyProtection="1">
      <alignment horizontal="center" vertical="center"/>
      <protection locked="0"/>
    </xf>
    <xf numFmtId="0" fontId="86" fillId="29" borderId="63" xfId="0" applyFont="1" applyFill="1" applyBorder="1" applyAlignment="1" applyProtection="1">
      <alignment horizontal="center" vertical="center"/>
      <protection locked="0"/>
    </xf>
    <xf numFmtId="0" fontId="82" fillId="28" borderId="48" xfId="0" applyFont="1" applyFill="1" applyBorder="1" applyAlignment="1" applyProtection="1">
      <alignment horizontal="left" vertical="center"/>
      <protection hidden="1"/>
    </xf>
    <xf numFmtId="0" fontId="82" fillId="28" borderId="32" xfId="0" applyFont="1" applyFill="1" applyBorder="1" applyAlignment="1" applyProtection="1">
      <alignment horizontal="left" vertical="center"/>
      <protection hidden="1"/>
    </xf>
    <xf numFmtId="0" fontId="99" fillId="30" borderId="32" xfId="0" applyFont="1" applyFill="1" applyBorder="1" applyAlignment="1" applyProtection="1">
      <alignment horizontal="center" vertical="center"/>
      <protection locked="0"/>
    </xf>
    <xf numFmtId="0" fontId="99" fillId="30" borderId="63" xfId="0" applyFont="1" applyFill="1" applyBorder="1" applyAlignment="1" applyProtection="1">
      <alignment horizontal="center" vertical="center"/>
      <protection locked="0"/>
    </xf>
    <xf numFmtId="0" fontId="87" fillId="31" borderId="39" xfId="0" applyFont="1" applyFill="1" applyBorder="1" applyAlignment="1" applyProtection="1">
      <alignment horizontal="center" vertical="center"/>
      <protection hidden="1"/>
    </xf>
    <xf numFmtId="0" fontId="61" fillId="32" borderId="48" xfId="0" applyFont="1" applyFill="1" applyBorder="1" applyAlignment="1" applyProtection="1">
      <alignment horizontal="left" vertical="center"/>
      <protection hidden="1"/>
    </xf>
    <xf numFmtId="0" fontId="61" fillId="32" borderId="32" xfId="0" applyFont="1" applyFill="1" applyBorder="1" applyAlignment="1" applyProtection="1">
      <alignment horizontal="left" vertical="center"/>
      <protection hidden="1"/>
    </xf>
    <xf numFmtId="0" fontId="59" fillId="32" borderId="32" xfId="0" applyFont="1" applyFill="1" applyBorder="1" applyAlignment="1" applyProtection="1">
      <alignment horizontal="center" vertical="center"/>
      <protection locked="0"/>
    </xf>
    <xf numFmtId="0" fontId="59" fillId="32" borderId="63" xfId="0" applyFont="1" applyFill="1" applyBorder="1" applyAlignment="1" applyProtection="1">
      <alignment horizontal="center" vertical="center"/>
      <protection locked="0"/>
    </xf>
    <xf numFmtId="0" fontId="58" fillId="32" borderId="48" xfId="0" applyFont="1" applyFill="1" applyBorder="1" applyAlignment="1" applyProtection="1">
      <alignment horizontal="left" vertical="center"/>
      <protection hidden="1"/>
    </xf>
    <xf numFmtId="0" fontId="58" fillId="32" borderId="32" xfId="0" applyFont="1" applyFill="1" applyBorder="1" applyAlignment="1" applyProtection="1">
      <alignment horizontal="left" vertical="center"/>
      <protection hidden="1"/>
    </xf>
    <xf numFmtId="0" fontId="99" fillId="32" borderId="32" xfId="0" applyFont="1" applyFill="1" applyBorder="1" applyAlignment="1" applyProtection="1">
      <alignment horizontal="center" vertical="center"/>
      <protection locked="0"/>
    </xf>
    <xf numFmtId="0" fontId="99" fillId="32" borderId="63" xfId="0" applyFont="1" applyFill="1" applyBorder="1" applyAlignment="1" applyProtection="1">
      <alignment horizontal="center" vertical="center"/>
      <protection locked="0"/>
    </xf>
    <xf numFmtId="0" fontId="82" fillId="27" borderId="48" xfId="0" applyFont="1" applyFill="1" applyBorder="1" applyAlignment="1" applyProtection="1">
      <alignment horizontal="left" vertical="center"/>
      <protection hidden="1"/>
    </xf>
    <xf numFmtId="0" fontId="82" fillId="27" borderId="32" xfId="0" applyFont="1" applyFill="1" applyBorder="1" applyAlignment="1" applyProtection="1">
      <alignment horizontal="left" vertical="center"/>
      <protection hidden="1"/>
    </xf>
    <xf numFmtId="0" fontId="96" fillId="27" borderId="32" xfId="0" applyFont="1" applyFill="1" applyBorder="1" applyAlignment="1" applyProtection="1">
      <alignment horizontal="center" vertical="center"/>
      <protection locked="0"/>
    </xf>
    <xf numFmtId="0" fontId="96" fillId="27" borderId="63" xfId="0" applyFont="1" applyFill="1" applyBorder="1" applyAlignment="1" applyProtection="1">
      <alignment horizontal="center" vertical="center"/>
      <protection locked="0"/>
    </xf>
    <xf numFmtId="0" fontId="85" fillId="27" borderId="48" xfId="0" applyFont="1" applyFill="1" applyBorder="1" applyAlignment="1" applyProtection="1">
      <alignment horizontal="left" vertical="center"/>
      <protection hidden="1"/>
    </xf>
    <xf numFmtId="0" fontId="85" fillId="27" borderId="32" xfId="0" applyFont="1" applyFill="1" applyBorder="1" applyAlignment="1" applyProtection="1">
      <alignment horizontal="left" vertical="center"/>
      <protection hidden="1"/>
    </xf>
    <xf numFmtId="0" fontId="86" fillId="27" borderId="32" xfId="0" applyFont="1" applyFill="1" applyBorder="1" applyAlignment="1" applyProtection="1">
      <alignment horizontal="center" vertical="center"/>
      <protection locked="0"/>
    </xf>
    <xf numFmtId="0" fontId="86" fillId="27" borderId="63" xfId="0" applyFont="1" applyFill="1" applyBorder="1" applyAlignment="1" applyProtection="1">
      <alignment horizontal="center" vertical="center"/>
      <protection locked="0"/>
    </xf>
    <xf numFmtId="0" fontId="95" fillId="20" borderId="32" xfId="0" applyFont="1" applyFill="1" applyBorder="1" applyAlignment="1" applyProtection="1">
      <alignment horizontal="center" vertical="center"/>
      <protection locked="0"/>
    </xf>
    <xf numFmtId="0" fontId="95" fillId="20" borderId="63" xfId="0" applyFont="1" applyFill="1" applyBorder="1" applyAlignment="1" applyProtection="1">
      <alignment horizontal="center" vertical="center"/>
      <protection locked="0"/>
    </xf>
    <xf numFmtId="0" fontId="102" fillId="33" borderId="48" xfId="0" applyFont="1" applyFill="1" applyBorder="1" applyAlignment="1" applyProtection="1">
      <alignment horizontal="left" vertical="center"/>
      <protection hidden="1"/>
    </xf>
    <xf numFmtId="0" fontId="102" fillId="33" borderId="32" xfId="0" applyFont="1" applyFill="1" applyBorder="1" applyAlignment="1" applyProtection="1">
      <alignment horizontal="left" vertical="center"/>
      <protection hidden="1"/>
    </xf>
    <xf numFmtId="0" fontId="105" fillId="33" borderId="32" xfId="0" applyFont="1" applyFill="1" applyBorder="1" applyAlignment="1" applyProtection="1">
      <alignment horizontal="center" vertical="center"/>
      <protection locked="0"/>
    </xf>
    <xf numFmtId="0" fontId="105" fillId="33" borderId="63" xfId="0" applyFont="1" applyFill="1" applyBorder="1" applyAlignment="1" applyProtection="1">
      <alignment horizontal="center" vertical="center"/>
      <protection locked="0"/>
    </xf>
    <xf numFmtId="0" fontId="83" fillId="34" borderId="48" xfId="0" applyFont="1" applyFill="1" applyBorder="1" applyAlignment="1" applyProtection="1">
      <alignment horizontal="left" vertical="center"/>
      <protection hidden="1"/>
    </xf>
    <xf numFmtId="0" fontId="83" fillId="34" borderId="32" xfId="0" applyFont="1" applyFill="1" applyBorder="1" applyAlignment="1" applyProtection="1">
      <alignment horizontal="left" vertical="center"/>
      <protection hidden="1"/>
    </xf>
    <xf numFmtId="0" fontId="84" fillId="34" borderId="32" xfId="0" applyFont="1" applyFill="1" applyBorder="1" applyAlignment="1" applyProtection="1">
      <alignment horizontal="center" vertical="center"/>
      <protection locked="0"/>
    </xf>
    <xf numFmtId="0" fontId="84" fillId="34" borderId="63" xfId="0" applyFont="1" applyFill="1" applyBorder="1" applyAlignment="1" applyProtection="1">
      <alignment horizontal="center" vertical="center"/>
      <protection locked="0"/>
    </xf>
    <xf numFmtId="0" fontId="92" fillId="34" borderId="48" xfId="0" applyFont="1" applyFill="1" applyBorder="1" applyAlignment="1" applyProtection="1">
      <alignment horizontal="left" vertical="center"/>
      <protection hidden="1"/>
    </xf>
    <xf numFmtId="0" fontId="92" fillId="34" borderId="32" xfId="0" applyFont="1" applyFill="1" applyBorder="1" applyAlignment="1" applyProtection="1">
      <alignment horizontal="left" vertical="center"/>
      <protection hidden="1"/>
    </xf>
    <xf numFmtId="0" fontId="93" fillId="34" borderId="32" xfId="0" applyFont="1" applyFill="1" applyBorder="1" applyAlignment="1" applyProtection="1">
      <alignment horizontal="center" vertical="center"/>
      <protection locked="0"/>
    </xf>
    <xf numFmtId="0" fontId="93" fillId="34" borderId="63" xfId="0" applyFont="1" applyFill="1" applyBorder="1" applyAlignment="1" applyProtection="1">
      <alignment horizontal="center" vertical="center"/>
      <protection locked="0"/>
    </xf>
    <xf numFmtId="0" fontId="82" fillId="33" borderId="48" xfId="0" applyFont="1" applyFill="1" applyBorder="1" applyAlignment="1" applyProtection="1">
      <alignment horizontal="left" vertical="center"/>
      <protection hidden="1"/>
    </xf>
    <xf numFmtId="0" fontId="82" fillId="33" borderId="32" xfId="0" applyFont="1" applyFill="1" applyBorder="1" applyAlignment="1" applyProtection="1">
      <alignment horizontal="left" vertical="center"/>
      <protection hidden="1"/>
    </xf>
    <xf numFmtId="0" fontId="91" fillId="20" borderId="32" xfId="0" applyFont="1" applyFill="1" applyBorder="1" applyAlignment="1" applyProtection="1">
      <alignment horizontal="center" vertical="center"/>
      <protection locked="0"/>
    </xf>
    <xf numFmtId="0" fontId="91" fillId="20" borderId="63" xfId="0" applyFont="1" applyFill="1" applyBorder="1" applyAlignment="1" applyProtection="1">
      <alignment horizontal="center" vertical="center"/>
      <protection locked="0"/>
    </xf>
    <xf numFmtId="0" fontId="94" fillId="33" borderId="48" xfId="0" applyFont="1" applyFill="1" applyBorder="1" applyAlignment="1" applyProtection="1">
      <alignment horizontal="left" vertical="center"/>
      <protection hidden="1"/>
    </xf>
    <xf numFmtId="0" fontId="94" fillId="33" borderId="32" xfId="0" applyFont="1" applyFill="1" applyBorder="1" applyAlignment="1" applyProtection="1">
      <alignment horizontal="left" vertical="center"/>
      <protection hidden="1"/>
    </xf>
    <xf numFmtId="0" fontId="85" fillId="33" borderId="48" xfId="0" applyFont="1" applyFill="1" applyBorder="1" applyAlignment="1" applyProtection="1">
      <alignment horizontal="left" vertical="center"/>
      <protection hidden="1"/>
    </xf>
    <xf numFmtId="0" fontId="85" fillId="33" borderId="32" xfId="0" applyFont="1" applyFill="1" applyBorder="1" applyAlignment="1" applyProtection="1">
      <alignment horizontal="left" vertical="center"/>
      <protection hidden="1"/>
    </xf>
    <xf numFmtId="0" fontId="99" fillId="34" borderId="32" xfId="0" applyFont="1" applyFill="1" applyBorder="1" applyAlignment="1" applyProtection="1">
      <alignment horizontal="center" vertical="center"/>
      <protection locked="0"/>
    </xf>
    <xf numFmtId="0" fontId="99" fillId="34" borderId="63" xfId="0" applyFont="1" applyFill="1" applyBorder="1" applyAlignment="1" applyProtection="1">
      <alignment horizontal="center" vertical="center"/>
      <protection locked="0"/>
    </xf>
    <xf numFmtId="0" fontId="61" fillId="34" borderId="48" xfId="0" applyFont="1" applyFill="1" applyBorder="1" applyAlignment="1" applyProtection="1">
      <alignment horizontal="left" vertical="center"/>
      <protection hidden="1"/>
    </xf>
    <xf numFmtId="0" fontId="61" fillId="34" borderId="32" xfId="0" applyFont="1" applyFill="1" applyBorder="1" applyAlignment="1" applyProtection="1">
      <alignment horizontal="left" vertical="center"/>
      <protection hidden="1"/>
    </xf>
    <xf numFmtId="0" fontId="59" fillId="34" borderId="32" xfId="0" applyFont="1" applyFill="1" applyBorder="1" applyAlignment="1" applyProtection="1">
      <alignment horizontal="center" vertical="center"/>
      <protection locked="0"/>
    </xf>
    <xf numFmtId="0" fontId="59" fillId="34" borderId="63" xfId="0" applyFont="1" applyFill="1" applyBorder="1" applyAlignment="1" applyProtection="1">
      <alignment horizontal="center" vertical="center"/>
      <protection locked="0"/>
    </xf>
    <xf numFmtId="0" fontId="58" fillId="34" borderId="48" xfId="0" applyFont="1" applyFill="1" applyBorder="1" applyAlignment="1" applyProtection="1">
      <alignment horizontal="left" vertical="center"/>
      <protection hidden="1"/>
    </xf>
    <xf numFmtId="0" fontId="58" fillId="34" borderId="32" xfId="0" applyFont="1" applyFill="1" applyBorder="1" applyAlignment="1" applyProtection="1">
      <alignment horizontal="left" vertical="center"/>
      <protection hidden="1"/>
    </xf>
    <xf numFmtId="0" fontId="96" fillId="34" borderId="32" xfId="0" applyFont="1" applyFill="1" applyBorder="1" applyAlignment="1" applyProtection="1">
      <alignment horizontal="center" vertical="center"/>
      <protection locked="0"/>
    </xf>
    <xf numFmtId="0" fontId="96" fillId="34" borderId="63" xfId="0" applyFont="1" applyFill="1" applyBorder="1" applyAlignment="1" applyProtection="1">
      <alignment horizontal="center" vertical="center"/>
      <protection locked="0"/>
    </xf>
    <xf numFmtId="0" fontId="81" fillId="10" borderId="0" xfId="0" applyFont="1" applyFill="1" applyAlignment="1" applyProtection="1">
      <alignment horizontal="center" vertical="center"/>
      <protection hidden="1"/>
    </xf>
    <xf numFmtId="0" fontId="82" fillId="14" borderId="48" xfId="0" applyFont="1" applyFill="1" applyBorder="1" applyAlignment="1" applyProtection="1">
      <alignment horizontal="left" vertical="center"/>
      <protection hidden="1"/>
    </xf>
    <xf numFmtId="0" fontId="82" fillId="14" borderId="32" xfId="0" applyFont="1" applyFill="1" applyBorder="1" applyAlignment="1" applyProtection="1">
      <alignment horizontal="left" vertical="center"/>
      <protection hidden="1"/>
    </xf>
    <xf numFmtId="0" fontId="91" fillId="35" borderId="32" xfId="0" applyFont="1" applyFill="1" applyBorder="1" applyAlignment="1" applyProtection="1">
      <alignment horizontal="center" vertical="center"/>
      <protection locked="0"/>
    </xf>
    <xf numFmtId="0" fontId="91" fillId="35" borderId="63" xfId="0" applyFont="1" applyFill="1" applyBorder="1" applyAlignment="1" applyProtection="1">
      <alignment horizontal="center" vertical="center"/>
      <protection locked="0"/>
    </xf>
    <xf numFmtId="0" fontId="91" fillId="14" borderId="32" xfId="0" applyFont="1" applyFill="1" applyBorder="1" applyAlignment="1" applyProtection="1">
      <alignment horizontal="center" vertical="center"/>
      <protection locked="0"/>
    </xf>
    <xf numFmtId="0" fontId="91" fillId="14" borderId="63" xfId="0" applyFont="1" applyFill="1" applyBorder="1" applyAlignment="1" applyProtection="1">
      <alignment horizontal="center" vertical="center"/>
      <protection locked="0"/>
    </xf>
    <xf numFmtId="0" fontId="86" fillId="5" borderId="32" xfId="0" applyFont="1" applyFill="1" applyBorder="1" applyAlignment="1" applyProtection="1">
      <alignment horizontal="center" vertical="center"/>
      <protection locked="0"/>
    </xf>
    <xf numFmtId="0" fontId="86" fillId="5" borderId="63" xfId="0" applyFont="1" applyFill="1" applyBorder="1" applyAlignment="1" applyProtection="1">
      <alignment horizontal="center" vertical="center"/>
      <protection locked="0"/>
    </xf>
    <xf numFmtId="0" fontId="85" fillId="14" borderId="48" xfId="0" applyFont="1" applyFill="1" applyBorder="1" applyAlignment="1" applyProtection="1">
      <alignment horizontal="left" vertical="center"/>
      <protection hidden="1"/>
    </xf>
    <xf numFmtId="0" fontId="85" fillId="14" borderId="32" xfId="0" applyFont="1" applyFill="1" applyBorder="1" applyAlignment="1" applyProtection="1">
      <alignment horizontal="left" vertical="center"/>
      <protection hidden="1"/>
    </xf>
    <xf numFmtId="0" fontId="71" fillId="14" borderId="39" xfId="0" applyFont="1" applyFill="1" applyBorder="1" applyAlignment="1">
      <alignment horizontal="center" vertical="center"/>
    </xf>
    <xf numFmtId="0" fontId="71" fillId="14" borderId="4" xfId="0" applyFont="1" applyFill="1" applyBorder="1" applyAlignment="1">
      <alignment horizontal="center" vertical="center"/>
    </xf>
    <xf numFmtId="0" fontId="63" fillId="10" borderId="64" xfId="0" applyFont="1" applyFill="1" applyBorder="1" applyAlignment="1" applyProtection="1">
      <alignment horizontal="center" vertical="center" wrapText="1"/>
      <protection hidden="1"/>
    </xf>
    <xf numFmtId="0" fontId="63" fillId="10" borderId="56" xfId="0" applyFont="1" applyFill="1" applyBorder="1" applyAlignment="1" applyProtection="1">
      <alignment horizontal="center" vertical="center" wrapText="1"/>
      <protection hidden="1"/>
    </xf>
    <xf numFmtId="0" fontId="62" fillId="12" borderId="10" xfId="0" applyFont="1" applyFill="1" applyBorder="1" applyAlignment="1" applyProtection="1">
      <alignment horizontal="center" vertical="center" wrapText="1"/>
      <protection hidden="1"/>
    </xf>
    <xf numFmtId="14" fontId="63" fillId="10" borderId="64" xfId="0" applyNumberFormat="1" applyFont="1" applyFill="1" applyBorder="1" applyAlignment="1" applyProtection="1">
      <alignment horizontal="center" vertical="center" wrapText="1"/>
      <protection hidden="1"/>
    </xf>
    <xf numFmtId="14" fontId="63" fillId="10" borderId="56" xfId="0" applyNumberFormat="1" applyFont="1" applyFill="1" applyBorder="1" applyAlignment="1" applyProtection="1">
      <alignment horizontal="center" vertical="center" wrapText="1"/>
      <protection hidden="1"/>
    </xf>
    <xf numFmtId="0" fontId="56" fillId="0" borderId="15" xfId="0" applyFont="1" applyBorder="1" applyAlignment="1" applyProtection="1">
      <alignment horizontal="left" vertical="center"/>
      <protection hidden="1"/>
    </xf>
    <xf numFmtId="0" fontId="56" fillId="0" borderId="27" xfId="0" applyFont="1" applyBorder="1" applyAlignment="1" applyProtection="1">
      <alignment horizontal="left" vertical="center"/>
      <protection hidden="1"/>
    </xf>
    <xf numFmtId="0" fontId="56" fillId="0" borderId="24" xfId="0" applyFont="1" applyBorder="1" applyAlignment="1" applyProtection="1">
      <alignment horizontal="left" vertical="center"/>
      <protection hidden="1"/>
    </xf>
    <xf numFmtId="0" fontId="56" fillId="0" borderId="28" xfId="0" applyFont="1" applyBorder="1" applyAlignment="1" applyProtection="1">
      <alignment horizontal="left" vertical="center"/>
      <protection hidden="1"/>
    </xf>
    <xf numFmtId="0" fontId="55" fillId="0" borderId="19" xfId="0" applyFont="1" applyBorder="1" applyAlignment="1" applyProtection="1">
      <alignment horizontal="center" vertical="center" wrapText="1"/>
      <protection hidden="1"/>
    </xf>
    <xf numFmtId="0" fontId="55" fillId="0" borderId="22" xfId="0" applyFont="1" applyBorder="1" applyAlignment="1" applyProtection="1">
      <alignment horizontal="center" vertical="center" wrapText="1"/>
      <protection hidden="1"/>
    </xf>
    <xf numFmtId="0" fontId="55" fillId="0" borderId="34" xfId="0" applyFont="1" applyBorder="1" applyAlignment="1" applyProtection="1">
      <alignment horizontal="center" vertical="center" wrapText="1"/>
      <protection hidden="1"/>
    </xf>
    <xf numFmtId="0" fontId="55" fillId="0" borderId="20" xfId="0" applyFont="1" applyBorder="1" applyAlignment="1" applyProtection="1">
      <alignment horizontal="center" vertical="center" wrapText="1"/>
      <protection hidden="1"/>
    </xf>
    <xf numFmtId="0" fontId="55" fillId="0" borderId="0" xfId="0" applyFont="1" applyBorder="1" applyAlignment="1" applyProtection="1">
      <alignment horizontal="center" vertical="center" wrapText="1"/>
      <protection hidden="1"/>
    </xf>
    <xf numFmtId="0" fontId="55" fillId="0" borderId="36" xfId="0" applyFont="1" applyBorder="1" applyAlignment="1" applyProtection="1">
      <alignment horizontal="center" vertical="center" wrapText="1"/>
      <protection hidden="1"/>
    </xf>
    <xf numFmtId="0" fontId="55" fillId="0" borderId="21" xfId="0" applyFont="1" applyBorder="1" applyAlignment="1" applyProtection="1">
      <alignment horizontal="center" vertical="center" wrapText="1"/>
      <protection hidden="1"/>
    </xf>
    <xf numFmtId="0" fontId="55" fillId="0" borderId="23" xfId="0" applyFont="1" applyBorder="1" applyAlignment="1" applyProtection="1">
      <alignment horizontal="center" vertical="center" wrapText="1"/>
      <protection hidden="1"/>
    </xf>
    <xf numFmtId="0" fontId="55" fillId="0" borderId="35" xfId="0" applyFont="1" applyBorder="1" applyAlignment="1" applyProtection="1">
      <alignment horizontal="center" vertical="center" wrapText="1"/>
      <protection hidden="1"/>
    </xf>
    <xf numFmtId="0" fontId="59" fillId="0" borderId="15" xfId="0" applyFont="1" applyBorder="1" applyAlignment="1" applyProtection="1">
      <alignment horizontal="left" vertical="center"/>
      <protection hidden="1"/>
    </xf>
    <xf numFmtId="0" fontId="59" fillId="0" borderId="27" xfId="0" applyFont="1" applyBorder="1" applyAlignment="1" applyProtection="1">
      <alignment horizontal="left" vertical="center"/>
      <protection hidden="1"/>
    </xf>
    <xf numFmtId="0" fontId="59" fillId="0" borderId="24" xfId="0" applyFont="1" applyBorder="1" applyAlignment="1" applyProtection="1">
      <alignment horizontal="left" vertical="center"/>
      <protection hidden="1"/>
    </xf>
    <xf numFmtId="0" fontId="59" fillId="0" borderId="28" xfId="0" applyFont="1" applyBorder="1" applyAlignment="1" applyProtection="1">
      <alignment horizontal="left" vertical="center"/>
      <protection hidden="1"/>
    </xf>
    <xf numFmtId="0" fontId="53" fillId="36" borderId="0" xfId="0" applyFont="1" applyFill="1" applyAlignment="1" applyProtection="1">
      <alignment horizontal="center" vertical="center"/>
      <protection hidden="1"/>
    </xf>
    <xf numFmtId="0" fontId="54" fillId="10" borderId="56" xfId="0" applyFont="1" applyFill="1" applyBorder="1" applyAlignment="1" applyProtection="1">
      <alignment horizontal="center" vertical="center"/>
      <protection hidden="1"/>
    </xf>
    <xf numFmtId="0" fontId="54" fillId="10" borderId="65" xfId="0" applyFont="1" applyFill="1" applyBorder="1" applyAlignment="1" applyProtection="1">
      <alignment horizontal="center" vertical="center"/>
      <protection hidden="1"/>
    </xf>
    <xf numFmtId="0" fontId="54" fillId="10" borderId="64" xfId="0" applyFont="1" applyFill="1" applyBorder="1" applyAlignment="1" applyProtection="1">
      <alignment horizontal="center" vertical="center"/>
      <protection hidden="1"/>
    </xf>
    <xf numFmtId="0" fontId="8" fillId="0" borderId="10" xfId="0" applyFont="1" applyBorder="1" applyAlignment="1" applyProtection="1">
      <alignment horizontal="center" vertical="center" wrapText="1"/>
      <protection locked="0"/>
    </xf>
    <xf numFmtId="0" fontId="8" fillId="0" borderId="11" xfId="0" applyFont="1" applyBorder="1" applyAlignment="1" applyProtection="1">
      <alignment horizontal="center" vertical="center" wrapText="1"/>
      <protection locked="0"/>
    </xf>
    <xf numFmtId="0" fontId="8" fillId="0" borderId="46" xfId="0" applyFont="1" applyBorder="1" applyAlignment="1" applyProtection="1">
      <alignment horizontal="center" vertical="center" wrapText="1"/>
      <protection locked="0"/>
    </xf>
    <xf numFmtId="0" fontId="8" fillId="0" borderId="10" xfId="0" applyFont="1" applyBorder="1" applyAlignment="1" applyProtection="1">
      <alignment horizontal="left" vertical="center" wrapText="1"/>
      <protection locked="0"/>
    </xf>
    <xf numFmtId="0" fontId="8" fillId="0" borderId="11" xfId="0" applyFont="1" applyBorder="1" applyAlignment="1" applyProtection="1">
      <alignment horizontal="center" vertical="center" wrapText="1"/>
      <protection hidden="1"/>
    </xf>
    <xf numFmtId="0" fontId="8" fillId="0" borderId="46" xfId="0" applyFont="1" applyBorder="1" applyAlignment="1" applyProtection="1">
      <alignment horizontal="center" vertical="center" wrapText="1"/>
      <protection hidden="1"/>
    </xf>
    <xf numFmtId="0" fontId="18" fillId="0" borderId="10" xfId="0" applyFont="1" applyBorder="1" applyAlignment="1" applyProtection="1">
      <alignment horizontal="center" vertical="center"/>
      <protection hidden="1"/>
    </xf>
    <xf numFmtId="0" fontId="18" fillId="0" borderId="10" xfId="0" applyFont="1" applyBorder="1" applyAlignment="1" applyProtection="1">
      <alignment horizontal="center" vertical="center" wrapText="1"/>
      <protection hidden="1"/>
    </xf>
    <xf numFmtId="0" fontId="18" fillId="0" borderId="10" xfId="0" applyFont="1" applyBorder="1" applyAlignment="1" applyProtection="1">
      <alignment horizontal="center" vertical="center" wrapText="1"/>
      <protection locked="0"/>
    </xf>
    <xf numFmtId="0" fontId="18" fillId="0" borderId="11" xfId="0" applyFont="1" applyBorder="1" applyAlignment="1" applyProtection="1">
      <alignment horizontal="left" vertical="center" wrapText="1"/>
      <protection locked="0"/>
    </xf>
    <xf numFmtId="0" fontId="18" fillId="0" borderId="46" xfId="0" applyFont="1" applyBorder="1" applyAlignment="1" applyProtection="1">
      <alignment horizontal="left" vertical="center" wrapText="1"/>
      <protection locked="0"/>
    </xf>
    <xf numFmtId="0" fontId="36" fillId="8" borderId="0" xfId="0" applyFont="1" applyFill="1" applyAlignment="1" applyProtection="1">
      <alignment vertical="top"/>
      <protection locked="0"/>
    </xf>
    <xf numFmtId="0" fontId="8" fillId="0" borderId="5" xfId="0" applyFont="1" applyBorder="1" applyAlignment="1" applyProtection="1">
      <alignment horizontal="center" vertical="center" wrapText="1"/>
      <protection locked="0"/>
    </xf>
    <xf numFmtId="0" fontId="8" fillId="0" borderId="4" xfId="0" applyFont="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18" fillId="0" borderId="10" xfId="0" applyFont="1" applyBorder="1" applyAlignment="1" applyProtection="1">
      <alignment horizontal="left" vertical="center" wrapText="1"/>
      <protection locked="0"/>
    </xf>
    <xf numFmtId="0" fontId="8" fillId="0" borderId="10" xfId="0" applyNumberFormat="1" applyFont="1" applyBorder="1" applyAlignment="1" applyProtection="1">
      <alignment horizontal="center" vertical="center" wrapText="1"/>
      <protection locked="0"/>
    </xf>
    <xf numFmtId="0" fontId="27" fillId="0" borderId="0" xfId="0" applyFont="1" applyAlignment="1" applyProtection="1">
      <alignment horizontal="center" vertical="center" wrapText="1"/>
      <protection hidden="1"/>
    </xf>
    <xf numFmtId="0" fontId="18" fillId="8" borderId="20" xfId="0" applyFont="1" applyFill="1" applyBorder="1" applyAlignment="1" applyProtection="1">
      <alignment horizontal="left" vertical="center" wrapText="1"/>
      <protection hidden="1"/>
    </xf>
    <xf numFmtId="0" fontId="18" fillId="8" borderId="0" xfId="0" applyFont="1" applyFill="1" applyBorder="1" applyAlignment="1" applyProtection="1">
      <alignment horizontal="left" vertical="center" wrapText="1"/>
      <protection hidden="1"/>
    </xf>
    <xf numFmtId="0" fontId="18" fillId="8" borderId="36" xfId="0" applyFont="1" applyFill="1" applyBorder="1" applyAlignment="1" applyProtection="1">
      <alignment horizontal="left" vertical="center" wrapText="1"/>
      <protection hidden="1"/>
    </xf>
    <xf numFmtId="0" fontId="18" fillId="8" borderId="21" xfId="0" applyFont="1" applyFill="1" applyBorder="1" applyAlignment="1" applyProtection="1">
      <alignment horizontal="left" vertical="center" wrapText="1"/>
      <protection hidden="1"/>
    </xf>
    <xf numFmtId="0" fontId="18" fillId="8" borderId="23" xfId="0" applyFont="1" applyFill="1" applyBorder="1" applyAlignment="1" applyProtection="1">
      <alignment horizontal="left" vertical="center" wrapText="1"/>
      <protection hidden="1"/>
    </xf>
    <xf numFmtId="0" fontId="18" fillId="8" borderId="35" xfId="0" applyFont="1" applyFill="1" applyBorder="1" applyAlignment="1" applyProtection="1">
      <alignment horizontal="left" vertical="center" wrapText="1"/>
      <protection hidden="1"/>
    </xf>
    <xf numFmtId="0" fontId="28" fillId="0" borderId="19" xfId="0" applyFont="1" applyBorder="1" applyAlignment="1" applyProtection="1">
      <alignment horizontal="center" vertical="center"/>
      <protection locked="0"/>
    </xf>
    <xf numFmtId="0" fontId="28" fillId="0" borderId="22" xfId="0" applyFont="1" applyBorder="1" applyAlignment="1" applyProtection="1">
      <alignment horizontal="center" vertical="center"/>
      <protection locked="0"/>
    </xf>
    <xf numFmtId="0" fontId="28" fillId="0" borderId="34" xfId="0" applyFont="1" applyBorder="1" applyAlignment="1" applyProtection="1">
      <alignment horizontal="center" vertical="center"/>
      <protection locked="0"/>
    </xf>
    <xf numFmtId="0" fontId="28" fillId="0" borderId="21" xfId="0" applyFont="1" applyBorder="1" applyAlignment="1" applyProtection="1">
      <alignment horizontal="center" vertical="center"/>
      <protection locked="0"/>
    </xf>
    <xf numFmtId="0" fontId="28" fillId="0" borderId="23" xfId="0" applyFont="1" applyBorder="1" applyAlignment="1" applyProtection="1">
      <alignment horizontal="center" vertical="center"/>
      <protection locked="0"/>
    </xf>
    <xf numFmtId="0" fontId="28" fillId="0" borderId="35" xfId="0" applyFont="1" applyBorder="1" applyAlignment="1" applyProtection="1">
      <alignment horizontal="center" vertical="center"/>
      <protection locked="0"/>
    </xf>
    <xf numFmtId="0" fontId="19" fillId="8" borderId="0" xfId="0" applyFont="1" applyFill="1" applyBorder="1" applyAlignment="1" applyProtection="1">
      <alignment horizontal="left" vertical="center" wrapText="1"/>
      <protection hidden="1"/>
    </xf>
    <xf numFmtId="0" fontId="19" fillId="8" borderId="36" xfId="0" applyFont="1" applyFill="1" applyBorder="1" applyAlignment="1" applyProtection="1">
      <alignment horizontal="left" vertical="center" wrapText="1"/>
      <protection hidden="1"/>
    </xf>
    <xf numFmtId="0" fontId="19" fillId="8" borderId="23" xfId="0" applyFont="1" applyFill="1" applyBorder="1" applyAlignment="1" applyProtection="1">
      <alignment horizontal="left" vertical="center" wrapText="1"/>
      <protection hidden="1"/>
    </xf>
    <xf numFmtId="0" fontId="19" fillId="8" borderId="35" xfId="0" applyFont="1" applyFill="1" applyBorder="1" applyAlignment="1" applyProtection="1">
      <alignment horizontal="left" vertical="center" wrapText="1"/>
      <protection hidden="1"/>
    </xf>
    <xf numFmtId="0" fontId="0" fillId="8" borderId="34" xfId="0" applyFill="1" applyBorder="1" applyAlignment="1" applyProtection="1">
      <alignment horizontal="center"/>
      <protection hidden="1"/>
    </xf>
    <xf numFmtId="0" fontId="0" fillId="8" borderId="36" xfId="0" applyFill="1" applyBorder="1" applyAlignment="1" applyProtection="1">
      <alignment horizontal="center"/>
      <protection hidden="1"/>
    </xf>
    <xf numFmtId="0" fontId="0" fillId="8" borderId="35" xfId="0" applyFill="1" applyBorder="1" applyAlignment="1" applyProtection="1">
      <alignment horizontal="center"/>
      <protection hidden="1"/>
    </xf>
    <xf numFmtId="0" fontId="37" fillId="8" borderId="34" xfId="0" applyFont="1" applyFill="1" applyBorder="1" applyAlignment="1" applyProtection="1">
      <alignment horizontal="center" vertical="center" wrapText="1"/>
      <protection hidden="1"/>
    </xf>
    <xf numFmtId="0" fontId="37" fillId="8" borderId="36" xfId="0" applyFont="1" applyFill="1" applyBorder="1" applyAlignment="1" applyProtection="1">
      <alignment horizontal="center" vertical="center" wrapText="1"/>
      <protection hidden="1"/>
    </xf>
    <xf numFmtId="0" fontId="37" fillId="8" borderId="35" xfId="0" applyFont="1" applyFill="1" applyBorder="1" applyAlignment="1" applyProtection="1">
      <alignment horizontal="center" vertical="center" wrapText="1"/>
      <protection hidden="1"/>
    </xf>
    <xf numFmtId="0" fontId="19" fillId="8" borderId="19" xfId="0" applyFont="1" applyFill="1" applyBorder="1" applyAlignment="1" applyProtection="1">
      <alignment horizontal="left" vertical="center" wrapText="1"/>
      <protection hidden="1"/>
    </xf>
    <xf numFmtId="0" fontId="19" fillId="8" borderId="22" xfId="0" applyFont="1" applyFill="1" applyBorder="1" applyAlignment="1" applyProtection="1">
      <alignment horizontal="left" vertical="center" wrapText="1"/>
      <protection hidden="1"/>
    </xf>
    <xf numFmtId="0" fontId="19" fillId="8" borderId="34" xfId="0" applyFont="1" applyFill="1" applyBorder="1" applyAlignment="1" applyProtection="1">
      <alignment horizontal="left" vertical="center" wrapText="1"/>
      <protection hidden="1"/>
    </xf>
    <xf numFmtId="0" fontId="19" fillId="8" borderId="20" xfId="0" applyFont="1" applyFill="1" applyBorder="1" applyAlignment="1" applyProtection="1">
      <alignment horizontal="left" vertical="center" wrapText="1"/>
      <protection hidden="1"/>
    </xf>
    <xf numFmtId="0" fontId="21" fillId="8" borderId="66" xfId="0" applyFont="1" applyFill="1" applyBorder="1" applyAlignment="1" applyProtection="1">
      <alignment horizontal="left" vertical="center" wrapText="1"/>
      <protection hidden="1"/>
    </xf>
    <xf numFmtId="0" fontId="21" fillId="8" borderId="22" xfId="0" applyFont="1" applyFill="1" applyBorder="1" applyAlignment="1" applyProtection="1">
      <alignment horizontal="left" vertical="center" wrapText="1"/>
      <protection hidden="1"/>
    </xf>
    <xf numFmtId="0" fontId="21" fillId="8" borderId="67" xfId="0" applyFont="1" applyFill="1" applyBorder="1" applyAlignment="1" applyProtection="1">
      <alignment horizontal="left" vertical="center" wrapText="1"/>
      <protection hidden="1"/>
    </xf>
    <xf numFmtId="0" fontId="21" fillId="8" borderId="31" xfId="0" applyFont="1" applyFill="1" applyBorder="1" applyAlignment="1" applyProtection="1">
      <alignment horizontal="left" vertical="center" wrapText="1"/>
      <protection hidden="1"/>
    </xf>
    <xf numFmtId="0" fontId="21" fillId="8" borderId="0" xfId="0" applyFont="1" applyFill="1" applyBorder="1" applyAlignment="1" applyProtection="1">
      <alignment horizontal="left" vertical="center" wrapText="1"/>
      <protection hidden="1"/>
    </xf>
    <xf numFmtId="0" fontId="21" fillId="8" borderId="30" xfId="0" applyFont="1" applyFill="1" applyBorder="1" applyAlignment="1" applyProtection="1">
      <alignment horizontal="left" vertical="center" wrapText="1"/>
      <protection hidden="1"/>
    </xf>
    <xf numFmtId="0" fontId="21" fillId="8" borderId="68" xfId="0" applyFont="1" applyFill="1" applyBorder="1" applyAlignment="1" applyProtection="1">
      <alignment horizontal="left" vertical="center" wrapText="1"/>
      <protection hidden="1"/>
    </xf>
    <xf numFmtId="0" fontId="21" fillId="8" borderId="23" xfId="0" applyFont="1" applyFill="1" applyBorder="1" applyAlignment="1" applyProtection="1">
      <alignment horizontal="left" vertical="center" wrapText="1"/>
      <protection hidden="1"/>
    </xf>
    <xf numFmtId="0" fontId="21" fillId="8" borderId="69" xfId="0" applyFont="1" applyFill="1" applyBorder="1" applyAlignment="1" applyProtection="1">
      <alignment horizontal="left" vertical="center" wrapText="1"/>
      <protection hidden="1"/>
    </xf>
    <xf numFmtId="0" fontId="0" fillId="8" borderId="19" xfId="0" applyFill="1" applyBorder="1" applyAlignment="1" applyProtection="1">
      <alignment horizontal="center" vertical="center"/>
      <protection hidden="1"/>
    </xf>
    <xf numFmtId="0" fontId="0" fillId="8" borderId="22" xfId="0" applyFill="1" applyBorder="1" applyAlignment="1" applyProtection="1">
      <alignment horizontal="center" vertical="center"/>
      <protection hidden="1"/>
    </xf>
    <xf numFmtId="0" fontId="0" fillId="8" borderId="20" xfId="0" applyFill="1" applyBorder="1" applyAlignment="1" applyProtection="1">
      <alignment horizontal="center" vertical="center"/>
      <protection hidden="1"/>
    </xf>
    <xf numFmtId="0" fontId="0" fillId="8" borderId="0" xfId="0" applyFill="1" applyBorder="1" applyAlignment="1" applyProtection="1">
      <alignment horizontal="center" vertical="center"/>
      <protection hidden="1"/>
    </xf>
    <xf numFmtId="0" fontId="31" fillId="8" borderId="22" xfId="0" applyFont="1" applyFill="1" applyBorder="1" applyAlignment="1" applyProtection="1">
      <alignment horizontal="center" vertical="center" wrapText="1"/>
      <protection hidden="1"/>
    </xf>
    <xf numFmtId="0" fontId="31" fillId="8" borderId="22" xfId="0" applyFont="1" applyFill="1" applyBorder="1" applyAlignment="1" applyProtection="1">
      <alignment horizontal="center" vertical="center"/>
      <protection hidden="1"/>
    </xf>
    <xf numFmtId="0" fontId="31" fillId="8" borderId="0" xfId="0" applyFont="1" applyFill="1" applyBorder="1" applyAlignment="1" applyProtection="1">
      <alignment horizontal="center" vertical="center"/>
      <protection hidden="1"/>
    </xf>
    <xf numFmtId="0" fontId="32" fillId="8" borderId="0" xfId="0" applyFont="1" applyFill="1" applyBorder="1" applyAlignment="1" applyProtection="1">
      <alignment horizontal="center" vertical="center"/>
      <protection hidden="1"/>
    </xf>
    <xf numFmtId="0" fontId="19" fillId="8" borderId="19" xfId="0" applyFont="1" applyFill="1" applyBorder="1" applyAlignment="1" applyProtection="1">
      <alignment horizontal="center" vertical="center" wrapText="1"/>
      <protection hidden="1"/>
    </xf>
    <xf numFmtId="0" fontId="19" fillId="8" borderId="22" xfId="0" applyFont="1" applyFill="1" applyBorder="1" applyAlignment="1" applyProtection="1">
      <alignment horizontal="center" vertical="center" wrapText="1"/>
      <protection hidden="1"/>
    </xf>
    <xf numFmtId="0" fontId="19" fillId="8" borderId="34" xfId="0" applyFont="1" applyFill="1" applyBorder="1" applyAlignment="1" applyProtection="1">
      <alignment horizontal="center" vertical="center" wrapText="1"/>
      <protection hidden="1"/>
    </xf>
    <xf numFmtId="0" fontId="19" fillId="8" borderId="20" xfId="0" applyFont="1" applyFill="1" applyBorder="1" applyAlignment="1" applyProtection="1">
      <alignment horizontal="center" vertical="center" wrapText="1"/>
      <protection hidden="1"/>
    </xf>
    <xf numFmtId="0" fontId="19" fillId="8" borderId="0" xfId="0" applyFont="1" applyFill="1" applyBorder="1" applyAlignment="1" applyProtection="1">
      <alignment horizontal="center" vertical="center" wrapText="1"/>
      <protection hidden="1"/>
    </xf>
    <xf numFmtId="0" fontId="19" fillId="8" borderId="36" xfId="0" applyFont="1" applyFill="1" applyBorder="1" applyAlignment="1" applyProtection="1">
      <alignment horizontal="center" vertical="center" wrapText="1"/>
      <protection hidden="1"/>
    </xf>
    <xf numFmtId="0" fontId="19" fillId="8" borderId="21" xfId="0" applyFont="1" applyFill="1" applyBorder="1" applyAlignment="1" applyProtection="1">
      <alignment horizontal="center" vertical="center" wrapText="1"/>
      <protection hidden="1"/>
    </xf>
    <xf numFmtId="0" fontId="19" fillId="8" borderId="23" xfId="0" applyFont="1" applyFill="1" applyBorder="1" applyAlignment="1" applyProtection="1">
      <alignment horizontal="center" vertical="center" wrapText="1"/>
      <protection hidden="1"/>
    </xf>
    <xf numFmtId="0" fontId="19" fillId="8" borderId="35" xfId="0" applyFont="1" applyFill="1" applyBorder="1" applyAlignment="1" applyProtection="1">
      <alignment horizontal="center" vertical="center" wrapText="1"/>
      <protection hidden="1"/>
    </xf>
    <xf numFmtId="0" fontId="1" fillId="8" borderId="20" xfId="0" applyFont="1" applyFill="1" applyBorder="1" applyAlignment="1" applyProtection="1">
      <alignment horizontal="left" vertical="center"/>
      <protection hidden="1"/>
    </xf>
    <xf numFmtId="0" fontId="1" fillId="8" borderId="0" xfId="0" applyFont="1" applyFill="1" applyBorder="1" applyAlignment="1" applyProtection="1">
      <alignment horizontal="left" vertical="center"/>
      <protection hidden="1"/>
    </xf>
    <xf numFmtId="0" fontId="5" fillId="8" borderId="0" xfId="0" applyFont="1" applyFill="1" applyBorder="1" applyAlignment="1" applyProtection="1">
      <alignment horizontal="center" vertical="center"/>
      <protection hidden="1"/>
    </xf>
    <xf numFmtId="0" fontId="1" fillId="8" borderId="21" xfId="0" applyFont="1" applyFill="1" applyBorder="1" applyAlignment="1" applyProtection="1">
      <alignment horizontal="left" vertical="center"/>
      <protection hidden="1"/>
    </xf>
    <xf numFmtId="0" fontId="1" fillId="8" borderId="23" xfId="0" applyFont="1" applyFill="1" applyBorder="1" applyAlignment="1" applyProtection="1">
      <alignment horizontal="left" vertical="center"/>
      <protection hidden="1"/>
    </xf>
    <xf numFmtId="0" fontId="11" fillId="8" borderId="0" xfId="0" applyFont="1" applyFill="1" applyAlignment="1" applyProtection="1">
      <alignment horizontal="center" vertical="center"/>
      <protection hidden="1"/>
    </xf>
    <xf numFmtId="0" fontId="19" fillId="8" borderId="0" xfId="0" applyFont="1" applyFill="1" applyAlignment="1" applyProtection="1">
      <alignment horizontal="center" vertical="center"/>
      <protection hidden="1"/>
    </xf>
    <xf numFmtId="0" fontId="21" fillId="8" borderId="15" xfId="0" applyFont="1" applyFill="1" applyBorder="1" applyAlignment="1" applyProtection="1">
      <alignment horizontal="center" vertical="center"/>
      <protection hidden="1"/>
    </xf>
    <xf numFmtId="0" fontId="21" fillId="8" borderId="45" xfId="0" applyFont="1" applyFill="1" applyBorder="1" applyAlignment="1" applyProtection="1">
      <alignment horizontal="center" vertical="center"/>
      <protection hidden="1"/>
    </xf>
    <xf numFmtId="0" fontId="21" fillId="8" borderId="24" xfId="0" applyFont="1" applyFill="1" applyBorder="1" applyAlignment="1" applyProtection="1">
      <alignment horizontal="center" vertical="center"/>
      <protection hidden="1"/>
    </xf>
    <xf numFmtId="0" fontId="21" fillId="8" borderId="70" xfId="0" applyFont="1" applyFill="1" applyBorder="1" applyAlignment="1" applyProtection="1">
      <alignment horizontal="center" vertical="center"/>
      <protection hidden="1"/>
    </xf>
    <xf numFmtId="0" fontId="21" fillId="8" borderId="19" xfId="0" applyFont="1" applyFill="1" applyBorder="1" applyAlignment="1" applyProtection="1">
      <alignment horizontal="center" vertical="center"/>
      <protection hidden="1"/>
    </xf>
    <xf numFmtId="0" fontId="21" fillId="8" borderId="20" xfId="0" applyFont="1" applyFill="1" applyBorder="1" applyAlignment="1" applyProtection="1">
      <alignment horizontal="center" vertical="center"/>
      <protection hidden="1"/>
    </xf>
    <xf numFmtId="0" fontId="21" fillId="8" borderId="21" xfId="0" applyFont="1" applyFill="1" applyBorder="1" applyAlignment="1" applyProtection="1">
      <alignment horizontal="center" vertical="center"/>
      <protection hidden="1"/>
    </xf>
    <xf numFmtId="0" fontId="19" fillId="8" borderId="12" xfId="0" applyFont="1" applyFill="1" applyBorder="1" applyAlignment="1" applyProtection="1">
      <alignment horizontal="center" vertical="top"/>
      <protection hidden="1"/>
    </xf>
    <xf numFmtId="0" fontId="19" fillId="8" borderId="13" xfId="0" applyFont="1" applyFill="1" applyBorder="1" applyAlignment="1" applyProtection="1">
      <alignment horizontal="center" vertical="top"/>
      <protection hidden="1"/>
    </xf>
    <xf numFmtId="0" fontId="19" fillId="8" borderId="14" xfId="0" applyFont="1" applyFill="1" applyBorder="1" applyAlignment="1" applyProtection="1">
      <alignment horizontal="center" vertical="top"/>
      <protection hidden="1"/>
    </xf>
    <xf numFmtId="0" fontId="47" fillId="8" borderId="22" xfId="0" applyFont="1" applyFill="1" applyBorder="1" applyAlignment="1" applyProtection="1">
      <alignment horizontal="center" vertical="center"/>
      <protection hidden="1"/>
    </xf>
    <xf numFmtId="0" fontId="47" fillId="8" borderId="0" xfId="0" applyFont="1" applyFill="1" applyBorder="1" applyAlignment="1" applyProtection="1">
      <alignment horizontal="center" vertical="center"/>
      <protection hidden="1"/>
    </xf>
    <xf numFmtId="0" fontId="47" fillId="8" borderId="23" xfId="0" applyFont="1" applyFill="1" applyBorder="1" applyAlignment="1" applyProtection="1">
      <alignment horizontal="center" vertical="center"/>
      <protection hidden="1"/>
    </xf>
    <xf numFmtId="0" fontId="11" fillId="8" borderId="47" xfId="0" applyFont="1" applyFill="1" applyBorder="1" applyAlignment="1" applyProtection="1">
      <alignment horizontal="center" vertical="center" wrapText="1"/>
      <protection hidden="1"/>
    </xf>
    <xf numFmtId="0" fontId="11" fillId="8" borderId="3" xfId="0" applyFont="1" applyFill="1" applyBorder="1" applyAlignment="1" applyProtection="1">
      <alignment horizontal="center" vertical="center" wrapText="1"/>
      <protection hidden="1"/>
    </xf>
    <xf numFmtId="0" fontId="11" fillId="8" borderId="51" xfId="0" applyFont="1" applyFill="1" applyBorder="1" applyAlignment="1" applyProtection="1">
      <alignment horizontal="center" vertical="center" wrapText="1"/>
      <protection hidden="1"/>
    </xf>
    <xf numFmtId="0" fontId="11" fillId="8" borderId="31" xfId="0" applyFont="1" applyFill="1" applyBorder="1" applyAlignment="1" applyProtection="1">
      <alignment horizontal="center" vertical="center" wrapText="1"/>
      <protection hidden="1"/>
    </xf>
    <xf numFmtId="0" fontId="11" fillId="8" borderId="0" xfId="0" applyFont="1" applyFill="1" applyBorder="1" applyAlignment="1" applyProtection="1">
      <alignment horizontal="center" vertical="center" wrapText="1"/>
      <protection hidden="1"/>
    </xf>
    <xf numFmtId="0" fontId="11" fillId="8" borderId="36" xfId="0" applyFont="1" applyFill="1" applyBorder="1" applyAlignment="1" applyProtection="1">
      <alignment horizontal="center" vertical="center" wrapText="1"/>
      <protection hidden="1"/>
    </xf>
    <xf numFmtId="0" fontId="11" fillId="8" borderId="38" xfId="0" applyFont="1" applyFill="1" applyBorder="1" applyAlignment="1" applyProtection="1">
      <alignment horizontal="center" vertical="center" wrapText="1"/>
      <protection hidden="1"/>
    </xf>
    <xf numFmtId="0" fontId="11" fillId="8" borderId="39" xfId="0" applyFont="1" applyFill="1" applyBorder="1" applyAlignment="1" applyProtection="1">
      <alignment horizontal="center" vertical="center" wrapText="1"/>
      <protection hidden="1"/>
    </xf>
    <xf numFmtId="0" fontId="11" fillId="8" borderId="40" xfId="0" applyFont="1" applyFill="1" applyBorder="1" applyAlignment="1" applyProtection="1">
      <alignment horizontal="center" vertical="center" wrapText="1"/>
      <protection hidden="1"/>
    </xf>
    <xf numFmtId="0" fontId="1" fillId="8" borderId="71" xfId="0" applyFont="1" applyFill="1" applyBorder="1" applyAlignment="1" applyProtection="1">
      <alignment horizontal="left" vertical="center"/>
      <protection hidden="1"/>
    </xf>
    <xf numFmtId="0" fontId="1" fillId="8" borderId="46" xfId="0" applyFont="1" applyFill="1" applyBorder="1" applyAlignment="1" applyProtection="1">
      <alignment horizontal="left" vertical="center"/>
      <protection hidden="1"/>
    </xf>
    <xf numFmtId="0" fontId="5" fillId="8" borderId="10" xfId="0" applyFont="1" applyFill="1" applyBorder="1" applyAlignment="1" applyProtection="1">
      <alignment horizontal="center" vertical="center"/>
      <protection hidden="1"/>
    </xf>
    <xf numFmtId="0" fontId="1" fillId="8" borderId="46" xfId="0" applyFont="1" applyFill="1" applyBorder="1" applyAlignment="1" applyProtection="1">
      <alignment horizontal="right" vertical="center"/>
      <protection hidden="1"/>
    </xf>
    <xf numFmtId="0" fontId="1" fillId="8" borderId="10" xfId="0" applyFont="1" applyFill="1" applyBorder="1" applyAlignment="1" applyProtection="1">
      <alignment horizontal="right" vertical="center"/>
      <protection hidden="1"/>
    </xf>
    <xf numFmtId="0" fontId="5" fillId="8" borderId="52" xfId="0" applyFont="1" applyFill="1" applyBorder="1" applyAlignment="1" applyProtection="1">
      <alignment horizontal="center" vertical="center"/>
      <protection hidden="1"/>
    </xf>
    <xf numFmtId="0" fontId="19" fillId="8" borderId="20" xfId="0" applyFont="1" applyFill="1" applyBorder="1" applyAlignment="1" applyProtection="1">
      <alignment horizontal="left" vertical="center"/>
      <protection hidden="1"/>
    </xf>
    <xf numFmtId="0" fontId="19" fillId="8" borderId="0" xfId="0" applyFont="1" applyFill="1" applyBorder="1" applyAlignment="1" applyProtection="1">
      <alignment horizontal="left" vertical="center"/>
      <protection hidden="1"/>
    </xf>
    <xf numFmtId="0" fontId="19" fillId="8" borderId="36" xfId="0" applyFont="1" applyFill="1" applyBorder="1" applyAlignment="1" applyProtection="1">
      <alignment horizontal="left" vertical="center"/>
      <protection hidden="1"/>
    </xf>
    <xf numFmtId="0" fontId="19" fillId="8" borderId="21" xfId="0" applyFont="1" applyFill="1" applyBorder="1" applyAlignment="1" applyProtection="1">
      <alignment horizontal="center" vertical="center"/>
      <protection hidden="1"/>
    </xf>
    <xf numFmtId="0" fontId="19" fillId="8" borderId="23" xfId="0" applyFont="1" applyFill="1" applyBorder="1" applyAlignment="1" applyProtection="1">
      <alignment horizontal="center" vertical="center"/>
      <protection hidden="1"/>
    </xf>
    <xf numFmtId="0" fontId="19" fillId="8" borderId="35" xfId="0" applyFont="1" applyFill="1" applyBorder="1" applyAlignment="1" applyProtection="1">
      <alignment horizontal="center" vertical="center"/>
      <protection hidden="1"/>
    </xf>
    <xf numFmtId="0" fontId="1" fillId="8" borderId="0" xfId="0" applyFont="1" applyFill="1" applyBorder="1" applyAlignment="1" applyProtection="1">
      <alignment horizontal="center" vertical="center"/>
      <protection hidden="1"/>
    </xf>
    <xf numFmtId="0" fontId="5" fillId="8" borderId="0" xfId="0" applyFont="1" applyFill="1" applyAlignment="1" applyProtection="1">
      <alignment horizontal="center" vertical="center"/>
      <protection hidden="1"/>
    </xf>
    <xf numFmtId="0" fontId="19" fillId="8" borderId="45" xfId="0" applyFont="1" applyFill="1" applyBorder="1" applyAlignment="1" applyProtection="1">
      <alignment horizontal="left" vertical="center"/>
      <protection hidden="1"/>
    </xf>
    <xf numFmtId="0" fontId="19" fillId="8" borderId="10" xfId="0" applyFont="1" applyFill="1" applyBorder="1" applyAlignment="1" applyProtection="1">
      <alignment horizontal="left" vertical="center"/>
      <protection hidden="1"/>
    </xf>
    <xf numFmtId="0" fontId="19" fillId="8" borderId="10" xfId="0" applyFont="1" applyFill="1" applyBorder="1" applyAlignment="1" applyProtection="1">
      <alignment horizontal="center" vertical="center"/>
      <protection hidden="1"/>
    </xf>
    <xf numFmtId="0" fontId="1" fillId="8" borderId="45" xfId="0" applyFont="1" applyFill="1" applyBorder="1" applyAlignment="1" applyProtection="1">
      <alignment horizontal="left" vertical="center"/>
      <protection hidden="1"/>
    </xf>
    <xf numFmtId="0" fontId="1" fillId="8" borderId="10" xfId="0" applyFont="1" applyFill="1" applyBorder="1" applyAlignment="1" applyProtection="1">
      <alignment horizontal="left" vertical="center"/>
      <protection hidden="1"/>
    </xf>
    <xf numFmtId="0" fontId="5" fillId="8" borderId="5" xfId="0" applyFont="1" applyFill="1" applyBorder="1" applyAlignment="1" applyProtection="1">
      <alignment horizontal="center" vertical="center"/>
      <protection hidden="1"/>
    </xf>
    <xf numFmtId="0" fontId="5" fillId="8" borderId="11" xfId="0" applyFont="1" applyFill="1" applyBorder="1" applyAlignment="1" applyProtection="1">
      <alignment horizontal="center" vertical="center"/>
      <protection hidden="1"/>
    </xf>
    <xf numFmtId="0" fontId="5" fillId="8" borderId="47" xfId="0" applyFont="1" applyFill="1" applyBorder="1" applyAlignment="1" applyProtection="1">
      <alignment horizontal="center" vertical="center"/>
      <protection hidden="1"/>
    </xf>
    <xf numFmtId="0" fontId="19" fillId="8" borderId="0" xfId="0" applyFont="1" applyFill="1" applyBorder="1" applyAlignment="1" applyProtection="1">
      <alignment horizontal="center" vertical="center"/>
      <protection hidden="1"/>
    </xf>
    <xf numFmtId="0" fontId="43" fillId="8" borderId="20" xfId="0" applyFont="1" applyFill="1" applyBorder="1" applyAlignment="1" applyProtection="1">
      <alignment horizontal="center" vertical="center" wrapText="1"/>
      <protection hidden="1"/>
    </xf>
    <xf numFmtId="0" fontId="43" fillId="8" borderId="0" xfId="0" applyFont="1" applyFill="1" applyBorder="1" applyAlignment="1" applyProtection="1">
      <alignment horizontal="center" vertical="center" wrapText="1"/>
      <protection hidden="1"/>
    </xf>
    <xf numFmtId="0" fontId="43" fillId="8" borderId="36" xfId="0" applyFont="1" applyFill="1" applyBorder="1" applyAlignment="1" applyProtection="1">
      <alignment horizontal="center" vertical="center" wrapText="1"/>
      <protection hidden="1"/>
    </xf>
    <xf numFmtId="0" fontId="1" fillId="8" borderId="45" xfId="0" applyFont="1" applyFill="1" applyBorder="1" applyAlignment="1" applyProtection="1">
      <alignment horizontal="center" vertical="center"/>
      <protection hidden="1"/>
    </xf>
    <xf numFmtId="0" fontId="1" fillId="8" borderId="10" xfId="0" applyFont="1" applyFill="1" applyBorder="1" applyAlignment="1" applyProtection="1">
      <alignment horizontal="center" vertical="center"/>
      <protection hidden="1"/>
    </xf>
    <xf numFmtId="14" fontId="5" fillId="8" borderId="23" xfId="0" applyNumberFormat="1" applyFont="1" applyFill="1" applyBorder="1" applyAlignment="1" applyProtection="1">
      <alignment horizontal="center" vertical="center"/>
      <protection hidden="1"/>
    </xf>
    <xf numFmtId="0" fontId="8" fillId="8" borderId="19" xfId="0" applyFont="1" applyFill="1" applyBorder="1" applyAlignment="1" applyProtection="1">
      <alignment horizontal="left" vertical="center"/>
      <protection hidden="1"/>
    </xf>
    <xf numFmtId="0" fontId="8" fillId="8" borderId="22" xfId="0" applyFont="1" applyFill="1" applyBorder="1" applyAlignment="1" applyProtection="1">
      <alignment horizontal="left" vertical="center"/>
      <protection hidden="1"/>
    </xf>
    <xf numFmtId="0" fontId="8" fillId="8" borderId="34" xfId="0" applyFont="1" applyFill="1" applyBorder="1" applyAlignment="1" applyProtection="1">
      <alignment horizontal="left" vertical="center"/>
      <protection hidden="1"/>
    </xf>
    <xf numFmtId="0" fontId="8" fillId="8" borderId="19" xfId="0" applyFont="1" applyFill="1" applyBorder="1" applyAlignment="1" applyProtection="1">
      <alignment horizontal="center" vertical="center"/>
      <protection hidden="1"/>
    </xf>
    <xf numFmtId="0" fontId="8" fillId="8" borderId="22" xfId="0" applyFont="1" applyFill="1" applyBorder="1" applyAlignment="1" applyProtection="1">
      <alignment horizontal="center" vertical="center"/>
      <protection hidden="1"/>
    </xf>
    <xf numFmtId="0" fontId="8" fillId="8" borderId="34" xfId="0" applyFont="1" applyFill="1" applyBorder="1" applyAlignment="1" applyProtection="1">
      <alignment horizontal="center" vertical="center"/>
      <protection hidden="1"/>
    </xf>
    <xf numFmtId="0" fontId="1" fillId="8" borderId="20" xfId="0" applyFont="1" applyFill="1" applyBorder="1" applyAlignment="1" applyProtection="1">
      <alignment horizontal="center" vertical="center"/>
      <protection hidden="1"/>
    </xf>
    <xf numFmtId="0" fontId="1" fillId="8" borderId="36" xfId="0" applyFont="1" applyFill="1" applyBorder="1" applyAlignment="1" applyProtection="1">
      <alignment horizontal="center" vertical="center"/>
      <protection hidden="1"/>
    </xf>
    <xf numFmtId="0" fontId="19" fillId="8" borderId="36" xfId="0" applyFont="1" applyFill="1" applyBorder="1" applyAlignment="1" applyProtection="1">
      <alignment horizontal="center" vertical="center"/>
      <protection hidden="1"/>
    </xf>
    <xf numFmtId="0" fontId="5" fillId="8" borderId="4" xfId="0" applyFont="1" applyFill="1" applyBorder="1" applyAlignment="1" applyProtection="1">
      <alignment horizontal="center" vertical="center"/>
      <protection hidden="1"/>
    </xf>
    <xf numFmtId="0" fontId="5" fillId="8" borderId="50" xfId="0" applyFont="1" applyFill="1" applyBorder="1" applyAlignment="1" applyProtection="1">
      <alignment horizontal="center" vertical="center"/>
      <protection hidden="1"/>
    </xf>
    <xf numFmtId="0" fontId="5" fillId="8" borderId="6" xfId="0" applyFont="1" applyFill="1" applyBorder="1" applyAlignment="1" applyProtection="1">
      <alignment horizontal="center" vertical="center"/>
      <protection hidden="1"/>
    </xf>
    <xf numFmtId="0" fontId="1" fillId="8" borderId="24" xfId="0" applyFont="1" applyFill="1" applyBorder="1" applyAlignment="1" applyProtection="1">
      <alignment horizontal="center" vertical="center"/>
      <protection hidden="1"/>
    </xf>
    <xf numFmtId="0" fontId="1" fillId="8" borderId="28" xfId="0" applyFont="1" applyFill="1" applyBorder="1" applyAlignment="1" applyProtection="1">
      <alignment horizontal="center" vertical="center"/>
      <protection hidden="1"/>
    </xf>
    <xf numFmtId="0" fontId="5" fillId="8" borderId="72" xfId="0" applyFont="1" applyFill="1" applyBorder="1" applyAlignment="1" applyProtection="1">
      <alignment horizontal="center" vertical="center"/>
      <protection hidden="1"/>
    </xf>
    <xf numFmtId="0" fontId="5" fillId="8" borderId="73" xfId="0" applyFont="1" applyFill="1" applyBorder="1" applyAlignment="1" applyProtection="1">
      <alignment horizontal="center" vertical="center"/>
      <protection hidden="1"/>
    </xf>
    <xf numFmtId="0" fontId="1" fillId="8" borderId="28" xfId="0" applyFont="1" applyFill="1" applyBorder="1" applyAlignment="1" applyProtection="1">
      <alignment horizontal="right" vertical="center"/>
      <protection hidden="1"/>
    </xf>
    <xf numFmtId="0" fontId="5" fillId="8" borderId="28" xfId="0" applyFont="1" applyFill="1" applyBorder="1" applyAlignment="1" applyProtection="1">
      <alignment horizontal="center" vertical="center"/>
      <protection hidden="1"/>
    </xf>
    <xf numFmtId="0" fontId="5" fillId="8" borderId="54" xfId="0" applyFont="1" applyFill="1" applyBorder="1" applyAlignment="1" applyProtection="1">
      <alignment horizontal="center" vertical="center"/>
      <protection hidden="1"/>
    </xf>
    <xf numFmtId="14" fontId="5" fillId="8" borderId="0" xfId="0" applyNumberFormat="1" applyFont="1" applyFill="1" applyBorder="1" applyAlignment="1" applyProtection="1">
      <alignment horizontal="center" vertical="center"/>
      <protection hidden="1"/>
    </xf>
    <xf numFmtId="0" fontId="43" fillId="8" borderId="16" xfId="0" applyFont="1" applyFill="1" applyBorder="1" applyAlignment="1" applyProtection="1">
      <alignment horizontal="left" vertical="center"/>
      <protection hidden="1"/>
    </xf>
    <xf numFmtId="0" fontId="43" fillId="8" borderId="74" xfId="0" applyFont="1" applyFill="1" applyBorder="1" applyAlignment="1" applyProtection="1">
      <alignment horizontal="left" vertical="center"/>
      <protection hidden="1"/>
    </xf>
    <xf numFmtId="0" fontId="43" fillId="8" borderId="49" xfId="0" applyFont="1" applyFill="1" applyBorder="1" applyAlignment="1" applyProtection="1">
      <alignment horizontal="left" vertical="center"/>
      <protection hidden="1"/>
    </xf>
    <xf numFmtId="0" fontId="1" fillId="8" borderId="5" xfId="0" applyFont="1" applyFill="1" applyBorder="1" applyAlignment="1" applyProtection="1">
      <alignment horizontal="center" vertical="center"/>
      <protection hidden="1"/>
    </xf>
    <xf numFmtId="0" fontId="1" fillId="8" borderId="4" xfId="0" applyFont="1" applyFill="1" applyBorder="1" applyAlignment="1" applyProtection="1">
      <alignment horizontal="center" vertical="center"/>
      <protection hidden="1"/>
    </xf>
    <xf numFmtId="0" fontId="19" fillId="8" borderId="32" xfId="0" applyFont="1" applyFill="1" applyBorder="1" applyAlignment="1" applyProtection="1">
      <alignment horizontal="left" vertical="center"/>
      <protection hidden="1"/>
    </xf>
    <xf numFmtId="0" fontId="5" fillId="8" borderId="32" xfId="0" applyFont="1" applyFill="1" applyBorder="1" applyAlignment="1" applyProtection="1">
      <alignment horizontal="center" vertical="center"/>
      <protection hidden="1"/>
    </xf>
    <xf numFmtId="0" fontId="5" fillId="8" borderId="63" xfId="0" applyFont="1" applyFill="1" applyBorder="1" applyAlignment="1" applyProtection="1">
      <alignment horizontal="center" vertical="center"/>
      <protection hidden="1"/>
    </xf>
    <xf numFmtId="0" fontId="19" fillId="8" borderId="42" xfId="0" applyFont="1" applyFill="1" applyBorder="1" applyAlignment="1" applyProtection="1">
      <alignment horizontal="left" vertical="center"/>
      <protection hidden="1"/>
    </xf>
    <xf numFmtId="0" fontId="19" fillId="8" borderId="19" xfId="0" applyFont="1" applyFill="1" applyBorder="1" applyAlignment="1" applyProtection="1">
      <alignment horizontal="left" vertical="center"/>
      <protection hidden="1"/>
    </xf>
    <xf numFmtId="0" fontId="19" fillId="8" borderId="22" xfId="0" applyFont="1" applyFill="1" applyBorder="1" applyAlignment="1" applyProtection="1">
      <alignment horizontal="left" vertical="center"/>
      <protection hidden="1"/>
    </xf>
    <xf numFmtId="0" fontId="19" fillId="8" borderId="34" xfId="0" applyFont="1" applyFill="1" applyBorder="1" applyAlignment="1" applyProtection="1">
      <alignment horizontal="left" vertical="center"/>
      <protection hidden="1"/>
    </xf>
    <xf numFmtId="0" fontId="5" fillId="8" borderId="36" xfId="0" applyFont="1" applyFill="1" applyBorder="1" applyAlignment="1" applyProtection="1">
      <alignment horizontal="center" vertical="center"/>
      <protection hidden="1"/>
    </xf>
    <xf numFmtId="0" fontId="23" fillId="8" borderId="32" xfId="0" applyFont="1" applyFill="1" applyBorder="1" applyAlignment="1" applyProtection="1">
      <alignment horizontal="center" vertical="center"/>
      <protection hidden="1"/>
    </xf>
    <xf numFmtId="0" fontId="23" fillId="8" borderId="63" xfId="0" applyFont="1" applyFill="1" applyBorder="1" applyAlignment="1" applyProtection="1">
      <alignment horizontal="center" vertical="center"/>
      <protection hidden="1"/>
    </xf>
    <xf numFmtId="0" fontId="43" fillId="8" borderId="55" xfId="0" applyFont="1" applyFill="1" applyBorder="1" applyAlignment="1" applyProtection="1">
      <alignment horizontal="left" vertical="center"/>
      <protection hidden="1"/>
    </xf>
    <xf numFmtId="0" fontId="19" fillId="8" borderId="32" xfId="0" applyFont="1" applyFill="1" applyBorder="1" applyAlignment="1" applyProtection="1">
      <alignment horizontal="left" vertical="center" wrapText="1"/>
      <protection hidden="1"/>
    </xf>
    <xf numFmtId="0" fontId="19" fillId="8" borderId="32" xfId="0" applyFont="1" applyFill="1" applyBorder="1" applyAlignment="1" applyProtection="1">
      <alignment horizontal="right" vertical="center"/>
      <protection hidden="1"/>
    </xf>
    <xf numFmtId="0" fontId="3" fillId="8" borderId="27" xfId="0" applyFont="1" applyFill="1" applyBorder="1" applyAlignment="1" applyProtection="1">
      <alignment horizontal="left" vertical="center"/>
      <protection hidden="1"/>
    </xf>
    <xf numFmtId="0" fontId="1" fillId="8" borderId="27" xfId="0" applyFont="1" applyFill="1" applyBorder="1" applyAlignment="1" applyProtection="1">
      <alignment horizontal="right" vertical="center"/>
      <protection hidden="1"/>
    </xf>
    <xf numFmtId="0" fontId="5" fillId="8" borderId="27" xfId="0" applyFont="1" applyFill="1" applyBorder="1" applyAlignment="1" applyProtection="1">
      <alignment horizontal="center" vertical="center"/>
      <protection hidden="1"/>
    </xf>
    <xf numFmtId="0" fontId="5" fillId="8" borderId="53" xfId="0" applyFont="1" applyFill="1" applyBorder="1" applyAlignment="1" applyProtection="1">
      <alignment horizontal="center" vertical="center"/>
      <protection hidden="1"/>
    </xf>
    <xf numFmtId="0" fontId="7" fillId="8" borderId="10" xfId="0" applyFont="1" applyFill="1" applyBorder="1" applyAlignment="1" applyProtection="1">
      <alignment horizontal="left" vertical="center"/>
      <protection hidden="1"/>
    </xf>
    <xf numFmtId="0" fontId="44" fillId="8" borderId="10" xfId="0" applyFont="1" applyFill="1" applyBorder="1" applyAlignment="1" applyProtection="1">
      <alignment horizontal="center" vertical="center"/>
      <protection hidden="1"/>
    </xf>
    <xf numFmtId="0" fontId="44" fillId="8" borderId="5" xfId="0" applyFont="1" applyFill="1" applyBorder="1" applyAlignment="1" applyProtection="1">
      <alignment horizontal="center" vertical="center"/>
      <protection hidden="1"/>
    </xf>
    <xf numFmtId="0" fontId="7" fillId="8" borderId="5" xfId="0" applyFont="1" applyFill="1" applyBorder="1" applyAlignment="1" applyProtection="1">
      <alignment horizontal="left" vertical="center"/>
      <protection hidden="1"/>
    </xf>
    <xf numFmtId="0" fontId="7" fillId="8" borderId="6" xfId="0" applyFont="1" applyFill="1" applyBorder="1" applyAlignment="1" applyProtection="1">
      <alignment horizontal="left" vertical="center"/>
      <protection hidden="1"/>
    </xf>
    <xf numFmtId="0" fontId="7" fillId="8" borderId="5" xfId="0" applyFont="1" applyFill="1" applyBorder="1" applyAlignment="1" applyProtection="1">
      <alignment horizontal="right" vertical="center"/>
      <protection hidden="1"/>
    </xf>
    <xf numFmtId="0" fontId="7" fillId="8" borderId="4" xfId="0" applyFont="1" applyFill="1" applyBorder="1" applyAlignment="1" applyProtection="1">
      <alignment horizontal="right" vertical="center"/>
      <protection hidden="1"/>
    </xf>
    <xf numFmtId="0" fontId="7" fillId="8" borderId="6" xfId="0" applyFont="1" applyFill="1" applyBorder="1" applyAlignment="1" applyProtection="1">
      <alignment horizontal="right" vertical="center"/>
      <protection hidden="1"/>
    </xf>
    <xf numFmtId="0" fontId="44" fillId="8" borderId="28" xfId="0" applyFont="1" applyFill="1" applyBorder="1" applyAlignment="1" applyProtection="1">
      <alignment horizontal="center" vertical="center"/>
      <protection hidden="1"/>
    </xf>
    <xf numFmtId="0" fontId="7" fillId="8" borderId="25" xfId="0" applyFont="1" applyFill="1" applyBorder="1" applyAlignment="1" applyProtection="1">
      <alignment horizontal="right" vertical="center"/>
      <protection hidden="1"/>
    </xf>
    <xf numFmtId="0" fontId="7" fillId="8" borderId="72" xfId="0" applyFont="1" applyFill="1" applyBorder="1" applyAlignment="1" applyProtection="1">
      <alignment horizontal="right" vertical="center"/>
      <protection hidden="1"/>
    </xf>
    <xf numFmtId="0" fontId="7" fillId="8" borderId="73" xfId="0" applyFont="1" applyFill="1" applyBorder="1" applyAlignment="1" applyProtection="1">
      <alignment horizontal="right" vertical="center"/>
      <protection hidden="1"/>
    </xf>
    <xf numFmtId="0" fontId="44" fillId="8" borderId="25" xfId="0" applyFont="1" applyFill="1" applyBorder="1" applyAlignment="1" applyProtection="1">
      <alignment horizontal="center" vertical="center"/>
      <protection hidden="1"/>
    </xf>
    <xf numFmtId="0" fontId="21" fillId="8" borderId="0" xfId="0" applyFont="1" applyFill="1" applyBorder="1" applyAlignment="1" applyProtection="1">
      <alignment horizontal="right" vertical="center"/>
      <protection hidden="1"/>
    </xf>
    <xf numFmtId="0" fontId="37" fillId="8" borderId="22" xfId="0" applyFont="1" applyFill="1" applyBorder="1" applyAlignment="1" applyProtection="1">
      <alignment horizontal="center" vertical="center"/>
      <protection hidden="1"/>
    </xf>
    <xf numFmtId="0" fontId="37" fillId="8" borderId="23" xfId="0" applyFont="1" applyFill="1" applyBorder="1" applyAlignment="1" applyProtection="1">
      <alignment horizontal="center" vertical="center"/>
      <protection hidden="1"/>
    </xf>
    <xf numFmtId="0" fontId="7" fillId="8" borderId="27" xfId="0" applyFont="1" applyFill="1" applyBorder="1" applyAlignment="1" applyProtection="1">
      <alignment horizontal="left" vertical="center"/>
      <protection hidden="1"/>
    </xf>
    <xf numFmtId="0" fontId="7" fillId="8" borderId="26" xfId="0" applyFont="1" applyFill="1" applyBorder="1" applyAlignment="1" applyProtection="1">
      <alignment horizontal="right" vertical="center"/>
      <protection hidden="1"/>
    </xf>
    <xf numFmtId="0" fontId="7" fillId="8" borderId="74" xfId="0" applyFont="1" applyFill="1" applyBorder="1" applyAlignment="1" applyProtection="1">
      <alignment horizontal="right" vertical="center"/>
      <protection hidden="1"/>
    </xf>
    <xf numFmtId="0" fontId="7" fillId="8" borderId="75" xfId="0" applyFont="1" applyFill="1" applyBorder="1" applyAlignment="1" applyProtection="1">
      <alignment horizontal="right" vertical="center"/>
      <protection hidden="1"/>
    </xf>
    <xf numFmtId="0" fontId="44" fillId="8" borderId="27" xfId="0" applyFont="1" applyFill="1" applyBorder="1" applyAlignment="1" applyProtection="1">
      <alignment horizontal="center" vertical="center"/>
      <protection hidden="1"/>
    </xf>
    <xf numFmtId="0" fontId="44" fillId="8" borderId="26" xfId="0" applyFont="1" applyFill="1" applyBorder="1" applyAlignment="1" applyProtection="1">
      <alignment horizontal="center" vertical="center"/>
      <protection hidden="1"/>
    </xf>
    <xf numFmtId="0" fontId="20" fillId="8" borderId="22" xfId="0" applyFont="1" applyFill="1" applyBorder="1" applyAlignment="1" applyProtection="1">
      <alignment horizontal="center" vertical="center"/>
      <protection hidden="1"/>
    </xf>
    <xf numFmtId="0" fontId="20" fillId="8" borderId="34" xfId="0" applyFont="1" applyFill="1" applyBorder="1" applyAlignment="1" applyProtection="1">
      <alignment horizontal="center" vertical="center"/>
      <protection hidden="1"/>
    </xf>
    <xf numFmtId="0" fontId="37" fillId="8" borderId="22" xfId="0" applyFont="1" applyFill="1" applyBorder="1" applyAlignment="1" applyProtection="1">
      <alignment horizontal="center" vertical="center" wrapText="1"/>
      <protection hidden="1"/>
    </xf>
    <xf numFmtId="0" fontId="21" fillId="8" borderId="0" xfId="0" applyFont="1" applyFill="1" applyBorder="1" applyAlignment="1" applyProtection="1">
      <alignment horizontal="right" vertical="center" wrapText="1"/>
      <protection hidden="1"/>
    </xf>
    <xf numFmtId="0" fontId="37" fillId="8" borderId="23" xfId="0" applyFont="1" applyFill="1" applyBorder="1" applyAlignment="1" applyProtection="1">
      <alignment horizontal="center" vertical="center" wrapText="1"/>
      <protection hidden="1"/>
    </xf>
    <xf numFmtId="0" fontId="19" fillId="8" borderId="19" xfId="0" applyFont="1" applyFill="1" applyBorder="1" applyAlignment="1" applyProtection="1">
      <alignment horizontal="center" vertical="center"/>
      <protection hidden="1"/>
    </xf>
    <xf numFmtId="0" fontId="19" fillId="8" borderId="22" xfId="0" applyFont="1" applyFill="1" applyBorder="1" applyAlignment="1" applyProtection="1">
      <alignment horizontal="center" vertical="center"/>
      <protection hidden="1"/>
    </xf>
    <xf numFmtId="0" fontId="19" fillId="8" borderId="21" xfId="0" applyFont="1" applyFill="1" applyBorder="1" applyAlignment="1" applyProtection="1">
      <alignment horizontal="left" vertical="center"/>
      <protection hidden="1"/>
    </xf>
    <xf numFmtId="0" fontId="19" fillId="8" borderId="23" xfId="0" applyFont="1" applyFill="1" applyBorder="1" applyAlignment="1" applyProtection="1">
      <alignment horizontal="left" vertical="center"/>
      <protection hidden="1"/>
    </xf>
    <xf numFmtId="0" fontId="18" fillId="8" borderId="29" xfId="0" applyFont="1" applyFill="1" applyBorder="1" applyAlignment="1" applyProtection="1">
      <alignment horizontal="left" vertical="center"/>
      <protection hidden="1"/>
    </xf>
    <xf numFmtId="0" fontId="18" fillId="8" borderId="43" xfId="0" applyFont="1" applyFill="1" applyBorder="1" applyAlignment="1" applyProtection="1">
      <alignment horizontal="left" vertical="center"/>
      <protection hidden="1"/>
    </xf>
    <xf numFmtId="0" fontId="18" fillId="8" borderId="44" xfId="0" applyFont="1" applyFill="1" applyBorder="1" applyAlignment="1" applyProtection="1">
      <alignment horizontal="left" vertical="center"/>
      <protection hidden="1"/>
    </xf>
    <xf numFmtId="0" fontId="21" fillId="8" borderId="42" xfId="0" applyFont="1" applyFill="1" applyBorder="1" applyAlignment="1" applyProtection="1">
      <alignment horizontal="left" vertical="center"/>
      <protection hidden="1"/>
    </xf>
    <xf numFmtId="0" fontId="21" fillId="8" borderId="43" xfId="0" applyFont="1" applyFill="1" applyBorder="1" applyAlignment="1" applyProtection="1">
      <alignment horizontal="left" vertical="center"/>
      <protection hidden="1"/>
    </xf>
    <xf numFmtId="0" fontId="21" fillId="8" borderId="33" xfId="0" applyFont="1" applyFill="1" applyBorder="1" applyAlignment="1" applyProtection="1">
      <alignment horizontal="left" vertical="center"/>
      <protection hidden="1"/>
    </xf>
    <xf numFmtId="0" fontId="20" fillId="8" borderId="42" xfId="0" applyFont="1" applyFill="1" applyBorder="1" applyAlignment="1" applyProtection="1">
      <alignment horizontal="center" vertical="center"/>
      <protection hidden="1"/>
    </xf>
    <xf numFmtId="0" fontId="20" fillId="8" borderId="43" xfId="0" applyFont="1" applyFill="1" applyBorder="1" applyAlignment="1" applyProtection="1">
      <alignment horizontal="center" vertical="center"/>
      <protection hidden="1"/>
    </xf>
    <xf numFmtId="0" fontId="20" fillId="8" borderId="44" xfId="0" applyFont="1" applyFill="1" applyBorder="1" applyAlignment="1" applyProtection="1">
      <alignment horizontal="center" vertical="center"/>
      <protection hidden="1"/>
    </xf>
    <xf numFmtId="0" fontId="22" fillId="8" borderId="43" xfId="0" applyFont="1" applyFill="1" applyBorder="1" applyAlignment="1" applyProtection="1">
      <alignment horizontal="center" vertical="center"/>
      <protection hidden="1"/>
    </xf>
    <xf numFmtId="0" fontId="22" fillId="8" borderId="44" xfId="0" applyFont="1" applyFill="1" applyBorder="1" applyAlignment="1" applyProtection="1">
      <alignment horizontal="center" vertical="center"/>
      <protection hidden="1"/>
    </xf>
    <xf numFmtId="0" fontId="4" fillId="8" borderId="0" xfId="0" applyFont="1" applyFill="1" applyBorder="1" applyAlignment="1" applyProtection="1">
      <alignment horizontal="left" vertical="center"/>
      <protection hidden="1"/>
    </xf>
    <xf numFmtId="0" fontId="19" fillId="8" borderId="0" xfId="0" applyFont="1" applyFill="1" applyBorder="1" applyAlignment="1" applyProtection="1">
      <alignment horizontal="center" vertical="top"/>
      <protection hidden="1"/>
    </xf>
    <xf numFmtId="0" fontId="8" fillId="8" borderId="23" xfId="0" applyFont="1" applyFill="1" applyBorder="1" applyAlignment="1" applyProtection="1">
      <alignment horizontal="center" vertical="center"/>
      <protection hidden="1"/>
    </xf>
    <xf numFmtId="0" fontId="43" fillId="8" borderId="19" xfId="0" applyFont="1" applyFill="1" applyBorder="1" applyAlignment="1" applyProtection="1">
      <alignment horizontal="center"/>
      <protection hidden="1"/>
    </xf>
    <xf numFmtId="0" fontId="43" fillId="8" borderId="22" xfId="0" applyFont="1" applyFill="1" applyBorder="1" applyAlignment="1" applyProtection="1">
      <alignment horizontal="center"/>
      <protection hidden="1"/>
    </xf>
    <xf numFmtId="0" fontId="43" fillId="8" borderId="21" xfId="0" applyFont="1" applyFill="1" applyBorder="1" applyAlignment="1" applyProtection="1">
      <alignment horizontal="center"/>
      <protection hidden="1"/>
    </xf>
    <xf numFmtId="0" fontId="43" fillId="8" borderId="23" xfId="0" applyFont="1" applyFill="1" applyBorder="1" applyAlignment="1" applyProtection="1">
      <alignment horizontal="center"/>
      <protection hidden="1"/>
    </xf>
    <xf numFmtId="0" fontId="0" fillId="8" borderId="19" xfId="0" applyFill="1" applyBorder="1" applyAlignment="1" applyProtection="1">
      <alignment horizontal="left" vertical="center"/>
      <protection hidden="1"/>
    </xf>
    <xf numFmtId="0" fontId="0" fillId="8" borderId="22" xfId="0" applyFill="1" applyBorder="1" applyAlignment="1" applyProtection="1">
      <alignment horizontal="left" vertical="center"/>
      <protection hidden="1"/>
    </xf>
    <xf numFmtId="0" fontId="0" fillId="8" borderId="23" xfId="0" applyFill="1" applyBorder="1" applyAlignment="1" applyProtection="1">
      <alignment horizontal="center" vertical="center"/>
      <protection hidden="1"/>
    </xf>
    <xf numFmtId="0" fontId="6" fillId="8" borderId="23" xfId="0" applyFont="1" applyFill="1" applyBorder="1" applyAlignment="1" applyProtection="1">
      <alignment horizontal="center" vertical="center"/>
      <protection hidden="1"/>
    </xf>
    <xf numFmtId="0" fontId="0" fillId="8" borderId="23" xfId="0" applyFill="1" applyBorder="1" applyAlignment="1" applyProtection="1">
      <alignment horizontal="left" vertical="center"/>
      <protection hidden="1"/>
    </xf>
    <xf numFmtId="0" fontId="8" fillId="0" borderId="10" xfId="0" applyFont="1" applyBorder="1" applyAlignment="1" applyProtection="1">
      <alignment horizontal="center" vertical="center" wrapText="1"/>
      <protection hidden="1"/>
    </xf>
    <xf numFmtId="0" fontId="8" fillId="0" borderId="10" xfId="0" applyFont="1" applyBorder="1" applyAlignment="1" applyProtection="1">
      <alignment horizontal="center" vertical="center"/>
      <protection hidden="1"/>
    </xf>
    <xf numFmtId="0" fontId="147" fillId="0" borderId="31" xfId="0" applyFont="1" applyBorder="1" applyAlignment="1" applyProtection="1">
      <alignment horizontal="left" vertical="center" wrapText="1"/>
      <protection locked="0"/>
    </xf>
    <xf numFmtId="0" fontId="147" fillId="0" borderId="0" xfId="0" applyFont="1" applyBorder="1" applyAlignment="1" applyProtection="1">
      <alignment horizontal="left" vertical="center" wrapText="1"/>
      <protection locked="0"/>
    </xf>
    <xf numFmtId="0" fontId="4" fillId="8" borderId="0" xfId="0" applyFont="1" applyFill="1" applyBorder="1" applyAlignment="1" applyProtection="1">
      <alignment horizontal="right" vertical="center"/>
      <protection hidden="1"/>
    </xf>
    <xf numFmtId="0" fontId="14" fillId="8" borderId="0" xfId="0" applyFont="1" applyFill="1" applyAlignment="1" applyProtection="1">
      <alignment horizontal="center" vertical="center"/>
      <protection hidden="1"/>
    </xf>
    <xf numFmtId="0" fontId="1" fillId="8" borderId="0" xfId="0" applyFont="1" applyFill="1" applyAlignment="1" applyProtection="1">
      <alignment horizontal="center" vertical="center"/>
      <protection hidden="1"/>
    </xf>
    <xf numFmtId="0" fontId="4" fillId="8" borderId="5" xfId="0" applyFont="1" applyFill="1" applyBorder="1" applyAlignment="1" applyProtection="1">
      <alignment horizontal="center" vertical="center"/>
      <protection hidden="1"/>
    </xf>
    <xf numFmtId="0" fontId="0" fillId="8" borderId="34" xfId="0" applyFill="1" applyBorder="1" applyAlignment="1" applyProtection="1">
      <alignment horizontal="center" vertical="center"/>
      <protection hidden="1"/>
    </xf>
    <xf numFmtId="0" fontId="0" fillId="8" borderId="36" xfId="0" applyFill="1" applyBorder="1" applyAlignment="1" applyProtection="1">
      <alignment horizontal="center" vertical="center"/>
      <protection hidden="1"/>
    </xf>
    <xf numFmtId="0" fontId="0" fillId="8" borderId="35" xfId="0" applyFill="1" applyBorder="1" applyAlignment="1" applyProtection="1">
      <alignment horizontal="center" vertical="center"/>
      <protection hidden="1"/>
    </xf>
    <xf numFmtId="0" fontId="0" fillId="8" borderId="6" xfId="0" applyFont="1" applyFill="1" applyBorder="1" applyAlignment="1" applyProtection="1">
      <alignment horizontal="center" vertical="center" wrapText="1"/>
      <protection hidden="1"/>
    </xf>
    <xf numFmtId="0" fontId="8" fillId="8" borderId="20" xfId="0" applyFont="1" applyFill="1" applyBorder="1" applyAlignment="1" applyProtection="1">
      <alignment horizontal="left" vertical="top" wrapText="1"/>
      <protection hidden="1"/>
    </xf>
    <xf numFmtId="0" fontId="8" fillId="8" borderId="0" xfId="0" applyFont="1" applyFill="1" applyBorder="1" applyAlignment="1" applyProtection="1">
      <alignment horizontal="left" vertical="top" wrapText="1"/>
      <protection hidden="1"/>
    </xf>
    <xf numFmtId="0" fontId="8" fillId="8" borderId="36" xfId="0" applyFont="1" applyFill="1" applyBorder="1" applyAlignment="1" applyProtection="1">
      <alignment horizontal="left" vertical="top" wrapText="1"/>
      <protection hidden="1"/>
    </xf>
    <xf numFmtId="0" fontId="8" fillId="8" borderId="21" xfId="0" applyFont="1" applyFill="1" applyBorder="1" applyAlignment="1" applyProtection="1">
      <alignment horizontal="left" vertical="top" wrapText="1"/>
      <protection hidden="1"/>
    </xf>
    <xf numFmtId="0" fontId="8" fillId="8" borderId="23" xfId="0" applyFont="1" applyFill="1" applyBorder="1" applyAlignment="1" applyProtection="1">
      <alignment horizontal="left" vertical="top" wrapText="1"/>
      <protection hidden="1"/>
    </xf>
    <xf numFmtId="0" fontId="8" fillId="8" borderId="35" xfId="0" applyFont="1" applyFill="1" applyBorder="1" applyAlignment="1" applyProtection="1">
      <alignment horizontal="left" vertical="top" wrapText="1"/>
      <protection hidden="1"/>
    </xf>
    <xf numFmtId="0" fontId="6" fillId="8" borderId="0" xfId="0" applyFont="1" applyFill="1" applyBorder="1" applyAlignment="1" applyProtection="1">
      <alignment horizontal="left" vertical="center" wrapText="1"/>
      <protection hidden="1"/>
    </xf>
    <xf numFmtId="0" fontId="6" fillId="8" borderId="30" xfId="0" applyFont="1" applyFill="1" applyBorder="1" applyAlignment="1" applyProtection="1">
      <alignment horizontal="left" vertical="center" wrapText="1"/>
      <protection hidden="1"/>
    </xf>
    <xf numFmtId="0" fontId="6" fillId="8" borderId="39" xfId="0" applyFont="1" applyFill="1" applyBorder="1" applyAlignment="1" applyProtection="1">
      <alignment horizontal="left" vertical="center" wrapText="1"/>
      <protection hidden="1"/>
    </xf>
    <xf numFmtId="0" fontId="6" fillId="8" borderId="76" xfId="0" applyFont="1" applyFill="1" applyBorder="1" applyAlignment="1" applyProtection="1">
      <alignment horizontal="left" vertical="center" wrapText="1"/>
      <protection hidden="1"/>
    </xf>
    <xf numFmtId="0" fontId="4" fillId="8" borderId="19" xfId="0" applyFont="1" applyFill="1" applyBorder="1" applyAlignment="1" applyProtection="1">
      <alignment horizontal="left" vertical="center" wrapText="1"/>
      <protection hidden="1"/>
    </xf>
    <xf numFmtId="0" fontId="4" fillId="8" borderId="22" xfId="0" applyFont="1" applyFill="1" applyBorder="1" applyAlignment="1" applyProtection="1">
      <alignment horizontal="left" vertical="center" wrapText="1"/>
      <protection hidden="1"/>
    </xf>
    <xf numFmtId="0" fontId="4" fillId="8" borderId="34" xfId="0" applyFont="1" applyFill="1" applyBorder="1" applyAlignment="1" applyProtection="1">
      <alignment horizontal="left" vertical="center" wrapText="1"/>
      <protection hidden="1"/>
    </xf>
    <xf numFmtId="0" fontId="4" fillId="8" borderId="20" xfId="0" applyFont="1" applyFill="1" applyBorder="1" applyAlignment="1" applyProtection="1">
      <alignment horizontal="left" vertical="center" wrapText="1"/>
      <protection hidden="1"/>
    </xf>
    <xf numFmtId="0" fontId="4" fillId="8" borderId="0" xfId="0" applyFont="1" applyFill="1" applyBorder="1" applyAlignment="1" applyProtection="1">
      <alignment horizontal="left" vertical="center" wrapText="1"/>
      <protection hidden="1"/>
    </xf>
    <xf numFmtId="0" fontId="4" fillId="8" borderId="36" xfId="0" applyFont="1" applyFill="1" applyBorder="1" applyAlignment="1" applyProtection="1">
      <alignment horizontal="left" vertical="center" wrapText="1"/>
      <protection hidden="1"/>
    </xf>
    <xf numFmtId="0" fontId="4" fillId="8" borderId="20" xfId="0" applyFont="1" applyFill="1" applyBorder="1" applyAlignment="1" applyProtection="1">
      <alignment horizontal="left" vertical="center"/>
      <protection hidden="1"/>
    </xf>
    <xf numFmtId="0" fontId="4" fillId="8" borderId="36" xfId="0" applyFont="1" applyFill="1" applyBorder="1" applyAlignment="1" applyProtection="1">
      <alignment horizontal="left" vertical="center"/>
      <protection hidden="1"/>
    </xf>
    <xf numFmtId="0" fontId="4" fillId="8" borderId="0" xfId="0" applyFont="1" applyFill="1" applyAlignment="1" applyProtection="1">
      <alignment horizontal="center" vertical="center"/>
      <protection hidden="1"/>
    </xf>
    <xf numFmtId="0" fontId="4" fillId="8" borderId="0" xfId="0" applyFont="1" applyFill="1" applyBorder="1" applyAlignment="1" applyProtection="1">
      <alignment horizontal="center" vertical="center"/>
      <protection hidden="1"/>
    </xf>
    <xf numFmtId="0" fontId="6" fillId="8" borderId="0" xfId="0" applyFont="1" applyFill="1" applyAlignment="1" applyProtection="1">
      <alignment horizontal="center" vertical="center"/>
      <protection hidden="1"/>
    </xf>
    <xf numFmtId="0" fontId="4" fillId="8" borderId="45" xfId="0" applyFont="1" applyFill="1" applyBorder="1" applyAlignment="1" applyProtection="1">
      <alignment horizontal="center" vertical="center"/>
      <protection hidden="1"/>
    </xf>
    <xf numFmtId="0" fontId="4" fillId="8" borderId="10" xfId="0" applyFont="1" applyFill="1" applyBorder="1" applyAlignment="1" applyProtection="1">
      <alignment horizontal="center" vertical="center"/>
      <protection hidden="1"/>
    </xf>
    <xf numFmtId="0" fontId="6" fillId="8" borderId="5" xfId="0" applyFont="1" applyFill="1" applyBorder="1" applyAlignment="1" applyProtection="1">
      <alignment horizontal="center" vertical="center"/>
      <protection hidden="1"/>
    </xf>
    <xf numFmtId="0" fontId="6" fillId="8" borderId="4" xfId="0" applyFont="1" applyFill="1" applyBorder="1" applyAlignment="1" applyProtection="1">
      <alignment horizontal="center" vertical="center"/>
      <protection hidden="1"/>
    </xf>
    <xf numFmtId="0" fontId="6" fillId="8" borderId="6" xfId="0" applyFont="1" applyFill="1" applyBorder="1" applyAlignment="1" applyProtection="1">
      <alignment horizontal="center" vertical="center"/>
      <protection hidden="1"/>
    </xf>
    <xf numFmtId="0" fontId="4" fillId="8" borderId="10" xfId="0" applyFont="1" applyFill="1" applyBorder="1" applyAlignment="1" applyProtection="1">
      <alignment horizontal="right" vertical="center"/>
      <protection hidden="1"/>
    </xf>
    <xf numFmtId="0" fontId="6" fillId="8" borderId="50" xfId="0" applyFont="1" applyFill="1" applyBorder="1" applyAlignment="1" applyProtection="1">
      <alignment horizontal="center" vertical="center"/>
      <protection hidden="1"/>
    </xf>
    <xf numFmtId="0" fontId="4" fillId="8" borderId="45" xfId="0" applyFont="1" applyFill="1" applyBorder="1" applyAlignment="1" applyProtection="1">
      <alignment horizontal="left" vertical="center"/>
      <protection hidden="1"/>
    </xf>
    <xf numFmtId="0" fontId="4" fillId="8" borderId="10" xfId="0" applyFont="1" applyFill="1" applyBorder="1" applyAlignment="1" applyProtection="1">
      <alignment horizontal="left" vertical="center"/>
      <protection hidden="1"/>
    </xf>
    <xf numFmtId="0" fontId="8" fillId="8" borderId="19" xfId="0" applyFont="1" applyFill="1" applyBorder="1" applyAlignment="1" applyProtection="1">
      <alignment horizontal="center" vertical="center" wrapText="1"/>
      <protection hidden="1"/>
    </xf>
    <xf numFmtId="0" fontId="8" fillId="8" borderId="22" xfId="0" applyFont="1" applyFill="1" applyBorder="1" applyAlignment="1" applyProtection="1">
      <alignment horizontal="center" vertical="center" wrapText="1"/>
      <protection hidden="1"/>
    </xf>
    <xf numFmtId="0" fontId="8" fillId="8" borderId="34" xfId="0" applyFont="1" applyFill="1" applyBorder="1" applyAlignment="1" applyProtection="1">
      <alignment horizontal="center" vertical="center" wrapText="1"/>
      <protection hidden="1"/>
    </xf>
    <xf numFmtId="0" fontId="6" fillId="8" borderId="10" xfId="0" applyFont="1" applyFill="1" applyBorder="1" applyAlignment="1" applyProtection="1">
      <alignment horizontal="center" vertical="center"/>
      <protection hidden="1"/>
    </xf>
    <xf numFmtId="0" fontId="4" fillId="8" borderId="20" xfId="0" applyFont="1" applyFill="1" applyBorder="1" applyAlignment="1" applyProtection="1">
      <alignment horizontal="left" vertical="top" wrapText="1"/>
      <protection hidden="1"/>
    </xf>
    <xf numFmtId="0" fontId="4" fillId="8" borderId="0" xfId="0" applyFont="1" applyFill="1" applyBorder="1" applyAlignment="1" applyProtection="1">
      <alignment horizontal="left" vertical="top" wrapText="1"/>
      <protection hidden="1"/>
    </xf>
    <xf numFmtId="0" fontId="4" fillId="8" borderId="36" xfId="0" applyFont="1" applyFill="1" applyBorder="1" applyAlignment="1" applyProtection="1">
      <alignment horizontal="left" vertical="top" wrapText="1"/>
      <protection hidden="1"/>
    </xf>
    <xf numFmtId="0" fontId="4" fillId="8" borderId="23" xfId="0" applyFont="1" applyFill="1" applyBorder="1" applyAlignment="1" applyProtection="1">
      <alignment horizontal="center" vertical="center"/>
      <protection hidden="1"/>
    </xf>
    <xf numFmtId="0" fontId="1" fillId="8" borderId="23" xfId="0" applyFont="1" applyFill="1" applyBorder="1" applyAlignment="1" applyProtection="1">
      <alignment horizontal="center" vertical="center"/>
      <protection hidden="1"/>
    </xf>
    <xf numFmtId="0" fontId="35" fillId="8" borderId="23" xfId="0" applyFont="1" applyFill="1" applyBorder="1" applyAlignment="1" applyProtection="1">
      <alignment horizontal="center" vertical="center"/>
      <protection hidden="1"/>
    </xf>
    <xf numFmtId="0" fontId="4" fillId="8" borderId="20" xfId="0" applyFont="1" applyFill="1" applyBorder="1" applyAlignment="1" applyProtection="1">
      <alignment horizontal="center" vertical="center"/>
      <protection hidden="1"/>
    </xf>
    <xf numFmtId="0" fontId="4" fillId="8" borderId="36" xfId="0" applyFont="1" applyFill="1" applyBorder="1" applyAlignment="1" applyProtection="1">
      <alignment horizontal="center" vertical="center"/>
      <protection hidden="1"/>
    </xf>
    <xf numFmtId="0" fontId="6" fillId="8" borderId="0" xfId="0" applyFont="1" applyFill="1" applyBorder="1" applyAlignment="1" applyProtection="1">
      <alignment horizontal="center" vertical="center"/>
      <protection hidden="1"/>
    </xf>
    <xf numFmtId="0" fontId="0" fillId="8" borderId="2" xfId="0" applyFont="1" applyFill="1" applyBorder="1" applyAlignment="1" applyProtection="1">
      <alignment horizontal="left" vertical="center" wrapText="1"/>
      <protection hidden="1"/>
    </xf>
    <xf numFmtId="0" fontId="0" fillId="8" borderId="11" xfId="0" applyFont="1" applyFill="1" applyBorder="1" applyAlignment="1" applyProtection="1">
      <alignment horizontal="left" vertical="center" wrapText="1"/>
      <protection hidden="1"/>
    </xf>
    <xf numFmtId="0" fontId="8" fillId="8" borderId="0" xfId="0" applyFont="1" applyFill="1" applyBorder="1" applyAlignment="1" applyProtection="1">
      <alignment horizontal="center" vertical="center"/>
      <protection hidden="1"/>
    </xf>
    <xf numFmtId="0" fontId="4" fillId="8" borderId="21" xfId="0" applyFont="1" applyFill="1" applyBorder="1" applyAlignment="1" applyProtection="1">
      <alignment horizontal="left" vertical="center"/>
      <protection hidden="1"/>
    </xf>
    <xf numFmtId="0" fontId="4" fillId="8" borderId="23" xfId="0" applyFont="1" applyFill="1" applyBorder="1" applyAlignment="1" applyProtection="1">
      <alignment horizontal="left" vertical="center"/>
      <protection hidden="1"/>
    </xf>
    <xf numFmtId="14" fontId="8" fillId="8" borderId="23" xfId="0" applyNumberFormat="1" applyFont="1" applyFill="1" applyBorder="1" applyAlignment="1" applyProtection="1">
      <alignment horizontal="center" vertical="center"/>
      <protection hidden="1"/>
    </xf>
    <xf numFmtId="0" fontId="4" fillId="8" borderId="3" xfId="0" applyFont="1" applyFill="1" applyBorder="1" applyAlignment="1" applyProtection="1">
      <alignment horizontal="center" vertical="center" wrapText="1"/>
      <protection hidden="1"/>
    </xf>
    <xf numFmtId="0" fontId="4" fillId="8" borderId="4" xfId="0" applyFont="1" applyFill="1" applyBorder="1" applyAlignment="1" applyProtection="1">
      <alignment horizontal="center" vertical="center" wrapText="1"/>
      <protection hidden="1"/>
    </xf>
    <xf numFmtId="0" fontId="4" fillId="8" borderId="30" xfId="0" applyFont="1" applyFill="1" applyBorder="1" applyAlignment="1" applyProtection="1">
      <alignment horizontal="left" vertical="center" wrapText="1"/>
      <protection hidden="1"/>
    </xf>
    <xf numFmtId="0" fontId="4" fillId="8" borderId="39" xfId="0" applyFont="1" applyFill="1" applyBorder="1" applyAlignment="1" applyProtection="1">
      <alignment horizontal="center" vertical="center" wrapText="1"/>
      <protection hidden="1"/>
    </xf>
    <xf numFmtId="0" fontId="0" fillId="8" borderId="4" xfId="0" applyFont="1" applyFill="1" applyBorder="1" applyAlignment="1" applyProtection="1">
      <alignment horizontal="left" vertical="center" wrapText="1"/>
      <protection hidden="1"/>
    </xf>
    <xf numFmtId="0" fontId="0" fillId="8" borderId="6" xfId="0" applyFont="1" applyFill="1" applyBorder="1" applyAlignment="1" applyProtection="1">
      <alignment horizontal="left" vertical="center" wrapText="1"/>
      <protection hidden="1"/>
    </xf>
    <xf numFmtId="0" fontId="18" fillId="8" borderId="10" xfId="0" applyFont="1" applyFill="1" applyBorder="1" applyAlignment="1" applyProtection="1">
      <alignment horizontal="left" vertical="center" wrapText="1"/>
      <protection hidden="1"/>
    </xf>
    <xf numFmtId="0" fontId="18" fillId="8" borderId="5" xfId="0" applyFont="1" applyFill="1" applyBorder="1" applyAlignment="1" applyProtection="1">
      <alignment horizontal="left" vertical="center" wrapText="1"/>
      <protection hidden="1"/>
    </xf>
    <xf numFmtId="0" fontId="0" fillId="8" borderId="6" xfId="0" applyFont="1" applyFill="1" applyBorder="1" applyAlignment="1" applyProtection="1">
      <alignment horizontal="left" vertical="center"/>
      <protection hidden="1"/>
    </xf>
    <xf numFmtId="0" fontId="0" fillId="8" borderId="10" xfId="0" applyFont="1" applyFill="1" applyBorder="1" applyAlignment="1" applyProtection="1">
      <alignment horizontal="left" vertical="center"/>
      <protection hidden="1"/>
    </xf>
    <xf numFmtId="0" fontId="19" fillId="8" borderId="30" xfId="0" applyFont="1" applyFill="1" applyBorder="1" applyAlignment="1" applyProtection="1">
      <alignment horizontal="left" vertical="center"/>
      <protection hidden="1"/>
    </xf>
    <xf numFmtId="0" fontId="18" fillId="8" borderId="21" xfId="0" applyFont="1" applyFill="1" applyBorder="1" applyAlignment="1" applyProtection="1">
      <alignment horizontal="left" vertical="center"/>
      <protection hidden="1"/>
    </xf>
    <xf numFmtId="0" fontId="18" fillId="8" borderId="23" xfId="0" applyFont="1" applyFill="1" applyBorder="1" applyAlignment="1" applyProtection="1">
      <alignment horizontal="left" vertical="center"/>
      <protection hidden="1"/>
    </xf>
    <xf numFmtId="0" fontId="18" fillId="8" borderId="19" xfId="0" applyFont="1" applyFill="1" applyBorder="1" applyAlignment="1" applyProtection="1">
      <alignment horizontal="left" vertical="center"/>
      <protection hidden="1"/>
    </xf>
    <xf numFmtId="0" fontId="18" fillId="8" borderId="22" xfId="0" applyFont="1" applyFill="1" applyBorder="1" applyAlignment="1" applyProtection="1">
      <alignment horizontal="left" vertical="center"/>
      <protection hidden="1"/>
    </xf>
    <xf numFmtId="0" fontId="18" fillId="8" borderId="19" xfId="0" applyFont="1" applyFill="1" applyBorder="1" applyAlignment="1" applyProtection="1">
      <alignment horizontal="center" vertical="center"/>
      <protection hidden="1"/>
    </xf>
    <xf numFmtId="0" fontId="18" fillId="8" borderId="22" xfId="0" applyFont="1" applyFill="1" applyBorder="1" applyAlignment="1" applyProtection="1">
      <alignment horizontal="center" vertical="center"/>
      <protection hidden="1"/>
    </xf>
    <xf numFmtId="0" fontId="18" fillId="8" borderId="21" xfId="0" applyFont="1" applyFill="1" applyBorder="1" applyAlignment="1" applyProtection="1">
      <alignment horizontal="center" vertical="center"/>
      <protection hidden="1"/>
    </xf>
    <xf numFmtId="0" fontId="18" fillId="8" borderId="23" xfId="0" applyFont="1" applyFill="1" applyBorder="1" applyAlignment="1" applyProtection="1">
      <alignment horizontal="center" vertical="center"/>
      <protection hidden="1"/>
    </xf>
    <xf numFmtId="0" fontId="8" fillId="8" borderId="11" xfId="0" applyFont="1" applyFill="1" applyBorder="1" applyAlignment="1" applyProtection="1">
      <alignment horizontal="center" vertical="center" wrapText="1"/>
      <protection hidden="1"/>
    </xf>
    <xf numFmtId="0" fontId="8" fillId="8" borderId="55" xfId="0" applyFont="1" applyFill="1" applyBorder="1" applyAlignment="1" applyProtection="1">
      <alignment horizontal="center" vertical="center" wrapText="1"/>
      <protection hidden="1"/>
    </xf>
    <xf numFmtId="0" fontId="8" fillId="8" borderId="46" xfId="0" applyFont="1" applyFill="1" applyBorder="1" applyAlignment="1" applyProtection="1">
      <alignment horizontal="center" vertical="center" wrapText="1"/>
      <protection hidden="1"/>
    </xf>
    <xf numFmtId="0" fontId="6" fillId="8" borderId="47" xfId="0" applyFont="1" applyFill="1" applyBorder="1" applyAlignment="1" applyProtection="1">
      <alignment horizontal="center" vertical="center" wrapText="1"/>
      <protection hidden="1"/>
    </xf>
    <xf numFmtId="0" fontId="6" fillId="8" borderId="3" xfId="0" applyFont="1" applyFill="1" applyBorder="1" applyAlignment="1" applyProtection="1">
      <alignment horizontal="center" vertical="center" wrapText="1"/>
      <protection hidden="1"/>
    </xf>
    <xf numFmtId="0" fontId="6" fillId="8" borderId="2" xfId="0" applyFont="1" applyFill="1" applyBorder="1" applyAlignment="1" applyProtection="1">
      <alignment horizontal="center" vertical="center" wrapText="1"/>
      <protection hidden="1"/>
    </xf>
    <xf numFmtId="0" fontId="6" fillId="8" borderId="38" xfId="0" applyFont="1" applyFill="1" applyBorder="1" applyAlignment="1" applyProtection="1">
      <alignment horizontal="center" vertical="center" wrapText="1"/>
      <protection hidden="1"/>
    </xf>
    <xf numFmtId="0" fontId="6" fillId="8" borderId="39" xfId="0" applyFont="1" applyFill="1" applyBorder="1" applyAlignment="1" applyProtection="1">
      <alignment horizontal="center" vertical="center" wrapText="1"/>
      <protection hidden="1"/>
    </xf>
    <xf numFmtId="0" fontId="6" fillId="8" borderId="76" xfId="0" applyFont="1" applyFill="1" applyBorder="1" applyAlignment="1" applyProtection="1">
      <alignment horizontal="center" vertical="center" wrapText="1"/>
      <protection hidden="1"/>
    </xf>
    <xf numFmtId="0" fontId="8" fillId="8" borderId="10" xfId="0" applyFont="1" applyFill="1" applyBorder="1" applyAlignment="1" applyProtection="1">
      <alignment horizontal="center" vertical="center" wrapText="1"/>
      <protection hidden="1"/>
    </xf>
    <xf numFmtId="0" fontId="8" fillId="8" borderId="10" xfId="0" applyFont="1" applyFill="1" applyBorder="1" applyAlignment="1" applyProtection="1">
      <alignment horizontal="left" vertical="center" wrapText="1"/>
      <protection hidden="1"/>
    </xf>
    <xf numFmtId="0" fontId="34" fillId="8" borderId="31" xfId="0" applyFont="1" applyFill="1" applyBorder="1" applyAlignment="1" applyProtection="1">
      <alignment horizontal="left" vertical="top" wrapText="1"/>
      <protection locked="0"/>
    </xf>
    <xf numFmtId="0" fontId="34" fillId="8" borderId="0" xfId="0" applyFont="1" applyFill="1" applyBorder="1" applyAlignment="1" applyProtection="1">
      <alignment horizontal="left" vertical="top" wrapText="1"/>
      <protection locked="0"/>
    </xf>
    <xf numFmtId="0" fontId="6" fillId="8" borderId="5" xfId="0" applyFont="1" applyFill="1" applyBorder="1" applyAlignment="1" applyProtection="1">
      <alignment horizontal="center" vertical="center" wrapText="1"/>
      <protection hidden="1"/>
    </xf>
    <xf numFmtId="0" fontId="6" fillId="8" borderId="4" xfId="0" applyFont="1" applyFill="1" applyBorder="1" applyAlignment="1" applyProtection="1">
      <alignment horizontal="center" vertical="center" wrapText="1"/>
      <protection hidden="1"/>
    </xf>
    <xf numFmtId="0" fontId="6" fillId="8" borderId="6" xfId="0" applyFont="1" applyFill="1" applyBorder="1" applyAlignment="1" applyProtection="1">
      <alignment horizontal="center" vertical="center" wrapText="1"/>
      <protection hidden="1"/>
    </xf>
    <xf numFmtId="0" fontId="22" fillId="8" borderId="10" xfId="0" applyFont="1" applyFill="1" applyBorder="1" applyAlignment="1" applyProtection="1">
      <alignment horizontal="center" vertical="center" wrapText="1"/>
      <protection hidden="1"/>
    </xf>
    <xf numFmtId="0" fontId="5" fillId="8" borderId="5" xfId="0" applyFont="1" applyFill="1" applyBorder="1" applyAlignment="1" applyProtection="1">
      <alignment horizontal="center" vertical="center" wrapText="1"/>
      <protection hidden="1"/>
    </xf>
    <xf numFmtId="0" fontId="5" fillId="8" borderId="6" xfId="0" applyFont="1" applyFill="1" applyBorder="1" applyAlignment="1" applyProtection="1">
      <alignment horizontal="center" vertical="center" wrapText="1"/>
      <protection hidden="1"/>
    </xf>
    <xf numFmtId="0" fontId="0" fillId="8" borderId="22" xfId="0" applyFont="1" applyFill="1" applyBorder="1" applyAlignment="1" applyProtection="1">
      <alignment horizontal="left" vertical="center" wrapText="1"/>
      <protection hidden="1"/>
    </xf>
    <xf numFmtId="0" fontId="0" fillId="8" borderId="0" xfId="0" applyFont="1" applyFill="1" applyBorder="1" applyAlignment="1" applyProtection="1">
      <alignment horizontal="left" vertical="center" wrapText="1"/>
      <protection hidden="1"/>
    </xf>
    <xf numFmtId="0" fontId="0" fillId="8" borderId="21" xfId="0" applyFill="1" applyBorder="1" applyAlignment="1" applyProtection="1">
      <alignment horizontal="center" vertical="center"/>
      <protection hidden="1"/>
    </xf>
    <xf numFmtId="0" fontId="4" fillId="8" borderId="19" xfId="0" applyFont="1" applyFill="1" applyBorder="1" applyAlignment="1" applyProtection="1">
      <alignment horizontal="left" vertical="top" wrapText="1"/>
      <protection hidden="1"/>
    </xf>
    <xf numFmtId="0" fontId="4" fillId="8" borderId="22" xfId="0" applyFont="1" applyFill="1" applyBorder="1" applyAlignment="1" applyProtection="1">
      <alignment horizontal="left" vertical="top" wrapText="1"/>
      <protection hidden="1"/>
    </xf>
    <xf numFmtId="0" fontId="4" fillId="8" borderId="34" xfId="0" applyFont="1" applyFill="1" applyBorder="1" applyAlignment="1" applyProtection="1">
      <alignment horizontal="left" vertical="top" wrapText="1"/>
      <protection hidden="1"/>
    </xf>
    <xf numFmtId="0" fontId="34" fillId="8" borderId="20" xfId="0" applyFont="1" applyFill="1" applyBorder="1" applyAlignment="1" applyProtection="1">
      <alignment horizontal="left" vertical="center" wrapText="1"/>
      <protection hidden="1"/>
    </xf>
    <xf numFmtId="0" fontId="34" fillId="8" borderId="0" xfId="0" applyFont="1" applyFill="1" applyBorder="1" applyAlignment="1" applyProtection="1">
      <alignment horizontal="left" vertical="center" wrapText="1"/>
      <protection hidden="1"/>
    </xf>
    <xf numFmtId="0" fontId="34" fillId="8" borderId="36" xfId="0" applyFont="1" applyFill="1" applyBorder="1" applyAlignment="1" applyProtection="1">
      <alignment horizontal="left" vertical="center" wrapText="1"/>
      <protection hidden="1"/>
    </xf>
    <xf numFmtId="0" fontId="34" fillId="8" borderId="21" xfId="0" applyFont="1" applyFill="1" applyBorder="1" applyAlignment="1" applyProtection="1">
      <alignment horizontal="left" vertical="center" wrapText="1"/>
      <protection hidden="1"/>
    </xf>
    <xf numFmtId="0" fontId="34" fillId="8" borderId="23" xfId="0" applyFont="1" applyFill="1" applyBorder="1" applyAlignment="1" applyProtection="1">
      <alignment horizontal="left" vertical="center" wrapText="1"/>
      <protection hidden="1"/>
    </xf>
    <xf numFmtId="0" fontId="34" fillId="8" borderId="35" xfId="0" applyFont="1" applyFill="1" applyBorder="1" applyAlignment="1" applyProtection="1">
      <alignment horizontal="left" vertical="center" wrapText="1"/>
      <protection hidden="1"/>
    </xf>
    <xf numFmtId="14" fontId="6" fillId="8" borderId="23" xfId="0" applyNumberFormat="1" applyFont="1" applyFill="1" applyBorder="1" applyAlignment="1" applyProtection="1">
      <alignment horizontal="center" vertical="center"/>
      <protection hidden="1"/>
    </xf>
    <xf numFmtId="0" fontId="7" fillId="8" borderId="20" xfId="0" applyFont="1" applyFill="1" applyBorder="1" applyAlignment="1" applyProtection="1">
      <alignment horizontal="right" vertical="center"/>
      <protection hidden="1"/>
    </xf>
    <xf numFmtId="0" fontId="7" fillId="8" borderId="0" xfId="0" applyFont="1" applyFill="1" applyBorder="1" applyAlignment="1" applyProtection="1">
      <alignment horizontal="right" vertical="center"/>
      <protection hidden="1"/>
    </xf>
    <xf numFmtId="14" fontId="6" fillId="8" borderId="0" xfId="0" applyNumberFormat="1" applyFont="1" applyFill="1" applyBorder="1" applyAlignment="1" applyProtection="1">
      <alignment horizontal="left" vertical="center"/>
      <protection hidden="1"/>
    </xf>
    <xf numFmtId="0" fontId="6" fillId="8" borderId="0" xfId="0" applyFont="1" applyFill="1" applyBorder="1" applyAlignment="1" applyProtection="1">
      <alignment horizontal="left" vertical="center"/>
      <protection hidden="1"/>
    </xf>
    <xf numFmtId="0" fontId="6" fillId="8" borderId="23" xfId="0" applyFont="1" applyFill="1" applyBorder="1" applyAlignment="1" applyProtection="1">
      <alignment horizontal="left" vertical="center"/>
      <protection hidden="1"/>
    </xf>
    <xf numFmtId="0" fontId="0" fillId="8" borderId="33" xfId="0" applyFont="1" applyFill="1" applyBorder="1" applyAlignment="1" applyProtection="1">
      <alignment horizontal="left" vertical="center"/>
      <protection hidden="1"/>
    </xf>
    <xf numFmtId="0" fontId="0" fillId="8" borderId="32" xfId="0" applyFont="1" applyFill="1" applyBorder="1" applyAlignment="1" applyProtection="1">
      <alignment horizontal="left" vertical="center"/>
      <protection hidden="1"/>
    </xf>
    <xf numFmtId="0" fontId="6" fillId="8" borderId="32" xfId="0" applyFont="1" applyFill="1" applyBorder="1" applyAlignment="1" applyProtection="1">
      <alignment horizontal="center" vertical="center"/>
      <protection hidden="1"/>
    </xf>
    <xf numFmtId="0" fontId="6" fillId="8" borderId="63" xfId="0" applyFont="1" applyFill="1" applyBorder="1" applyAlignment="1" applyProtection="1">
      <alignment horizontal="center" vertical="center"/>
      <protection hidden="1"/>
    </xf>
    <xf numFmtId="0" fontId="0" fillId="8" borderId="42" xfId="0" applyFont="1" applyFill="1" applyBorder="1" applyAlignment="1" applyProtection="1">
      <alignment horizontal="left" vertical="center"/>
      <protection hidden="1"/>
    </xf>
    <xf numFmtId="0" fontId="0" fillId="8" borderId="30" xfId="0" applyFont="1" applyFill="1" applyBorder="1" applyAlignment="1" applyProtection="1">
      <alignment horizontal="center" vertical="center" wrapText="1"/>
      <protection hidden="1"/>
    </xf>
    <xf numFmtId="0" fontId="0" fillId="8" borderId="10" xfId="0" applyFont="1" applyFill="1" applyBorder="1" applyAlignment="1" applyProtection="1">
      <alignment horizontal="center" vertical="center" wrapText="1"/>
      <protection hidden="1"/>
    </xf>
    <xf numFmtId="0" fontId="0" fillId="8" borderId="55" xfId="0" applyFont="1" applyFill="1" applyBorder="1" applyAlignment="1" applyProtection="1">
      <alignment horizontal="center" vertical="center" wrapText="1"/>
      <protection hidden="1"/>
    </xf>
    <xf numFmtId="0" fontId="0" fillId="8" borderId="47" xfId="0" applyFont="1" applyFill="1" applyBorder="1" applyAlignment="1" applyProtection="1">
      <alignment horizontal="center" vertical="center" wrapText="1"/>
      <protection hidden="1"/>
    </xf>
    <xf numFmtId="0" fontId="0" fillId="8" borderId="30" xfId="0" applyFont="1" applyFill="1" applyBorder="1" applyAlignment="1" applyProtection="1">
      <alignment horizontal="right" vertical="center"/>
      <protection hidden="1"/>
    </xf>
    <xf numFmtId="0" fontId="0" fillId="8" borderId="55" xfId="0" applyFont="1" applyFill="1" applyBorder="1" applyAlignment="1" applyProtection="1">
      <alignment horizontal="right" vertical="center"/>
      <protection hidden="1"/>
    </xf>
    <xf numFmtId="0" fontId="0" fillId="8" borderId="69" xfId="0" applyFont="1" applyFill="1" applyBorder="1" applyAlignment="1" applyProtection="1">
      <alignment horizontal="center" vertical="center" wrapText="1"/>
      <protection hidden="1"/>
    </xf>
    <xf numFmtId="0" fontId="0" fillId="8" borderId="28" xfId="0" applyFont="1" applyFill="1" applyBorder="1" applyAlignment="1" applyProtection="1">
      <alignment horizontal="center" vertical="center" wrapText="1"/>
      <protection hidden="1"/>
    </xf>
    <xf numFmtId="0" fontId="0" fillId="8" borderId="77" xfId="0" applyFont="1" applyFill="1" applyBorder="1" applyAlignment="1" applyProtection="1">
      <alignment horizontal="center" vertical="center" wrapText="1"/>
      <protection hidden="1"/>
    </xf>
    <xf numFmtId="0" fontId="0" fillId="8" borderId="25" xfId="0" applyFont="1" applyFill="1" applyBorder="1" applyAlignment="1" applyProtection="1">
      <alignment horizontal="center" vertical="center" wrapText="1"/>
      <protection hidden="1"/>
    </xf>
    <xf numFmtId="0" fontId="18" fillId="8" borderId="34" xfId="0" applyFont="1" applyFill="1" applyBorder="1" applyAlignment="1" applyProtection="1">
      <alignment horizontal="left" vertical="center"/>
      <protection hidden="1"/>
    </xf>
    <xf numFmtId="0" fontId="21" fillId="8" borderId="69" xfId="0" applyFont="1" applyFill="1" applyBorder="1" applyAlignment="1" applyProtection="1">
      <alignment horizontal="center" vertical="center" wrapText="1"/>
      <protection hidden="1"/>
    </xf>
    <xf numFmtId="0" fontId="21" fillId="8" borderId="77" xfId="0" applyFont="1" applyFill="1" applyBorder="1" applyAlignment="1" applyProtection="1">
      <alignment horizontal="center" vertical="center" wrapText="1"/>
      <protection hidden="1"/>
    </xf>
    <xf numFmtId="0" fontId="21" fillId="8" borderId="28" xfId="0" applyFont="1" applyFill="1" applyBorder="1" applyAlignment="1" applyProtection="1">
      <alignment horizontal="center" vertical="center" wrapText="1"/>
      <protection hidden="1"/>
    </xf>
    <xf numFmtId="0" fontId="21" fillId="8" borderId="68" xfId="0" applyFont="1" applyFill="1" applyBorder="1" applyAlignment="1" applyProtection="1">
      <alignment horizontal="center" vertical="center" wrapText="1"/>
      <protection hidden="1"/>
    </xf>
    <xf numFmtId="0" fontId="0" fillId="8" borderId="67" xfId="0" applyFont="1" applyFill="1" applyBorder="1" applyAlignment="1" applyProtection="1">
      <alignment horizontal="left" vertical="center"/>
      <protection hidden="1"/>
    </xf>
    <xf numFmtId="0" fontId="0" fillId="8" borderId="78" xfId="0" applyFont="1" applyFill="1" applyBorder="1" applyAlignment="1" applyProtection="1">
      <alignment horizontal="left" vertical="center"/>
      <protection hidden="1"/>
    </xf>
    <xf numFmtId="0" fontId="0" fillId="8" borderId="79" xfId="0" applyFont="1" applyFill="1" applyBorder="1" applyAlignment="1" applyProtection="1">
      <alignment horizontal="left" vertical="center"/>
      <protection hidden="1"/>
    </xf>
    <xf numFmtId="0" fontId="0" fillId="8" borderId="46" xfId="0" applyFont="1" applyFill="1" applyBorder="1" applyAlignment="1" applyProtection="1">
      <alignment horizontal="center" vertical="center" wrapText="1"/>
      <protection hidden="1"/>
    </xf>
    <xf numFmtId="0" fontId="0" fillId="8" borderId="38" xfId="0" applyFont="1" applyFill="1" applyBorder="1" applyAlignment="1" applyProtection="1">
      <alignment horizontal="center" vertical="center" wrapText="1"/>
      <protection hidden="1"/>
    </xf>
    <xf numFmtId="0" fontId="6" fillId="8" borderId="42" xfId="0" applyFont="1" applyFill="1" applyBorder="1" applyAlignment="1" applyProtection="1">
      <alignment horizontal="center" vertical="center"/>
      <protection hidden="1"/>
    </xf>
    <xf numFmtId="0" fontId="6" fillId="8" borderId="43" xfId="0" applyFont="1" applyFill="1" applyBorder="1" applyAlignment="1" applyProtection="1">
      <alignment horizontal="center" vertical="center"/>
      <protection hidden="1"/>
    </xf>
    <xf numFmtId="0" fontId="6" fillId="8" borderId="44" xfId="0" applyFont="1" applyFill="1" applyBorder="1" applyAlignment="1" applyProtection="1">
      <alignment horizontal="center" vertical="center"/>
      <protection hidden="1"/>
    </xf>
    <xf numFmtId="0" fontId="23" fillId="8" borderId="22" xfId="0" applyFont="1" applyFill="1" applyBorder="1" applyAlignment="1" applyProtection="1">
      <alignment horizontal="left" vertical="center" wrapText="1"/>
      <protection hidden="1"/>
    </xf>
    <xf numFmtId="0" fontId="21" fillId="8" borderId="78" xfId="0" applyFont="1" applyFill="1" applyBorder="1" applyAlignment="1" applyProtection="1">
      <alignment horizontal="left" vertical="center" wrapText="1"/>
      <protection hidden="1"/>
    </xf>
    <xf numFmtId="0" fontId="33" fillId="8" borderId="22" xfId="0" applyFont="1" applyFill="1" applyBorder="1" applyAlignment="1" applyProtection="1">
      <alignment horizontal="left" vertical="center"/>
      <protection hidden="1"/>
    </xf>
    <xf numFmtId="0" fontId="33" fillId="8" borderId="34" xfId="0" applyFont="1" applyFill="1" applyBorder="1" applyAlignment="1" applyProtection="1">
      <alignment horizontal="left" vertical="center"/>
      <protection hidden="1"/>
    </xf>
    <xf numFmtId="0" fontId="21" fillId="8" borderId="30" xfId="0" applyFont="1" applyFill="1" applyBorder="1" applyAlignment="1" applyProtection="1">
      <alignment horizontal="center" vertical="center" wrapText="1"/>
      <protection hidden="1"/>
    </xf>
    <xf numFmtId="0" fontId="21" fillId="8" borderId="55" xfId="0" applyFont="1" applyFill="1" applyBorder="1" applyAlignment="1" applyProtection="1">
      <alignment horizontal="center" vertical="center" wrapText="1"/>
      <protection hidden="1"/>
    </xf>
    <xf numFmtId="0" fontId="21" fillId="8" borderId="46" xfId="0" applyFont="1" applyFill="1" applyBorder="1" applyAlignment="1" applyProtection="1">
      <alignment horizontal="center" vertical="center" wrapText="1"/>
      <protection hidden="1"/>
    </xf>
    <xf numFmtId="0" fontId="21" fillId="8" borderId="31" xfId="0" applyFont="1" applyFill="1" applyBorder="1" applyAlignment="1" applyProtection="1">
      <alignment horizontal="center" vertical="center" wrapText="1"/>
      <protection hidden="1"/>
    </xf>
    <xf numFmtId="0" fontId="4" fillId="8" borderId="30" xfId="0" applyFont="1" applyFill="1" applyBorder="1" applyAlignment="1" applyProtection="1">
      <alignment horizontal="right" vertical="center" wrapText="1"/>
      <protection hidden="1"/>
    </xf>
    <xf numFmtId="0" fontId="4" fillId="8" borderId="55" xfId="0" applyFont="1" applyFill="1" applyBorder="1" applyAlignment="1" applyProtection="1">
      <alignment horizontal="right" vertical="center" wrapText="1"/>
      <protection hidden="1"/>
    </xf>
    <xf numFmtId="0" fontId="34" fillId="8" borderId="55" xfId="0" applyFont="1" applyFill="1" applyBorder="1" applyAlignment="1" applyProtection="1">
      <alignment horizontal="center" vertical="center"/>
      <protection hidden="1"/>
    </xf>
    <xf numFmtId="0" fontId="34" fillId="8" borderId="31" xfId="0" applyFont="1" applyFill="1" applyBorder="1" applyAlignment="1" applyProtection="1">
      <alignment horizontal="center" vertical="center"/>
      <protection hidden="1"/>
    </xf>
    <xf numFmtId="0" fontId="4" fillId="8" borderId="55" xfId="0" applyFont="1" applyFill="1" applyBorder="1" applyAlignment="1" applyProtection="1">
      <alignment horizontal="center" vertical="center" wrapText="1"/>
      <protection hidden="1"/>
    </xf>
    <xf numFmtId="0" fontId="4" fillId="8" borderId="37" xfId="0" applyFont="1" applyFill="1" applyBorder="1" applyAlignment="1" applyProtection="1">
      <alignment horizontal="center" vertical="center" wrapText="1"/>
      <protection hidden="1"/>
    </xf>
    <xf numFmtId="0" fontId="22" fillId="8" borderId="19" xfId="0" applyFont="1" applyFill="1" applyBorder="1" applyAlignment="1" applyProtection="1">
      <alignment horizontal="center" vertical="center"/>
      <protection hidden="1"/>
    </xf>
    <xf numFmtId="0" fontId="22" fillId="8" borderId="22" xfId="0" applyFont="1" applyFill="1" applyBorder="1" applyAlignment="1" applyProtection="1">
      <alignment horizontal="center" vertical="center"/>
      <protection hidden="1"/>
    </xf>
    <xf numFmtId="0" fontId="0" fillId="8" borderId="20" xfId="0" applyFill="1" applyBorder="1" applyAlignment="1" applyProtection="1">
      <alignment horizontal="right" vertical="center"/>
      <protection hidden="1"/>
    </xf>
    <xf numFmtId="0" fontId="0" fillId="8" borderId="0" xfId="0" applyFill="1" applyBorder="1" applyAlignment="1" applyProtection="1">
      <alignment horizontal="right" vertical="center"/>
      <protection hidden="1"/>
    </xf>
    <xf numFmtId="0" fontId="8" fillId="8" borderId="5" xfId="0" applyFont="1" applyFill="1" applyBorder="1" applyAlignment="1" applyProtection="1">
      <alignment horizontal="center" vertical="center" wrapText="1"/>
      <protection hidden="1"/>
    </xf>
    <xf numFmtId="0" fontId="8" fillId="8" borderId="6" xfId="0" applyFont="1" applyFill="1" applyBorder="1" applyAlignment="1" applyProtection="1">
      <alignment horizontal="center" vertical="center" wrapText="1"/>
      <protection hidden="1"/>
    </xf>
    <xf numFmtId="0" fontId="3" fillId="8" borderId="10" xfId="0" applyFont="1" applyFill="1" applyBorder="1" applyAlignment="1" applyProtection="1">
      <alignment horizontal="center" vertical="center" wrapText="1"/>
      <protection hidden="1"/>
    </xf>
    <xf numFmtId="0" fontId="8" fillId="8" borderId="4" xfId="0" applyFont="1" applyFill="1" applyBorder="1" applyAlignment="1" applyProtection="1">
      <alignment horizontal="center" vertical="center" wrapText="1"/>
      <protection hidden="1"/>
    </xf>
    <xf numFmtId="0" fontId="8" fillId="8" borderId="11" xfId="0" applyFont="1" applyFill="1" applyBorder="1" applyAlignment="1" applyProtection="1">
      <alignment horizontal="left" vertical="center" wrapText="1"/>
      <protection hidden="1"/>
    </xf>
    <xf numFmtId="0" fontId="8" fillId="8" borderId="46" xfId="0" applyFont="1" applyFill="1" applyBorder="1" applyAlignment="1" applyProtection="1">
      <alignment horizontal="left" vertical="center" wrapText="1"/>
      <protection hidden="1"/>
    </xf>
    <xf numFmtId="0" fontId="8" fillId="8" borderId="47" xfId="0" applyFont="1" applyFill="1" applyBorder="1" applyAlignment="1" applyProtection="1">
      <alignment horizontal="left" vertical="center" wrapText="1"/>
      <protection hidden="1"/>
    </xf>
    <xf numFmtId="0" fontId="8" fillId="8" borderId="38" xfId="0" applyFont="1" applyFill="1" applyBorder="1" applyAlignment="1" applyProtection="1">
      <alignment horizontal="left" vertical="center" wrapText="1"/>
      <protection hidden="1"/>
    </xf>
    <xf numFmtId="0" fontId="8" fillId="8" borderId="47" xfId="0" applyFont="1" applyFill="1" applyBorder="1" applyAlignment="1" applyProtection="1">
      <alignment horizontal="center" vertical="center" wrapText="1"/>
      <protection hidden="1"/>
    </xf>
    <xf numFmtId="0" fontId="8" fillId="8" borderId="38" xfId="0" applyFont="1" applyFill="1" applyBorder="1" applyAlignment="1" applyProtection="1">
      <alignment horizontal="center" vertical="center" wrapText="1"/>
      <protection hidden="1"/>
    </xf>
    <xf numFmtId="0" fontId="23" fillId="8" borderId="0" xfId="0" applyFont="1" applyFill="1" applyBorder="1" applyAlignment="1" applyProtection="1">
      <alignment horizontal="left" vertical="top" wrapText="1"/>
      <protection hidden="1"/>
    </xf>
    <xf numFmtId="0" fontId="23" fillId="8" borderId="30" xfId="0" applyFont="1" applyFill="1" applyBorder="1" applyAlignment="1" applyProtection="1">
      <alignment horizontal="left" vertical="top" wrapText="1"/>
      <protection hidden="1"/>
    </xf>
    <xf numFmtId="0" fontId="23" fillId="8" borderId="23" xfId="0" applyFont="1" applyFill="1" applyBorder="1" applyAlignment="1" applyProtection="1">
      <alignment horizontal="left" vertical="top" wrapText="1"/>
      <protection hidden="1"/>
    </xf>
    <xf numFmtId="0" fontId="23" fillId="8" borderId="69" xfId="0" applyFont="1" applyFill="1" applyBorder="1" applyAlignment="1" applyProtection="1">
      <alignment horizontal="left" vertical="top" wrapText="1"/>
      <protection hidden="1"/>
    </xf>
    <xf numFmtId="0" fontId="4" fillId="8" borderId="14" xfId="0" applyFont="1" applyFill="1" applyBorder="1" applyAlignment="1" applyProtection="1">
      <alignment horizontal="center"/>
      <protection hidden="1"/>
    </xf>
    <xf numFmtId="0" fontId="4" fillId="8" borderId="77" xfId="0" applyFont="1" applyFill="1" applyBorder="1" applyAlignment="1" applyProtection="1">
      <alignment horizontal="center"/>
      <protection hidden="1"/>
    </xf>
    <xf numFmtId="0" fontId="4" fillId="8" borderId="80" xfId="0" applyFont="1" applyFill="1" applyBorder="1" applyAlignment="1" applyProtection="1">
      <alignment horizontal="center"/>
      <protection hidden="1"/>
    </xf>
    <xf numFmtId="0" fontId="0" fillId="8" borderId="20" xfId="0" applyFont="1" applyFill="1" applyBorder="1" applyAlignment="1" applyProtection="1">
      <alignment horizontal="center" vertical="center"/>
      <protection hidden="1"/>
    </xf>
    <xf numFmtId="0" fontId="0" fillId="8" borderId="21" xfId="0" applyFont="1" applyFill="1" applyBorder="1" applyAlignment="1" applyProtection="1">
      <alignment horizontal="center" vertical="center"/>
      <protection hidden="1"/>
    </xf>
    <xf numFmtId="0" fontId="4" fillId="8" borderId="10" xfId="0" applyFont="1" applyFill="1" applyBorder="1" applyAlignment="1" applyProtection="1">
      <alignment horizontal="center" vertical="center" wrapText="1"/>
      <protection hidden="1"/>
    </xf>
    <xf numFmtId="0" fontId="4" fillId="8" borderId="52" xfId="0" applyFont="1" applyFill="1" applyBorder="1" applyAlignment="1" applyProtection="1">
      <alignment horizontal="center" vertical="center"/>
      <protection hidden="1"/>
    </xf>
    <xf numFmtId="0" fontId="4" fillId="8" borderId="28" xfId="0" applyFont="1" applyFill="1" applyBorder="1" applyAlignment="1" applyProtection="1">
      <alignment horizontal="center" vertical="center"/>
      <protection hidden="1"/>
    </xf>
    <xf numFmtId="0" fontId="4" fillId="8" borderId="54" xfId="0" applyFont="1" applyFill="1" applyBorder="1" applyAlignment="1" applyProtection="1">
      <alignment horizontal="center" vertical="center"/>
      <protection hidden="1"/>
    </xf>
    <xf numFmtId="0" fontId="4" fillId="8" borderId="27" xfId="0" applyFont="1" applyFill="1" applyBorder="1" applyAlignment="1" applyProtection="1">
      <alignment horizontal="center" vertical="center"/>
      <protection hidden="1"/>
    </xf>
    <xf numFmtId="0" fontId="4" fillId="8" borderId="53" xfId="0" applyFont="1" applyFill="1" applyBorder="1" applyAlignment="1" applyProtection="1">
      <alignment horizontal="center" vertical="center"/>
      <protection hidden="1"/>
    </xf>
    <xf numFmtId="0" fontId="4" fillId="8" borderId="11" xfId="0" applyFont="1" applyFill="1" applyBorder="1" applyAlignment="1" applyProtection="1">
      <alignment horizontal="center" vertical="center"/>
      <protection hidden="1"/>
    </xf>
    <xf numFmtId="0" fontId="4" fillId="8" borderId="81" xfId="0" applyFont="1" applyFill="1" applyBorder="1" applyAlignment="1" applyProtection="1">
      <alignment horizontal="center" vertical="center"/>
      <protection hidden="1"/>
    </xf>
    <xf numFmtId="0" fontId="1" fillId="8" borderId="31" xfId="0" applyFont="1" applyFill="1" applyBorder="1" applyAlignment="1" applyProtection="1">
      <alignment horizontal="left" vertical="center" wrapText="1"/>
      <protection hidden="1"/>
    </xf>
    <xf numFmtId="0" fontId="1" fillId="8" borderId="0" xfId="0" applyFont="1" applyFill="1" applyBorder="1" applyAlignment="1" applyProtection="1">
      <alignment horizontal="left" vertical="center" wrapText="1"/>
      <protection hidden="1"/>
    </xf>
    <xf numFmtId="0" fontId="1" fillId="8" borderId="36" xfId="0" applyFont="1" applyFill="1" applyBorder="1" applyAlignment="1" applyProtection="1">
      <alignment horizontal="left" vertical="center" wrapText="1"/>
      <protection hidden="1"/>
    </xf>
    <xf numFmtId="0" fontId="1" fillId="8" borderId="68" xfId="0" applyFont="1" applyFill="1" applyBorder="1" applyAlignment="1" applyProtection="1">
      <alignment horizontal="left" vertical="center" wrapText="1"/>
      <protection hidden="1"/>
    </xf>
    <xf numFmtId="0" fontId="1" fillId="8" borderId="23" xfId="0" applyFont="1" applyFill="1" applyBorder="1" applyAlignment="1" applyProtection="1">
      <alignment horizontal="left" vertical="center" wrapText="1"/>
      <protection hidden="1"/>
    </xf>
    <xf numFmtId="0" fontId="1" fillId="8" borderId="35" xfId="0" applyFont="1" applyFill="1" applyBorder="1" applyAlignment="1" applyProtection="1">
      <alignment horizontal="left" vertical="center" wrapText="1"/>
      <protection hidden="1"/>
    </xf>
    <xf numFmtId="0" fontId="4" fillId="8" borderId="71" xfId="0" applyFont="1" applyFill="1" applyBorder="1" applyAlignment="1" applyProtection="1">
      <alignment horizontal="center" vertical="center"/>
      <protection hidden="1"/>
    </xf>
    <xf numFmtId="0" fontId="4" fillId="8" borderId="46" xfId="0" applyFont="1" applyFill="1" applyBorder="1" applyAlignment="1" applyProtection="1">
      <alignment horizontal="center" vertical="center"/>
      <protection hidden="1"/>
    </xf>
    <xf numFmtId="0" fontId="4" fillId="8" borderId="72" xfId="0" applyFont="1" applyFill="1" applyBorder="1" applyAlignment="1" applyProtection="1">
      <alignment horizontal="center" vertical="center"/>
      <protection hidden="1"/>
    </xf>
    <xf numFmtId="0" fontId="4" fillId="8" borderId="73" xfId="0" applyFont="1" applyFill="1" applyBorder="1" applyAlignment="1" applyProtection="1">
      <alignment horizontal="center" vertical="center"/>
      <protection hidden="1"/>
    </xf>
    <xf numFmtId="0" fontId="8" fillId="8" borderId="74" xfId="0" applyFont="1" applyFill="1" applyBorder="1" applyAlignment="1" applyProtection="1">
      <alignment horizontal="left" vertical="center"/>
      <protection hidden="1"/>
    </xf>
    <xf numFmtId="0" fontId="8" fillId="8" borderId="49" xfId="0" applyFont="1" applyFill="1" applyBorder="1" applyAlignment="1" applyProtection="1">
      <alignment horizontal="left" vertical="center"/>
      <protection hidden="1"/>
    </xf>
    <xf numFmtId="0" fontId="4" fillId="8" borderId="70" xfId="0" applyFont="1" applyFill="1" applyBorder="1" applyAlignment="1" applyProtection="1">
      <alignment horizontal="center" vertical="center"/>
      <protection hidden="1"/>
    </xf>
    <xf numFmtId="0" fontId="8" fillId="8" borderId="15" xfId="0" applyFont="1" applyFill="1" applyBorder="1" applyAlignment="1" applyProtection="1">
      <alignment horizontal="center" vertical="center"/>
      <protection hidden="1"/>
    </xf>
    <xf numFmtId="0" fontId="8" fillId="8" borderId="27" xfId="0" applyFont="1" applyFill="1" applyBorder="1" applyAlignment="1" applyProtection="1">
      <alignment horizontal="center" vertical="center"/>
      <protection hidden="1"/>
    </xf>
    <xf numFmtId="0" fontId="8" fillId="8" borderId="53" xfId="0" applyFont="1" applyFill="1" applyBorder="1" applyAlignment="1" applyProtection="1">
      <alignment horizontal="center" vertical="center"/>
      <protection hidden="1"/>
    </xf>
    <xf numFmtId="0" fontId="8" fillId="8" borderId="4" xfId="0" applyFont="1" applyFill="1" applyBorder="1" applyAlignment="1" applyProtection="1">
      <alignment horizontal="left" vertical="center"/>
      <protection hidden="1"/>
    </xf>
    <xf numFmtId="0" fontId="8" fillId="8" borderId="50" xfId="0" applyFont="1" applyFill="1" applyBorder="1" applyAlignment="1" applyProtection="1">
      <alignment horizontal="left" vertical="center"/>
      <protection hidden="1"/>
    </xf>
    <xf numFmtId="0" fontId="4" fillId="8" borderId="31" xfId="0" applyFont="1" applyFill="1" applyBorder="1" applyAlignment="1" applyProtection="1">
      <alignment horizontal="left" vertical="center"/>
      <protection hidden="1"/>
    </xf>
    <xf numFmtId="0" fontId="4" fillId="8" borderId="30" xfId="0" applyFont="1" applyFill="1" applyBorder="1" applyAlignment="1" applyProtection="1">
      <alignment horizontal="left" vertical="center"/>
      <protection hidden="1"/>
    </xf>
    <xf numFmtId="0" fontId="4" fillId="8" borderId="69" xfId="0" applyFont="1" applyFill="1" applyBorder="1" applyAlignment="1" applyProtection="1">
      <alignment horizontal="left" vertical="center"/>
      <protection hidden="1"/>
    </xf>
    <xf numFmtId="0" fontId="5" fillId="8" borderId="77" xfId="0" applyFont="1" applyFill="1" applyBorder="1" applyAlignment="1" applyProtection="1">
      <alignment horizontal="center" vertical="center"/>
      <protection hidden="1"/>
    </xf>
    <xf numFmtId="0" fontId="4" fillId="8" borderId="77" xfId="0" applyFont="1" applyFill="1" applyBorder="1" applyAlignment="1" applyProtection="1">
      <alignment horizontal="center" vertical="center"/>
      <protection hidden="1"/>
    </xf>
    <xf numFmtId="0" fontId="4" fillId="8" borderId="80" xfId="0" applyFont="1" applyFill="1" applyBorder="1" applyAlignment="1" applyProtection="1">
      <alignment horizontal="center" vertical="center"/>
      <protection hidden="1"/>
    </xf>
    <xf numFmtId="0" fontId="4" fillId="8" borderId="68" xfId="0" applyFont="1" applyFill="1" applyBorder="1" applyAlignment="1" applyProtection="1">
      <alignment horizontal="center" vertical="center"/>
      <protection hidden="1"/>
    </xf>
    <xf numFmtId="0" fontId="4" fillId="8" borderId="35" xfId="0" applyFont="1" applyFill="1" applyBorder="1" applyAlignment="1" applyProtection="1">
      <alignment horizontal="center" vertical="center"/>
      <protection hidden="1"/>
    </xf>
    <xf numFmtId="0" fontId="8" fillId="8" borderId="67" xfId="0" applyFont="1" applyFill="1" applyBorder="1" applyAlignment="1" applyProtection="1">
      <alignment horizontal="left" vertical="center"/>
      <protection hidden="1"/>
    </xf>
    <xf numFmtId="0" fontId="4" fillId="8" borderId="78" xfId="0" applyFont="1" applyFill="1" applyBorder="1" applyAlignment="1" applyProtection="1">
      <alignment horizontal="center" vertical="center"/>
      <protection hidden="1"/>
    </xf>
    <xf numFmtId="14" fontId="5" fillId="8" borderId="46" xfId="0" applyNumberFormat="1" applyFont="1" applyFill="1" applyBorder="1" applyAlignment="1" applyProtection="1">
      <alignment horizontal="center" vertical="center"/>
      <protection hidden="1"/>
    </xf>
    <xf numFmtId="0" fontId="5" fillId="8" borderId="23" xfId="0" applyFont="1" applyFill="1" applyBorder="1" applyAlignment="1" applyProtection="1">
      <alignment horizontal="center" vertical="center"/>
      <protection hidden="1"/>
    </xf>
    <xf numFmtId="0" fontId="0" fillId="0" borderId="23" xfId="0" applyBorder="1"/>
    <xf numFmtId="0" fontId="0" fillId="0" borderId="35" xfId="0" applyBorder="1"/>
    <xf numFmtId="0" fontId="4" fillId="8" borderId="22" xfId="0" applyFont="1" applyFill="1" applyBorder="1" applyAlignment="1" applyProtection="1">
      <alignment horizontal="left" vertical="center"/>
      <protection hidden="1"/>
    </xf>
    <xf numFmtId="0" fontId="4" fillId="8" borderId="67" xfId="0" applyFont="1" applyFill="1" applyBorder="1" applyAlignment="1" applyProtection="1">
      <alignment horizontal="left" vertical="center"/>
      <protection hidden="1"/>
    </xf>
    <xf numFmtId="0" fontId="4" fillId="8" borderId="66" xfId="0" applyFont="1" applyFill="1" applyBorder="1" applyAlignment="1" applyProtection="1">
      <alignment horizontal="center" vertical="center"/>
      <protection hidden="1"/>
    </xf>
    <xf numFmtId="0" fontId="4" fillId="8" borderId="22" xfId="0" applyFont="1" applyFill="1" applyBorder="1" applyAlignment="1" applyProtection="1">
      <alignment horizontal="center" vertical="center"/>
      <protection hidden="1"/>
    </xf>
    <xf numFmtId="0" fontId="4" fillId="8" borderId="34" xfId="0" applyFont="1" applyFill="1" applyBorder="1" applyAlignment="1" applyProtection="1">
      <alignment horizontal="center" vertical="center"/>
      <protection hidden="1"/>
    </xf>
    <xf numFmtId="0" fontId="4" fillId="8" borderId="31" xfId="0" applyFont="1" applyFill="1" applyBorder="1" applyAlignment="1" applyProtection="1">
      <alignment horizontal="center" vertical="center"/>
      <protection hidden="1"/>
    </xf>
    <xf numFmtId="0" fontId="4" fillId="8" borderId="73" xfId="0" applyFont="1" applyFill="1" applyBorder="1" applyAlignment="1" applyProtection="1">
      <alignment horizontal="left" vertical="center"/>
      <protection hidden="1"/>
    </xf>
    <xf numFmtId="0" fontId="4" fillId="8" borderId="28" xfId="0" applyFont="1" applyFill="1" applyBorder="1" applyAlignment="1" applyProtection="1">
      <alignment horizontal="left" vertical="center"/>
      <protection hidden="1"/>
    </xf>
    <xf numFmtId="0" fontId="4" fillId="8" borderId="34" xfId="0" applyFont="1" applyFill="1" applyBorder="1" applyAlignment="1" applyProtection="1">
      <alignment horizontal="left" vertical="center"/>
      <protection hidden="1"/>
    </xf>
    <xf numFmtId="0" fontId="4" fillId="8" borderId="6" xfId="0" applyFont="1" applyFill="1" applyBorder="1" applyAlignment="1" applyProtection="1">
      <alignment horizontal="left" vertical="center"/>
      <protection hidden="1"/>
    </xf>
    <xf numFmtId="0" fontId="4" fillId="8" borderId="74" xfId="0" applyFont="1" applyFill="1" applyBorder="1" applyAlignment="1" applyProtection="1">
      <alignment horizontal="left" vertical="center" wrapText="1"/>
      <protection hidden="1"/>
    </xf>
    <xf numFmtId="0" fontId="4" fillId="8" borderId="49" xfId="0" applyFont="1" applyFill="1" applyBorder="1" applyAlignment="1" applyProtection="1">
      <alignment horizontal="left" vertical="center" wrapText="1"/>
      <protection hidden="1"/>
    </xf>
    <xf numFmtId="0" fontId="4" fillId="8" borderId="4" xfId="0" applyFont="1" applyFill="1" applyBorder="1" applyAlignment="1" applyProtection="1">
      <alignment horizontal="center" vertical="center"/>
      <protection hidden="1"/>
    </xf>
    <xf numFmtId="0" fontId="4" fillId="8" borderId="6" xfId="0" applyFont="1" applyFill="1" applyBorder="1" applyAlignment="1" applyProtection="1">
      <alignment horizontal="left" vertical="center" wrapText="1"/>
      <protection hidden="1"/>
    </xf>
    <xf numFmtId="0" fontId="4" fillId="8" borderId="10" xfId="0" applyFont="1" applyFill="1" applyBorder="1" applyAlignment="1" applyProtection="1">
      <alignment horizontal="left" vertical="center" wrapText="1"/>
      <protection hidden="1"/>
    </xf>
    <xf numFmtId="0" fontId="4" fillId="8" borderId="5" xfId="0" applyFont="1" applyFill="1" applyBorder="1" applyAlignment="1" applyProtection="1">
      <alignment horizontal="left" vertical="center" wrapText="1"/>
      <protection hidden="1"/>
    </xf>
    <xf numFmtId="0" fontId="4" fillId="8" borderId="25" xfId="0" applyFont="1" applyFill="1" applyBorder="1" applyAlignment="1" applyProtection="1">
      <alignment horizontal="left" vertical="center"/>
      <protection hidden="1"/>
    </xf>
    <xf numFmtId="14" fontId="24" fillId="8" borderId="73" xfId="0" applyNumberFormat="1" applyFont="1" applyFill="1" applyBorder="1" applyAlignment="1" applyProtection="1">
      <alignment horizontal="center" vertical="center"/>
      <protection hidden="1"/>
    </xf>
    <xf numFmtId="14" fontId="24" fillId="8" borderId="28" xfId="0" applyNumberFormat="1" applyFont="1" applyFill="1" applyBorder="1" applyAlignment="1" applyProtection="1">
      <alignment horizontal="center" vertical="center"/>
      <protection hidden="1"/>
    </xf>
    <xf numFmtId="0" fontId="4" fillId="8" borderId="28" xfId="0" applyFont="1" applyFill="1" applyBorder="1" applyAlignment="1" applyProtection="1">
      <alignment horizontal="right" vertical="center"/>
      <protection hidden="1"/>
    </xf>
    <xf numFmtId="0" fontId="4" fillId="8" borderId="25" xfId="0" applyFont="1" applyFill="1" applyBorder="1" applyAlignment="1" applyProtection="1">
      <alignment horizontal="right" vertical="center"/>
      <protection hidden="1"/>
    </xf>
    <xf numFmtId="0" fontId="6" fillId="8" borderId="72" xfId="0" applyFont="1" applyFill="1" applyBorder="1" applyAlignment="1" applyProtection="1">
      <alignment horizontal="center" vertical="center"/>
      <protection hidden="1"/>
    </xf>
    <xf numFmtId="0" fontId="6" fillId="8" borderId="41" xfId="0" applyFont="1" applyFill="1" applyBorder="1" applyAlignment="1" applyProtection="1">
      <alignment horizontal="center" vertical="center"/>
      <protection hidden="1"/>
    </xf>
    <xf numFmtId="0" fontId="0" fillId="8" borderId="82" xfId="0" applyFont="1" applyFill="1" applyBorder="1" applyAlignment="1" applyProtection="1">
      <alignment horizontal="left" vertical="center"/>
      <protection hidden="1"/>
    </xf>
    <xf numFmtId="0" fontId="0" fillId="8" borderId="3" xfId="0" applyFont="1" applyFill="1" applyBorder="1" applyAlignment="1" applyProtection="1">
      <alignment horizontal="left" vertical="center"/>
      <protection hidden="1"/>
    </xf>
    <xf numFmtId="0" fontId="0" fillId="8" borderId="2" xfId="0" applyFont="1" applyFill="1" applyBorder="1" applyAlignment="1" applyProtection="1">
      <alignment horizontal="left" vertical="center"/>
      <protection hidden="1"/>
    </xf>
    <xf numFmtId="0" fontId="18" fillId="8" borderId="47" xfId="0" applyFont="1" applyFill="1" applyBorder="1" applyAlignment="1" applyProtection="1">
      <alignment horizontal="left" vertical="center"/>
      <protection hidden="1"/>
    </xf>
    <xf numFmtId="0" fontId="18" fillId="8" borderId="3" xfId="0" applyFont="1" applyFill="1" applyBorder="1" applyAlignment="1" applyProtection="1">
      <alignment horizontal="left" vertical="center"/>
      <protection hidden="1"/>
    </xf>
    <xf numFmtId="0" fontId="18" fillId="8" borderId="51" xfId="0" applyFont="1" applyFill="1" applyBorder="1" applyAlignment="1" applyProtection="1">
      <alignment horizontal="left" vertical="center"/>
      <protection hidden="1"/>
    </xf>
    <xf numFmtId="0" fontId="4" fillId="8" borderId="74" xfId="0" applyFont="1" applyFill="1" applyBorder="1" applyAlignment="1" applyProtection="1">
      <alignment horizontal="left" vertical="center"/>
      <protection hidden="1"/>
    </xf>
    <xf numFmtId="0" fontId="6" fillId="8" borderId="74" xfId="0" applyFont="1" applyFill="1" applyBorder="1" applyAlignment="1" applyProtection="1">
      <alignment horizontal="center" vertical="center"/>
      <protection hidden="1"/>
    </xf>
    <xf numFmtId="0" fontId="6" fillId="8" borderId="75" xfId="0" applyFont="1" applyFill="1" applyBorder="1" applyAlignment="1" applyProtection="1">
      <alignment horizontal="center" vertical="center"/>
      <protection hidden="1"/>
    </xf>
    <xf numFmtId="0" fontId="4" fillId="8" borderId="75" xfId="0" applyFont="1" applyFill="1" applyBorder="1" applyAlignment="1" applyProtection="1">
      <alignment horizontal="left" vertical="center" wrapText="1"/>
      <protection hidden="1"/>
    </xf>
    <xf numFmtId="0" fontId="4" fillId="8" borderId="27" xfId="0" applyFont="1" applyFill="1" applyBorder="1" applyAlignment="1" applyProtection="1">
      <alignment horizontal="left" vertical="center" wrapText="1"/>
      <protection hidden="1"/>
    </xf>
    <xf numFmtId="0" fontId="4" fillId="8" borderId="26" xfId="0" applyFont="1" applyFill="1" applyBorder="1" applyAlignment="1" applyProtection="1">
      <alignment horizontal="left" vertical="center" wrapText="1"/>
      <protection hidden="1"/>
    </xf>
    <xf numFmtId="0" fontId="5" fillId="8" borderId="74" xfId="0" applyFont="1" applyFill="1" applyBorder="1" applyAlignment="1" applyProtection="1">
      <alignment horizontal="center" vertical="center"/>
      <protection hidden="1"/>
    </xf>
    <xf numFmtId="0" fontId="5" fillId="8" borderId="49" xfId="0" applyFont="1" applyFill="1" applyBorder="1" applyAlignment="1" applyProtection="1">
      <alignment horizontal="center" vertical="center"/>
      <protection hidden="1"/>
    </xf>
    <xf numFmtId="0" fontId="0" fillId="8" borderId="55" xfId="0" applyFont="1" applyFill="1" applyBorder="1" applyAlignment="1" applyProtection="1">
      <alignment horizontal="left" vertical="center"/>
      <protection hidden="1"/>
    </xf>
    <xf numFmtId="0" fontId="6" fillId="8" borderId="55" xfId="0" applyFont="1" applyFill="1" applyBorder="1" applyAlignment="1" applyProtection="1">
      <alignment horizontal="center" vertical="center"/>
      <protection hidden="1"/>
    </xf>
    <xf numFmtId="0" fontId="6" fillId="8" borderId="37" xfId="0" applyFont="1" applyFill="1" applyBorder="1" applyAlignment="1" applyProtection="1">
      <alignment horizontal="center" vertical="center"/>
      <protection hidden="1"/>
    </xf>
    <xf numFmtId="0" fontId="0" fillId="8" borderId="77" xfId="0" applyFont="1" applyFill="1" applyBorder="1" applyAlignment="1" applyProtection="1">
      <alignment horizontal="left" vertical="center"/>
      <protection hidden="1"/>
    </xf>
    <xf numFmtId="0" fontId="6" fillId="8" borderId="77" xfId="0" applyFont="1" applyFill="1" applyBorder="1" applyAlignment="1" applyProtection="1">
      <alignment horizontal="center" vertical="center"/>
      <protection hidden="1"/>
    </xf>
    <xf numFmtId="0" fontId="6" fillId="8" borderId="80" xfId="0" applyFont="1" applyFill="1" applyBorder="1" applyAlignment="1" applyProtection="1">
      <alignment horizontal="center" vertical="center"/>
      <protection hidden="1"/>
    </xf>
    <xf numFmtId="0" fontId="0" fillId="8" borderId="26" xfId="0" applyFill="1" applyBorder="1" applyAlignment="1" applyProtection="1">
      <alignment horizontal="left" vertical="center"/>
      <protection hidden="1"/>
    </xf>
    <xf numFmtId="0" fontId="0" fillId="8" borderId="74" xfId="0" applyFont="1" applyFill="1" applyBorder="1" applyAlignment="1" applyProtection="1">
      <alignment horizontal="left" vertical="center"/>
      <protection hidden="1"/>
    </xf>
    <xf numFmtId="0" fontId="0" fillId="8" borderId="49" xfId="0" applyFont="1" applyFill="1" applyBorder="1" applyAlignment="1" applyProtection="1">
      <alignment horizontal="left" vertical="center"/>
      <protection hidden="1"/>
    </xf>
    <xf numFmtId="0" fontId="13" fillId="8" borderId="20" xfId="0" applyFont="1" applyFill="1" applyBorder="1" applyAlignment="1" applyProtection="1">
      <alignment horizontal="center" vertical="center"/>
      <protection hidden="1"/>
    </xf>
    <xf numFmtId="0" fontId="13" fillId="8" borderId="0" xfId="0" applyFont="1" applyFill="1" applyBorder="1" applyAlignment="1" applyProtection="1">
      <alignment horizontal="center" vertical="center"/>
      <protection hidden="1"/>
    </xf>
    <xf numFmtId="0" fontId="20" fillId="8" borderId="20" xfId="0" applyFont="1" applyFill="1" applyBorder="1" applyAlignment="1" applyProtection="1">
      <alignment horizontal="center" vertical="center"/>
      <protection hidden="1"/>
    </xf>
    <xf numFmtId="0" fontId="20" fillId="8" borderId="0" xfId="0" applyFont="1" applyFill="1" applyBorder="1" applyAlignment="1" applyProtection="1">
      <alignment horizontal="center" vertical="center"/>
      <protection hidden="1"/>
    </xf>
    <xf numFmtId="0" fontId="22" fillId="8" borderId="20" xfId="0" applyFont="1" applyFill="1" applyBorder="1" applyAlignment="1" applyProtection="1">
      <alignment horizontal="center" vertical="center"/>
      <protection hidden="1"/>
    </xf>
    <xf numFmtId="0" fontId="22" fillId="8" borderId="0" xfId="0" applyFont="1" applyFill="1" applyBorder="1" applyAlignment="1" applyProtection="1">
      <alignment horizontal="center" vertical="center"/>
      <protection hidden="1"/>
    </xf>
    <xf numFmtId="0" fontId="18" fillId="8" borderId="20" xfId="0" applyFont="1" applyFill="1" applyBorder="1" applyAlignment="1" applyProtection="1">
      <alignment horizontal="center" vertical="center"/>
      <protection hidden="1"/>
    </xf>
    <xf numFmtId="0" fontId="18" fillId="8" borderId="0" xfId="0" applyFont="1" applyFill="1" applyBorder="1" applyAlignment="1" applyProtection="1">
      <alignment horizontal="center" vertical="center"/>
      <protection hidden="1"/>
    </xf>
    <xf numFmtId="0" fontId="6" fillId="8" borderId="78" xfId="0" applyFont="1" applyFill="1" applyBorder="1" applyAlignment="1" applyProtection="1">
      <alignment horizontal="center" vertical="center"/>
      <protection hidden="1"/>
    </xf>
    <xf numFmtId="0" fontId="6" fillId="8" borderId="79" xfId="0" applyFont="1" applyFill="1" applyBorder="1" applyAlignment="1" applyProtection="1">
      <alignment horizontal="center" vertical="center"/>
      <protection hidden="1"/>
    </xf>
    <xf numFmtId="0" fontId="0" fillId="0" borderId="0" xfId="0" applyAlignment="1" applyProtection="1">
      <alignment horizontal="left" vertical="center"/>
      <protection hidden="1"/>
    </xf>
    <xf numFmtId="0" fontId="6" fillId="0" borderId="0" xfId="0" applyFont="1" applyAlignment="1" applyProtection="1">
      <alignment horizontal="center" vertical="center"/>
      <protection hidden="1"/>
    </xf>
    <xf numFmtId="0" fontId="20" fillId="0" borderId="0" xfId="0" applyFont="1" applyAlignment="1" applyProtection="1">
      <alignment horizontal="center" vertical="center"/>
      <protection hidden="1"/>
    </xf>
    <xf numFmtId="0" fontId="17" fillId="8" borderId="10" xfId="0" applyNumberFormat="1" applyFont="1" applyFill="1" applyBorder="1" applyAlignment="1" applyProtection="1">
      <alignment horizontal="center" vertical="center"/>
      <protection hidden="1"/>
    </xf>
    <xf numFmtId="165" fontId="17" fillId="8" borderId="10" xfId="0" applyNumberFormat="1" applyFont="1" applyFill="1" applyBorder="1" applyAlignment="1" applyProtection="1">
      <alignment horizontal="center" vertical="center"/>
      <protection hidden="1"/>
    </xf>
    <xf numFmtId="0" fontId="17" fillId="8" borderId="10" xfId="0" applyFont="1" applyFill="1" applyBorder="1" applyAlignment="1" applyProtection="1">
      <alignment horizontal="center" vertical="center"/>
      <protection hidden="1"/>
    </xf>
    <xf numFmtId="165" fontId="5" fillId="8" borderId="5" xfId="0" applyNumberFormat="1" applyFont="1" applyFill="1" applyBorder="1" applyAlignment="1" applyProtection="1">
      <alignment horizontal="center" vertical="center"/>
      <protection hidden="1"/>
    </xf>
    <xf numFmtId="165" fontId="5" fillId="8" borderId="4" xfId="0" applyNumberFormat="1" applyFont="1" applyFill="1" applyBorder="1" applyAlignment="1" applyProtection="1">
      <alignment horizontal="center" vertical="center"/>
      <protection hidden="1"/>
    </xf>
    <xf numFmtId="165" fontId="5" fillId="8" borderId="6" xfId="0" applyNumberFormat="1" applyFont="1" applyFill="1" applyBorder="1" applyAlignment="1" applyProtection="1">
      <alignment horizontal="center" vertical="center"/>
      <protection hidden="1"/>
    </xf>
    <xf numFmtId="0" fontId="16" fillId="8" borderId="5" xfId="0" applyNumberFormat="1" applyFont="1" applyFill="1" applyBorder="1" applyAlignment="1" applyProtection="1">
      <alignment horizontal="center" vertical="center"/>
      <protection hidden="1"/>
    </xf>
    <xf numFmtId="0" fontId="16" fillId="8" borderId="4" xfId="0" applyNumberFormat="1" applyFont="1" applyFill="1" applyBorder="1" applyAlignment="1" applyProtection="1">
      <alignment horizontal="center" vertical="center"/>
      <protection hidden="1"/>
    </xf>
    <xf numFmtId="0" fontId="16" fillId="8" borderId="6" xfId="0" applyNumberFormat="1" applyFont="1" applyFill="1" applyBorder="1" applyAlignment="1" applyProtection="1">
      <alignment horizontal="center" vertical="center"/>
      <protection hidden="1"/>
    </xf>
    <xf numFmtId="0" fontId="7" fillId="8" borderId="5" xfId="0" applyNumberFormat="1" applyFont="1" applyFill="1" applyBorder="1" applyAlignment="1" applyProtection="1">
      <alignment horizontal="center" vertical="center"/>
      <protection locked="0"/>
    </xf>
    <xf numFmtId="0" fontId="7" fillId="8" borderId="4" xfId="0" applyNumberFormat="1" applyFont="1" applyFill="1" applyBorder="1" applyAlignment="1" applyProtection="1">
      <alignment horizontal="center" vertical="center"/>
      <protection locked="0"/>
    </xf>
    <xf numFmtId="0" fontId="7" fillId="8" borderId="6" xfId="0" applyNumberFormat="1" applyFont="1" applyFill="1" applyBorder="1" applyAlignment="1" applyProtection="1">
      <alignment horizontal="center" vertical="center"/>
      <protection locked="0"/>
    </xf>
    <xf numFmtId="0" fontId="6" fillId="8" borderId="5" xfId="0" applyNumberFormat="1" applyFont="1" applyFill="1" applyBorder="1" applyAlignment="1" applyProtection="1">
      <alignment horizontal="center" vertical="center"/>
      <protection hidden="1"/>
    </xf>
    <xf numFmtId="0" fontId="6" fillId="8" borderId="4" xfId="0" applyNumberFormat="1" applyFont="1" applyFill="1" applyBorder="1" applyAlignment="1" applyProtection="1">
      <alignment horizontal="center" vertical="center"/>
      <protection hidden="1"/>
    </xf>
    <xf numFmtId="0" fontId="6" fillId="8" borderId="6" xfId="0" applyNumberFormat="1" applyFont="1" applyFill="1" applyBorder="1" applyAlignment="1" applyProtection="1">
      <alignment horizontal="center" vertical="center"/>
      <protection hidden="1"/>
    </xf>
    <xf numFmtId="0" fontId="7" fillId="8" borderId="4" xfId="0" applyFont="1" applyFill="1" applyBorder="1" applyAlignment="1" applyProtection="1">
      <alignment horizontal="left" vertical="center"/>
      <protection hidden="1"/>
    </xf>
    <xf numFmtId="0" fontId="7" fillId="8" borderId="5" xfId="0" applyFont="1" applyFill="1" applyBorder="1" applyAlignment="1" applyProtection="1">
      <alignment horizontal="left" vertical="center" wrapText="1"/>
      <protection hidden="1"/>
    </xf>
    <xf numFmtId="0" fontId="7" fillId="8" borderId="4" xfId="0" applyFont="1" applyFill="1" applyBorder="1" applyAlignment="1" applyProtection="1">
      <alignment horizontal="left" vertical="center" wrapText="1"/>
      <protection hidden="1"/>
    </xf>
    <xf numFmtId="0" fontId="5" fillId="8" borderId="10" xfId="0" applyFont="1" applyFill="1" applyBorder="1" applyAlignment="1" applyProtection="1">
      <alignment horizontal="center" vertical="center" wrapText="1"/>
      <protection hidden="1"/>
    </xf>
    <xf numFmtId="0" fontId="4" fillId="8" borderId="47" xfId="0" applyFont="1" applyFill="1" applyBorder="1" applyAlignment="1" applyProtection="1">
      <alignment horizontal="center" vertical="center" wrapText="1"/>
      <protection hidden="1"/>
    </xf>
    <xf numFmtId="0" fontId="4" fillId="8" borderId="2" xfId="0" applyFont="1" applyFill="1" applyBorder="1" applyAlignment="1" applyProtection="1">
      <alignment horizontal="center" vertical="center" wrapText="1"/>
      <protection hidden="1"/>
    </xf>
    <xf numFmtId="0" fontId="4" fillId="8" borderId="31" xfId="0" applyFont="1" applyFill="1" applyBorder="1" applyAlignment="1" applyProtection="1">
      <alignment horizontal="center" vertical="center" wrapText="1"/>
      <protection hidden="1"/>
    </xf>
    <xf numFmtId="0" fontId="4" fillId="8" borderId="30" xfId="0" applyFont="1" applyFill="1" applyBorder="1" applyAlignment="1" applyProtection="1">
      <alignment horizontal="center" vertical="center" wrapText="1"/>
      <protection hidden="1"/>
    </xf>
    <xf numFmtId="0" fontId="4" fillId="8" borderId="0" xfId="0" applyFont="1" applyFill="1" applyBorder="1" applyAlignment="1" applyProtection="1">
      <alignment horizontal="center" vertical="center" wrapText="1"/>
      <protection hidden="1"/>
    </xf>
    <xf numFmtId="0" fontId="4" fillId="8" borderId="38" xfId="0" applyFont="1" applyFill="1" applyBorder="1" applyAlignment="1" applyProtection="1">
      <alignment horizontal="center" vertical="center" wrapText="1"/>
      <protection hidden="1"/>
    </xf>
    <xf numFmtId="0" fontId="4" fillId="8" borderId="76" xfId="0" applyFont="1" applyFill="1" applyBorder="1" applyAlignment="1" applyProtection="1">
      <alignment horizontal="center" vertical="center" wrapText="1"/>
      <protection hidden="1"/>
    </xf>
    <xf numFmtId="0" fontId="11" fillId="8" borderId="10" xfId="0" applyFont="1" applyFill="1" applyBorder="1" applyAlignment="1" applyProtection="1">
      <alignment horizontal="center" vertical="top" wrapText="1"/>
      <protection hidden="1"/>
    </xf>
    <xf numFmtId="0" fontId="19" fillId="8" borderId="10" xfId="0" applyFont="1" applyFill="1" applyBorder="1" applyAlignment="1" applyProtection="1">
      <alignment horizontal="center" vertical="top" wrapText="1"/>
      <protection hidden="1"/>
    </xf>
    <xf numFmtId="0" fontId="9" fillId="8" borderId="10" xfId="0" applyFont="1" applyFill="1" applyBorder="1" applyAlignment="1" applyProtection="1">
      <alignment horizontal="center" vertical="top" wrapText="1"/>
      <protection hidden="1"/>
    </xf>
    <xf numFmtId="0" fontId="7" fillId="8" borderId="10" xfId="0" applyFont="1" applyFill="1" applyBorder="1" applyAlignment="1" applyProtection="1">
      <alignment horizontal="center" vertical="center" wrapText="1"/>
      <protection hidden="1"/>
    </xf>
    <xf numFmtId="0" fontId="7" fillId="8" borderId="6" xfId="0" applyFont="1" applyFill="1" applyBorder="1" applyAlignment="1" applyProtection="1">
      <alignment horizontal="left" vertical="center" wrapText="1"/>
      <protection hidden="1"/>
    </xf>
    <xf numFmtId="164" fontId="7" fillId="8" borderId="10" xfId="0" applyNumberFormat="1" applyFont="1" applyFill="1" applyBorder="1" applyAlignment="1" applyProtection="1">
      <alignment horizontal="center" vertical="center" wrapText="1"/>
      <protection hidden="1"/>
    </xf>
    <xf numFmtId="0" fontId="1" fillId="8" borderId="6" xfId="0" applyFont="1" applyFill="1" applyBorder="1" applyAlignment="1" applyProtection="1">
      <alignment horizontal="center" vertical="center"/>
      <protection hidden="1"/>
    </xf>
    <xf numFmtId="0" fontId="1" fillId="8" borderId="10" xfId="0" applyFont="1" applyFill="1" applyBorder="1" applyAlignment="1" applyProtection="1">
      <alignment horizontal="center" vertical="center" wrapText="1"/>
      <protection hidden="1"/>
    </xf>
    <xf numFmtId="0" fontId="1" fillId="8" borderId="47" xfId="0" applyFont="1" applyFill="1" applyBorder="1" applyAlignment="1" applyProtection="1">
      <alignment horizontal="center" vertical="center" wrapText="1"/>
      <protection hidden="1"/>
    </xf>
    <xf numFmtId="0" fontId="1" fillId="8" borderId="2" xfId="0" applyFont="1" applyFill="1" applyBorder="1" applyAlignment="1" applyProtection="1">
      <alignment horizontal="center" vertical="center" wrapText="1"/>
      <protection hidden="1"/>
    </xf>
    <xf numFmtId="0" fontId="1" fillId="8" borderId="31" xfId="0" applyFont="1" applyFill="1" applyBorder="1" applyAlignment="1" applyProtection="1">
      <alignment horizontal="center" vertical="center" wrapText="1"/>
      <protection hidden="1"/>
    </xf>
    <xf numFmtId="0" fontId="1" fillId="8" borderId="30" xfId="0" applyFont="1" applyFill="1" applyBorder="1" applyAlignment="1" applyProtection="1">
      <alignment horizontal="center" vertical="center" wrapText="1"/>
      <protection hidden="1"/>
    </xf>
    <xf numFmtId="0" fontId="1" fillId="8" borderId="3" xfId="0" applyFont="1" applyFill="1" applyBorder="1" applyAlignment="1" applyProtection="1">
      <alignment horizontal="center" vertical="center" wrapText="1"/>
      <protection hidden="1"/>
    </xf>
    <xf numFmtId="0" fontId="1" fillId="8" borderId="0" xfId="0" applyFont="1" applyFill="1" applyBorder="1" applyAlignment="1" applyProtection="1">
      <alignment horizontal="center" vertical="center" wrapText="1"/>
      <protection hidden="1"/>
    </xf>
    <xf numFmtId="0" fontId="4" fillId="8" borderId="47" xfId="0" applyFont="1" applyFill="1" applyBorder="1" applyAlignment="1" applyProtection="1">
      <alignment horizontal="left" vertical="center" wrapText="1"/>
      <protection hidden="1"/>
    </xf>
    <xf numFmtId="0" fontId="4" fillId="8" borderId="3" xfId="0" applyFont="1" applyFill="1" applyBorder="1" applyAlignment="1" applyProtection="1">
      <alignment horizontal="left" vertical="center" wrapText="1"/>
      <protection hidden="1"/>
    </xf>
    <xf numFmtId="0" fontId="4" fillId="8" borderId="2" xfId="0" applyFont="1" applyFill="1" applyBorder="1" applyAlignment="1" applyProtection="1">
      <alignment horizontal="left" vertical="center" wrapText="1"/>
      <protection hidden="1"/>
    </xf>
    <xf numFmtId="0" fontId="4" fillId="8" borderId="31" xfId="0" applyFont="1" applyFill="1" applyBorder="1" applyAlignment="1" applyProtection="1">
      <alignment horizontal="left" vertical="center" wrapText="1"/>
      <protection hidden="1"/>
    </xf>
    <xf numFmtId="0" fontId="4" fillId="8" borderId="38" xfId="0" applyFont="1" applyFill="1" applyBorder="1" applyAlignment="1" applyProtection="1">
      <alignment horizontal="left" vertical="center" wrapText="1"/>
      <protection hidden="1"/>
    </xf>
    <xf numFmtId="0" fontId="4" fillId="8" borderId="39" xfId="0" applyFont="1" applyFill="1" applyBorder="1" applyAlignment="1" applyProtection="1">
      <alignment horizontal="left" vertical="center" wrapText="1"/>
      <protection hidden="1"/>
    </xf>
    <xf numFmtId="0" fontId="4" fillId="8" borderId="76" xfId="0" applyFont="1" applyFill="1" applyBorder="1" applyAlignment="1" applyProtection="1">
      <alignment horizontal="left" vertical="center" wrapText="1"/>
      <protection hidden="1"/>
    </xf>
    <xf numFmtId="0" fontId="7" fillId="8" borderId="47" xfId="0" applyFont="1" applyFill="1" applyBorder="1" applyAlignment="1" applyProtection="1">
      <alignment horizontal="center" vertical="center" wrapText="1"/>
      <protection hidden="1"/>
    </xf>
    <xf numFmtId="0" fontId="7" fillId="8" borderId="3" xfId="0" applyFont="1" applyFill="1" applyBorder="1" applyAlignment="1" applyProtection="1">
      <alignment horizontal="center" vertical="center" wrapText="1"/>
      <protection hidden="1"/>
    </xf>
    <xf numFmtId="0" fontId="7" fillId="8" borderId="2" xfId="0" applyFont="1" applyFill="1" applyBorder="1" applyAlignment="1" applyProtection="1">
      <alignment horizontal="center" vertical="center" wrapText="1"/>
      <protection hidden="1"/>
    </xf>
    <xf numFmtId="0" fontId="7" fillId="8" borderId="31" xfId="0" applyFont="1" applyFill="1" applyBorder="1" applyAlignment="1" applyProtection="1">
      <alignment horizontal="center" vertical="center" wrapText="1"/>
      <protection hidden="1"/>
    </xf>
    <xf numFmtId="0" fontId="7" fillId="8" borderId="0" xfId="0" applyFont="1" applyFill="1" applyBorder="1" applyAlignment="1" applyProtection="1">
      <alignment horizontal="center" vertical="center" wrapText="1"/>
      <protection hidden="1"/>
    </xf>
    <xf numFmtId="0" fontId="7" fillId="8" borderId="30" xfId="0" applyFont="1" applyFill="1" applyBorder="1" applyAlignment="1" applyProtection="1">
      <alignment horizontal="center" vertical="center" wrapText="1"/>
      <protection hidden="1"/>
    </xf>
    <xf numFmtId="0" fontId="4" fillId="8" borderId="11" xfId="0" applyFont="1" applyFill="1" applyBorder="1" applyAlignment="1" applyProtection="1">
      <alignment horizontal="center" vertical="center" wrapText="1"/>
      <protection hidden="1"/>
    </xf>
    <xf numFmtId="0" fontId="4" fillId="8" borderId="46" xfId="0" applyFont="1" applyFill="1" applyBorder="1" applyAlignment="1" applyProtection="1">
      <alignment horizontal="center" vertical="center" wrapText="1"/>
      <protection hidden="1"/>
    </xf>
    <xf numFmtId="0" fontId="4" fillId="8" borderId="5" xfId="0" applyFont="1" applyFill="1" applyBorder="1" applyAlignment="1" applyProtection="1">
      <alignment horizontal="center" vertical="center" wrapText="1"/>
      <protection hidden="1"/>
    </xf>
    <xf numFmtId="0" fontId="4" fillId="8" borderId="6" xfId="0" applyFont="1" applyFill="1" applyBorder="1" applyAlignment="1" applyProtection="1">
      <alignment horizontal="center" vertical="center" wrapText="1"/>
      <protection hidden="1"/>
    </xf>
    <xf numFmtId="0" fontId="7" fillId="8" borderId="11" xfId="0" applyFont="1" applyFill="1" applyBorder="1" applyAlignment="1" applyProtection="1">
      <alignment horizontal="center" vertical="center" wrapText="1"/>
      <protection hidden="1"/>
    </xf>
    <xf numFmtId="0" fontId="7" fillId="8" borderId="55" xfId="0" applyFont="1" applyFill="1" applyBorder="1" applyAlignment="1" applyProtection="1">
      <alignment horizontal="center" vertical="center" wrapText="1"/>
      <protection hidden="1"/>
    </xf>
    <xf numFmtId="0" fontId="6" fillId="8" borderId="47" xfId="0" applyFont="1" applyFill="1" applyBorder="1" applyAlignment="1" applyProtection="1">
      <alignment horizontal="center" vertical="center" wrapText="1"/>
      <protection locked="0"/>
    </xf>
    <xf numFmtId="0" fontId="6" fillId="8" borderId="3" xfId="0" applyFont="1" applyFill="1" applyBorder="1" applyAlignment="1" applyProtection="1">
      <alignment horizontal="center" vertical="center" wrapText="1"/>
      <protection locked="0"/>
    </xf>
    <xf numFmtId="0" fontId="6" fillId="8" borderId="2" xfId="0" applyFont="1" applyFill="1" applyBorder="1" applyAlignment="1" applyProtection="1">
      <alignment horizontal="center" vertical="center" wrapText="1"/>
      <protection locked="0"/>
    </xf>
    <xf numFmtId="0" fontId="6" fillId="8" borderId="38" xfId="0" applyFont="1" applyFill="1" applyBorder="1" applyAlignment="1" applyProtection="1">
      <alignment horizontal="center" vertical="center" wrapText="1"/>
      <protection locked="0"/>
    </xf>
    <xf numFmtId="0" fontId="6" fillId="8" borderId="39" xfId="0" applyFont="1" applyFill="1" applyBorder="1" applyAlignment="1" applyProtection="1">
      <alignment horizontal="center" vertical="center" wrapText="1"/>
      <protection locked="0"/>
    </xf>
    <xf numFmtId="0" fontId="6" fillId="8" borderId="76" xfId="0" applyFont="1" applyFill="1" applyBorder="1" applyAlignment="1" applyProtection="1">
      <alignment horizontal="center" vertical="center" wrapText="1"/>
      <protection locked="0"/>
    </xf>
    <xf numFmtId="0" fontId="4" fillId="8" borderId="4" xfId="0" applyFont="1" applyFill="1" applyBorder="1" applyAlignment="1" applyProtection="1">
      <alignment horizontal="left" vertical="center" wrapText="1"/>
      <protection hidden="1"/>
    </xf>
    <xf numFmtId="0" fontId="10" fillId="8" borderId="10" xfId="0" applyFont="1" applyFill="1" applyBorder="1" applyAlignment="1" applyProtection="1">
      <alignment horizontal="center" vertical="center" wrapText="1"/>
      <protection hidden="1"/>
    </xf>
    <xf numFmtId="0" fontId="15" fillId="8" borderId="47" xfId="0" applyFont="1" applyFill="1" applyBorder="1" applyAlignment="1" applyProtection="1">
      <alignment horizontal="center" vertical="center" wrapText="1"/>
      <protection hidden="1"/>
    </xf>
    <xf numFmtId="0" fontId="15" fillId="8" borderId="3" xfId="0" applyFont="1" applyFill="1" applyBorder="1" applyAlignment="1" applyProtection="1">
      <alignment horizontal="center" vertical="center" wrapText="1"/>
      <protection hidden="1"/>
    </xf>
    <xf numFmtId="0" fontId="15" fillId="8" borderId="2" xfId="0" applyFont="1" applyFill="1" applyBorder="1" applyAlignment="1" applyProtection="1">
      <alignment horizontal="center" vertical="center" wrapText="1"/>
      <protection hidden="1"/>
    </xf>
    <xf numFmtId="0" fontId="15" fillId="8" borderId="38" xfId="0" applyFont="1" applyFill="1" applyBorder="1" applyAlignment="1" applyProtection="1">
      <alignment horizontal="center" vertical="center" wrapText="1"/>
      <protection hidden="1"/>
    </xf>
    <xf numFmtId="0" fontId="15" fillId="8" borderId="39" xfId="0" applyFont="1" applyFill="1" applyBorder="1" applyAlignment="1" applyProtection="1">
      <alignment horizontal="center" vertical="center" wrapText="1"/>
      <protection hidden="1"/>
    </xf>
    <xf numFmtId="0" fontId="15" fillId="8" borderId="76" xfId="0" applyFont="1" applyFill="1" applyBorder="1" applyAlignment="1" applyProtection="1">
      <alignment horizontal="center" vertical="center" wrapText="1"/>
      <protection hidden="1"/>
    </xf>
    <xf numFmtId="0" fontId="8" fillId="8" borderId="0" xfId="0" applyFont="1" applyFill="1" applyAlignment="1" applyProtection="1">
      <alignment horizontal="center" vertical="center"/>
      <protection hidden="1"/>
    </xf>
    <xf numFmtId="0" fontId="8" fillId="8" borderId="30" xfId="0" applyFont="1" applyFill="1" applyBorder="1" applyAlignment="1" applyProtection="1">
      <alignment horizontal="center" vertical="center"/>
      <protection hidden="1"/>
    </xf>
    <xf numFmtId="164" fontId="7" fillId="8" borderId="5" xfId="0" applyNumberFormat="1" applyFont="1" applyFill="1" applyBorder="1" applyAlignment="1" applyProtection="1">
      <alignment horizontal="left" vertical="center" wrapText="1"/>
      <protection hidden="1"/>
    </xf>
    <xf numFmtId="164" fontId="7" fillId="8" borderId="4" xfId="0" applyNumberFormat="1" applyFont="1" applyFill="1" applyBorder="1" applyAlignment="1" applyProtection="1">
      <alignment horizontal="left" vertical="center" wrapText="1"/>
      <protection hidden="1"/>
    </xf>
    <xf numFmtId="164" fontId="7" fillId="8" borderId="6" xfId="0" applyNumberFormat="1" applyFont="1" applyFill="1" applyBorder="1" applyAlignment="1" applyProtection="1">
      <alignment horizontal="left" vertical="center" wrapText="1"/>
      <protection hidden="1"/>
    </xf>
    <xf numFmtId="0" fontId="7" fillId="8" borderId="4" xfId="0" applyFont="1" applyFill="1" applyBorder="1" applyProtection="1">
      <protection hidden="1"/>
    </xf>
    <xf numFmtId="0" fontId="7" fillId="8" borderId="4" xfId="0" applyFont="1" applyFill="1" applyBorder="1" applyAlignment="1" applyProtection="1">
      <alignment horizontal="center" vertical="center" wrapText="1"/>
      <protection hidden="1"/>
    </xf>
    <xf numFmtId="0" fontId="7" fillId="8" borderId="6" xfId="0" applyFont="1" applyFill="1" applyBorder="1" applyProtection="1">
      <protection hidden="1"/>
    </xf>
    <xf numFmtId="0" fontId="1" fillId="8" borderId="5" xfId="0" applyFont="1" applyFill="1" applyBorder="1" applyAlignment="1" applyProtection="1">
      <alignment horizontal="left" vertical="center" wrapText="1"/>
      <protection hidden="1"/>
    </xf>
    <xf numFmtId="0" fontId="1" fillId="8" borderId="4" xfId="0" applyFont="1" applyFill="1" applyBorder="1" applyAlignment="1" applyProtection="1">
      <alignment horizontal="left" vertical="center" wrapText="1"/>
      <protection hidden="1"/>
    </xf>
    <xf numFmtId="0" fontId="1" fillId="8" borderId="6" xfId="0" applyFont="1" applyFill="1" applyBorder="1" applyAlignment="1" applyProtection="1">
      <alignment horizontal="left" vertical="center" wrapText="1"/>
      <protection hidden="1"/>
    </xf>
    <xf numFmtId="0" fontId="7" fillId="8" borderId="5" xfId="0" applyFont="1" applyFill="1" applyBorder="1" applyAlignment="1" applyProtection="1">
      <alignment horizontal="center" vertical="center" wrapText="1"/>
      <protection hidden="1"/>
    </xf>
    <xf numFmtId="0" fontId="7" fillId="8" borderId="6" xfId="0" applyFont="1" applyFill="1" applyBorder="1" applyAlignment="1" applyProtection="1">
      <alignment horizontal="center" vertical="center" wrapText="1"/>
      <protection hidden="1"/>
    </xf>
    <xf numFmtId="164" fontId="7" fillId="8" borderId="5" xfId="0" applyNumberFormat="1" applyFont="1" applyFill="1" applyBorder="1" applyAlignment="1" applyProtection="1">
      <alignment horizontal="center" vertical="center" wrapText="1"/>
      <protection hidden="1"/>
    </xf>
    <xf numFmtId="164" fontId="7" fillId="8" borderId="4" xfId="0" applyNumberFormat="1" applyFont="1" applyFill="1" applyBorder="1" applyAlignment="1" applyProtection="1">
      <alignment horizontal="center" vertical="center" wrapText="1"/>
      <protection hidden="1"/>
    </xf>
    <xf numFmtId="164" fontId="7" fillId="8" borderId="6" xfId="0" applyNumberFormat="1" applyFont="1" applyFill="1" applyBorder="1" applyAlignment="1" applyProtection="1">
      <alignment horizontal="center" vertical="center" wrapText="1"/>
      <protection hidden="1"/>
    </xf>
    <xf numFmtId="0" fontId="3" fillId="8" borderId="10" xfId="0" applyFont="1" applyFill="1" applyBorder="1" applyAlignment="1" applyProtection="1">
      <alignment horizontal="left" vertical="center" wrapText="1"/>
      <protection hidden="1"/>
    </xf>
    <xf numFmtId="0" fontId="6" fillId="8" borderId="10" xfId="0" applyFont="1" applyFill="1" applyBorder="1" applyAlignment="1" applyProtection="1">
      <alignment horizontal="center" vertical="center" wrapText="1"/>
      <protection hidden="1"/>
    </xf>
    <xf numFmtId="0" fontId="1" fillId="8" borderId="38" xfId="0" applyFont="1" applyFill="1" applyBorder="1" applyAlignment="1" applyProtection="1">
      <alignment horizontal="left" vertical="center" wrapText="1"/>
      <protection hidden="1"/>
    </xf>
    <xf numFmtId="0" fontId="1" fillId="8" borderId="39" xfId="0" applyFont="1" applyFill="1" applyBorder="1" applyAlignment="1" applyProtection="1">
      <alignment horizontal="left" vertical="center" wrapText="1"/>
      <protection hidden="1"/>
    </xf>
    <xf numFmtId="0" fontId="1" fillId="8" borderId="76" xfId="0" applyFont="1" applyFill="1" applyBorder="1" applyAlignment="1" applyProtection="1">
      <alignment horizontal="left" vertical="center" wrapText="1"/>
      <protection hidden="1"/>
    </xf>
    <xf numFmtId="14" fontId="5" fillId="8" borderId="10" xfId="0" applyNumberFormat="1" applyFont="1" applyFill="1" applyBorder="1" applyAlignment="1" applyProtection="1">
      <alignment horizontal="center" vertical="center" wrapText="1"/>
      <protection hidden="1"/>
    </xf>
    <xf numFmtId="0" fontId="5" fillId="8" borderId="4" xfId="0" applyFont="1" applyFill="1" applyBorder="1" applyAlignment="1" applyProtection="1">
      <alignment horizontal="center" vertical="center" wrapText="1"/>
      <protection hidden="1"/>
    </xf>
    <xf numFmtId="0" fontId="4" fillId="8" borderId="5" xfId="0" applyFont="1" applyFill="1" applyBorder="1" applyAlignment="1" applyProtection="1">
      <alignment horizontal="right" vertical="center" wrapText="1"/>
      <protection hidden="1"/>
    </xf>
    <xf numFmtId="0" fontId="4" fillId="8" borderId="4" xfId="0" applyFont="1" applyFill="1" applyBorder="1" applyAlignment="1" applyProtection="1">
      <alignment horizontal="right" vertical="center" wrapText="1"/>
      <protection hidden="1"/>
    </xf>
    <xf numFmtId="0" fontId="2" fillId="8" borderId="0" xfId="0" applyFont="1" applyFill="1" applyAlignment="1" applyProtection="1">
      <alignment horizontal="center"/>
      <protection hidden="1"/>
    </xf>
    <xf numFmtId="0" fontId="3" fillId="8" borderId="39" xfId="0" applyFont="1" applyFill="1" applyBorder="1" applyAlignment="1" applyProtection="1">
      <alignment horizontal="center" vertical="center"/>
      <protection hidden="1"/>
    </xf>
    <xf numFmtId="0" fontId="12" fillId="8" borderId="10" xfId="0" applyFont="1" applyFill="1" applyBorder="1" applyAlignment="1" applyProtection="1">
      <alignment horizontal="center" vertical="center" wrapText="1"/>
      <protection hidden="1"/>
    </xf>
    <xf numFmtId="164" fontId="7" fillId="8" borderId="0" xfId="0" applyNumberFormat="1" applyFont="1" applyFill="1" applyBorder="1" applyAlignment="1" applyProtection="1">
      <alignment horizontal="center" vertical="center" wrapText="1"/>
      <protection hidden="1"/>
    </xf>
    <xf numFmtId="0" fontId="7" fillId="8" borderId="0" xfId="0" applyFont="1" applyFill="1" applyBorder="1" applyAlignment="1" applyProtection="1">
      <alignment horizontal="left" vertical="center" wrapText="1"/>
      <protection hidden="1"/>
    </xf>
    <xf numFmtId="0" fontId="3" fillId="8" borderId="11" xfId="0" applyFont="1" applyFill="1" applyBorder="1" applyAlignment="1" applyProtection="1">
      <alignment horizontal="center" vertical="center" wrapText="1"/>
      <protection hidden="1"/>
    </xf>
    <xf numFmtId="0" fontId="18" fillId="8" borderId="0" xfId="0" applyFont="1" applyFill="1" applyAlignment="1" applyProtection="1">
      <alignment horizontal="center" vertical="center"/>
      <protection hidden="1"/>
    </xf>
    <xf numFmtId="0" fontId="16" fillId="8" borderId="5" xfId="0" applyNumberFormat="1" applyFont="1" applyFill="1" applyBorder="1" applyAlignment="1" applyProtection="1">
      <alignment horizontal="center" vertical="center"/>
      <protection locked="0"/>
    </xf>
    <xf numFmtId="0" fontId="16" fillId="8" borderId="4" xfId="0" applyNumberFormat="1" applyFont="1" applyFill="1" applyBorder="1" applyAlignment="1" applyProtection="1">
      <alignment horizontal="center" vertical="center"/>
      <protection locked="0"/>
    </xf>
    <xf numFmtId="0" fontId="16" fillId="8" borderId="6" xfId="0" applyNumberFormat="1" applyFont="1" applyFill="1" applyBorder="1" applyAlignment="1" applyProtection="1">
      <alignment horizontal="center" vertical="center"/>
      <protection locked="0"/>
    </xf>
    <xf numFmtId="0" fontId="3" fillId="8" borderId="47" xfId="0" applyNumberFormat="1" applyFont="1" applyFill="1" applyBorder="1" applyAlignment="1" applyProtection="1">
      <alignment horizontal="center" vertical="center"/>
      <protection hidden="1"/>
    </xf>
    <xf numFmtId="0" fontId="3" fillId="8" borderId="3" xfId="0" applyNumberFormat="1" applyFont="1" applyFill="1" applyBorder="1" applyAlignment="1" applyProtection="1">
      <alignment horizontal="center" vertical="center"/>
      <protection hidden="1"/>
    </xf>
    <xf numFmtId="0" fontId="3" fillId="8" borderId="2" xfId="0" applyNumberFormat="1" applyFont="1" applyFill="1" applyBorder="1" applyAlignment="1" applyProtection="1">
      <alignment horizontal="center" vertical="center"/>
      <protection hidden="1"/>
    </xf>
    <xf numFmtId="0" fontId="3" fillId="8" borderId="47" xfId="0" applyNumberFormat="1" applyFont="1" applyFill="1" applyBorder="1" applyAlignment="1" applyProtection="1">
      <alignment horizontal="center" vertical="center"/>
      <protection locked="0"/>
    </xf>
    <xf numFmtId="0" fontId="3" fillId="8" borderId="3" xfId="0" applyNumberFormat="1" applyFont="1" applyFill="1" applyBorder="1" applyAlignment="1" applyProtection="1">
      <alignment horizontal="center" vertical="center"/>
      <protection locked="0"/>
    </xf>
    <xf numFmtId="0" fontId="3" fillId="8" borderId="2" xfId="0" applyNumberFormat="1" applyFont="1" applyFill="1" applyBorder="1" applyAlignment="1" applyProtection="1">
      <alignment horizontal="center" vertical="center"/>
      <protection locked="0"/>
    </xf>
    <xf numFmtId="0" fontId="7" fillId="8" borderId="5" xfId="0" applyFont="1" applyFill="1" applyBorder="1" applyAlignment="1" applyProtection="1">
      <alignment horizontal="center" vertical="center"/>
      <protection hidden="1"/>
    </xf>
    <xf numFmtId="0" fontId="7" fillId="8" borderId="4" xfId="0" applyFont="1" applyFill="1" applyBorder="1" applyAlignment="1" applyProtection="1">
      <alignment horizontal="center" vertical="center"/>
      <protection hidden="1"/>
    </xf>
    <xf numFmtId="0" fontId="14" fillId="8" borderId="10" xfId="0" applyFont="1" applyFill="1" applyBorder="1" applyAlignment="1" applyProtection="1">
      <alignment horizontal="center" vertical="center" wrapText="1"/>
      <protection hidden="1"/>
    </xf>
    <xf numFmtId="0" fontId="6" fillId="8" borderId="5" xfId="0" applyFont="1" applyFill="1" applyBorder="1" applyAlignment="1" applyProtection="1">
      <alignment horizontal="center" wrapText="1"/>
      <protection hidden="1"/>
    </xf>
    <xf numFmtId="0" fontId="6" fillId="8" borderId="4" xfId="0" applyFont="1" applyFill="1" applyBorder="1" applyAlignment="1" applyProtection="1">
      <alignment horizontal="center" wrapText="1"/>
      <protection hidden="1"/>
    </xf>
    <xf numFmtId="0" fontId="6" fillId="8" borderId="6" xfId="0" applyFont="1" applyFill="1" applyBorder="1" applyAlignment="1" applyProtection="1">
      <alignment horizontal="center" wrapText="1"/>
      <protection hidden="1"/>
    </xf>
    <xf numFmtId="0" fontId="7" fillId="8" borderId="5" xfId="0" applyFont="1" applyFill="1" applyBorder="1" applyAlignment="1" applyProtection="1">
      <alignment horizontal="right" vertical="center" wrapText="1"/>
      <protection hidden="1"/>
    </xf>
    <xf numFmtId="0" fontId="7" fillId="8" borderId="4" xfId="0" applyFont="1" applyFill="1" applyBorder="1" applyAlignment="1" applyProtection="1">
      <alignment horizontal="right" vertical="center" wrapText="1"/>
      <protection hidden="1"/>
    </xf>
    <xf numFmtId="0" fontId="7" fillId="8" borderId="6" xfId="0" applyFont="1" applyFill="1" applyBorder="1" applyAlignment="1" applyProtection="1">
      <alignment horizontal="right" vertical="center" wrapText="1"/>
      <protection hidden="1"/>
    </xf>
    <xf numFmtId="0" fontId="6" fillId="8" borderId="5" xfId="0" applyFont="1" applyFill="1" applyBorder="1" applyAlignment="1" applyProtection="1">
      <alignment horizontal="left" vertical="center" wrapText="1"/>
      <protection hidden="1"/>
    </xf>
    <xf numFmtId="0" fontId="6" fillId="8" borderId="4" xfId="0" applyFont="1" applyFill="1" applyBorder="1" applyAlignment="1" applyProtection="1">
      <alignment horizontal="left" vertical="center" wrapText="1"/>
      <protection hidden="1"/>
    </xf>
    <xf numFmtId="0" fontId="6" fillId="8" borderId="6" xfId="0" applyFont="1" applyFill="1" applyBorder="1" applyAlignment="1" applyProtection="1">
      <alignment horizontal="left" vertical="center" wrapText="1"/>
      <protection hidden="1"/>
    </xf>
    <xf numFmtId="0" fontId="13" fillId="8" borderId="10" xfId="0" applyFont="1" applyFill="1" applyBorder="1" applyAlignment="1" applyProtection="1">
      <alignment horizontal="center" vertical="center" wrapText="1"/>
      <protection hidden="1"/>
    </xf>
    <xf numFmtId="0" fontId="7" fillId="8" borderId="5" xfId="0" applyNumberFormat="1" applyFont="1" applyFill="1" applyBorder="1" applyAlignment="1" applyProtection="1">
      <alignment horizontal="left" vertical="center" wrapText="1"/>
      <protection hidden="1"/>
    </xf>
    <xf numFmtId="0" fontId="7" fillId="8" borderId="4" xfId="0" applyNumberFormat="1" applyFont="1" applyFill="1" applyBorder="1" applyAlignment="1" applyProtection="1">
      <alignment horizontal="left" vertical="center" wrapText="1"/>
      <protection hidden="1"/>
    </xf>
    <xf numFmtId="0" fontId="7" fillId="8" borderId="6" xfId="0" applyNumberFormat="1" applyFont="1" applyFill="1" applyBorder="1" applyAlignment="1" applyProtection="1">
      <alignment horizontal="left" vertical="center" wrapText="1"/>
      <protection hidden="1"/>
    </xf>
    <xf numFmtId="164" fontId="7" fillId="8" borderId="10" xfId="0" applyNumberFormat="1" applyFont="1" applyFill="1" applyBorder="1" applyAlignment="1" applyProtection="1">
      <alignment horizontal="left" vertical="center" wrapText="1"/>
      <protection hidden="1"/>
    </xf>
    <xf numFmtId="0" fontId="1" fillId="8" borderId="5" xfId="0" applyFont="1" applyFill="1" applyBorder="1" applyAlignment="1" applyProtection="1">
      <alignment horizontal="left" vertical="center"/>
      <protection hidden="1"/>
    </xf>
    <xf numFmtId="0" fontId="1" fillId="8" borderId="4" xfId="0" applyFont="1" applyFill="1" applyBorder="1" applyAlignment="1" applyProtection="1">
      <alignment horizontal="left" vertical="center"/>
      <protection hidden="1"/>
    </xf>
    <xf numFmtId="0" fontId="1" fillId="8" borderId="6" xfId="0" applyFont="1" applyFill="1" applyBorder="1" applyAlignment="1" applyProtection="1">
      <alignment horizontal="left" vertical="center"/>
      <protection hidden="1"/>
    </xf>
  </cellXfs>
  <cellStyles count="8">
    <cellStyle name="Normal" xfId="0" builtinId="0"/>
    <cellStyle name="Percent" xfId="15" builtinId="5"/>
    <cellStyle name="Currency" xfId="16" builtinId="4"/>
    <cellStyle name="Currency [0]" xfId="17" builtinId="7"/>
    <cellStyle name="Comma" xfId="18" builtinId="3"/>
    <cellStyle name="Comma [0]" xfId="19" builtinId="6"/>
    <cellStyle name="Hyperlink" xfId="20" builtinId="8"/>
    <cellStyle name="Accent6" xfId="21" builtinId="49"/>
  </cellStyles>
  <dxfs count="109">
    <dxf>
      <font>
        <color theme="0"/>
      </font>
    </dxf>
    <dxf>
      <font>
        <color theme="0"/>
      </font>
      <fill>
        <patternFill patternType="solid">
          <bgColor theme="0"/>
        </patternFill>
      </fill>
      <border>
        <left/>
        <right/>
        <top/>
        <bottom/>
      </border>
    </dxf>
    <dxf>
      <font>
        <color theme="0"/>
      </font>
    </dxf>
    <dxf>
      <font>
        <color theme="0"/>
      </font>
      <fill>
        <patternFill patternType="solid">
          <bgColor theme="0"/>
        </patternFill>
      </fill>
      <border>
        <left/>
        <right/>
        <top/>
        <bottom/>
      </border>
    </dxf>
    <dxf>
      <font>
        <color theme="0"/>
      </font>
      <fill>
        <patternFill patternType="solid">
          <bgColor theme="0"/>
        </patternFill>
      </fill>
      <border>
        <left/>
        <right/>
        <top/>
        <bottom/>
      </border>
    </dxf>
    <dxf>
      <font>
        <color theme="0"/>
      </font>
      <fill>
        <patternFill patternType="solid">
          <bgColor theme="0"/>
        </patternFill>
      </fill>
      <border>
        <left/>
        <right/>
        <top/>
        <bottom/>
      </border>
    </dxf>
    <dxf>
      <font>
        <color theme="0"/>
      </font>
      <fill>
        <patternFill patternType="solid">
          <bgColor theme="0"/>
        </patternFill>
      </fill>
      <border>
        <left/>
        <right/>
        <top/>
        <bottom/>
      </border>
    </dxf>
    <dxf>
      <font>
        <color theme="0"/>
      </font>
      <fill>
        <patternFill patternType="solid">
          <bgColor theme="0"/>
        </patternFill>
      </fill>
      <border>
        <left/>
        <right/>
        <top/>
        <bottom/>
      </border>
    </dxf>
    <dxf>
      <font>
        <color theme="0"/>
      </font>
    </dxf>
    <dxf>
      <font>
        <color theme="0"/>
      </font>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font>
    </dxf>
    <dxf>
      <font>
        <color theme="0"/>
      </font>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font>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font>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font>
      <fill>
        <patternFill patternType="solid">
          <bgColor theme="0"/>
        </patternFill>
      </fill>
      <border>
        <left/>
        <right/>
        <top/>
        <bottom/>
      </border>
    </dxf>
    <dxf>
      <font>
        <color theme="0"/>
      </font>
      <fill>
        <patternFill patternType="solid">
          <bgColor theme="0"/>
        </patternFill>
      </fill>
      <border>
        <left/>
        <right/>
        <top/>
        <bottom/>
      </border>
    </dxf>
    <dxf>
      <font>
        <color theme="0"/>
      </font>
      <fill>
        <patternFill patternType="solid">
          <bgColor theme="0"/>
        </patternFill>
      </fill>
      <border>
        <left/>
        <right/>
        <top/>
        <bottom/>
      </border>
    </dxf>
    <dxf>
      <font>
        <color theme="0"/>
      </font>
      <fill>
        <patternFill patternType="solid">
          <bgColor theme="0"/>
        </patternFill>
      </fill>
      <border>
        <left/>
        <right/>
        <top/>
        <bottom/>
      </border>
    </dxf>
    <dxf>
      <font>
        <color theme="0"/>
      </font>
      <fill>
        <patternFill patternType="solid">
          <bgColor theme="0"/>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font>
    </dxf>
    <dxf>
      <font>
        <color theme="0"/>
      </font>
      <fill>
        <patternFill patternType="solid">
          <bgColor theme="0"/>
        </patternFill>
      </fill>
    </dxf>
    <dxf>
      <font>
        <color rgb="FFC00000"/>
      </font>
    </dxf>
    <dxf>
      <font>
        <color rgb="FF006600"/>
      </font>
    </dxf>
    <dxf>
      <font>
        <color theme="0" tint="-0.249870002269745"/>
      </font>
      <fill>
        <patternFill patternType="solid">
          <bgColor theme="0" tint="-0.249870002269745"/>
        </patternFill>
      </fill>
      <border>
        <left/>
        <right/>
        <top/>
        <bottom/>
      </border>
    </dxf>
    <dxf>
      <font>
        <color rgb="FFC00000"/>
      </font>
    </dxf>
    <dxf>
      <font>
        <color rgb="FF006600"/>
      </font>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rgb="FFC00000"/>
      </font>
    </dxf>
    <dxf>
      <font>
        <color rgb="FF006600"/>
      </font>
    </dxf>
    <dxf>
      <font>
        <color theme="0" tint="-0.249870002269745"/>
      </font>
      <fill>
        <patternFill patternType="solid">
          <bgColor theme="0" tint="-0.249870002269745"/>
        </patternFill>
      </fill>
      <border>
        <left/>
        <right/>
        <top/>
        <bottom/>
      </border>
    </dxf>
    <dxf>
      <font>
        <color theme="0" tint="-0.249870002269745"/>
      </font>
      <fill>
        <patternFill patternType="solid">
          <bgColor theme="0" tint="-0.249870002269745"/>
        </patternFill>
      </fill>
      <border>
        <left/>
        <right/>
        <top/>
        <bottom/>
      </border>
    </dxf>
    <dxf>
      <font>
        <color theme="0"/>
      </font>
    </dxf>
    <dxf>
      <font>
        <color auto="1"/>
      </font>
      <fill>
        <patternFill patternType="solid">
          <bgColor theme="0"/>
        </patternFill>
      </fill>
      <border>
        <left style="thin">
          <color auto="1"/>
        </left>
        <right style="thin">
          <color auto="1"/>
        </right>
        <top style="thin">
          <color auto="1"/>
        </top>
        <bottom style="thin">
          <color auto="1"/>
        </bottom>
      </border>
    </dxf>
    <dxf>
      <font>
        <color rgb="FF006600"/>
      </font>
      <fill>
        <patternFill patternType="solid">
          <bgColor theme="9" tint="0.599900007247925"/>
        </patternFill>
      </fill>
    </dxf>
    <dxf>
      <font>
        <color rgb="FFFFFF00"/>
      </font>
      <fill>
        <patternFill patternType="solid">
          <bgColor rgb="FFC00000"/>
        </patternFill>
      </fill>
    </dxf>
    <dxf>
      <font>
        <color theme="0" tint="-0.149920001626015"/>
      </font>
      <fill>
        <patternFill>
          <bgColor theme="0" tint="-0.149920001626015"/>
        </patternFill>
      </fill>
    </dxf>
    <dxf>
      <font>
        <color auto="1"/>
      </font>
      <fill>
        <patternFill>
          <fgColor theme="0"/>
        </patternFill>
      </fill>
    </dxf>
    <dxf>
      <font>
        <color auto="1"/>
      </font>
      <fill>
        <patternFill>
          <fgColor theme="0"/>
        </patternFill>
      </fill>
    </dxf>
    <dxf>
      <font>
        <b val="0"/>
        <i val="0"/>
        <color rgb="FFC00000"/>
      </font>
      <fill>
        <patternFill patternType="solid">
          <bgColor theme="9" tint="0.599900007247925"/>
        </patternFill>
      </fill>
    </dxf>
    <dxf>
      <font>
        <color theme="0"/>
      </font>
      <fill>
        <patternFill patternType="solid">
          <bgColor theme="0"/>
        </patternFill>
      </fill>
      <border>
        <left/>
        <right/>
        <top/>
        <bottom/>
      </border>
    </dxf>
    <dxf>
      <font>
        <color theme="0"/>
      </font>
      <fill>
        <patternFill patternType="solid">
          <bgColor theme="0"/>
        </patternFill>
      </fill>
      <border>
        <left/>
        <right/>
        <top/>
        <bottom/>
      </border>
    </dxf>
    <dxf>
      <font>
        <color theme="0"/>
      </font>
      <fill>
        <patternFill patternType="solid">
          <bgColor theme="0"/>
        </patternFill>
      </fill>
      <border>
        <left/>
        <right/>
        <top/>
        <bottom/>
      </border>
    </dxf>
    <dxf>
      <font>
        <color theme="0"/>
      </font>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
      <font>
        <sz val="11"/>
        <color rgb="FFFFFFFF"/>
      </font>
      <fill>
        <patternFill patternType="solid">
          <bgColor rgb="FFFFFFFF"/>
        </patternFill>
      </fill>
      <border>
        <left/>
        <right/>
        <top/>
        <bottom/>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6" Type="http://schemas.openxmlformats.org/officeDocument/2006/relationships/worksheet" Target="worksheets/sheet15.xml" /><Relationship Id="rId14" Type="http://schemas.openxmlformats.org/officeDocument/2006/relationships/worksheet" Target="worksheets/sheet13.xml" /><Relationship Id="rId1" Type="http://schemas.openxmlformats.org/officeDocument/2006/relationships/theme" Target="theme/theme1.xml" /><Relationship Id="rId18" Type="http://schemas.openxmlformats.org/officeDocument/2006/relationships/styles" Target="styles.xml" /><Relationship Id="rId5" Type="http://schemas.openxmlformats.org/officeDocument/2006/relationships/worksheet" Target="worksheets/sheet4.xml" /><Relationship Id="rId20" Type="http://schemas.openxmlformats.org/officeDocument/2006/relationships/calcChain" Target="calcChain.xml" /><Relationship Id="rId9" Type="http://schemas.openxmlformats.org/officeDocument/2006/relationships/worksheet" Target="worksheets/sheet8.xml" /><Relationship Id="rId17" Type="http://schemas.openxmlformats.org/officeDocument/2006/relationships/worksheet" Target="worksheets/sheet16.xml" /><Relationship Id="rId19" Type="http://schemas.openxmlformats.org/officeDocument/2006/relationships/sharedStrings" Target="sharedStrings.xml" /><Relationship Id="rId6" Type="http://schemas.openxmlformats.org/officeDocument/2006/relationships/worksheet" Target="worksheets/sheet5.xml" /><Relationship Id="rId15" Type="http://schemas.openxmlformats.org/officeDocument/2006/relationships/worksheet" Target="worksheets/sheet14.xml" /><Relationship Id="rId2" Type="http://schemas.openxmlformats.org/officeDocument/2006/relationships/worksheet" Target="worksheets/sheet1.xml" /><Relationship Id="rId4" Type="http://schemas.openxmlformats.org/officeDocument/2006/relationships/worksheet" Target="worksheets/sheet3.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3" Type="http://schemas.openxmlformats.org/officeDocument/2006/relationships/worksheet" Target="worksheets/sheet12.xml" /><Relationship Id="rId3" Type="http://schemas.openxmlformats.org/officeDocument/2006/relationships/worksheet" Target="worksheets/sheet2.xml" /><Relationship Id="rId7" Type="http://schemas.openxmlformats.org/officeDocument/2006/relationships/worksheet" Target="worksheets/sheet6.xml" /><Relationship Id="rId8" Type="http://schemas.openxmlformats.org/officeDocument/2006/relationships/worksheet" Target="worksheets/sheet7.xml" /></Relationships>
</file>

<file path=xl/drawings/_rels/drawing1.xml.rels><?xml version="1.0" encoding="UTF-8" standalone="yes"?><Relationships xmlns="http://schemas.openxmlformats.org/package/2006/relationships"><Relationship Id="rId16" Type="http://schemas.openxmlformats.org/officeDocument/2006/relationships/hyperlink" Target="#'F-7'!AA8" /><Relationship Id="rId14" Type="http://schemas.openxmlformats.org/officeDocument/2006/relationships/hyperlink" Target="#REPORT!AA5" /><Relationship Id="rId1" Type="http://schemas.openxmlformats.org/officeDocument/2006/relationships/image" Target="../media/image48.jpeg" /><Relationship Id="rId18" Type="http://schemas.openxmlformats.org/officeDocument/2006/relationships/hyperlink" Target="#INDEX!A2" /><Relationship Id="rId5" Type="http://schemas.openxmlformats.org/officeDocument/2006/relationships/hyperlink" Target="#NEW!E4" /><Relationship Id="rId9" Type="http://schemas.openxmlformats.org/officeDocument/2006/relationships/hyperlink" Target="#'R-8'!AM10" /><Relationship Id="rId17" Type="http://schemas.openxmlformats.org/officeDocument/2006/relationships/image" Target="../media/image49.jpeg" /><Relationship Id="rId6" Type="http://schemas.openxmlformats.org/officeDocument/2006/relationships/hyperlink" Target="#PLAN!M9" /><Relationship Id="rId15" Type="http://schemas.openxmlformats.org/officeDocument/2006/relationships/hyperlink" Target="#'F-6'!AA8" /><Relationship Id="rId2" Type="http://schemas.openxmlformats.org/officeDocument/2006/relationships/hyperlink" Target="#NIRDESH!S1" /><Relationship Id="rId4" Type="http://schemas.openxmlformats.org/officeDocument/2006/relationships/hyperlink" Target="#'M. SUCHI'!R1" /><Relationship Id="rId10" Type="http://schemas.openxmlformats.org/officeDocument/2006/relationships/hyperlink" Target="#'F-8'!AA10" /><Relationship Id="rId11" Type="http://schemas.openxmlformats.org/officeDocument/2006/relationships/hyperlink" Target="#'R-8&#2325;'!AH10" /><Relationship Id="rId12" Type="http://schemas.openxmlformats.org/officeDocument/2006/relationships/hyperlink" Target="#'F-8&#2325;'!AH10" /><Relationship Id="rId13" Type="http://schemas.openxmlformats.org/officeDocument/2006/relationships/hyperlink" Target="#I.D.!O3" /><Relationship Id="rId3" Type="http://schemas.openxmlformats.org/officeDocument/2006/relationships/hyperlink" Target="#HOME!AX1" /><Relationship Id="rId7" Type="http://schemas.openxmlformats.org/officeDocument/2006/relationships/hyperlink" Target="#'R-6'!AV6" /><Relationship Id="rId8" Type="http://schemas.openxmlformats.org/officeDocument/2006/relationships/hyperlink" Target="#'R-7'!AF7" /></Relationships>
</file>

<file path=xl/drawings/_rels/drawing2.xml.rels><?xml version="1.0" encoding="UTF-8" standalone="yes"?><Relationships xmlns="http://schemas.openxmlformats.org/package/2006/relationships"><Relationship Id="rId16" Type="http://schemas.openxmlformats.org/officeDocument/2006/relationships/image" Target="../media/image51.jpeg" /><Relationship Id="rId14" Type="http://schemas.openxmlformats.org/officeDocument/2006/relationships/hyperlink" Target="#REPORT!T4" /><Relationship Id="rId1" Type="http://schemas.openxmlformats.org/officeDocument/2006/relationships/hyperlink" Target="#HOME!AW4" /><Relationship Id="rId5" Type="http://schemas.openxmlformats.org/officeDocument/2006/relationships/hyperlink" Target="#'R-6'!T4" /><Relationship Id="rId9" Type="http://schemas.openxmlformats.org/officeDocument/2006/relationships/hyperlink" Target="#'R-8'!T4" /><Relationship Id="rId17" Type="http://schemas.openxmlformats.org/officeDocument/2006/relationships/hyperlink" Target="#NIRDESH!AB33" /><Relationship Id="rId6" Type="http://schemas.openxmlformats.org/officeDocument/2006/relationships/hyperlink" Target="#'F-6'!T4" /><Relationship Id="rId15" Type="http://schemas.openxmlformats.org/officeDocument/2006/relationships/image" Target="../media/image50.jpeg" /><Relationship Id="rId2" Type="http://schemas.openxmlformats.org/officeDocument/2006/relationships/hyperlink" Target="#'M. SUCHI'!R4" /><Relationship Id="rId4" Type="http://schemas.openxmlformats.org/officeDocument/2006/relationships/hyperlink" Target="#PLAN!T4" /><Relationship Id="rId10" Type="http://schemas.openxmlformats.org/officeDocument/2006/relationships/hyperlink" Target="#'F-8'!T4" /><Relationship Id="rId11" Type="http://schemas.openxmlformats.org/officeDocument/2006/relationships/hyperlink" Target="#'R-8&#2325;'!T4" /><Relationship Id="rId12" Type="http://schemas.openxmlformats.org/officeDocument/2006/relationships/hyperlink" Target="#'F-8&#2325;'!T4" /><Relationship Id="rId13" Type="http://schemas.openxmlformats.org/officeDocument/2006/relationships/hyperlink" Target="#I.D.!T4" /><Relationship Id="rId3" Type="http://schemas.openxmlformats.org/officeDocument/2006/relationships/hyperlink" Target="#NEW!T4" /><Relationship Id="rId7" Type="http://schemas.openxmlformats.org/officeDocument/2006/relationships/hyperlink" Target="#'R-7'!T4" /><Relationship Id="rId8" Type="http://schemas.openxmlformats.org/officeDocument/2006/relationships/hyperlink" Target="#'F-7'!T4" /></Relationships>
</file>

<file path=xl/drawings/_rels/drawing3.xml.rels><?xml version="1.0" encoding="UTF-8" standalone="yes"?><Relationships xmlns="http://schemas.openxmlformats.org/package/2006/relationships"><Relationship Id="rId2" Type="http://schemas.openxmlformats.org/officeDocument/2006/relationships/hyperlink" Target="#NIRDESH!AB33" /><Relationship Id="rId1" Type="http://schemas.openxmlformats.org/officeDocument/2006/relationships/image" Target="../media/image51.jpeg" /></Relationships>
</file>

<file path=xl/drawings/_rels/drawing4.xml.rels><?xml version="1.0" encoding="UTF-8" standalone="yes"?><Relationships xmlns="http://schemas.openxmlformats.org/package/2006/relationships"><Relationship Id="rId2" Type="http://schemas.openxmlformats.org/officeDocument/2006/relationships/hyperlink" Target="#NIRDESH!AB33" /><Relationship Id="rId1" Type="http://schemas.openxmlformats.org/officeDocument/2006/relationships/image" Target="../media/image52.jpeg" /></Relationships>
</file>

<file path=xl/drawings/_rels/drawing5.xml.rels><?xml version="1.0" encoding="UTF-8" standalone="yes"?><Relationships xmlns="http://schemas.openxmlformats.org/package/2006/relationships"><Relationship Id="rId2" Type="http://schemas.openxmlformats.org/officeDocument/2006/relationships/hyperlink" Target="#NIRDESH!AB33" /><Relationship Id="rId1" Type="http://schemas.openxmlformats.org/officeDocument/2006/relationships/image" Target="../media/image53.jpeg" /></Relationships>
</file>

<file path=xl/drawings/_rels/drawing6.xml.rels><?xml version="1.0" encoding="UTF-8" standalone="yes"?><Relationships xmlns="http://schemas.openxmlformats.org/package/2006/relationships"><Relationship Id="rId2" Type="http://schemas.openxmlformats.org/officeDocument/2006/relationships/hyperlink" Target="#NIRDESH!AB33" /><Relationship Id="rId1" Type="http://schemas.openxmlformats.org/officeDocument/2006/relationships/image" Target="../media/image54.jpeg" /></Relationships>
</file>

<file path=xl/drawings/_rels/drawing7.xml.rels><?xml version="1.0" encoding="UTF-8" standalone="yes"?><Relationships xmlns="http://schemas.openxmlformats.org/package/2006/relationships"><Relationship Id="rId16" Type="http://schemas.openxmlformats.org/officeDocument/2006/relationships/image" Target="../media/image7.jpeg" /><Relationship Id="rId14" Type="http://schemas.openxmlformats.org/officeDocument/2006/relationships/image" Target="../media/image5.jpeg" /><Relationship Id="rId1" Type="http://schemas.openxmlformats.org/officeDocument/2006/relationships/image" Target="../media/image1.jpeg" /><Relationship Id="rId5" Type="http://schemas.openxmlformats.org/officeDocument/2006/relationships/image" Target="../media/image2.jpeg" /><Relationship Id="rId9" Type="http://schemas.openxmlformats.org/officeDocument/2006/relationships/image" Target="../media/image3.jpeg" /><Relationship Id="rId6" Type="http://schemas.openxmlformats.org/officeDocument/2006/relationships/image" Target="../media/image14.jpeg" /><Relationship Id="rId15" Type="http://schemas.openxmlformats.org/officeDocument/2006/relationships/image" Target="../media/image6.jpeg" /><Relationship Id="rId2" Type="http://schemas.openxmlformats.org/officeDocument/2006/relationships/image" Target="../media/image13.jpeg" /><Relationship Id="rId4" Type="http://schemas.openxmlformats.org/officeDocument/2006/relationships/image" Target="../media/image8.jpeg" /><Relationship Id="rId10" Type="http://schemas.openxmlformats.org/officeDocument/2006/relationships/image" Target="../media/image9.jpeg" /><Relationship Id="rId11" Type="http://schemas.openxmlformats.org/officeDocument/2006/relationships/image" Target="../media/image10.jpeg" /><Relationship Id="rId12" Type="http://schemas.openxmlformats.org/officeDocument/2006/relationships/image" Target="../media/image11.jpeg" /><Relationship Id="rId13" Type="http://schemas.openxmlformats.org/officeDocument/2006/relationships/image" Target="../media/image12.jpeg" /><Relationship Id="rId3" Type="http://schemas.openxmlformats.org/officeDocument/2006/relationships/hyperlink" Target="#NIRDESH!A38" /><Relationship Id="rId7" Type="http://schemas.openxmlformats.org/officeDocument/2006/relationships/image" Target="../media/image4.jpeg" /><Relationship Id="rId8" Type="http://schemas.openxmlformats.org/officeDocument/2006/relationships/image" Target="../media/image15.jpeg" /></Relationships>
</file>

<file path=xl/drawings/_rels/drawing8.xml.rels><?xml version="1.0" encoding="UTF-8" standalone="yes"?><Relationships xmlns="http://schemas.openxmlformats.org/package/2006/relationships"><Relationship Id="rId3" Type="http://schemas.openxmlformats.org/officeDocument/2006/relationships/hyperlink" Target="#NIRDESH!AB33" /><Relationship Id="rId4" Type="http://schemas.openxmlformats.org/officeDocument/2006/relationships/image" Target="../media/image16.jpeg" /><Relationship Id="rId2" Type="http://schemas.openxmlformats.org/officeDocument/2006/relationships/image" Target="../media/image17.jpeg" /><Relationship Id="rId1" Type="http://schemas.openxmlformats.org/officeDocument/2006/relationships/image" Target="../media/image18.jpeg" /><Relationship Id="rId6" Type="http://schemas.openxmlformats.org/officeDocument/2006/relationships/hyperlink" Target="#NIRDESH!AB33" /><Relationship Id="rId7" Type="http://schemas.openxmlformats.org/officeDocument/2006/relationships/image" Target="../media/image19.emf" /><Relationship Id="rId5" Type="http://schemas.openxmlformats.org/officeDocument/2006/relationships/image" Target="../media/image19.jpeg" /></Relationships>
</file>

<file path=xl/drawings/_rels/drawing9.xml.rels><?xml version="1.0" encoding="UTF-8" standalone="yes"?><Relationships xmlns="http://schemas.openxmlformats.org/package/2006/relationships"><Relationship Id="rId2" Type="http://schemas.openxmlformats.org/officeDocument/2006/relationships/hyperlink" Target="#NIRDESH!A32" /><Relationship Id="rId3" Type="http://schemas.openxmlformats.org/officeDocument/2006/relationships/image" Target="../media/image20.jpeg" /><Relationship Id="rId1" Type="http://schemas.openxmlformats.org/officeDocument/2006/relationships/image" Target="../media/image21.jpeg" /></Relationships>
</file>

<file path=xl/drawings/_rels/drawing10.xml.rels><?xml version="1.0" encoding="UTF-8" standalone="yes"?><Relationships xmlns="http://schemas.openxmlformats.org/package/2006/relationships"><Relationship Id="rId5" Type="http://schemas.openxmlformats.org/officeDocument/2006/relationships/hyperlink" Target="#NIRDESH!AB33" /><Relationship Id="rId4" Type="http://schemas.openxmlformats.org/officeDocument/2006/relationships/image" Target="../media/image22.jpeg" /><Relationship Id="rId2" Type="http://schemas.openxmlformats.org/officeDocument/2006/relationships/image" Target="../media/image23.jpeg" /><Relationship Id="rId3" Type="http://schemas.openxmlformats.org/officeDocument/2006/relationships/hyperlink" Target="#NIRDESH!AB33" /><Relationship Id="rId1" Type="http://schemas.openxmlformats.org/officeDocument/2006/relationships/image" Target="../media/image18.jpeg" /></Relationships>
</file>

<file path=xl/drawings/_rels/drawing11.xml.rels><?xml version="1.0" encoding="UTF-8" standalone="yes"?><Relationships xmlns="http://schemas.openxmlformats.org/package/2006/relationships"><Relationship Id="rId2" Type="http://schemas.openxmlformats.org/officeDocument/2006/relationships/hyperlink" Target="#NIRDESH!AB33" /><Relationship Id="rId1" Type="http://schemas.openxmlformats.org/officeDocument/2006/relationships/image" Target="../media/image24.jpeg" /></Relationships>
</file>

<file path=xl/drawings/_rels/drawing12.xml.rels><?xml version="1.0" encoding="UTF-8" standalone="yes"?><Relationships xmlns="http://schemas.openxmlformats.org/package/2006/relationships"><Relationship Id="rId5" Type="http://schemas.openxmlformats.org/officeDocument/2006/relationships/hyperlink" Target="#NIRDESH!AB33" /><Relationship Id="rId4" Type="http://schemas.openxmlformats.org/officeDocument/2006/relationships/image" Target="../media/image25.jpeg" /><Relationship Id="rId2" Type="http://schemas.openxmlformats.org/officeDocument/2006/relationships/image" Target="../media/image26.jpeg" /><Relationship Id="rId3" Type="http://schemas.openxmlformats.org/officeDocument/2006/relationships/hyperlink" Target="#NIRDESH!AB33" /><Relationship Id="rId1" Type="http://schemas.openxmlformats.org/officeDocument/2006/relationships/image" Target="../media/image18.jpeg" /></Relationships>
</file>

<file path=xl/drawings/_rels/drawing13.xml.rels><?xml version="1.0" encoding="UTF-8" standalone="yes"?><Relationships xmlns="http://schemas.openxmlformats.org/package/2006/relationships"><Relationship Id="rId2" Type="http://schemas.openxmlformats.org/officeDocument/2006/relationships/hyperlink" Target="#NIRDESH!A30" /><Relationship Id="rId1" Type="http://schemas.openxmlformats.org/officeDocument/2006/relationships/image" Target="../media/image27.jpeg" /></Relationships>
</file>

<file path=xl/drawings/_rels/drawing14.xml.rels><?xml version="1.0" encoding="UTF-8" standalone="yes"?><Relationships xmlns="http://schemas.openxmlformats.org/package/2006/relationships"><Relationship Id="rId4" Type="http://schemas.openxmlformats.org/officeDocument/2006/relationships/hyperlink" Target="#NIRDESH!AB33" /><Relationship Id="rId2" Type="http://schemas.openxmlformats.org/officeDocument/2006/relationships/hyperlink" Target="#NIRDESH!AB33" /><Relationship Id="rId3" Type="http://schemas.openxmlformats.org/officeDocument/2006/relationships/image" Target="../media/image28.jpeg" /><Relationship Id="rId1" Type="http://schemas.openxmlformats.org/officeDocument/2006/relationships/image" Target="../media/image29.jpeg" /></Relationships>
</file>

<file path=xl/drawings/_rels/drawing15.xml.rels><?xml version="1.0" encoding="UTF-8" standalone="yes"?><Relationships xmlns="http://schemas.openxmlformats.org/package/2006/relationships"><Relationship Id="rId2" Type="http://schemas.openxmlformats.org/officeDocument/2006/relationships/hyperlink" Target="#NIRDESH!AB33" /><Relationship Id="rId1" Type="http://schemas.openxmlformats.org/officeDocument/2006/relationships/image" Target="../media/image30.jpeg" /></Relationships>
</file>

<file path=xl/drawings/_rels/drawing16.xml.rels><?xml version="1.0" encoding="UTF-8" standalone="yes"?><Relationships xmlns="http://schemas.openxmlformats.org/package/2006/relationships"><Relationship Id="rId10" Type="http://schemas.openxmlformats.org/officeDocument/2006/relationships/hyperlink" Target="#NIRDESH!AB33" /><Relationship Id="rId11" Type="http://schemas.openxmlformats.org/officeDocument/2006/relationships/image" Target="../media/image31.jpeg" /><Relationship Id="rId12" Type="http://schemas.openxmlformats.org/officeDocument/2006/relationships/hyperlink" Target="#NIRDESH!AB33" /><Relationship Id="rId13" Type="http://schemas.openxmlformats.org/officeDocument/2006/relationships/image" Target="../media/image32.jpeg" /><Relationship Id="rId9" Type="http://schemas.openxmlformats.org/officeDocument/2006/relationships/image" Target="../media/image33.jpeg" /><Relationship Id="rId8" Type="http://schemas.openxmlformats.org/officeDocument/2006/relationships/hyperlink" Target="#NIRDESH!AB33" /><Relationship Id="rId34" Type="http://schemas.openxmlformats.org/officeDocument/2006/relationships/hyperlink" Target="#NIRDESH!AB33" /><Relationship Id="rId6" Type="http://schemas.openxmlformats.org/officeDocument/2006/relationships/hyperlink" Target="#NIRDESH!AB33" /><Relationship Id="rId5" Type="http://schemas.openxmlformats.org/officeDocument/2006/relationships/image" Target="../media/image39.jpeg" /><Relationship Id="rId31" Type="http://schemas.openxmlformats.org/officeDocument/2006/relationships/image" Target="../media/image34.jpeg" /><Relationship Id="rId4" Type="http://schemas.openxmlformats.org/officeDocument/2006/relationships/hyperlink" Target="#NIRDESH!AB33" /><Relationship Id="rId33" Type="http://schemas.openxmlformats.org/officeDocument/2006/relationships/image" Target="../media/image35.jpeg" /><Relationship Id="rId27" Type="http://schemas.openxmlformats.org/officeDocument/2006/relationships/image" Target="../media/image46.jpeg" /><Relationship Id="rId2" Type="http://schemas.openxmlformats.org/officeDocument/2006/relationships/hyperlink" Target="#NIRDESH!AB33" /><Relationship Id="rId1" Type="http://schemas.openxmlformats.org/officeDocument/2006/relationships/image" Target="../media/image36.jpeg" /><Relationship Id="rId7" Type="http://schemas.openxmlformats.org/officeDocument/2006/relationships/image" Target="../media/image37.jpeg" /><Relationship Id="rId3" Type="http://schemas.openxmlformats.org/officeDocument/2006/relationships/image" Target="../media/image38.jpeg" /><Relationship Id="rId30" Type="http://schemas.openxmlformats.org/officeDocument/2006/relationships/hyperlink" Target="#NIRDESH!AB33" /><Relationship Id="rId21" Type="http://schemas.openxmlformats.org/officeDocument/2006/relationships/image" Target="../media/image47.jpeg" /><Relationship Id="rId32" Type="http://schemas.openxmlformats.org/officeDocument/2006/relationships/hyperlink" Target="#NIRDESH!AB33" /><Relationship Id="rId16" Type="http://schemas.openxmlformats.org/officeDocument/2006/relationships/hyperlink" Target="#NIRDESH!AB33" /><Relationship Id="rId22" Type="http://schemas.openxmlformats.org/officeDocument/2006/relationships/hyperlink" Target="#NIRDESH!AB33" /><Relationship Id="rId24" Type="http://schemas.openxmlformats.org/officeDocument/2006/relationships/hyperlink" Target="#NIRDESH!AB33" /><Relationship Id="rId14" Type="http://schemas.openxmlformats.org/officeDocument/2006/relationships/hyperlink" Target="#NIRDESH!AB33" /><Relationship Id="rId28" Type="http://schemas.openxmlformats.org/officeDocument/2006/relationships/hyperlink" Target="#NIRDESH!AB33" /><Relationship Id="rId29" Type="http://schemas.openxmlformats.org/officeDocument/2006/relationships/image" Target="../media/image43.jpeg" /><Relationship Id="rId18" Type="http://schemas.openxmlformats.org/officeDocument/2006/relationships/hyperlink" Target="#NIRDESH!AB33" /><Relationship Id="rId19" Type="http://schemas.openxmlformats.org/officeDocument/2006/relationships/image" Target="../media/image44.jpeg" /><Relationship Id="rId23" Type="http://schemas.openxmlformats.org/officeDocument/2006/relationships/image" Target="../media/image41.jpeg" /><Relationship Id="rId25" Type="http://schemas.openxmlformats.org/officeDocument/2006/relationships/image" Target="../media/image45.jpeg" /><Relationship Id="rId26" Type="http://schemas.openxmlformats.org/officeDocument/2006/relationships/hyperlink" Target="#NIRDESH!AB33" /><Relationship Id="rId15" Type="http://schemas.openxmlformats.org/officeDocument/2006/relationships/image" Target="../media/image40.jpeg" /><Relationship Id="rId20" Type="http://schemas.openxmlformats.org/officeDocument/2006/relationships/hyperlink" Target="#NIRDESH!AB33" /><Relationship Id="rId17" Type="http://schemas.openxmlformats.org/officeDocument/2006/relationships/image" Target="../media/image42.jpeg" /></Relationships>
</file>

<file path=xl/drawings/_rels/vmlDrawing1.vml.rels><?xml version="1.0" encoding="UTF-8" standalone="yes"?><Relationships xmlns="http://schemas.openxmlformats.org/package/2006/relationships"><Relationship Id="rId1" Type="http://schemas.openxmlformats.org/officeDocument/2006/relationships/image" Target="../media/image19.emf" /></Relationships>
</file>

<file path=xl/drawings/drawing1.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editAs="oneCell">
    <xdr:from>
      <xdr:col>2</xdr:col>
      <xdr:colOff>0</xdr:colOff>
      <xdr:row>1</xdr:row>
      <xdr:rowOff>0</xdr:rowOff>
    </xdr:from>
    <xdr:to>
      <xdr:col>3</xdr:col>
      <xdr:colOff>495300</xdr:colOff>
      <xdr:row>1</xdr:row>
      <xdr:rowOff>323850</xdr:rowOff>
    </xdr:to>
    <xdr:pic>
      <xdr:nvPicPr>
        <xdr:cNvPr id="1025" name="Picture 1">
          <a:hlinkClick r:id="rId2"/>
        </xdr:cNvPr>
        <xdr:cNvPicPr>
          <a:picLocks noChangeArrowheads="1" noChangeAspect="1"/>
        </xdr:cNvPicPr>
      </xdr:nvPicPr>
      <xdr:blipFill>
        <a:blip r:embed="rId1"/>
        <a:stretch>
          <a:fillRect/>
        </a:stretch>
      </xdr:blipFill>
      <xdr:spPr>
        <a:xfrm>
          <a:off x="1628775" y="190500"/>
          <a:ext cx="1104900" cy="323850"/>
        </a:xfrm>
        <a:prstGeom prst="rect"/>
        <a:noFill/>
      </xdr:spPr>
    </xdr:pic>
    <xdr:clientData/>
  </xdr:twoCellAnchor>
  <xdr:twoCellAnchor>
    <xdr:from>
      <xdr:col>2</xdr:col>
      <xdr:colOff>85725</xdr:colOff>
      <xdr:row>2</xdr:row>
      <xdr:rowOff>9525</xdr:rowOff>
    </xdr:from>
    <xdr:to>
      <xdr:col>3</xdr:col>
      <xdr:colOff>390525</xdr:colOff>
      <xdr:row>2</xdr:row>
      <xdr:rowOff>276225</xdr:rowOff>
    </xdr:to>
    <xdr:sp macro="" fLocksText="0">
      <xdr:nvSpPr>
        <xdr:cNvPr id="21" name="Rectangle 20">
          <a:hlinkClick r:id="rId3"/>
        </xdr:cNvPr>
        <xdr:cNvSpPr/>
      </xdr:nvSpPr>
      <xdr:spPr>
        <a:xfrm>
          <a:off x="1714500" y="542925"/>
          <a:ext cx="914400" cy="266700"/>
        </a:xfrm>
        <a:prstGeom prst="rect"/>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en-US" sz="1100"/>
            <a:t>home</a:t>
          </a:r>
        </a:p>
      </xdr:txBody>
    </xdr:sp>
    <xdr:clientData/>
  </xdr:twoCellAnchor>
  <xdr:twoCellAnchor>
    <xdr:from>
      <xdr:col>2</xdr:col>
      <xdr:colOff>95250</xdr:colOff>
      <xdr:row>3</xdr:row>
      <xdr:rowOff>28575</xdr:rowOff>
    </xdr:from>
    <xdr:to>
      <xdr:col>3</xdr:col>
      <xdr:colOff>400050</xdr:colOff>
      <xdr:row>3</xdr:row>
      <xdr:rowOff>295275</xdr:rowOff>
    </xdr:to>
    <xdr:sp macro="" fLocksText="0">
      <xdr:nvSpPr>
        <xdr:cNvPr id="23" name="Rectangle 22">
          <a:hlinkClick r:id="rId4"/>
        </xdr:cNvPr>
        <xdr:cNvSpPr/>
      </xdr:nvSpPr>
      <xdr:spPr>
        <a:xfrm>
          <a:off x="1724025" y="857250"/>
          <a:ext cx="914400" cy="266700"/>
        </a:xfrm>
        <a:prstGeom prst="rect"/>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en-US" sz="1100"/>
            <a:t>M/SUCHI</a:t>
          </a:r>
        </a:p>
      </xdr:txBody>
    </xdr:sp>
    <xdr:clientData/>
  </xdr:twoCellAnchor>
  <xdr:twoCellAnchor>
    <xdr:from>
      <xdr:col>2</xdr:col>
      <xdr:colOff>85725</xdr:colOff>
      <xdr:row>4</xdr:row>
      <xdr:rowOff>38100</xdr:rowOff>
    </xdr:from>
    <xdr:to>
      <xdr:col>3</xdr:col>
      <xdr:colOff>390525</xdr:colOff>
      <xdr:row>4</xdr:row>
      <xdr:rowOff>304800</xdr:rowOff>
    </xdr:to>
    <xdr:sp macro="" fLocksText="0">
      <xdr:nvSpPr>
        <xdr:cNvPr id="24" name="Rectangle 23">
          <a:hlinkClick r:id="rId5"/>
        </xdr:cNvPr>
        <xdr:cNvSpPr/>
      </xdr:nvSpPr>
      <xdr:spPr>
        <a:xfrm>
          <a:off x="1714500" y="1181100"/>
          <a:ext cx="914400" cy="266700"/>
        </a:xfrm>
        <a:prstGeom prst="rect"/>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en-US" sz="1100"/>
            <a:t>NEW</a:t>
          </a:r>
        </a:p>
      </xdr:txBody>
    </xdr:sp>
    <xdr:clientData/>
  </xdr:twoCellAnchor>
  <xdr:twoCellAnchor>
    <xdr:from>
      <xdr:col>2</xdr:col>
      <xdr:colOff>104775</xdr:colOff>
      <xdr:row>5</xdr:row>
      <xdr:rowOff>19050</xdr:rowOff>
    </xdr:from>
    <xdr:to>
      <xdr:col>3</xdr:col>
      <xdr:colOff>409575</xdr:colOff>
      <xdr:row>5</xdr:row>
      <xdr:rowOff>285750</xdr:rowOff>
    </xdr:to>
    <xdr:sp macro="" fLocksText="0">
      <xdr:nvSpPr>
        <xdr:cNvPr id="25" name="Rectangle 24">
          <a:hlinkClick r:id="rId6"/>
        </xdr:cNvPr>
        <xdr:cNvSpPr/>
      </xdr:nvSpPr>
      <xdr:spPr>
        <a:xfrm>
          <a:off x="1733550" y="1504950"/>
          <a:ext cx="914400" cy="266700"/>
        </a:xfrm>
        <a:prstGeom prst="rect"/>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en-US" sz="1100"/>
            <a:t>PLAN</a:t>
          </a:r>
        </a:p>
      </xdr:txBody>
    </xdr:sp>
    <xdr:clientData/>
  </xdr:twoCellAnchor>
  <xdr:twoCellAnchor>
    <xdr:from>
      <xdr:col>2</xdr:col>
      <xdr:colOff>95250</xdr:colOff>
      <xdr:row>6</xdr:row>
      <xdr:rowOff>47625</xdr:rowOff>
    </xdr:from>
    <xdr:to>
      <xdr:col>3</xdr:col>
      <xdr:colOff>400050</xdr:colOff>
      <xdr:row>6</xdr:row>
      <xdr:rowOff>314325</xdr:rowOff>
    </xdr:to>
    <xdr:sp macro="" fLocksText="0">
      <xdr:nvSpPr>
        <xdr:cNvPr id="26" name="Rectangle 25">
          <a:hlinkClick r:id="rId7"/>
        </xdr:cNvPr>
        <xdr:cNvSpPr/>
      </xdr:nvSpPr>
      <xdr:spPr>
        <a:xfrm>
          <a:off x="1724025" y="1857375"/>
          <a:ext cx="914400" cy="266700"/>
        </a:xfrm>
        <a:prstGeom prst="rect"/>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en-US" sz="1100"/>
            <a:t>R-6</a:t>
          </a:r>
        </a:p>
      </xdr:txBody>
    </xdr:sp>
    <xdr:clientData/>
  </xdr:twoCellAnchor>
  <xdr:twoCellAnchor>
    <xdr:from>
      <xdr:col>2</xdr:col>
      <xdr:colOff>57150</xdr:colOff>
      <xdr:row>8</xdr:row>
      <xdr:rowOff>28575</xdr:rowOff>
    </xdr:from>
    <xdr:to>
      <xdr:col>3</xdr:col>
      <xdr:colOff>361950</xdr:colOff>
      <xdr:row>8</xdr:row>
      <xdr:rowOff>323850</xdr:rowOff>
    </xdr:to>
    <xdr:sp macro="" fLocksText="0">
      <xdr:nvSpPr>
        <xdr:cNvPr id="27" name="Rectangle 26">
          <a:hlinkClick r:id="rId8"/>
        </xdr:cNvPr>
        <xdr:cNvSpPr/>
      </xdr:nvSpPr>
      <xdr:spPr>
        <a:xfrm>
          <a:off x="1685925" y="2514600"/>
          <a:ext cx="914400" cy="295275"/>
        </a:xfrm>
        <a:prstGeom prst="rect"/>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en-US" sz="1100"/>
            <a:t>R-7</a:t>
          </a:r>
        </a:p>
      </xdr:txBody>
    </xdr:sp>
    <xdr:clientData/>
  </xdr:twoCellAnchor>
  <xdr:twoCellAnchor>
    <xdr:from>
      <xdr:col>2</xdr:col>
      <xdr:colOff>104775</xdr:colOff>
      <xdr:row>10</xdr:row>
      <xdr:rowOff>28575</xdr:rowOff>
    </xdr:from>
    <xdr:to>
      <xdr:col>3</xdr:col>
      <xdr:colOff>409575</xdr:colOff>
      <xdr:row>10</xdr:row>
      <xdr:rowOff>295275</xdr:rowOff>
    </xdr:to>
    <xdr:sp macro="" fLocksText="0">
      <xdr:nvSpPr>
        <xdr:cNvPr id="28" name="Rectangle 27">
          <a:hlinkClick r:id="rId9"/>
        </xdr:cNvPr>
        <xdr:cNvSpPr/>
      </xdr:nvSpPr>
      <xdr:spPr>
        <a:xfrm>
          <a:off x="1733550" y="3238500"/>
          <a:ext cx="914400" cy="266700"/>
        </a:xfrm>
        <a:prstGeom prst="rect"/>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en-US" sz="1100"/>
            <a:t>R-8</a:t>
          </a:r>
        </a:p>
      </xdr:txBody>
    </xdr:sp>
    <xdr:clientData/>
  </xdr:twoCellAnchor>
  <xdr:twoCellAnchor>
    <xdr:from>
      <xdr:col>2</xdr:col>
      <xdr:colOff>85725</xdr:colOff>
      <xdr:row>11</xdr:row>
      <xdr:rowOff>38100</xdr:rowOff>
    </xdr:from>
    <xdr:to>
      <xdr:col>3</xdr:col>
      <xdr:colOff>390525</xdr:colOff>
      <xdr:row>11</xdr:row>
      <xdr:rowOff>228600</xdr:rowOff>
    </xdr:to>
    <xdr:sp macro="" fLocksText="0">
      <xdr:nvSpPr>
        <xdr:cNvPr id="29" name="Rectangle 28">
          <a:hlinkClick r:id="rId10"/>
        </xdr:cNvPr>
        <xdr:cNvSpPr/>
      </xdr:nvSpPr>
      <xdr:spPr>
        <a:xfrm>
          <a:off x="1714500" y="3590925"/>
          <a:ext cx="914400" cy="190500"/>
        </a:xfrm>
        <a:prstGeom prst="rect"/>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en-US" sz="1100"/>
            <a:t>F-8</a:t>
          </a:r>
        </a:p>
      </xdr:txBody>
    </xdr:sp>
    <xdr:clientData/>
  </xdr:twoCellAnchor>
  <xdr:twoCellAnchor>
    <xdr:from>
      <xdr:col>2</xdr:col>
      <xdr:colOff>85725</xdr:colOff>
      <xdr:row>12</xdr:row>
      <xdr:rowOff>28575</xdr:rowOff>
    </xdr:from>
    <xdr:to>
      <xdr:col>3</xdr:col>
      <xdr:colOff>390525</xdr:colOff>
      <xdr:row>12</xdr:row>
      <xdr:rowOff>295275</xdr:rowOff>
    </xdr:to>
    <xdr:sp macro="" fLocksText="0">
      <xdr:nvSpPr>
        <xdr:cNvPr id="30" name="Rectangle 29">
          <a:hlinkClick r:id="rId11"/>
        </xdr:cNvPr>
        <xdr:cNvSpPr/>
      </xdr:nvSpPr>
      <xdr:spPr>
        <a:xfrm>
          <a:off x="1714500" y="3895725"/>
          <a:ext cx="914400" cy="266700"/>
        </a:xfrm>
        <a:prstGeom prst="rect"/>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en-US" sz="1100"/>
            <a:t>R-8</a:t>
          </a:r>
          <a:r>
            <a:rPr lang="hi-IN" sz="1100"/>
            <a:t>क</a:t>
          </a:r>
          <a:endParaRPr lang="en-US" sz="1100"/>
        </a:p>
      </xdr:txBody>
    </xdr:sp>
    <xdr:clientData/>
  </xdr:twoCellAnchor>
  <xdr:twoCellAnchor>
    <xdr:from>
      <xdr:col>2</xdr:col>
      <xdr:colOff>85725</xdr:colOff>
      <xdr:row>13</xdr:row>
      <xdr:rowOff>47625</xdr:rowOff>
    </xdr:from>
    <xdr:to>
      <xdr:col>3</xdr:col>
      <xdr:colOff>390525</xdr:colOff>
      <xdr:row>13</xdr:row>
      <xdr:rowOff>276225</xdr:rowOff>
    </xdr:to>
    <xdr:sp macro="" fLocksText="0">
      <xdr:nvSpPr>
        <xdr:cNvPr id="31" name="Rectangle 30">
          <a:hlinkClick r:id="rId12"/>
        </xdr:cNvPr>
        <xdr:cNvSpPr/>
      </xdr:nvSpPr>
      <xdr:spPr>
        <a:xfrm>
          <a:off x="1714500" y="4267200"/>
          <a:ext cx="914400" cy="228600"/>
        </a:xfrm>
        <a:prstGeom prst="rect"/>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hi-IN" sz="1100"/>
            <a:t>F-8क</a:t>
          </a:r>
          <a:endParaRPr lang="en-US" sz="1100"/>
        </a:p>
      </xdr:txBody>
    </xdr:sp>
    <xdr:clientData/>
  </xdr:twoCellAnchor>
  <xdr:twoCellAnchor>
    <xdr:from>
      <xdr:col>2</xdr:col>
      <xdr:colOff>76200</xdr:colOff>
      <xdr:row>14</xdr:row>
      <xdr:rowOff>38100</xdr:rowOff>
    </xdr:from>
    <xdr:to>
      <xdr:col>3</xdr:col>
      <xdr:colOff>381000</xdr:colOff>
      <xdr:row>14</xdr:row>
      <xdr:rowOff>304800</xdr:rowOff>
    </xdr:to>
    <xdr:sp macro="" fLocksText="0">
      <xdr:nvSpPr>
        <xdr:cNvPr id="32" name="Rectangle 31">
          <a:hlinkClick r:id="rId13"/>
        </xdr:cNvPr>
        <xdr:cNvSpPr/>
      </xdr:nvSpPr>
      <xdr:spPr>
        <a:xfrm>
          <a:off x="1704975" y="4572000"/>
          <a:ext cx="914400" cy="266700"/>
        </a:xfrm>
        <a:prstGeom prst="rect"/>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hi-IN" sz="1100"/>
            <a:t>ID</a:t>
          </a:r>
          <a:endParaRPr lang="en-US" sz="1100"/>
        </a:p>
      </xdr:txBody>
    </xdr:sp>
    <xdr:clientData/>
  </xdr:twoCellAnchor>
  <xdr:twoCellAnchor>
    <xdr:from>
      <xdr:col>2</xdr:col>
      <xdr:colOff>104775</xdr:colOff>
      <xdr:row>15</xdr:row>
      <xdr:rowOff>19050</xdr:rowOff>
    </xdr:from>
    <xdr:to>
      <xdr:col>3</xdr:col>
      <xdr:colOff>409575</xdr:colOff>
      <xdr:row>15</xdr:row>
      <xdr:rowOff>285750</xdr:rowOff>
    </xdr:to>
    <xdr:sp macro="" fLocksText="0">
      <xdr:nvSpPr>
        <xdr:cNvPr id="33" name="Rectangle 32">
          <a:hlinkClick r:id="rId14"/>
        </xdr:cNvPr>
        <xdr:cNvSpPr/>
      </xdr:nvSpPr>
      <xdr:spPr>
        <a:xfrm>
          <a:off x="1733550" y="4905375"/>
          <a:ext cx="914400" cy="266700"/>
        </a:xfrm>
        <a:prstGeom prst="rect"/>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hi-IN" sz="1100"/>
            <a:t>रिपोर्ट</a:t>
          </a:r>
          <a:endParaRPr lang="en-US" sz="1100"/>
        </a:p>
      </xdr:txBody>
    </xdr:sp>
    <xdr:clientData/>
  </xdr:twoCellAnchor>
  <xdr:twoCellAnchor>
    <xdr:from>
      <xdr:col>2</xdr:col>
      <xdr:colOff>104775</xdr:colOff>
      <xdr:row>7</xdr:row>
      <xdr:rowOff>28575</xdr:rowOff>
    </xdr:from>
    <xdr:to>
      <xdr:col>3</xdr:col>
      <xdr:colOff>409575</xdr:colOff>
      <xdr:row>7</xdr:row>
      <xdr:rowOff>295275</xdr:rowOff>
    </xdr:to>
    <xdr:sp macro="" fLocksText="0">
      <xdr:nvSpPr>
        <xdr:cNvPr id="35" name="Rectangle 34">
          <a:hlinkClick r:id="rId15"/>
        </xdr:cNvPr>
        <xdr:cNvSpPr/>
      </xdr:nvSpPr>
      <xdr:spPr>
        <a:xfrm>
          <a:off x="1733550" y="2171700"/>
          <a:ext cx="914400" cy="266700"/>
        </a:xfrm>
        <a:prstGeom prst="rect"/>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hi-IN" sz="1100"/>
            <a:t>F-6</a:t>
          </a:r>
          <a:endParaRPr lang="en-US" sz="1100"/>
        </a:p>
      </xdr:txBody>
    </xdr:sp>
    <xdr:clientData/>
  </xdr:twoCellAnchor>
  <xdr:twoCellAnchor>
    <xdr:from>
      <xdr:col>2</xdr:col>
      <xdr:colOff>85725</xdr:colOff>
      <xdr:row>9</xdr:row>
      <xdr:rowOff>19049</xdr:rowOff>
    </xdr:from>
    <xdr:to>
      <xdr:col>3</xdr:col>
      <xdr:colOff>390525</xdr:colOff>
      <xdr:row>9</xdr:row>
      <xdr:rowOff>295274</xdr:rowOff>
    </xdr:to>
    <xdr:sp macro="" fLocksText="0">
      <xdr:nvSpPr>
        <xdr:cNvPr id="36" name="Rectangle 35">
          <a:hlinkClick r:id="rId16"/>
        </xdr:cNvPr>
        <xdr:cNvSpPr/>
      </xdr:nvSpPr>
      <xdr:spPr>
        <a:xfrm>
          <a:off x="1714500" y="2886075"/>
          <a:ext cx="914400" cy="276225"/>
        </a:xfrm>
        <a:prstGeom prst="rect"/>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hi-IN" sz="1100"/>
            <a:t>F-7</a:t>
          </a:r>
          <a:endParaRPr lang="en-US" sz="1100"/>
        </a:p>
      </xdr:txBody>
    </xdr:sp>
    <xdr:clientData/>
  </xdr:twoCellAnchor>
  <xdr:twoCellAnchor editAs="oneCell">
    <xdr:from>
      <xdr:col>1</xdr:col>
      <xdr:colOff>66676</xdr:colOff>
      <xdr:row>0</xdr:row>
      <xdr:rowOff>57151</xdr:rowOff>
    </xdr:from>
    <xdr:to>
      <xdr:col>1</xdr:col>
      <xdr:colOff>904876</xdr:colOff>
      <xdr:row>3</xdr:row>
      <xdr:rowOff>66675</xdr:rowOff>
    </xdr:to>
    <xdr:pic>
      <xdr:nvPicPr>
        <xdr:cNvPr id="18" name="Picture 17" descr="भागीरथ जी के हस्ताक्षर व अंगुठा_2.jpg">
          <a:hlinkClick r:id="rId18"/>
        </xdr:cNvPr>
        <xdr:cNvPicPr>
          <a:picLocks noChangeAspect="1"/>
        </xdr:cNvPicPr>
      </xdr:nvPicPr>
      <xdr:blipFill>
        <a:blip r:embed="rId17"/>
        <a:stretch>
          <a:fillRect/>
        </a:stretch>
      </xdr:blipFill>
      <xdr:spPr>
        <a:xfrm>
          <a:off x="676275" y="57150"/>
          <a:ext cx="838200" cy="838200"/>
        </a:xfrm>
        <a:prstGeom prst="rect"/>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8</xdr:col>
      <xdr:colOff>447676</xdr:colOff>
      <xdr:row>4</xdr:row>
      <xdr:rowOff>19051</xdr:rowOff>
    </xdr:from>
    <xdr:to>
      <xdr:col>10</xdr:col>
      <xdr:colOff>104776</xdr:colOff>
      <xdr:row>4</xdr:row>
      <xdr:rowOff>304801</xdr:rowOff>
    </xdr:to>
    <xdr:sp macro="" fLocksText="0">
      <xdr:nvSpPr>
        <xdr:cNvPr id="5" name="Hexagon 4">
          <a:hlinkClick r:id="rId1"/>
        </xdr:cNvPr>
        <xdr:cNvSpPr/>
      </xdr:nvSpPr>
      <xdr:spPr>
        <a:xfrm>
          <a:off x="5324475" y="1914525"/>
          <a:ext cx="876300" cy="285750"/>
        </a:xfrm>
        <a:prstGeom prst="hexagon"/>
        <a:solidFill>
          <a:srgbClr val="FFFF00"/>
        </a:solidFill>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en-US" sz="1100">
              <a:solidFill>
                <a:srgbClr val="C00000"/>
              </a:solidFill>
            </a:rPr>
            <a:t>HOME</a:t>
          </a:r>
        </a:p>
      </xdr:txBody>
    </xdr:sp>
    <xdr:clientData/>
  </xdr:twoCellAnchor>
  <xdr:twoCellAnchor>
    <xdr:from>
      <xdr:col>8</xdr:col>
      <xdr:colOff>247650</xdr:colOff>
      <xdr:row>6</xdr:row>
      <xdr:rowOff>0</xdr:rowOff>
    </xdr:from>
    <xdr:to>
      <xdr:col>10</xdr:col>
      <xdr:colOff>47625</xdr:colOff>
      <xdr:row>6</xdr:row>
      <xdr:rowOff>295275</xdr:rowOff>
    </xdr:to>
    <xdr:sp macro="" fLocksText="0">
      <xdr:nvSpPr>
        <xdr:cNvPr id="6" name="Hexagon 5">
          <a:hlinkClick r:id="rId2"/>
        </xdr:cNvPr>
        <xdr:cNvSpPr/>
      </xdr:nvSpPr>
      <xdr:spPr>
        <a:xfrm>
          <a:off x="5124450" y="2657475"/>
          <a:ext cx="1019175" cy="295275"/>
        </a:xfrm>
        <a:prstGeom prst="hexagon"/>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en-US" sz="1100">
              <a:solidFill>
                <a:srgbClr val="FF0000"/>
              </a:solidFill>
            </a:rPr>
            <a:t>M. SUCHI</a:t>
          </a:r>
        </a:p>
      </xdr:txBody>
    </xdr:sp>
    <xdr:clientData/>
  </xdr:twoCellAnchor>
  <xdr:twoCellAnchor>
    <xdr:from>
      <xdr:col>8</xdr:col>
      <xdr:colOff>257176</xdr:colOff>
      <xdr:row>8</xdr:row>
      <xdr:rowOff>38100</xdr:rowOff>
    </xdr:from>
    <xdr:to>
      <xdr:col>10</xdr:col>
      <xdr:colOff>47626</xdr:colOff>
      <xdr:row>8</xdr:row>
      <xdr:rowOff>304800</xdr:rowOff>
    </xdr:to>
    <xdr:sp macro="" fLocksText="0">
      <xdr:nvSpPr>
        <xdr:cNvPr id="7" name="Hexagon 6">
          <a:hlinkClick r:id="rId3"/>
        </xdr:cNvPr>
        <xdr:cNvSpPr/>
      </xdr:nvSpPr>
      <xdr:spPr>
        <a:xfrm>
          <a:off x="5133975" y="3695700"/>
          <a:ext cx="1009650" cy="266700"/>
        </a:xfrm>
        <a:prstGeom prst="hexagon"/>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en-US" sz="1100">
              <a:solidFill>
                <a:srgbClr val="FF0000"/>
              </a:solidFill>
            </a:rPr>
            <a:t>NEW</a:t>
          </a:r>
        </a:p>
      </xdr:txBody>
    </xdr:sp>
    <xdr:clientData/>
  </xdr:twoCellAnchor>
  <xdr:twoCellAnchor>
    <xdr:from>
      <xdr:col>8</xdr:col>
      <xdr:colOff>114301</xdr:colOff>
      <xdr:row>10</xdr:row>
      <xdr:rowOff>19050</xdr:rowOff>
    </xdr:from>
    <xdr:to>
      <xdr:col>9</xdr:col>
      <xdr:colOff>457201</xdr:colOff>
      <xdr:row>10</xdr:row>
      <xdr:rowOff>352425</xdr:rowOff>
    </xdr:to>
    <xdr:sp macro="" fLocksText="0">
      <xdr:nvSpPr>
        <xdr:cNvPr id="8" name="Hexagon 7">
          <a:hlinkClick r:id="rId4"/>
        </xdr:cNvPr>
        <xdr:cNvSpPr/>
      </xdr:nvSpPr>
      <xdr:spPr>
        <a:xfrm>
          <a:off x="4991100" y="4686300"/>
          <a:ext cx="952500" cy="333375"/>
        </a:xfrm>
        <a:prstGeom prst="hexagon"/>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hi-IN" sz="1100">
              <a:solidFill>
                <a:srgbClr val="FF0000"/>
              </a:solidFill>
            </a:rPr>
            <a:t>PLAN</a:t>
          </a:r>
          <a:endParaRPr lang="en-US" sz="1100">
            <a:solidFill>
              <a:srgbClr val="FF0000"/>
            </a:solidFill>
          </a:endParaRPr>
        </a:p>
      </xdr:txBody>
    </xdr:sp>
    <xdr:clientData/>
  </xdr:twoCellAnchor>
  <xdr:twoCellAnchor>
    <xdr:from>
      <xdr:col>8</xdr:col>
      <xdr:colOff>171450</xdr:colOff>
      <xdr:row>12</xdr:row>
      <xdr:rowOff>38101</xdr:rowOff>
    </xdr:from>
    <xdr:to>
      <xdr:col>9</xdr:col>
      <xdr:colOff>428625</xdr:colOff>
      <xdr:row>12</xdr:row>
      <xdr:rowOff>323850</xdr:rowOff>
    </xdr:to>
    <xdr:sp macro="" fLocksText="0">
      <xdr:nvSpPr>
        <xdr:cNvPr id="9" name="Hexagon 8">
          <a:hlinkClick r:id="rId5"/>
        </xdr:cNvPr>
        <xdr:cNvSpPr/>
      </xdr:nvSpPr>
      <xdr:spPr>
        <a:xfrm>
          <a:off x="5048250" y="5524500"/>
          <a:ext cx="866775" cy="285750"/>
        </a:xfrm>
        <a:prstGeom prst="hexagon"/>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hi-IN" sz="1100">
              <a:solidFill>
                <a:srgbClr val="FF0000"/>
              </a:solidFill>
            </a:rPr>
            <a:t>R-6</a:t>
          </a:r>
          <a:endParaRPr lang="en-US" sz="1100">
            <a:solidFill>
              <a:srgbClr val="FF0000"/>
            </a:solidFill>
          </a:endParaRPr>
        </a:p>
      </xdr:txBody>
    </xdr:sp>
    <xdr:clientData/>
  </xdr:twoCellAnchor>
  <xdr:twoCellAnchor>
    <xdr:from>
      <xdr:col>8</xdr:col>
      <xdr:colOff>219076</xdr:colOff>
      <xdr:row>14</xdr:row>
      <xdr:rowOff>47625</xdr:rowOff>
    </xdr:from>
    <xdr:to>
      <xdr:col>9</xdr:col>
      <xdr:colOff>542926</xdr:colOff>
      <xdr:row>14</xdr:row>
      <xdr:rowOff>371475</xdr:rowOff>
    </xdr:to>
    <xdr:sp macro="" fLocksText="0">
      <xdr:nvSpPr>
        <xdr:cNvPr id="10" name="Hexagon 9">
          <a:hlinkClick r:id="rId6"/>
        </xdr:cNvPr>
        <xdr:cNvSpPr/>
      </xdr:nvSpPr>
      <xdr:spPr>
        <a:xfrm>
          <a:off x="5095875" y="6153150"/>
          <a:ext cx="933450" cy="323850"/>
        </a:xfrm>
        <a:prstGeom prst="hexagon"/>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hi-IN" sz="1100">
              <a:solidFill>
                <a:srgbClr val="FF0000"/>
              </a:solidFill>
            </a:rPr>
            <a:t>F-6</a:t>
          </a:r>
          <a:endParaRPr lang="en-US" sz="1100">
            <a:solidFill>
              <a:srgbClr val="FF0000"/>
            </a:solidFill>
          </a:endParaRPr>
        </a:p>
      </xdr:txBody>
    </xdr:sp>
    <xdr:clientData/>
  </xdr:twoCellAnchor>
  <xdr:twoCellAnchor>
    <xdr:from>
      <xdr:col>8</xdr:col>
      <xdr:colOff>285751</xdr:colOff>
      <xdr:row>16</xdr:row>
      <xdr:rowOff>9525</xdr:rowOff>
    </xdr:from>
    <xdr:to>
      <xdr:col>9</xdr:col>
      <xdr:colOff>571500</xdr:colOff>
      <xdr:row>16</xdr:row>
      <xdr:rowOff>323850</xdr:rowOff>
    </xdr:to>
    <xdr:sp macro="" fLocksText="0">
      <xdr:nvSpPr>
        <xdr:cNvPr id="11" name="Hexagon 10">
          <a:hlinkClick r:id="rId7"/>
        </xdr:cNvPr>
        <xdr:cNvSpPr/>
      </xdr:nvSpPr>
      <xdr:spPr>
        <a:xfrm>
          <a:off x="5162550" y="6743700"/>
          <a:ext cx="895350" cy="314325"/>
        </a:xfrm>
        <a:prstGeom prst="hexagon"/>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hi-IN" sz="1100">
              <a:solidFill>
                <a:srgbClr val="FF0000"/>
              </a:solidFill>
            </a:rPr>
            <a:t>R-7</a:t>
          </a:r>
          <a:endParaRPr lang="en-US" sz="1100">
            <a:solidFill>
              <a:srgbClr val="FF0000"/>
            </a:solidFill>
          </a:endParaRPr>
        </a:p>
      </xdr:txBody>
    </xdr:sp>
    <xdr:clientData/>
  </xdr:twoCellAnchor>
  <xdr:twoCellAnchor>
    <xdr:from>
      <xdr:col>8</xdr:col>
      <xdr:colOff>333376</xdr:colOff>
      <xdr:row>18</xdr:row>
      <xdr:rowOff>38100</xdr:rowOff>
    </xdr:from>
    <xdr:to>
      <xdr:col>10</xdr:col>
      <xdr:colOff>47626</xdr:colOff>
      <xdr:row>18</xdr:row>
      <xdr:rowOff>371475</xdr:rowOff>
    </xdr:to>
    <xdr:sp macro="" fLocksText="0">
      <xdr:nvSpPr>
        <xdr:cNvPr id="12" name="Hexagon 11">
          <a:hlinkClick r:id="rId8"/>
        </xdr:cNvPr>
        <xdr:cNvSpPr/>
      </xdr:nvSpPr>
      <xdr:spPr>
        <a:xfrm>
          <a:off x="5210175" y="7391400"/>
          <a:ext cx="933450" cy="333375"/>
        </a:xfrm>
        <a:prstGeom prst="hexagon"/>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hi-IN" sz="1100">
              <a:solidFill>
                <a:srgbClr val="FF0000"/>
              </a:solidFill>
            </a:rPr>
            <a:t>F-7</a:t>
          </a:r>
          <a:endParaRPr lang="en-US" sz="1100">
            <a:solidFill>
              <a:srgbClr val="FF0000"/>
            </a:solidFill>
          </a:endParaRPr>
        </a:p>
      </xdr:txBody>
    </xdr:sp>
    <xdr:clientData/>
  </xdr:twoCellAnchor>
  <xdr:twoCellAnchor>
    <xdr:from>
      <xdr:col>8</xdr:col>
      <xdr:colOff>361951</xdr:colOff>
      <xdr:row>20</xdr:row>
      <xdr:rowOff>57151</xdr:rowOff>
    </xdr:from>
    <xdr:to>
      <xdr:col>10</xdr:col>
      <xdr:colOff>47625</xdr:colOff>
      <xdr:row>20</xdr:row>
      <xdr:rowOff>361951</xdr:rowOff>
    </xdr:to>
    <xdr:sp macro="" fLocksText="0">
      <xdr:nvSpPr>
        <xdr:cNvPr id="13" name="Hexagon 12">
          <a:hlinkClick r:id="rId9"/>
        </xdr:cNvPr>
        <xdr:cNvSpPr/>
      </xdr:nvSpPr>
      <xdr:spPr>
        <a:xfrm>
          <a:off x="5238750" y="8048625"/>
          <a:ext cx="904875" cy="304800"/>
        </a:xfrm>
        <a:prstGeom prst="hexagon"/>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hi-IN" sz="1100">
              <a:solidFill>
                <a:srgbClr val="FF0000"/>
              </a:solidFill>
            </a:rPr>
            <a:t>R-8</a:t>
          </a:r>
          <a:endParaRPr lang="en-US" sz="1100">
            <a:solidFill>
              <a:srgbClr val="FF0000"/>
            </a:solidFill>
          </a:endParaRPr>
        </a:p>
      </xdr:txBody>
    </xdr:sp>
    <xdr:clientData/>
  </xdr:twoCellAnchor>
  <xdr:twoCellAnchor>
    <xdr:from>
      <xdr:col>8</xdr:col>
      <xdr:colOff>552450</xdr:colOff>
      <xdr:row>22</xdr:row>
      <xdr:rowOff>38100</xdr:rowOff>
    </xdr:from>
    <xdr:to>
      <xdr:col>10</xdr:col>
      <xdr:colOff>180975</xdr:colOff>
      <xdr:row>22</xdr:row>
      <xdr:rowOff>371475</xdr:rowOff>
    </xdr:to>
    <xdr:sp macro="" fLocksText="0">
      <xdr:nvSpPr>
        <xdr:cNvPr id="14" name="Hexagon 13">
          <a:hlinkClick r:id="rId10"/>
        </xdr:cNvPr>
        <xdr:cNvSpPr/>
      </xdr:nvSpPr>
      <xdr:spPr>
        <a:xfrm>
          <a:off x="5429250" y="8686800"/>
          <a:ext cx="847725" cy="276225"/>
        </a:xfrm>
        <a:prstGeom prst="hexagon"/>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hi-IN" sz="1100">
              <a:solidFill>
                <a:srgbClr val="FF0000"/>
              </a:solidFill>
            </a:rPr>
            <a:t>F-8</a:t>
          </a:r>
          <a:endParaRPr lang="en-US" sz="1100">
            <a:solidFill>
              <a:srgbClr val="FF0000"/>
            </a:solidFill>
          </a:endParaRPr>
        </a:p>
      </xdr:txBody>
    </xdr:sp>
    <xdr:clientData/>
  </xdr:twoCellAnchor>
  <xdr:twoCellAnchor>
    <xdr:from>
      <xdr:col>8</xdr:col>
      <xdr:colOff>495300</xdr:colOff>
      <xdr:row>24</xdr:row>
      <xdr:rowOff>28575</xdr:rowOff>
    </xdr:from>
    <xdr:to>
      <xdr:col>10</xdr:col>
      <xdr:colOff>190500</xdr:colOff>
      <xdr:row>24</xdr:row>
      <xdr:rowOff>323850</xdr:rowOff>
    </xdr:to>
    <xdr:sp macro="" fLocksText="0">
      <xdr:nvSpPr>
        <xdr:cNvPr id="15" name="Hexagon 14">
          <a:hlinkClick r:id="rId11"/>
        </xdr:cNvPr>
        <xdr:cNvSpPr/>
      </xdr:nvSpPr>
      <xdr:spPr>
        <a:xfrm>
          <a:off x="5372100" y="9239250"/>
          <a:ext cx="914400" cy="295275"/>
        </a:xfrm>
        <a:prstGeom prst="hexagon"/>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hi-IN" sz="1100">
              <a:solidFill>
                <a:srgbClr val="FF0000"/>
              </a:solidFill>
            </a:rPr>
            <a:t>R-8क</a:t>
          </a:r>
          <a:endParaRPr lang="en-US" sz="1100">
            <a:solidFill>
              <a:srgbClr val="FF0000"/>
            </a:solidFill>
          </a:endParaRPr>
        </a:p>
      </xdr:txBody>
    </xdr:sp>
    <xdr:clientData/>
  </xdr:twoCellAnchor>
  <xdr:twoCellAnchor>
    <xdr:from>
      <xdr:col>8</xdr:col>
      <xdr:colOff>542925</xdr:colOff>
      <xdr:row>26</xdr:row>
      <xdr:rowOff>66675</xdr:rowOff>
    </xdr:from>
    <xdr:to>
      <xdr:col>10</xdr:col>
      <xdr:colOff>209550</xdr:colOff>
      <xdr:row>26</xdr:row>
      <xdr:rowOff>371475</xdr:rowOff>
    </xdr:to>
    <xdr:sp macro="" fLocksText="0">
      <xdr:nvSpPr>
        <xdr:cNvPr id="16" name="Hexagon 15">
          <a:hlinkClick r:id="rId12"/>
        </xdr:cNvPr>
        <xdr:cNvSpPr/>
      </xdr:nvSpPr>
      <xdr:spPr>
        <a:xfrm>
          <a:off x="5419725" y="9906000"/>
          <a:ext cx="885825" cy="304800"/>
        </a:xfrm>
        <a:prstGeom prst="hexagon"/>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en-US" sz="1100">
              <a:solidFill>
                <a:srgbClr val="FF0000"/>
              </a:solidFill>
            </a:rPr>
            <a:t>F-8</a:t>
          </a:r>
          <a:r>
            <a:rPr lang="hi-IN" sz="1100">
              <a:solidFill>
                <a:srgbClr val="FF0000"/>
              </a:solidFill>
            </a:rPr>
            <a:t>क</a:t>
          </a:r>
          <a:endParaRPr lang="en-US" sz="1100">
            <a:solidFill>
              <a:srgbClr val="FF0000"/>
            </a:solidFill>
          </a:endParaRPr>
        </a:p>
      </xdr:txBody>
    </xdr:sp>
    <xdr:clientData/>
  </xdr:twoCellAnchor>
  <xdr:twoCellAnchor>
    <xdr:from>
      <xdr:col>8</xdr:col>
      <xdr:colOff>590551</xdr:colOff>
      <xdr:row>28</xdr:row>
      <xdr:rowOff>19050</xdr:rowOff>
    </xdr:from>
    <xdr:to>
      <xdr:col>10</xdr:col>
      <xdr:colOff>285751</xdr:colOff>
      <xdr:row>28</xdr:row>
      <xdr:rowOff>333375</xdr:rowOff>
    </xdr:to>
    <xdr:sp macro="" fLocksText="0">
      <xdr:nvSpPr>
        <xdr:cNvPr id="17" name="Hexagon 16">
          <a:hlinkClick r:id="rId13"/>
        </xdr:cNvPr>
        <xdr:cNvSpPr/>
      </xdr:nvSpPr>
      <xdr:spPr>
        <a:xfrm>
          <a:off x="5467350" y="10687050"/>
          <a:ext cx="914400" cy="314325"/>
        </a:xfrm>
        <a:prstGeom prst="hexagon"/>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en-US" sz="1100">
              <a:solidFill>
                <a:srgbClr val="FF0000"/>
              </a:solidFill>
            </a:rPr>
            <a:t>I.D</a:t>
          </a:r>
        </a:p>
      </xdr:txBody>
    </xdr:sp>
    <xdr:clientData/>
  </xdr:twoCellAnchor>
  <xdr:twoCellAnchor>
    <xdr:from>
      <xdr:col>9</xdr:col>
      <xdr:colOff>0</xdr:colOff>
      <xdr:row>30</xdr:row>
      <xdr:rowOff>47625</xdr:rowOff>
    </xdr:from>
    <xdr:to>
      <xdr:col>10</xdr:col>
      <xdr:colOff>333375</xdr:colOff>
      <xdr:row>30</xdr:row>
      <xdr:rowOff>304800</xdr:rowOff>
    </xdr:to>
    <xdr:sp macro="" fLocksText="0">
      <xdr:nvSpPr>
        <xdr:cNvPr id="18" name="Hexagon 17">
          <a:hlinkClick r:id="rId14"/>
        </xdr:cNvPr>
        <xdr:cNvSpPr/>
      </xdr:nvSpPr>
      <xdr:spPr>
        <a:xfrm>
          <a:off x="5486400" y="11534775"/>
          <a:ext cx="942975" cy="257175"/>
        </a:xfrm>
        <a:prstGeom prst="hexagon"/>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bg1"/>
        </a:fontRef>
      </xdr:style>
      <xdr:txBody>
        <a:bodyPr anchor="ctr"/>
        <a:lstStyle/>
        <a:p>
          <a:pPr algn="ctr"/>
          <a:r>
            <a:rPr lang="en-US" sz="1100">
              <a:solidFill>
                <a:srgbClr val="FF0000"/>
              </a:solidFill>
            </a:rPr>
            <a:t>REPORT</a:t>
          </a:r>
        </a:p>
      </xdr:txBody>
    </xdr:sp>
    <xdr:clientData/>
  </xdr:twoCellAnchor>
  <xdr:twoCellAnchor>
    <xdr:from>
      <xdr:col>0</xdr:col>
      <xdr:colOff>295275</xdr:colOff>
      <xdr:row>32</xdr:row>
      <xdr:rowOff>19049</xdr:rowOff>
    </xdr:from>
    <xdr:to>
      <xdr:col>2</xdr:col>
      <xdr:colOff>400051</xdr:colOff>
      <xdr:row>32</xdr:row>
      <xdr:rowOff>1190624</xdr:rowOff>
    </xdr:to>
    <xdr:pic>
      <xdr:nvPicPr>
        <xdr:cNvPr id="22" name="Picture 21" descr="IMG-20201016-WA0014.jpg"/>
        <xdr:cNvPicPr>
          <a:picLocks noChangeAspect="1"/>
        </xdr:cNvPicPr>
      </xdr:nvPicPr>
      <xdr:blipFill>
        <a:blip r:embed="rId15"/>
        <a:stretch>
          <a:fillRect/>
        </a:stretch>
      </xdr:blipFill>
      <xdr:spPr>
        <a:xfrm>
          <a:off x="295275" y="12144375"/>
          <a:ext cx="1323975" cy="1171575"/>
        </a:xfrm>
        <a:prstGeom prst="rect"/>
      </xdr:spPr>
    </xdr:pic>
    <xdr:clientData/>
  </xdr:twoCellAnchor>
  <xdr:twoCellAnchor editAs="oneCell">
    <xdr:from>
      <xdr:col>18</xdr:col>
      <xdr:colOff>47625</xdr:colOff>
      <xdr:row>0</xdr:row>
      <xdr:rowOff>47625</xdr:rowOff>
    </xdr:from>
    <xdr:to>
      <xdr:col>18</xdr:col>
      <xdr:colOff>628650</xdr:colOff>
      <xdr:row>1</xdr:row>
      <xdr:rowOff>299749</xdr:rowOff>
    </xdr:to>
    <xdr:pic>
      <xdr:nvPicPr>
        <xdr:cNvPr id="19" name="Picture 18" descr="भागीरथ जी के हस्ताक्षर व अंगुठा_2.jpg">
          <a:hlinkClick r:id="rId17"/>
        </xdr:cNvPr>
        <xdr:cNvPicPr>
          <a:picLocks noChangeAspect="1"/>
        </xdr:cNvPicPr>
      </xdr:nvPicPr>
      <xdr:blipFill>
        <a:blip r:embed="rId16"/>
        <a:stretch>
          <a:fillRect/>
        </a:stretch>
      </xdr:blipFill>
      <xdr:spPr>
        <a:xfrm>
          <a:off x="10791825" y="47625"/>
          <a:ext cx="581025" cy="619125"/>
        </a:xfrm>
        <a:prstGeom prst="rect"/>
      </xdr:spPr>
    </xdr:pic>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editAs="oneCell">
    <xdr:from>
      <xdr:col>49</xdr:col>
      <xdr:colOff>76200</xdr:colOff>
      <xdr:row>0</xdr:row>
      <xdr:rowOff>0</xdr:rowOff>
    </xdr:from>
    <xdr:to>
      <xdr:col>50</xdr:col>
      <xdr:colOff>342900</xdr:colOff>
      <xdr:row>1</xdr:row>
      <xdr:rowOff>509299</xdr:rowOff>
    </xdr:to>
    <xdr:pic>
      <xdr:nvPicPr>
        <xdr:cNvPr id="2" name="Picture 1" descr="भागीरथ जी के हस्ताक्षर व अंगुठा_2.jpg">
          <a:hlinkClick r:id="rId2"/>
        </xdr:cNvPr>
        <xdr:cNvPicPr>
          <a:picLocks noChangeAspect="1"/>
        </xdr:cNvPicPr>
      </xdr:nvPicPr>
      <xdr:blipFill>
        <a:blip r:embed="rId1"/>
        <a:stretch>
          <a:fillRect/>
        </a:stretch>
      </xdr:blipFill>
      <xdr:spPr>
        <a:xfrm>
          <a:off x="10448925" y="0"/>
          <a:ext cx="581025" cy="619125"/>
        </a:xfrm>
        <a:prstGeom prst="rect"/>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19</xdr:col>
      <xdr:colOff>114300</xdr:colOff>
      <xdr:row>2</xdr:row>
      <xdr:rowOff>19050</xdr:rowOff>
    </xdr:from>
    <xdr:to>
      <xdr:col>19</xdr:col>
      <xdr:colOff>695325</xdr:colOff>
      <xdr:row>5</xdr:row>
      <xdr:rowOff>0</xdr:rowOff>
    </xdr:to>
    <xdr:pic>
      <xdr:nvPicPr>
        <xdr:cNvPr id="2" name="Picture 1" descr="भागीरथ जी के हस्ताक्षर व अंगुठा_2.jpg">
          <a:hlinkClick r:id="rId2"/>
        </xdr:cNvPr>
        <xdr:cNvPicPr>
          <a:picLocks noChangeAspect="1"/>
        </xdr:cNvPicPr>
      </xdr:nvPicPr>
      <xdr:blipFill>
        <a:blip r:embed="rId1"/>
        <a:stretch>
          <a:fillRect/>
        </a:stretch>
      </xdr:blipFill>
      <xdr:spPr>
        <a:xfrm>
          <a:off x="11972925" y="200025"/>
          <a:ext cx="581025" cy="857250"/>
        </a:xfrm>
        <a:prstGeom prst="rect"/>
      </xdr:spPr>
    </xdr:pic>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18</xdr:col>
      <xdr:colOff>104776</xdr:colOff>
      <xdr:row>3</xdr:row>
      <xdr:rowOff>76200</xdr:rowOff>
    </xdr:from>
    <xdr:to>
      <xdr:col>18</xdr:col>
      <xdr:colOff>485775</xdr:colOff>
      <xdr:row>4</xdr:row>
      <xdr:rowOff>161926</xdr:rowOff>
    </xdr:to>
    <xdr:pic>
      <xdr:nvPicPr>
        <xdr:cNvPr id="2" name="Picture 1" descr="भागीरथ जी के हस्ताक्षर व अंगुठा_2.jpg">
          <a:hlinkClick r:id="rId2"/>
        </xdr:cNvPr>
        <xdr:cNvPicPr>
          <a:picLocks noChangeAspect="1"/>
        </xdr:cNvPicPr>
      </xdr:nvPicPr>
      <xdr:blipFill>
        <a:blip r:embed="rId1"/>
        <a:stretch>
          <a:fillRect/>
        </a:stretch>
      </xdr:blipFill>
      <xdr:spPr>
        <a:xfrm>
          <a:off x="10610850" y="257175"/>
          <a:ext cx="381000" cy="685800"/>
        </a:xfrm>
        <a:prstGeom prst="rect"/>
      </xdr:spPr>
    </xdr:pic>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12</xdr:col>
      <xdr:colOff>0</xdr:colOff>
      <xdr:row>8</xdr:row>
      <xdr:rowOff>0</xdr:rowOff>
    </xdr:from>
    <xdr:to>
      <xdr:col>14</xdr:col>
      <xdr:colOff>85725</xdr:colOff>
      <xdr:row>10</xdr:row>
      <xdr:rowOff>128299</xdr:rowOff>
    </xdr:to>
    <xdr:pic>
      <xdr:nvPicPr>
        <xdr:cNvPr id="2" name="Picture 1" descr="भागीरथ जी के हस्ताक्षर व अंगुठा_2.jpg">
          <a:hlinkClick r:id="rId2"/>
        </xdr:cNvPr>
        <xdr:cNvPicPr>
          <a:picLocks noChangeAspect="1"/>
        </xdr:cNvPicPr>
      </xdr:nvPicPr>
      <xdr:blipFill>
        <a:blip r:embed="rId1"/>
        <a:stretch>
          <a:fillRect/>
        </a:stretch>
      </xdr:blipFill>
      <xdr:spPr>
        <a:xfrm>
          <a:off x="8467725" y="1981200"/>
          <a:ext cx="581025" cy="619125"/>
        </a:xfrm>
        <a:prstGeom prst="rect"/>
      </xdr:spPr>
    </xdr:pic>
    <xdr:clientData/>
  </xdr:two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37</xdr:col>
      <xdr:colOff>5028912</xdr:colOff>
      <xdr:row>7</xdr:row>
      <xdr:rowOff>659305</xdr:rowOff>
    </xdr:from>
    <xdr:to>
      <xdr:col>37</xdr:col>
      <xdr:colOff>5705187</xdr:colOff>
      <xdr:row>7</xdr:row>
      <xdr:rowOff>837046</xdr:rowOff>
    </xdr:to>
    <xdr:pic>
      <xdr:nvPicPr>
        <xdr:cNvPr id="2" name="Picture 1" descr="IMG_20201017_113359.jpg"/>
        <xdr:cNvPicPr>
          <a:picLocks noChangeAspect="1"/>
        </xdr:cNvPicPr>
      </xdr:nvPicPr>
      <xdr:blipFill>
        <a:blip r:embed="rId1"/>
        <a:stretch>
          <a:fillRect/>
        </a:stretch>
      </xdr:blipFill>
      <xdr:spPr>
        <a:xfrm>
          <a:off x="28632150" y="1628775"/>
          <a:ext cx="590550" cy="0"/>
        </a:xfrm>
        <a:prstGeom prst="rect"/>
      </xdr:spPr>
    </xdr:pic>
    <xdr:clientData/>
  </xdr:twoCellAnchor>
  <xdr:twoCellAnchor>
    <xdr:from>
      <xdr:col>50</xdr:col>
      <xdr:colOff>57151</xdr:colOff>
      <xdr:row>4</xdr:row>
      <xdr:rowOff>66675</xdr:rowOff>
    </xdr:from>
    <xdr:to>
      <xdr:col>50</xdr:col>
      <xdr:colOff>504825</xdr:colOff>
      <xdr:row>5</xdr:row>
      <xdr:rowOff>123825</xdr:rowOff>
    </xdr:to>
    <xdr:pic>
      <xdr:nvPicPr>
        <xdr:cNvPr id="55" name="Picture 54" descr="FUXL93HDShNCQ7S6baPQ7taR.jpg">
          <a:hlinkClick r:id="rId3"/>
        </xdr:cNvPr>
        <xdr:cNvPicPr>
          <a:picLocks noChangeAspect="1"/>
        </xdr:cNvPicPr>
      </xdr:nvPicPr>
      <xdr:blipFill>
        <a:blip r:embed="rId2"/>
        <a:stretch>
          <a:fillRect/>
        </a:stretch>
      </xdr:blipFill>
      <xdr:spPr>
        <a:xfrm>
          <a:off x="29832300" y="285750"/>
          <a:ext cx="447675" cy="371475"/>
        </a:xfrm>
        <a:prstGeom prst="rect"/>
      </xdr:spPr>
    </xdr:pic>
    <xdr:clientData/>
  </xdr:twoCellAnchor>
  <xdr:twoCellAnchor editAs="oneCell">
    <xdr:from>
      <xdr:col>37</xdr:col>
      <xdr:colOff>3816878</xdr:colOff>
      <xdr:row>4</xdr:row>
      <xdr:rowOff>73708</xdr:rowOff>
    </xdr:from>
    <xdr:to>
      <xdr:col>37</xdr:col>
      <xdr:colOff>3881388</xdr:colOff>
      <xdr:row>52</xdr:row>
      <xdr:rowOff>43040</xdr:rowOff>
    </xdr:to>
    <xdr:pic>
      <xdr:nvPicPr>
        <xdr:cNvPr id="104" name="Picture 103" descr="16मोहनी.jpg"/>
        <xdr:cNvPicPr>
          <a:picLocks noChangeAspect="1"/>
        </xdr:cNvPicPr>
      </xdr:nvPicPr>
      <xdr:blipFill>
        <a:blip r:embed="rId4"/>
        <a:stretch>
          <a:fillRect/>
        </a:stretch>
      </xdr:blipFill>
      <xdr:spPr>
        <a:xfrm flipH="1">
          <a:off x="27422475" y="295275"/>
          <a:ext cx="66675" cy="15373350"/>
        </a:xfrm>
        <a:prstGeom prst="rect"/>
      </xdr:spPr>
    </xdr:pic>
    <xdr:clientData/>
  </xdr:twoCellAnchor>
  <xdr:twoCellAnchor editAs="oneCell">
    <xdr:from>
      <xdr:col>37</xdr:col>
      <xdr:colOff>3843057</xdr:colOff>
      <xdr:row>1</xdr:row>
      <xdr:rowOff>0</xdr:rowOff>
    </xdr:from>
    <xdr:to>
      <xdr:col>37</xdr:col>
      <xdr:colOff>3881388</xdr:colOff>
      <xdr:row>921</xdr:row>
      <xdr:rowOff>0</xdr:rowOff>
    </xdr:to>
    <xdr:pic>
      <xdr:nvPicPr>
        <xdr:cNvPr id="105" name="Picture 104" descr="17 शारदा.jpg"/>
        <xdr:cNvPicPr>
          <a:picLocks noChangeAspect="1"/>
        </xdr:cNvPicPr>
      </xdr:nvPicPr>
      <xdr:blipFill>
        <a:blip r:embed="rId5"/>
        <a:stretch>
          <a:fillRect/>
        </a:stretch>
      </xdr:blipFill>
      <xdr:spPr>
        <a:xfrm>
          <a:off x="27441525" y="219075"/>
          <a:ext cx="38100" cy="250831350"/>
        </a:xfrm>
        <a:prstGeom prst="rect"/>
      </xdr:spPr>
    </xdr:pic>
    <xdr:clientData/>
  </xdr:twoCellAnchor>
  <xdr:twoCellAnchor editAs="oneCell">
    <xdr:from>
      <xdr:col>37</xdr:col>
      <xdr:colOff>3843057</xdr:colOff>
      <xdr:row>1</xdr:row>
      <xdr:rowOff>0</xdr:rowOff>
    </xdr:from>
    <xdr:to>
      <xdr:col>37</xdr:col>
      <xdr:colOff>3881388</xdr:colOff>
      <xdr:row>921</xdr:row>
      <xdr:rowOff>0</xdr:rowOff>
    </xdr:to>
    <xdr:pic>
      <xdr:nvPicPr>
        <xdr:cNvPr id="106" name="Picture 105" descr="18 मंगतू राम.jpg"/>
        <xdr:cNvPicPr>
          <a:picLocks noChangeAspect="1"/>
        </xdr:cNvPicPr>
      </xdr:nvPicPr>
      <xdr:blipFill>
        <a:blip r:embed="rId6"/>
        <a:stretch>
          <a:fillRect/>
        </a:stretch>
      </xdr:blipFill>
      <xdr:spPr>
        <a:xfrm>
          <a:off x="27441525" y="219075"/>
          <a:ext cx="38100" cy="250831350"/>
        </a:xfrm>
        <a:prstGeom prst="rect"/>
      </xdr:spPr>
    </xdr:pic>
    <xdr:clientData/>
  </xdr:twoCellAnchor>
  <xdr:twoCellAnchor editAs="oneCell">
    <xdr:from>
      <xdr:col>37</xdr:col>
      <xdr:colOff>3843057</xdr:colOff>
      <xdr:row>1</xdr:row>
      <xdr:rowOff>0</xdr:rowOff>
    </xdr:from>
    <xdr:to>
      <xdr:col>37</xdr:col>
      <xdr:colOff>3881388</xdr:colOff>
      <xdr:row>921</xdr:row>
      <xdr:rowOff>0</xdr:rowOff>
    </xdr:to>
    <xdr:pic>
      <xdr:nvPicPr>
        <xdr:cNvPr id="107" name="Picture 106" descr="19उर्मिला.jpg"/>
        <xdr:cNvPicPr>
          <a:picLocks noChangeAspect="1"/>
        </xdr:cNvPicPr>
      </xdr:nvPicPr>
      <xdr:blipFill>
        <a:blip r:embed="rId7"/>
        <a:stretch>
          <a:fillRect/>
        </a:stretch>
      </xdr:blipFill>
      <xdr:spPr>
        <a:xfrm>
          <a:off x="27441525" y="219075"/>
          <a:ext cx="38100" cy="250831350"/>
        </a:xfrm>
        <a:prstGeom prst="rect"/>
      </xdr:spPr>
    </xdr:pic>
    <xdr:clientData/>
  </xdr:twoCellAnchor>
  <xdr:twoCellAnchor editAs="oneCell">
    <xdr:from>
      <xdr:col>37</xdr:col>
      <xdr:colOff>3843057</xdr:colOff>
      <xdr:row>1</xdr:row>
      <xdr:rowOff>0</xdr:rowOff>
    </xdr:from>
    <xdr:to>
      <xdr:col>37</xdr:col>
      <xdr:colOff>3881388</xdr:colOff>
      <xdr:row>921</xdr:row>
      <xdr:rowOff>0</xdr:rowOff>
    </xdr:to>
    <xdr:pic>
      <xdr:nvPicPr>
        <xdr:cNvPr id="108" name="Picture 107" descr="20सरोज.jpg"/>
        <xdr:cNvPicPr>
          <a:picLocks noChangeAspect="1"/>
        </xdr:cNvPicPr>
      </xdr:nvPicPr>
      <xdr:blipFill>
        <a:blip r:embed="rId8"/>
        <a:stretch>
          <a:fillRect/>
        </a:stretch>
      </xdr:blipFill>
      <xdr:spPr>
        <a:xfrm>
          <a:off x="27441525" y="219075"/>
          <a:ext cx="38100" cy="250831350"/>
        </a:xfrm>
        <a:prstGeom prst="rect"/>
      </xdr:spPr>
    </xdr:pic>
    <xdr:clientData/>
  </xdr:twoCellAnchor>
  <xdr:twoCellAnchor editAs="oneCell">
    <xdr:from>
      <xdr:col>37</xdr:col>
      <xdr:colOff>3843057</xdr:colOff>
      <xdr:row>1</xdr:row>
      <xdr:rowOff>0</xdr:rowOff>
    </xdr:from>
    <xdr:to>
      <xdr:col>37</xdr:col>
      <xdr:colOff>3881388</xdr:colOff>
      <xdr:row>921</xdr:row>
      <xdr:rowOff>0</xdr:rowOff>
    </xdr:to>
    <xdr:pic>
      <xdr:nvPicPr>
        <xdr:cNvPr id="109" name="Picture 108" descr="21कुसुम.jpg"/>
        <xdr:cNvPicPr>
          <a:picLocks noChangeAspect="1"/>
        </xdr:cNvPicPr>
      </xdr:nvPicPr>
      <xdr:blipFill>
        <a:blip r:embed="rId9"/>
        <a:stretch>
          <a:fillRect/>
        </a:stretch>
      </xdr:blipFill>
      <xdr:spPr>
        <a:xfrm>
          <a:off x="27441525" y="219075"/>
          <a:ext cx="38100" cy="250831350"/>
        </a:xfrm>
        <a:prstGeom prst="rect"/>
      </xdr:spPr>
    </xdr:pic>
    <xdr:clientData/>
  </xdr:twoCellAnchor>
  <xdr:twoCellAnchor editAs="oneCell">
    <xdr:from>
      <xdr:col>37</xdr:col>
      <xdr:colOff>3843057</xdr:colOff>
      <xdr:row>1</xdr:row>
      <xdr:rowOff>0</xdr:rowOff>
    </xdr:from>
    <xdr:to>
      <xdr:col>37</xdr:col>
      <xdr:colOff>3881388</xdr:colOff>
      <xdr:row>921</xdr:row>
      <xdr:rowOff>0</xdr:rowOff>
    </xdr:to>
    <xdr:pic>
      <xdr:nvPicPr>
        <xdr:cNvPr id="110" name="Picture 109" descr="22इंदुकुमारी सिंह.jpg"/>
        <xdr:cNvPicPr>
          <a:picLocks noChangeAspect="1"/>
        </xdr:cNvPicPr>
      </xdr:nvPicPr>
      <xdr:blipFill>
        <a:blip r:embed="rId10"/>
        <a:stretch>
          <a:fillRect/>
        </a:stretch>
      </xdr:blipFill>
      <xdr:spPr>
        <a:xfrm>
          <a:off x="27441525" y="219075"/>
          <a:ext cx="38100" cy="250831350"/>
        </a:xfrm>
        <a:prstGeom prst="rect"/>
      </xdr:spPr>
    </xdr:pic>
    <xdr:clientData/>
  </xdr:twoCellAnchor>
  <xdr:twoCellAnchor editAs="oneCell">
    <xdr:from>
      <xdr:col>37</xdr:col>
      <xdr:colOff>3843057</xdr:colOff>
      <xdr:row>1</xdr:row>
      <xdr:rowOff>0</xdr:rowOff>
    </xdr:from>
    <xdr:to>
      <xdr:col>37</xdr:col>
      <xdr:colOff>3881388</xdr:colOff>
      <xdr:row>921</xdr:row>
      <xdr:rowOff>0</xdr:rowOff>
    </xdr:to>
    <xdr:pic>
      <xdr:nvPicPr>
        <xdr:cNvPr id="111" name="Picture 110" descr="23मनीषा.jpg"/>
        <xdr:cNvPicPr>
          <a:picLocks noChangeAspect="1"/>
        </xdr:cNvPicPr>
      </xdr:nvPicPr>
      <xdr:blipFill>
        <a:blip r:embed="rId11"/>
        <a:stretch>
          <a:fillRect/>
        </a:stretch>
      </xdr:blipFill>
      <xdr:spPr>
        <a:xfrm>
          <a:off x="27441525" y="219075"/>
          <a:ext cx="38100" cy="250831350"/>
        </a:xfrm>
        <a:prstGeom prst="rect"/>
      </xdr:spPr>
    </xdr:pic>
    <xdr:clientData/>
  </xdr:twoCellAnchor>
  <xdr:twoCellAnchor editAs="oneCell">
    <xdr:from>
      <xdr:col>37</xdr:col>
      <xdr:colOff>3843057</xdr:colOff>
      <xdr:row>1</xdr:row>
      <xdr:rowOff>0</xdr:rowOff>
    </xdr:from>
    <xdr:to>
      <xdr:col>37</xdr:col>
      <xdr:colOff>3881388</xdr:colOff>
      <xdr:row>921</xdr:row>
      <xdr:rowOff>0</xdr:rowOff>
    </xdr:to>
    <xdr:pic>
      <xdr:nvPicPr>
        <xdr:cNvPr id="112" name="Picture 111" descr="24राकेश MEGWAL.jpg"/>
        <xdr:cNvPicPr>
          <a:picLocks noChangeAspect="1"/>
        </xdr:cNvPicPr>
      </xdr:nvPicPr>
      <xdr:blipFill>
        <a:blip r:embed="rId12"/>
        <a:stretch>
          <a:fillRect/>
        </a:stretch>
      </xdr:blipFill>
      <xdr:spPr>
        <a:xfrm>
          <a:off x="27441525" y="219075"/>
          <a:ext cx="38100" cy="250831350"/>
        </a:xfrm>
        <a:prstGeom prst="rect"/>
      </xdr:spPr>
    </xdr:pic>
    <xdr:clientData/>
  </xdr:twoCellAnchor>
  <xdr:twoCellAnchor editAs="oneCell">
    <xdr:from>
      <xdr:col>37</xdr:col>
      <xdr:colOff>3843057</xdr:colOff>
      <xdr:row>1</xdr:row>
      <xdr:rowOff>0</xdr:rowOff>
    </xdr:from>
    <xdr:to>
      <xdr:col>37</xdr:col>
      <xdr:colOff>3881388</xdr:colOff>
      <xdr:row>921</xdr:row>
      <xdr:rowOff>0</xdr:rowOff>
    </xdr:to>
    <xdr:pic>
      <xdr:nvPicPr>
        <xdr:cNvPr id="113" name="Picture 112" descr="25ओमप्रकाश raika.jpg"/>
        <xdr:cNvPicPr>
          <a:picLocks noChangeAspect="1"/>
        </xdr:cNvPicPr>
      </xdr:nvPicPr>
      <xdr:blipFill>
        <a:blip r:embed="rId13"/>
        <a:stretch>
          <a:fillRect/>
        </a:stretch>
      </xdr:blipFill>
      <xdr:spPr>
        <a:xfrm>
          <a:off x="27441525" y="219075"/>
          <a:ext cx="38100" cy="250831350"/>
        </a:xfrm>
        <a:prstGeom prst="rect"/>
      </xdr:spPr>
    </xdr:pic>
    <xdr:clientData/>
  </xdr:twoCellAnchor>
  <xdr:twoCellAnchor editAs="oneCell">
    <xdr:from>
      <xdr:col>37</xdr:col>
      <xdr:colOff>3843057</xdr:colOff>
      <xdr:row>1</xdr:row>
      <xdr:rowOff>0</xdr:rowOff>
    </xdr:from>
    <xdr:to>
      <xdr:col>37</xdr:col>
      <xdr:colOff>3881388</xdr:colOff>
      <xdr:row>921</xdr:row>
      <xdr:rowOff>0</xdr:rowOff>
    </xdr:to>
    <xdr:pic>
      <xdr:nvPicPr>
        <xdr:cNvPr id="114" name="Picture 113" descr="26उत्तम चंद.jpg"/>
        <xdr:cNvPicPr>
          <a:picLocks noChangeAspect="1"/>
        </xdr:cNvPicPr>
      </xdr:nvPicPr>
      <xdr:blipFill>
        <a:blip r:embed="rId14"/>
        <a:stretch>
          <a:fillRect/>
        </a:stretch>
      </xdr:blipFill>
      <xdr:spPr>
        <a:xfrm>
          <a:off x="27441525" y="219075"/>
          <a:ext cx="38100" cy="250831350"/>
        </a:xfrm>
        <a:prstGeom prst="rect"/>
      </xdr:spPr>
    </xdr:pic>
    <xdr:clientData/>
  </xdr:twoCellAnchor>
  <xdr:twoCellAnchor editAs="oneCell">
    <xdr:from>
      <xdr:col>37</xdr:col>
      <xdr:colOff>3843057</xdr:colOff>
      <xdr:row>1</xdr:row>
      <xdr:rowOff>0</xdr:rowOff>
    </xdr:from>
    <xdr:to>
      <xdr:col>37</xdr:col>
      <xdr:colOff>3881388</xdr:colOff>
      <xdr:row>921</xdr:row>
      <xdr:rowOff>0</xdr:rowOff>
    </xdr:to>
    <xdr:pic>
      <xdr:nvPicPr>
        <xdr:cNvPr id="115" name="Picture 114" descr="27Mohit saraf.jpg"/>
        <xdr:cNvPicPr>
          <a:picLocks noChangeAspect="1"/>
        </xdr:cNvPicPr>
      </xdr:nvPicPr>
      <xdr:blipFill>
        <a:blip r:embed="rId15"/>
        <a:stretch>
          <a:fillRect/>
        </a:stretch>
      </xdr:blipFill>
      <xdr:spPr>
        <a:xfrm>
          <a:off x="27441525" y="219075"/>
          <a:ext cx="38100" cy="250831350"/>
        </a:xfrm>
        <a:prstGeom prst="rect"/>
      </xdr:spPr>
    </xdr:pic>
    <xdr:clientData/>
  </xdr:twoCellAnchor>
  <xdr:twoCellAnchor editAs="oneCell">
    <xdr:from>
      <xdr:col>37</xdr:col>
      <xdr:colOff>3843057</xdr:colOff>
      <xdr:row>1</xdr:row>
      <xdr:rowOff>0</xdr:rowOff>
    </xdr:from>
    <xdr:to>
      <xdr:col>37</xdr:col>
      <xdr:colOff>3881388</xdr:colOff>
      <xdr:row>921</xdr:row>
      <xdr:rowOff>0</xdr:rowOff>
    </xdr:to>
    <xdr:pic>
      <xdr:nvPicPr>
        <xdr:cNvPr id="116" name="Picture 115" descr="28पूजा सैनी.jpg"/>
        <xdr:cNvPicPr>
          <a:picLocks noChangeAspect="1"/>
        </xdr:cNvPicPr>
      </xdr:nvPicPr>
      <xdr:blipFill>
        <a:blip r:embed="rId16"/>
        <a:stretch>
          <a:fillRect/>
        </a:stretch>
      </xdr:blipFill>
      <xdr:spPr>
        <a:xfrm>
          <a:off x="27441525" y="219075"/>
          <a:ext cx="38100" cy="250831350"/>
        </a:xfrm>
        <a:prstGeom prst="rect"/>
      </xdr:spPr>
    </xdr:pic>
    <xdr:clientData/>
  </xdr:two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0</xdr:col>
      <xdr:colOff>219076</xdr:colOff>
      <xdr:row>0</xdr:row>
      <xdr:rowOff>133350</xdr:rowOff>
    </xdr:from>
    <xdr:to>
      <xdr:col>5</xdr:col>
      <xdr:colOff>28575</xdr:colOff>
      <xdr:row>4</xdr:row>
      <xdr:rowOff>66675</xdr:rowOff>
    </xdr:to>
    <xdr:pic>
      <xdr:nvPicPr>
        <xdr:cNvPr id="2" name="Picture 1"/>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219075" y="133350"/>
          <a:ext cx="1381125" cy="723900"/>
        </a:xfrm>
        <a:prstGeom prst="rect"/>
      </xdr:spPr>
    </xdr:pic>
    <xdr:clientData/>
  </xdr:twoCellAnchor>
  <xdr:twoCellAnchor>
    <xdr:from>
      <xdr:col>26</xdr:col>
      <xdr:colOff>1</xdr:colOff>
      <xdr:row>6</xdr:row>
      <xdr:rowOff>1</xdr:rowOff>
    </xdr:from>
    <xdr:to>
      <xdr:col>26</xdr:col>
      <xdr:colOff>304801</xdr:colOff>
      <xdr:row>7</xdr:row>
      <xdr:rowOff>133350</xdr:rowOff>
    </xdr:to>
    <xdr:pic>
      <xdr:nvPicPr>
        <xdr:cNvPr id="3" name="Picture 2" descr="भागीरथ जी के हस्ताक्षर व अंगुठा_2.jpg">
          <a:hlinkClick r:id="rId3"/>
        </xdr:cNvPr>
        <xdr:cNvPicPr>
          <a:picLocks noChangeAspect="1"/>
        </xdr:cNvPicPr>
      </xdr:nvPicPr>
      <xdr:blipFill>
        <a:blip r:embed="rId2"/>
        <a:stretch>
          <a:fillRect/>
        </a:stretch>
      </xdr:blipFill>
      <xdr:spPr>
        <a:xfrm>
          <a:off x="6905625" y="1228725"/>
          <a:ext cx="304800" cy="323850"/>
        </a:xfrm>
        <a:prstGeom prst="rect"/>
      </xdr:spPr>
    </xdr:pic>
    <xdr:clientData/>
  </xdr:twoCellAnchor>
  <xdr:twoCellAnchor editAs="oneCell">
    <xdr:from>
      <xdr:col>4</xdr:col>
      <xdr:colOff>171450</xdr:colOff>
      <xdr:row>0</xdr:row>
      <xdr:rowOff>0</xdr:rowOff>
    </xdr:from>
    <xdr:to>
      <xdr:col>16</xdr:col>
      <xdr:colOff>47624</xdr:colOff>
      <xdr:row>0</xdr:row>
      <xdr:rowOff>0</xdr:rowOff>
    </xdr:to>
    <xdr:pic>
      <xdr:nvPicPr>
        <xdr:cNvPr id="5" name="Picture 4" descr="IMG_20191028_092425.jpg"/>
        <xdr:cNvPicPr>
          <a:picLocks noChangeAspect="1"/>
        </xdr:cNvPicPr>
      </xdr:nvPicPr>
      <xdr:blipFill>
        <a:blip r:embed="rId4"/>
        <a:stretch>
          <a:fillRect/>
        </a:stretch>
      </xdr:blipFill>
      <xdr:spPr>
        <a:xfrm flipV="1">
          <a:off x="1371600" y="0"/>
          <a:ext cx="3571875" cy="0"/>
        </a:xfrm>
        <a:prstGeom prst="rect"/>
      </xdr:spPr>
    </xdr:pic>
    <xdr:clientData/>
  </xdr:twoCellAnchor>
  <xdr:twoCellAnchor>
    <xdr:from>
      <xdr:col>18</xdr:col>
      <xdr:colOff>257175</xdr:colOff>
      <xdr:row>0</xdr:row>
      <xdr:rowOff>66675</xdr:rowOff>
    </xdr:from>
    <xdr:to>
      <xdr:col>19</xdr:col>
      <xdr:colOff>304799</xdr:colOff>
      <xdr:row>2</xdr:row>
      <xdr:rowOff>114300</xdr:rowOff>
    </xdr:to>
    <xdr:pic>
      <xdr:nvPicPr>
        <xdr:cNvPr id="6" name="Picture 5" descr="भागीरथ जी के हस्ताक्षर व अंगुठा_2.jpg">
          <a:hlinkClick r:id="rId6"/>
        </xdr:cNvPr>
        <xdr:cNvPicPr>
          <a:picLocks noChangeAspect="1"/>
        </xdr:cNvPicPr>
      </xdr:nvPicPr>
      <xdr:blipFill>
        <a:blip r:embed="rId5"/>
        <a:stretch>
          <a:fillRect/>
        </a:stretch>
      </xdr:blipFill>
      <xdr:spPr>
        <a:xfrm>
          <a:off x="5781675" y="66675"/>
          <a:ext cx="361950" cy="428625"/>
        </a:xfrm>
        <a:prstGeom prst="rect"/>
      </xdr:spPr>
    </xdr:pic>
    <xdr:clientData/>
  </xdr:twoCellAnchor>
  <mc:AlternateContent xmlns:mc="http://schemas.openxmlformats.org/markup-compatibility/2006">
    <mc:Choice xmlns:a14="http://schemas.microsoft.com/office/drawing/2010/main" Requires="a14">
      <xdr:twoCellAnchor>
        <xdr:from>
          <xdr:col>17</xdr:col>
          <xdr:colOff>104775</xdr:colOff>
          <xdr:row>13</xdr:row>
          <xdr:rowOff>0</xdr:rowOff>
        </xdr:from>
        <xdr:to>
          <xdr:col>21</xdr:col>
          <xdr:colOff>57150</xdr:colOff>
          <xdr:row>16</xdr:row>
          <xdr:rowOff>314325</xdr:rowOff>
        </xdr:to>
        <xdr:pic>
          <xdr:nvPicPr>
            <xdr:cNvPr id="2050" name="Picture 2">
              <a:extLst>
                <a:ext uri="{63B3BB69-23CF-44E3-9099-C40C66FF867C}">
                  <a14:compatExt spid="_x0000_s2126"/>
                </a:ext>
              </a:extLst>
            </xdr:cNvPr>
            <xdr:cNvPicPr>
              <a:picLocks noChangeArrowheads="1" noChangeAspect="1"/>
              <a:extLst>
                <a:ext uri="{84589F7E-364E-4C9E-8A38-B11213B215E9}">
                  <a14:cameraTool cellRange="PICTURE" spid="_x0000_s2126"/>
                </a:ext>
              </a:extLst>
            </xdr:cNvPicPr>
          </xdr:nvPicPr>
          <xdr:blipFill>
            <a:blip r:embed="rId7"/>
            <a:stretch>
              <a:fillRect/>
            </a:stretch>
          </xdr:blipFill>
          <xdr:spPr>
            <a:xfrm>
              <a:off x="5314950" y="2695575"/>
              <a:ext cx="1171575" cy="1228725"/>
            </a:xfrm>
            <a:prstGeom prst="rect"/>
            <a:noFill/>
            <a:extLst>
              <a:ext uri="{909E8E84-426E-40DD-AFC4-6F175D3DCCD1}">
                <a14:hiddenFill>
                  <a:solidFill>
                    <a:srgbClr val="FFFFFF"/>
                  </a:solidFill>
                </a14:hiddenFill>
              </a:ext>
            </a:extLst>
          </xdr:spPr>
        </xdr:pic>
        <xdr:clientData/>
      </xdr:twoCellAnchor>
    </mc:Choice>
    <mc:Fallback/>
  </mc:AlternateContent>
</xdr:wsDr>
</file>

<file path=xl/drawings/drawing9.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31</xdr:col>
      <xdr:colOff>57151</xdr:colOff>
      <xdr:row>6</xdr:row>
      <xdr:rowOff>95251</xdr:rowOff>
    </xdr:from>
    <xdr:to>
      <xdr:col>31</xdr:col>
      <xdr:colOff>476250</xdr:colOff>
      <xdr:row>7</xdr:row>
      <xdr:rowOff>95251</xdr:rowOff>
    </xdr:to>
    <xdr:pic>
      <xdr:nvPicPr>
        <xdr:cNvPr id="3" name="Picture 2" descr="IMG_20191028_092425.jpg">
          <a:hlinkClick r:id="rId2"/>
        </xdr:cNvPr>
        <xdr:cNvPicPr>
          <a:picLocks noChangeAspect="1"/>
        </xdr:cNvPicPr>
      </xdr:nvPicPr>
      <xdr:blipFill>
        <a:blip r:embed="rId1"/>
        <a:stretch>
          <a:fillRect/>
        </a:stretch>
      </xdr:blipFill>
      <xdr:spPr>
        <a:xfrm>
          <a:off x="19011900" y="609600"/>
          <a:ext cx="419100" cy="342900"/>
        </a:xfrm>
        <a:prstGeom prst="rect"/>
      </xdr:spPr>
    </xdr:pic>
    <xdr:clientData/>
  </xdr:twoCellAnchor>
  <xdr:twoCellAnchor>
    <xdr:from>
      <xdr:col>29</xdr:col>
      <xdr:colOff>2933700</xdr:colOff>
      <xdr:row>11</xdr:row>
      <xdr:rowOff>180976</xdr:rowOff>
    </xdr:from>
    <xdr:to>
      <xdr:col>29</xdr:col>
      <xdr:colOff>3597588</xdr:colOff>
      <xdr:row>11</xdr:row>
      <xdr:rowOff>342900</xdr:rowOff>
    </xdr:to>
    <xdr:pic>
      <xdr:nvPicPr>
        <xdr:cNvPr id="89" name="Picture 88" descr="IMG_20201017_113359.jpg"/>
        <xdr:cNvPicPr>
          <a:picLocks noChangeAspect="1"/>
        </xdr:cNvPicPr>
      </xdr:nvPicPr>
      <xdr:blipFill>
        <a:blip r:embed="rId3"/>
        <a:stretch>
          <a:fillRect/>
        </a:stretch>
      </xdr:blipFill>
      <xdr:spPr>
        <a:xfrm>
          <a:off x="17821275" y="2162175"/>
          <a:ext cx="666750" cy="9525"/>
        </a:xfrm>
        <a:prstGeom prst="rect"/>
      </xdr:spPr>
    </xdr:pic>
    <xdr:clientData/>
  </xdr:twoCellAnchor>
  <xdr:twoCellAnchor>
    <xdr:from>
      <xdr:col>29</xdr:col>
      <xdr:colOff>2933700</xdr:colOff>
      <xdr:row>12</xdr:row>
      <xdr:rowOff>180976</xdr:rowOff>
    </xdr:from>
    <xdr:to>
      <xdr:col>29</xdr:col>
      <xdr:colOff>3597588</xdr:colOff>
      <xdr:row>12</xdr:row>
      <xdr:rowOff>342900</xdr:rowOff>
    </xdr:to>
    <xdr:pic>
      <xdr:nvPicPr>
        <xdr:cNvPr id="90" name="Picture 89" descr="IMG_20201017_113359.jpg"/>
        <xdr:cNvPicPr>
          <a:picLocks noChangeAspect="1"/>
        </xdr:cNvPicPr>
      </xdr:nvPicPr>
      <xdr:blipFill>
        <a:blip r:embed="rId3"/>
        <a:stretch>
          <a:fillRect/>
        </a:stretch>
      </xdr:blipFill>
      <xdr:spPr>
        <a:xfrm>
          <a:off x="17821275" y="2352675"/>
          <a:ext cx="666750" cy="9525"/>
        </a:xfrm>
        <a:prstGeom prst="rect"/>
      </xdr:spPr>
    </xdr:pic>
    <xdr:clientData/>
  </xdr:twoCellAnchor>
  <xdr:twoCellAnchor>
    <xdr:from>
      <xdr:col>29</xdr:col>
      <xdr:colOff>2933700</xdr:colOff>
      <xdr:row>13</xdr:row>
      <xdr:rowOff>180976</xdr:rowOff>
    </xdr:from>
    <xdr:to>
      <xdr:col>29</xdr:col>
      <xdr:colOff>3597588</xdr:colOff>
      <xdr:row>13</xdr:row>
      <xdr:rowOff>342900</xdr:rowOff>
    </xdr:to>
    <xdr:pic>
      <xdr:nvPicPr>
        <xdr:cNvPr id="91" name="Picture 90" descr="IMG_20201017_113359.jpg"/>
        <xdr:cNvPicPr>
          <a:picLocks noChangeAspect="1"/>
        </xdr:cNvPicPr>
      </xdr:nvPicPr>
      <xdr:blipFill>
        <a:blip r:embed="rId3"/>
        <a:stretch>
          <a:fillRect/>
        </a:stretch>
      </xdr:blipFill>
      <xdr:spPr>
        <a:xfrm>
          <a:off x="17821275" y="2543175"/>
          <a:ext cx="666750" cy="9525"/>
        </a:xfrm>
        <a:prstGeom prst="rect"/>
      </xdr:spPr>
    </xdr:pic>
    <xdr:clientData/>
  </xdr:twoCellAnchor>
  <xdr:twoCellAnchor>
    <xdr:from>
      <xdr:col>29</xdr:col>
      <xdr:colOff>2933700</xdr:colOff>
      <xdr:row>14</xdr:row>
      <xdr:rowOff>180976</xdr:rowOff>
    </xdr:from>
    <xdr:to>
      <xdr:col>29</xdr:col>
      <xdr:colOff>3597588</xdr:colOff>
      <xdr:row>14</xdr:row>
      <xdr:rowOff>342900</xdr:rowOff>
    </xdr:to>
    <xdr:pic>
      <xdr:nvPicPr>
        <xdr:cNvPr id="92" name="Picture 91" descr="IMG_20201017_113359.jpg"/>
        <xdr:cNvPicPr>
          <a:picLocks noChangeAspect="1"/>
        </xdr:cNvPicPr>
      </xdr:nvPicPr>
      <xdr:blipFill>
        <a:blip r:embed="rId3"/>
        <a:stretch>
          <a:fillRect/>
        </a:stretch>
      </xdr:blipFill>
      <xdr:spPr>
        <a:xfrm>
          <a:off x="17821275" y="2733675"/>
          <a:ext cx="666750" cy="9525"/>
        </a:xfrm>
        <a:prstGeom prst="rect"/>
      </xdr:spPr>
    </xdr:pic>
    <xdr:clientData/>
  </xdr:twoCellAnchor>
  <xdr:twoCellAnchor>
    <xdr:from>
      <xdr:col>29</xdr:col>
      <xdr:colOff>2933700</xdr:colOff>
      <xdr:row>15</xdr:row>
      <xdr:rowOff>180976</xdr:rowOff>
    </xdr:from>
    <xdr:to>
      <xdr:col>29</xdr:col>
      <xdr:colOff>3597588</xdr:colOff>
      <xdr:row>15</xdr:row>
      <xdr:rowOff>342900</xdr:rowOff>
    </xdr:to>
    <xdr:pic>
      <xdr:nvPicPr>
        <xdr:cNvPr id="93" name="Picture 92" descr="IMG_20201017_113359.jpg"/>
        <xdr:cNvPicPr>
          <a:picLocks noChangeAspect="1"/>
        </xdr:cNvPicPr>
      </xdr:nvPicPr>
      <xdr:blipFill>
        <a:blip r:embed="rId3"/>
        <a:stretch>
          <a:fillRect/>
        </a:stretch>
      </xdr:blipFill>
      <xdr:spPr>
        <a:xfrm>
          <a:off x="17821275" y="2924175"/>
          <a:ext cx="666750" cy="9525"/>
        </a:xfrm>
        <a:prstGeom prst="rect"/>
      </xdr:spPr>
    </xdr:pic>
    <xdr:clientData/>
  </xdr:twoCellAnchor>
  <xdr:twoCellAnchor>
    <xdr:from>
      <xdr:col>29</xdr:col>
      <xdr:colOff>2933700</xdr:colOff>
      <xdr:row>16</xdr:row>
      <xdr:rowOff>180976</xdr:rowOff>
    </xdr:from>
    <xdr:to>
      <xdr:col>29</xdr:col>
      <xdr:colOff>3597588</xdr:colOff>
      <xdr:row>16</xdr:row>
      <xdr:rowOff>342900</xdr:rowOff>
    </xdr:to>
    <xdr:pic>
      <xdr:nvPicPr>
        <xdr:cNvPr id="94" name="Picture 93" descr="IMG_20201017_113359.jpg"/>
        <xdr:cNvPicPr>
          <a:picLocks noChangeAspect="1"/>
        </xdr:cNvPicPr>
      </xdr:nvPicPr>
      <xdr:blipFill>
        <a:blip r:embed="rId3"/>
        <a:stretch>
          <a:fillRect/>
        </a:stretch>
      </xdr:blipFill>
      <xdr:spPr>
        <a:xfrm>
          <a:off x="17821275" y="3114675"/>
          <a:ext cx="666750" cy="9525"/>
        </a:xfrm>
        <a:prstGeom prst="rect"/>
      </xdr:spPr>
    </xdr:pic>
    <xdr:clientData/>
  </xdr:twoCellAnchor>
  <xdr:twoCellAnchor>
    <xdr:from>
      <xdr:col>29</xdr:col>
      <xdr:colOff>2933700</xdr:colOff>
      <xdr:row>17</xdr:row>
      <xdr:rowOff>180976</xdr:rowOff>
    </xdr:from>
    <xdr:to>
      <xdr:col>29</xdr:col>
      <xdr:colOff>3597588</xdr:colOff>
      <xdr:row>17</xdr:row>
      <xdr:rowOff>342900</xdr:rowOff>
    </xdr:to>
    <xdr:pic>
      <xdr:nvPicPr>
        <xdr:cNvPr id="95" name="Picture 94" descr="IMG_20201017_113359.jpg"/>
        <xdr:cNvPicPr>
          <a:picLocks noChangeAspect="1"/>
        </xdr:cNvPicPr>
      </xdr:nvPicPr>
      <xdr:blipFill>
        <a:blip r:embed="rId3"/>
        <a:stretch>
          <a:fillRect/>
        </a:stretch>
      </xdr:blipFill>
      <xdr:spPr>
        <a:xfrm>
          <a:off x="17821275" y="3305175"/>
          <a:ext cx="666750" cy="9525"/>
        </a:xfrm>
        <a:prstGeom prst="rect"/>
      </xdr:spPr>
    </xdr:pic>
    <xdr:clientData/>
  </xdr:twoCellAnchor>
  <xdr:twoCellAnchor>
    <xdr:from>
      <xdr:col>29</xdr:col>
      <xdr:colOff>2933700</xdr:colOff>
      <xdr:row>18</xdr:row>
      <xdr:rowOff>180976</xdr:rowOff>
    </xdr:from>
    <xdr:to>
      <xdr:col>29</xdr:col>
      <xdr:colOff>3597588</xdr:colOff>
      <xdr:row>18</xdr:row>
      <xdr:rowOff>342900</xdr:rowOff>
    </xdr:to>
    <xdr:pic>
      <xdr:nvPicPr>
        <xdr:cNvPr id="96" name="Picture 95" descr="IMG_20201017_113359.jpg"/>
        <xdr:cNvPicPr>
          <a:picLocks noChangeAspect="1"/>
        </xdr:cNvPicPr>
      </xdr:nvPicPr>
      <xdr:blipFill>
        <a:blip r:embed="rId3"/>
        <a:stretch>
          <a:fillRect/>
        </a:stretch>
      </xdr:blipFill>
      <xdr:spPr>
        <a:xfrm>
          <a:off x="17821275" y="3495675"/>
          <a:ext cx="666750" cy="9525"/>
        </a:xfrm>
        <a:prstGeom prst="rect"/>
      </xdr:spPr>
    </xdr:pic>
    <xdr:clientData/>
  </xdr:twoCellAnchor>
  <xdr:twoCellAnchor>
    <xdr:from>
      <xdr:col>29</xdr:col>
      <xdr:colOff>2933700</xdr:colOff>
      <xdr:row>19</xdr:row>
      <xdr:rowOff>180976</xdr:rowOff>
    </xdr:from>
    <xdr:to>
      <xdr:col>29</xdr:col>
      <xdr:colOff>3597588</xdr:colOff>
      <xdr:row>19</xdr:row>
      <xdr:rowOff>342900</xdr:rowOff>
    </xdr:to>
    <xdr:pic>
      <xdr:nvPicPr>
        <xdr:cNvPr id="97" name="Picture 96" descr="IMG_20201017_113359.jpg"/>
        <xdr:cNvPicPr>
          <a:picLocks noChangeAspect="1"/>
        </xdr:cNvPicPr>
      </xdr:nvPicPr>
      <xdr:blipFill>
        <a:blip r:embed="rId3"/>
        <a:stretch>
          <a:fillRect/>
        </a:stretch>
      </xdr:blipFill>
      <xdr:spPr>
        <a:xfrm>
          <a:off x="17821275" y="3686175"/>
          <a:ext cx="666750" cy="9525"/>
        </a:xfrm>
        <a:prstGeom prst="rect"/>
      </xdr:spPr>
    </xdr:pic>
    <xdr:clientData/>
  </xdr:twoCellAnchor>
  <xdr:twoCellAnchor>
    <xdr:from>
      <xdr:col>29</xdr:col>
      <xdr:colOff>2933700</xdr:colOff>
      <xdr:row>20</xdr:row>
      <xdr:rowOff>180976</xdr:rowOff>
    </xdr:from>
    <xdr:to>
      <xdr:col>29</xdr:col>
      <xdr:colOff>3597588</xdr:colOff>
      <xdr:row>20</xdr:row>
      <xdr:rowOff>342900</xdr:rowOff>
    </xdr:to>
    <xdr:pic>
      <xdr:nvPicPr>
        <xdr:cNvPr id="98" name="Picture 97" descr="IMG_20201017_113359.jpg"/>
        <xdr:cNvPicPr>
          <a:picLocks noChangeAspect="1"/>
        </xdr:cNvPicPr>
      </xdr:nvPicPr>
      <xdr:blipFill>
        <a:blip r:embed="rId3"/>
        <a:stretch>
          <a:fillRect/>
        </a:stretch>
      </xdr:blipFill>
      <xdr:spPr>
        <a:xfrm>
          <a:off x="17821275" y="3876675"/>
          <a:ext cx="666750" cy="9525"/>
        </a:xfrm>
        <a:prstGeom prst="rect"/>
      </xdr:spPr>
    </xdr:pic>
    <xdr:clientData/>
  </xdr:twoCellAnchor>
  <xdr:twoCellAnchor>
    <xdr:from>
      <xdr:col>29</xdr:col>
      <xdr:colOff>2933700</xdr:colOff>
      <xdr:row>21</xdr:row>
      <xdr:rowOff>180976</xdr:rowOff>
    </xdr:from>
    <xdr:to>
      <xdr:col>29</xdr:col>
      <xdr:colOff>3597588</xdr:colOff>
      <xdr:row>21</xdr:row>
      <xdr:rowOff>342900</xdr:rowOff>
    </xdr:to>
    <xdr:pic>
      <xdr:nvPicPr>
        <xdr:cNvPr id="99" name="Picture 98" descr="IMG_20201017_113359.jpg"/>
        <xdr:cNvPicPr>
          <a:picLocks noChangeAspect="1"/>
        </xdr:cNvPicPr>
      </xdr:nvPicPr>
      <xdr:blipFill>
        <a:blip r:embed="rId3"/>
        <a:stretch>
          <a:fillRect/>
        </a:stretch>
      </xdr:blipFill>
      <xdr:spPr>
        <a:xfrm>
          <a:off x="17821275" y="4067175"/>
          <a:ext cx="666750" cy="9525"/>
        </a:xfrm>
        <a:prstGeom prst="rect"/>
      </xdr:spPr>
    </xdr:pic>
    <xdr:clientData/>
  </xdr:twoCellAnchor>
  <xdr:twoCellAnchor>
    <xdr:from>
      <xdr:col>29</xdr:col>
      <xdr:colOff>2933700</xdr:colOff>
      <xdr:row>22</xdr:row>
      <xdr:rowOff>180976</xdr:rowOff>
    </xdr:from>
    <xdr:to>
      <xdr:col>29</xdr:col>
      <xdr:colOff>3597588</xdr:colOff>
      <xdr:row>22</xdr:row>
      <xdr:rowOff>342900</xdr:rowOff>
    </xdr:to>
    <xdr:pic>
      <xdr:nvPicPr>
        <xdr:cNvPr id="100" name="Picture 99" descr="IMG_20201017_113359.jpg"/>
        <xdr:cNvPicPr>
          <a:picLocks noChangeAspect="1"/>
        </xdr:cNvPicPr>
      </xdr:nvPicPr>
      <xdr:blipFill>
        <a:blip r:embed="rId3"/>
        <a:stretch>
          <a:fillRect/>
        </a:stretch>
      </xdr:blipFill>
      <xdr:spPr>
        <a:xfrm>
          <a:off x="17821275" y="4257675"/>
          <a:ext cx="666750" cy="9525"/>
        </a:xfrm>
        <a:prstGeom prst="rect"/>
      </xdr:spPr>
    </xdr:pic>
    <xdr:clientData/>
  </xdr:twoCellAnchor>
  <xdr:twoCellAnchor>
    <xdr:from>
      <xdr:col>29</xdr:col>
      <xdr:colOff>2933700</xdr:colOff>
      <xdr:row>23</xdr:row>
      <xdr:rowOff>180976</xdr:rowOff>
    </xdr:from>
    <xdr:to>
      <xdr:col>29</xdr:col>
      <xdr:colOff>3597588</xdr:colOff>
      <xdr:row>23</xdr:row>
      <xdr:rowOff>342900</xdr:rowOff>
    </xdr:to>
    <xdr:pic>
      <xdr:nvPicPr>
        <xdr:cNvPr id="101" name="Picture 100" descr="IMG_20201017_113359.jpg"/>
        <xdr:cNvPicPr>
          <a:picLocks noChangeAspect="1"/>
        </xdr:cNvPicPr>
      </xdr:nvPicPr>
      <xdr:blipFill>
        <a:blip r:embed="rId3"/>
        <a:stretch>
          <a:fillRect/>
        </a:stretch>
      </xdr:blipFill>
      <xdr:spPr>
        <a:xfrm>
          <a:off x="17821275" y="4448175"/>
          <a:ext cx="666750" cy="9525"/>
        </a:xfrm>
        <a:prstGeom prst="rect"/>
      </xdr:spPr>
    </xdr:pic>
    <xdr:clientData/>
  </xdr:twoCellAnchor>
  <xdr:twoCellAnchor>
    <xdr:from>
      <xdr:col>29</xdr:col>
      <xdr:colOff>2933700</xdr:colOff>
      <xdr:row>24</xdr:row>
      <xdr:rowOff>180976</xdr:rowOff>
    </xdr:from>
    <xdr:to>
      <xdr:col>29</xdr:col>
      <xdr:colOff>3597588</xdr:colOff>
      <xdr:row>24</xdr:row>
      <xdr:rowOff>342900</xdr:rowOff>
    </xdr:to>
    <xdr:pic>
      <xdr:nvPicPr>
        <xdr:cNvPr id="102" name="Picture 101" descr="IMG_20201017_113359.jpg"/>
        <xdr:cNvPicPr>
          <a:picLocks noChangeAspect="1"/>
        </xdr:cNvPicPr>
      </xdr:nvPicPr>
      <xdr:blipFill>
        <a:blip r:embed="rId3"/>
        <a:stretch>
          <a:fillRect/>
        </a:stretch>
      </xdr:blipFill>
      <xdr:spPr>
        <a:xfrm>
          <a:off x="17821275" y="4638675"/>
          <a:ext cx="666750" cy="9525"/>
        </a:xfrm>
        <a:prstGeom prst="rect"/>
      </xdr:spPr>
    </xdr:pic>
    <xdr:clientData/>
  </xdr:twoCellAnchor>
  <xdr:twoCellAnchor>
    <xdr:from>
      <xdr:col>29</xdr:col>
      <xdr:colOff>2933700</xdr:colOff>
      <xdr:row>25</xdr:row>
      <xdr:rowOff>180976</xdr:rowOff>
    </xdr:from>
    <xdr:to>
      <xdr:col>29</xdr:col>
      <xdr:colOff>3597588</xdr:colOff>
      <xdr:row>25</xdr:row>
      <xdr:rowOff>342900</xdr:rowOff>
    </xdr:to>
    <xdr:pic>
      <xdr:nvPicPr>
        <xdr:cNvPr id="103" name="Picture 102" descr="IMG_20201017_113359.jpg"/>
        <xdr:cNvPicPr>
          <a:picLocks noChangeAspect="1"/>
        </xdr:cNvPicPr>
      </xdr:nvPicPr>
      <xdr:blipFill>
        <a:blip r:embed="rId3"/>
        <a:stretch>
          <a:fillRect/>
        </a:stretch>
      </xdr:blipFill>
      <xdr:spPr>
        <a:xfrm>
          <a:off x="17821275" y="4829175"/>
          <a:ext cx="666750" cy="9525"/>
        </a:xfrm>
        <a:prstGeom prst="rect"/>
      </xdr:spPr>
    </xdr:pic>
    <xdr:clientData/>
  </xdr:twoCellAnchor>
  <xdr:twoCellAnchor>
    <xdr:from>
      <xdr:col>29</xdr:col>
      <xdr:colOff>2933700</xdr:colOff>
      <xdr:row>26</xdr:row>
      <xdr:rowOff>180976</xdr:rowOff>
    </xdr:from>
    <xdr:to>
      <xdr:col>29</xdr:col>
      <xdr:colOff>3597588</xdr:colOff>
      <xdr:row>26</xdr:row>
      <xdr:rowOff>342900</xdr:rowOff>
    </xdr:to>
    <xdr:pic>
      <xdr:nvPicPr>
        <xdr:cNvPr id="104" name="Picture 103" descr="IMG_20201017_113359.jpg"/>
        <xdr:cNvPicPr>
          <a:picLocks noChangeAspect="1"/>
        </xdr:cNvPicPr>
      </xdr:nvPicPr>
      <xdr:blipFill>
        <a:blip r:embed="rId3"/>
        <a:stretch>
          <a:fillRect/>
        </a:stretch>
      </xdr:blipFill>
      <xdr:spPr>
        <a:xfrm>
          <a:off x="17821275" y="5019675"/>
          <a:ext cx="666750" cy="9525"/>
        </a:xfrm>
        <a:prstGeom prst="rect"/>
      </xdr:spPr>
    </xdr:pic>
    <xdr:clientData/>
  </xdr:twoCellAnchor>
  <xdr:twoCellAnchor>
    <xdr:from>
      <xdr:col>29</xdr:col>
      <xdr:colOff>2933700</xdr:colOff>
      <xdr:row>27</xdr:row>
      <xdr:rowOff>180976</xdr:rowOff>
    </xdr:from>
    <xdr:to>
      <xdr:col>29</xdr:col>
      <xdr:colOff>3597588</xdr:colOff>
      <xdr:row>27</xdr:row>
      <xdr:rowOff>342900</xdr:rowOff>
    </xdr:to>
    <xdr:pic>
      <xdr:nvPicPr>
        <xdr:cNvPr id="105" name="Picture 104" descr="IMG_20201017_113359.jpg"/>
        <xdr:cNvPicPr>
          <a:picLocks noChangeAspect="1"/>
        </xdr:cNvPicPr>
      </xdr:nvPicPr>
      <xdr:blipFill>
        <a:blip r:embed="rId3"/>
        <a:stretch>
          <a:fillRect/>
        </a:stretch>
      </xdr:blipFill>
      <xdr:spPr>
        <a:xfrm>
          <a:off x="17821275" y="5210175"/>
          <a:ext cx="666750" cy="9525"/>
        </a:xfrm>
        <a:prstGeom prst="rect"/>
      </xdr:spPr>
    </xdr:pic>
    <xdr:clientData/>
  </xdr:twoCellAnchor>
  <xdr:twoCellAnchor>
    <xdr:from>
      <xdr:col>29</xdr:col>
      <xdr:colOff>2933700</xdr:colOff>
      <xdr:row>28</xdr:row>
      <xdr:rowOff>180976</xdr:rowOff>
    </xdr:from>
    <xdr:to>
      <xdr:col>29</xdr:col>
      <xdr:colOff>3597588</xdr:colOff>
      <xdr:row>28</xdr:row>
      <xdr:rowOff>342900</xdr:rowOff>
    </xdr:to>
    <xdr:pic>
      <xdr:nvPicPr>
        <xdr:cNvPr id="106" name="Picture 105" descr="IMG_20201017_113359.jpg"/>
        <xdr:cNvPicPr>
          <a:picLocks noChangeAspect="1"/>
        </xdr:cNvPicPr>
      </xdr:nvPicPr>
      <xdr:blipFill>
        <a:blip r:embed="rId3"/>
        <a:stretch>
          <a:fillRect/>
        </a:stretch>
      </xdr:blipFill>
      <xdr:spPr>
        <a:xfrm>
          <a:off x="17821275" y="5400675"/>
          <a:ext cx="666750" cy="9525"/>
        </a:xfrm>
        <a:prstGeom prst="rect"/>
      </xdr:spPr>
    </xdr:pic>
    <xdr:clientData/>
  </xdr:twoCellAnchor>
  <xdr:twoCellAnchor>
    <xdr:from>
      <xdr:col>29</xdr:col>
      <xdr:colOff>2933700</xdr:colOff>
      <xdr:row>29</xdr:row>
      <xdr:rowOff>180976</xdr:rowOff>
    </xdr:from>
    <xdr:to>
      <xdr:col>29</xdr:col>
      <xdr:colOff>3597588</xdr:colOff>
      <xdr:row>29</xdr:row>
      <xdr:rowOff>342900</xdr:rowOff>
    </xdr:to>
    <xdr:pic>
      <xdr:nvPicPr>
        <xdr:cNvPr id="107" name="Picture 106" descr="IMG_20201017_113359.jpg"/>
        <xdr:cNvPicPr>
          <a:picLocks noChangeAspect="1"/>
        </xdr:cNvPicPr>
      </xdr:nvPicPr>
      <xdr:blipFill>
        <a:blip r:embed="rId3"/>
        <a:stretch>
          <a:fillRect/>
        </a:stretch>
      </xdr:blipFill>
      <xdr:spPr>
        <a:xfrm>
          <a:off x="17821275" y="5591175"/>
          <a:ext cx="666750" cy="9525"/>
        </a:xfrm>
        <a:prstGeom prst="rect"/>
      </xdr:spPr>
    </xdr:pic>
    <xdr:clientData/>
  </xdr:twoCellAnchor>
  <xdr:twoCellAnchor>
    <xdr:from>
      <xdr:col>29</xdr:col>
      <xdr:colOff>2933700</xdr:colOff>
      <xdr:row>30</xdr:row>
      <xdr:rowOff>180976</xdr:rowOff>
    </xdr:from>
    <xdr:to>
      <xdr:col>29</xdr:col>
      <xdr:colOff>3597588</xdr:colOff>
      <xdr:row>30</xdr:row>
      <xdr:rowOff>342900</xdr:rowOff>
    </xdr:to>
    <xdr:pic>
      <xdr:nvPicPr>
        <xdr:cNvPr id="108" name="Picture 107" descr="IMG_20201017_113359.jpg"/>
        <xdr:cNvPicPr>
          <a:picLocks noChangeAspect="1"/>
        </xdr:cNvPicPr>
      </xdr:nvPicPr>
      <xdr:blipFill>
        <a:blip r:embed="rId3"/>
        <a:stretch>
          <a:fillRect/>
        </a:stretch>
      </xdr:blipFill>
      <xdr:spPr>
        <a:xfrm>
          <a:off x="17821275" y="5781675"/>
          <a:ext cx="666750" cy="9525"/>
        </a:xfrm>
        <a:prstGeom prst="rect"/>
      </xdr:spPr>
    </xdr:pic>
    <xdr:clientData/>
  </xdr:twoCellAnchor>
  <xdr:twoCellAnchor>
    <xdr:from>
      <xdr:col>29</xdr:col>
      <xdr:colOff>2933700</xdr:colOff>
      <xdr:row>31</xdr:row>
      <xdr:rowOff>180976</xdr:rowOff>
    </xdr:from>
    <xdr:to>
      <xdr:col>29</xdr:col>
      <xdr:colOff>3597588</xdr:colOff>
      <xdr:row>31</xdr:row>
      <xdr:rowOff>342900</xdr:rowOff>
    </xdr:to>
    <xdr:pic>
      <xdr:nvPicPr>
        <xdr:cNvPr id="109" name="Picture 108" descr="IMG_20201017_113359.jpg"/>
        <xdr:cNvPicPr>
          <a:picLocks noChangeAspect="1"/>
        </xdr:cNvPicPr>
      </xdr:nvPicPr>
      <xdr:blipFill>
        <a:blip r:embed="rId3"/>
        <a:stretch>
          <a:fillRect/>
        </a:stretch>
      </xdr:blipFill>
      <xdr:spPr>
        <a:xfrm>
          <a:off x="17821275" y="5972175"/>
          <a:ext cx="666750" cy="9525"/>
        </a:xfrm>
        <a:prstGeom prst="rect"/>
      </xdr:spPr>
    </xdr:pic>
    <xdr:clientData/>
  </xdr:twoCellAnchor>
  <xdr:twoCellAnchor>
    <xdr:from>
      <xdr:col>29</xdr:col>
      <xdr:colOff>2933700</xdr:colOff>
      <xdr:row>32</xdr:row>
      <xdr:rowOff>180976</xdr:rowOff>
    </xdr:from>
    <xdr:to>
      <xdr:col>29</xdr:col>
      <xdr:colOff>3597588</xdr:colOff>
      <xdr:row>32</xdr:row>
      <xdr:rowOff>342900</xdr:rowOff>
    </xdr:to>
    <xdr:pic>
      <xdr:nvPicPr>
        <xdr:cNvPr id="110" name="Picture 109" descr="IMG_20201017_113359.jpg"/>
        <xdr:cNvPicPr>
          <a:picLocks noChangeAspect="1"/>
        </xdr:cNvPicPr>
      </xdr:nvPicPr>
      <xdr:blipFill>
        <a:blip r:embed="rId3"/>
        <a:stretch>
          <a:fillRect/>
        </a:stretch>
      </xdr:blipFill>
      <xdr:spPr>
        <a:xfrm>
          <a:off x="17821275" y="6162675"/>
          <a:ext cx="666750" cy="9525"/>
        </a:xfrm>
        <a:prstGeom prst="rect"/>
      </xdr:spPr>
    </xdr:pic>
    <xdr:clientData/>
  </xdr:twoCellAnchor>
  <xdr:twoCellAnchor>
    <xdr:from>
      <xdr:col>29</xdr:col>
      <xdr:colOff>2933700</xdr:colOff>
      <xdr:row>33</xdr:row>
      <xdr:rowOff>180976</xdr:rowOff>
    </xdr:from>
    <xdr:to>
      <xdr:col>29</xdr:col>
      <xdr:colOff>3597588</xdr:colOff>
      <xdr:row>33</xdr:row>
      <xdr:rowOff>342900</xdr:rowOff>
    </xdr:to>
    <xdr:pic>
      <xdr:nvPicPr>
        <xdr:cNvPr id="111" name="Picture 110" descr="IMG_20201017_113359.jpg"/>
        <xdr:cNvPicPr>
          <a:picLocks noChangeAspect="1"/>
        </xdr:cNvPicPr>
      </xdr:nvPicPr>
      <xdr:blipFill>
        <a:blip r:embed="rId3"/>
        <a:stretch>
          <a:fillRect/>
        </a:stretch>
      </xdr:blipFill>
      <xdr:spPr>
        <a:xfrm>
          <a:off x="17821275" y="6353175"/>
          <a:ext cx="666750" cy="9525"/>
        </a:xfrm>
        <a:prstGeom prst="rect"/>
      </xdr:spPr>
    </xdr:pic>
    <xdr:clientData/>
  </xdr:twoCellAnchor>
  <xdr:twoCellAnchor>
    <xdr:from>
      <xdr:col>29</xdr:col>
      <xdr:colOff>2933700</xdr:colOff>
      <xdr:row>34</xdr:row>
      <xdr:rowOff>180976</xdr:rowOff>
    </xdr:from>
    <xdr:to>
      <xdr:col>29</xdr:col>
      <xdr:colOff>3597588</xdr:colOff>
      <xdr:row>34</xdr:row>
      <xdr:rowOff>342900</xdr:rowOff>
    </xdr:to>
    <xdr:pic>
      <xdr:nvPicPr>
        <xdr:cNvPr id="112" name="Picture 111" descr="IMG_20201017_113359.jpg"/>
        <xdr:cNvPicPr>
          <a:picLocks noChangeAspect="1"/>
        </xdr:cNvPicPr>
      </xdr:nvPicPr>
      <xdr:blipFill>
        <a:blip r:embed="rId3"/>
        <a:stretch>
          <a:fillRect/>
        </a:stretch>
      </xdr:blipFill>
      <xdr:spPr>
        <a:xfrm>
          <a:off x="17821275" y="6543675"/>
          <a:ext cx="666750" cy="9525"/>
        </a:xfrm>
        <a:prstGeom prst="rect"/>
      </xdr:spPr>
    </xdr:pic>
    <xdr:clientData/>
  </xdr:twoCellAnchor>
  <xdr:twoCellAnchor>
    <xdr:from>
      <xdr:col>29</xdr:col>
      <xdr:colOff>2933700</xdr:colOff>
      <xdr:row>35</xdr:row>
      <xdr:rowOff>180976</xdr:rowOff>
    </xdr:from>
    <xdr:to>
      <xdr:col>29</xdr:col>
      <xdr:colOff>3597588</xdr:colOff>
      <xdr:row>35</xdr:row>
      <xdr:rowOff>342900</xdr:rowOff>
    </xdr:to>
    <xdr:pic>
      <xdr:nvPicPr>
        <xdr:cNvPr id="113" name="Picture 112" descr="IMG_20201017_113359.jpg"/>
        <xdr:cNvPicPr>
          <a:picLocks noChangeAspect="1"/>
        </xdr:cNvPicPr>
      </xdr:nvPicPr>
      <xdr:blipFill>
        <a:blip r:embed="rId3"/>
        <a:stretch>
          <a:fillRect/>
        </a:stretch>
      </xdr:blipFill>
      <xdr:spPr>
        <a:xfrm>
          <a:off x="17821275" y="6734175"/>
          <a:ext cx="666750" cy="9525"/>
        </a:xfrm>
        <a:prstGeom prst="rect"/>
      </xdr:spPr>
    </xdr:pic>
    <xdr:clientData/>
  </xdr:twoCellAnchor>
  <xdr:twoCellAnchor>
    <xdr:from>
      <xdr:col>29</xdr:col>
      <xdr:colOff>2933700</xdr:colOff>
      <xdr:row>36</xdr:row>
      <xdr:rowOff>180976</xdr:rowOff>
    </xdr:from>
    <xdr:to>
      <xdr:col>29</xdr:col>
      <xdr:colOff>3597588</xdr:colOff>
      <xdr:row>36</xdr:row>
      <xdr:rowOff>342900</xdr:rowOff>
    </xdr:to>
    <xdr:pic>
      <xdr:nvPicPr>
        <xdr:cNvPr id="114" name="Picture 113" descr="IMG_20201017_113359.jpg"/>
        <xdr:cNvPicPr>
          <a:picLocks noChangeAspect="1"/>
        </xdr:cNvPicPr>
      </xdr:nvPicPr>
      <xdr:blipFill>
        <a:blip r:embed="rId3"/>
        <a:stretch>
          <a:fillRect/>
        </a:stretch>
      </xdr:blipFill>
      <xdr:spPr>
        <a:xfrm>
          <a:off x="17821275" y="6924675"/>
          <a:ext cx="666750" cy="9525"/>
        </a:xfrm>
        <a:prstGeom prst="rect"/>
      </xdr:spPr>
    </xdr:pic>
    <xdr:clientData/>
  </xdr:twoCellAnchor>
  <xdr:twoCellAnchor>
    <xdr:from>
      <xdr:col>29</xdr:col>
      <xdr:colOff>2933700</xdr:colOff>
      <xdr:row>37</xdr:row>
      <xdr:rowOff>180976</xdr:rowOff>
    </xdr:from>
    <xdr:to>
      <xdr:col>29</xdr:col>
      <xdr:colOff>3597588</xdr:colOff>
      <xdr:row>37</xdr:row>
      <xdr:rowOff>342900</xdr:rowOff>
    </xdr:to>
    <xdr:pic>
      <xdr:nvPicPr>
        <xdr:cNvPr id="115" name="Picture 114" descr="IMG_20201017_113359.jpg"/>
        <xdr:cNvPicPr>
          <a:picLocks noChangeAspect="1"/>
        </xdr:cNvPicPr>
      </xdr:nvPicPr>
      <xdr:blipFill>
        <a:blip r:embed="rId3"/>
        <a:stretch>
          <a:fillRect/>
        </a:stretch>
      </xdr:blipFill>
      <xdr:spPr>
        <a:xfrm>
          <a:off x="17821275" y="7115175"/>
          <a:ext cx="666750" cy="9525"/>
        </a:xfrm>
        <a:prstGeom prst="rect"/>
      </xdr:spPr>
    </xdr:pic>
    <xdr:clientData/>
  </xdr:two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0</xdr:col>
      <xdr:colOff>219076</xdr:colOff>
      <xdr:row>0</xdr:row>
      <xdr:rowOff>133350</xdr:rowOff>
    </xdr:from>
    <xdr:to>
      <xdr:col>5</xdr:col>
      <xdr:colOff>28575</xdr:colOff>
      <xdr:row>4</xdr:row>
      <xdr:rowOff>66675</xdr:rowOff>
    </xdr:to>
    <xdr:pic>
      <xdr:nvPicPr>
        <xdr:cNvPr id="3" name="Picture 2"/>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219075" y="133350"/>
          <a:ext cx="1381125" cy="1085850"/>
        </a:xfrm>
        <a:prstGeom prst="rect"/>
      </xdr:spPr>
    </xdr:pic>
    <xdr:clientData/>
  </xdr:twoCellAnchor>
  <xdr:twoCellAnchor>
    <xdr:from>
      <xdr:col>26</xdr:col>
      <xdr:colOff>1</xdr:colOff>
      <xdr:row>6</xdr:row>
      <xdr:rowOff>1</xdr:rowOff>
    </xdr:from>
    <xdr:to>
      <xdr:col>27</xdr:col>
      <xdr:colOff>47626</xdr:colOff>
      <xdr:row>8</xdr:row>
      <xdr:rowOff>28576</xdr:rowOff>
    </xdr:to>
    <xdr:pic>
      <xdr:nvPicPr>
        <xdr:cNvPr id="4" name="Picture 3" descr="भागीरथ जी के हस्ताक्षर व अंगुठा_2.jpg">
          <a:hlinkClick r:id="rId3"/>
        </xdr:cNvPr>
        <xdr:cNvPicPr>
          <a:picLocks noChangeAspect="1"/>
        </xdr:cNvPicPr>
      </xdr:nvPicPr>
      <xdr:blipFill>
        <a:blip r:embed="rId2"/>
        <a:stretch>
          <a:fillRect/>
        </a:stretch>
      </xdr:blipFill>
      <xdr:spPr>
        <a:xfrm>
          <a:off x="7077075" y="1552575"/>
          <a:ext cx="361950" cy="419100"/>
        </a:xfrm>
        <a:prstGeom prst="rect"/>
      </xdr:spPr>
    </xdr:pic>
    <xdr:clientData/>
  </xdr:twoCellAnchor>
  <xdr:twoCellAnchor>
    <xdr:from>
      <xdr:col>17</xdr:col>
      <xdr:colOff>1</xdr:colOff>
      <xdr:row>1</xdr:row>
      <xdr:rowOff>0</xdr:rowOff>
    </xdr:from>
    <xdr:to>
      <xdr:col>18</xdr:col>
      <xdr:colOff>47626</xdr:colOff>
      <xdr:row>2</xdr:row>
      <xdr:rowOff>104775</xdr:rowOff>
    </xdr:to>
    <xdr:pic>
      <xdr:nvPicPr>
        <xdr:cNvPr id="5" name="Picture 4" descr="भागीरथ जी के हस्ताक्षर व अंगुठा_2.jpg">
          <a:hlinkClick r:id="rId5"/>
        </xdr:cNvPr>
        <xdr:cNvPicPr>
          <a:picLocks noChangeAspect="1"/>
        </xdr:cNvPicPr>
      </xdr:nvPicPr>
      <xdr:blipFill>
        <a:blip r:embed="rId4"/>
        <a:stretch>
          <a:fillRect/>
        </a:stretch>
      </xdr:blipFill>
      <xdr:spPr>
        <a:xfrm>
          <a:off x="5343525" y="190500"/>
          <a:ext cx="361950" cy="295275"/>
        </a:xfrm>
        <a:prstGeom prst="rect"/>
      </xdr:spPr>
    </xdr:pic>
    <xdr:clientData/>
  </xdr:two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38</xdr:col>
      <xdr:colOff>38100</xdr:colOff>
      <xdr:row>9</xdr:row>
      <xdr:rowOff>28576</xdr:rowOff>
    </xdr:from>
    <xdr:to>
      <xdr:col>38</xdr:col>
      <xdr:colOff>257175</xdr:colOff>
      <xdr:row>10</xdr:row>
      <xdr:rowOff>104776</xdr:rowOff>
    </xdr:to>
    <xdr:pic>
      <xdr:nvPicPr>
        <xdr:cNvPr id="2" name="Picture 1" descr="भागीरथ जी के हस्ताक्षर व अंगुठा_2.jpg">
          <a:hlinkClick r:id="rId2"/>
        </xdr:cNvPr>
        <xdr:cNvPicPr>
          <a:picLocks noChangeAspect="1"/>
        </xdr:cNvPicPr>
      </xdr:nvPicPr>
      <xdr:blipFill>
        <a:blip r:embed="rId1"/>
        <a:stretch>
          <a:fillRect/>
        </a:stretch>
      </xdr:blipFill>
      <xdr:spPr>
        <a:xfrm>
          <a:off x="21574125" y="657225"/>
          <a:ext cx="180975" cy="323850"/>
        </a:xfrm>
        <a:prstGeom prst="rect"/>
      </xdr:spPr>
    </xdr:pic>
    <xdr:clientData/>
  </xdr:two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0</xdr:col>
      <xdr:colOff>219076</xdr:colOff>
      <xdr:row>0</xdr:row>
      <xdr:rowOff>133350</xdr:rowOff>
    </xdr:from>
    <xdr:to>
      <xdr:col>5</xdr:col>
      <xdr:colOff>28575</xdr:colOff>
      <xdr:row>4</xdr:row>
      <xdr:rowOff>66675</xdr:rowOff>
    </xdr:to>
    <xdr:pic>
      <xdr:nvPicPr>
        <xdr:cNvPr id="3" name="Picture 2"/>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219075" y="133350"/>
          <a:ext cx="1381125" cy="809625"/>
        </a:xfrm>
        <a:prstGeom prst="rect"/>
      </xdr:spPr>
    </xdr:pic>
    <xdr:clientData/>
  </xdr:twoCellAnchor>
  <xdr:twoCellAnchor>
    <xdr:from>
      <xdr:col>25</xdr:col>
      <xdr:colOff>28575</xdr:colOff>
      <xdr:row>7</xdr:row>
      <xdr:rowOff>9526</xdr:rowOff>
    </xdr:from>
    <xdr:to>
      <xdr:col>26</xdr:col>
      <xdr:colOff>47625</xdr:colOff>
      <xdr:row>8</xdr:row>
      <xdr:rowOff>171451</xdr:rowOff>
    </xdr:to>
    <xdr:pic>
      <xdr:nvPicPr>
        <xdr:cNvPr id="4" name="Picture 3" descr="भागीरथ जी के हस्ताक्षर व अंगुठा_2.jpg">
          <a:hlinkClick r:id="rId3"/>
        </xdr:cNvPr>
        <xdr:cNvPicPr>
          <a:picLocks noChangeAspect="1"/>
        </xdr:cNvPicPr>
      </xdr:nvPicPr>
      <xdr:blipFill>
        <a:blip r:embed="rId2"/>
        <a:stretch>
          <a:fillRect/>
        </a:stretch>
      </xdr:blipFill>
      <xdr:spPr>
        <a:xfrm>
          <a:off x="6743700" y="1533525"/>
          <a:ext cx="333375" cy="400050"/>
        </a:xfrm>
        <a:prstGeom prst="rect"/>
      </xdr:spPr>
    </xdr:pic>
    <xdr:clientData/>
  </xdr:twoCellAnchor>
  <xdr:twoCellAnchor>
    <xdr:from>
      <xdr:col>19</xdr:col>
      <xdr:colOff>1</xdr:colOff>
      <xdr:row>1</xdr:row>
      <xdr:rowOff>1</xdr:rowOff>
    </xdr:from>
    <xdr:to>
      <xdr:col>19</xdr:col>
      <xdr:colOff>257175</xdr:colOff>
      <xdr:row>2</xdr:row>
      <xdr:rowOff>133350</xdr:rowOff>
    </xdr:to>
    <xdr:pic>
      <xdr:nvPicPr>
        <xdr:cNvPr id="5" name="Picture 4" descr="भागीरथ जी के हस्ताक्षर व अंगुठा_2.jpg">
          <a:hlinkClick r:id="rId5"/>
        </xdr:cNvPr>
        <xdr:cNvPicPr>
          <a:picLocks noChangeAspect="1"/>
        </xdr:cNvPicPr>
      </xdr:nvPicPr>
      <xdr:blipFill>
        <a:blip r:embed="rId4"/>
        <a:stretch>
          <a:fillRect/>
        </a:stretch>
      </xdr:blipFill>
      <xdr:spPr>
        <a:xfrm>
          <a:off x="5972175" y="190500"/>
          <a:ext cx="257175" cy="323850"/>
        </a:xfrm>
        <a:prstGeom prst="rect"/>
      </xdr:spPr>
    </xdr:pic>
    <xdr:clientData/>
  </xdr:two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26</xdr:col>
      <xdr:colOff>2514600</xdr:colOff>
      <xdr:row>7</xdr:row>
      <xdr:rowOff>38100</xdr:rowOff>
    </xdr:from>
    <xdr:to>
      <xdr:col>26</xdr:col>
      <xdr:colOff>2800350</xdr:colOff>
      <xdr:row>7</xdr:row>
      <xdr:rowOff>371475</xdr:rowOff>
    </xdr:to>
    <xdr:pic>
      <xdr:nvPicPr>
        <xdr:cNvPr id="2" name="Picture 1" descr="FUXL93HDShNCQ7S6baPQ7taR.jpg">
          <a:hlinkClick r:id="rId2"/>
        </xdr:cNvPr>
        <xdr:cNvPicPr>
          <a:picLocks noChangeAspect="1"/>
        </xdr:cNvPicPr>
      </xdr:nvPicPr>
      <xdr:blipFill>
        <a:blip r:embed="rId1"/>
        <a:stretch>
          <a:fillRect/>
        </a:stretch>
      </xdr:blipFill>
      <xdr:spPr>
        <a:xfrm>
          <a:off x="16402050" y="314325"/>
          <a:ext cx="285750" cy="114300"/>
        </a:xfrm>
        <a:prstGeom prst="rect"/>
      </xdr:spPr>
    </xdr:pic>
    <xdr:clientData/>
  </xdr:two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32</xdr:col>
      <xdr:colOff>57150</xdr:colOff>
      <xdr:row>5</xdr:row>
      <xdr:rowOff>38100</xdr:rowOff>
    </xdr:from>
    <xdr:to>
      <xdr:col>33</xdr:col>
      <xdr:colOff>247650</xdr:colOff>
      <xdr:row>6</xdr:row>
      <xdr:rowOff>114300</xdr:rowOff>
    </xdr:to>
    <xdr:pic>
      <xdr:nvPicPr>
        <xdr:cNvPr id="2" name="Picture 1" descr="भागीरथ जी के हस्ताक्षर व अंगुठा_2.jpg">
          <a:hlinkClick r:id="rId2"/>
        </xdr:cNvPr>
        <xdr:cNvPicPr>
          <a:picLocks noChangeAspect="1"/>
        </xdr:cNvPicPr>
      </xdr:nvPicPr>
      <xdr:blipFill>
        <a:blip r:embed="rId1"/>
        <a:stretch>
          <a:fillRect/>
        </a:stretch>
      </xdr:blipFill>
      <xdr:spPr>
        <a:xfrm>
          <a:off x="7038975" y="1181100"/>
          <a:ext cx="352425" cy="314325"/>
        </a:xfrm>
        <a:prstGeom prst="rect"/>
      </xdr:spPr>
    </xdr:pic>
    <xdr:clientData/>
  </xdr:twoCellAnchor>
  <xdr:twoCellAnchor>
    <xdr:from>
      <xdr:col>15</xdr:col>
      <xdr:colOff>57149</xdr:colOff>
      <xdr:row>0</xdr:row>
      <xdr:rowOff>76201</xdr:rowOff>
    </xdr:from>
    <xdr:to>
      <xdr:col>15</xdr:col>
      <xdr:colOff>381000</xdr:colOff>
      <xdr:row>1</xdr:row>
      <xdr:rowOff>257176</xdr:rowOff>
    </xdr:to>
    <xdr:pic>
      <xdr:nvPicPr>
        <xdr:cNvPr id="3" name="Picture 2" descr="भागीरथ जी के हस्ताक्षर व अंगुठा_2.jpg">
          <a:hlinkClick r:id="rId4"/>
        </xdr:cNvPr>
        <xdr:cNvPicPr>
          <a:picLocks noChangeAspect="1"/>
        </xdr:cNvPicPr>
      </xdr:nvPicPr>
      <xdr:blipFill>
        <a:blip r:embed="rId3"/>
        <a:stretch>
          <a:fillRect/>
        </a:stretch>
      </xdr:blipFill>
      <xdr:spPr>
        <a:xfrm>
          <a:off x="4772025" y="76200"/>
          <a:ext cx="323850" cy="438150"/>
        </a:xfrm>
        <a:prstGeom prst="rect"/>
      </xdr:spPr>
    </xdr:pic>
    <xdr:clientData/>
  </xdr:two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12</xdr:col>
      <xdr:colOff>381000</xdr:colOff>
      <xdr:row>3</xdr:row>
      <xdr:rowOff>0</xdr:rowOff>
    </xdr:from>
    <xdr:to>
      <xdr:col>12</xdr:col>
      <xdr:colOff>676275</xdr:colOff>
      <xdr:row>3</xdr:row>
      <xdr:rowOff>314325</xdr:rowOff>
    </xdr:to>
    <xdr:pic>
      <xdr:nvPicPr>
        <xdr:cNvPr id="2" name="Picture 1" descr="भागीरथ जी के हस्ताक्षर व अंगुठा_2.jpg">
          <a:hlinkClick r:id="rId2"/>
        </xdr:cNvPr>
        <xdr:cNvPicPr>
          <a:picLocks noChangeAspect="1"/>
        </xdr:cNvPicPr>
      </xdr:nvPicPr>
      <xdr:blipFill>
        <a:blip r:embed="rId1"/>
        <a:stretch>
          <a:fillRect/>
        </a:stretch>
      </xdr:blipFill>
      <xdr:spPr>
        <a:xfrm>
          <a:off x="7972425" y="742950"/>
          <a:ext cx="295275" cy="314325"/>
        </a:xfrm>
        <a:prstGeom prst="rect"/>
      </xdr:spPr>
    </xdr:pic>
    <xdr:clientData/>
  </xdr:two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22</xdr:col>
      <xdr:colOff>95249</xdr:colOff>
      <xdr:row>4</xdr:row>
      <xdr:rowOff>19050</xdr:rowOff>
    </xdr:from>
    <xdr:to>
      <xdr:col>23</xdr:col>
      <xdr:colOff>200024</xdr:colOff>
      <xdr:row>4</xdr:row>
      <xdr:rowOff>276225</xdr:rowOff>
    </xdr:to>
    <xdr:pic>
      <xdr:nvPicPr>
        <xdr:cNvPr id="2" name="Picture 1" descr="भागीरथ जी के हस्ताक्षर व अंगुठा_2.jpg">
          <a:hlinkClick r:id="rId2"/>
        </xdr:cNvPr>
        <xdr:cNvPicPr>
          <a:picLocks noChangeAspect="1"/>
        </xdr:cNvPicPr>
      </xdr:nvPicPr>
      <xdr:blipFill>
        <a:blip r:embed="rId1"/>
        <a:stretch>
          <a:fillRect/>
        </a:stretch>
      </xdr:blipFill>
      <xdr:spPr>
        <a:xfrm>
          <a:off x="2505075" y="190500"/>
          <a:ext cx="333375" cy="257175"/>
        </a:xfrm>
        <a:prstGeom prst="rect"/>
      </xdr:spPr>
    </xdr:pic>
    <xdr:clientData/>
  </xdr:twoCellAnchor>
  <xdr:twoCellAnchor>
    <xdr:from>
      <xdr:col>42</xdr:col>
      <xdr:colOff>85725</xdr:colOff>
      <xdr:row>4</xdr:row>
      <xdr:rowOff>38100</xdr:rowOff>
    </xdr:from>
    <xdr:to>
      <xdr:col>43</xdr:col>
      <xdr:colOff>47625</xdr:colOff>
      <xdr:row>4</xdr:row>
      <xdr:rowOff>295275</xdr:rowOff>
    </xdr:to>
    <xdr:pic>
      <xdr:nvPicPr>
        <xdr:cNvPr id="3" name="Picture 2" descr="भागीरथ जी के हस्ताक्षर व अंगुठा_2.jpg">
          <a:hlinkClick r:id="rId4"/>
        </xdr:cNvPr>
        <xdr:cNvPicPr>
          <a:picLocks noChangeAspect="1"/>
        </xdr:cNvPicPr>
      </xdr:nvPicPr>
      <xdr:blipFill>
        <a:blip r:embed="rId3"/>
        <a:stretch>
          <a:fillRect/>
        </a:stretch>
      </xdr:blipFill>
      <xdr:spPr>
        <a:xfrm>
          <a:off x="9058275" y="209550"/>
          <a:ext cx="314325" cy="257175"/>
        </a:xfrm>
        <a:prstGeom prst="rect"/>
      </xdr:spPr>
    </xdr:pic>
    <xdr:clientData/>
  </xdr:twoCellAnchor>
  <xdr:twoCellAnchor>
    <xdr:from>
      <xdr:col>62</xdr:col>
      <xdr:colOff>123825</xdr:colOff>
      <xdr:row>4</xdr:row>
      <xdr:rowOff>38100</xdr:rowOff>
    </xdr:from>
    <xdr:to>
      <xdr:col>64</xdr:col>
      <xdr:colOff>28575</xdr:colOff>
      <xdr:row>4</xdr:row>
      <xdr:rowOff>314325</xdr:rowOff>
    </xdr:to>
    <xdr:pic>
      <xdr:nvPicPr>
        <xdr:cNvPr id="4" name="Picture 3" descr="भागीरथ जी के हस्ताक्षर व अंगुठा_2.jpg">
          <a:hlinkClick r:id="rId6"/>
        </xdr:cNvPr>
        <xdr:cNvPicPr>
          <a:picLocks noChangeAspect="1"/>
        </xdr:cNvPicPr>
      </xdr:nvPicPr>
      <xdr:blipFill>
        <a:blip r:embed="rId5"/>
        <a:stretch>
          <a:fillRect/>
        </a:stretch>
      </xdr:blipFill>
      <xdr:spPr>
        <a:xfrm>
          <a:off x="14649450" y="209550"/>
          <a:ext cx="361950" cy="276225"/>
        </a:xfrm>
        <a:prstGeom prst="rect"/>
      </xdr:spPr>
    </xdr:pic>
    <xdr:clientData/>
  </xdr:twoCellAnchor>
  <xdr:twoCellAnchor>
    <xdr:from>
      <xdr:col>83</xdr:col>
      <xdr:colOff>85725</xdr:colOff>
      <xdr:row>4</xdr:row>
      <xdr:rowOff>95250</xdr:rowOff>
    </xdr:from>
    <xdr:to>
      <xdr:col>84</xdr:col>
      <xdr:colOff>209550</xdr:colOff>
      <xdr:row>5</xdr:row>
      <xdr:rowOff>66675</xdr:rowOff>
    </xdr:to>
    <xdr:pic>
      <xdr:nvPicPr>
        <xdr:cNvPr id="5" name="Picture 4" descr="भागीरथ जी के हस्ताक्षर व अंगुठा_2.jpg">
          <a:hlinkClick r:id="rId8"/>
        </xdr:cNvPr>
        <xdr:cNvPicPr>
          <a:picLocks noChangeAspect="1"/>
        </xdr:cNvPicPr>
      </xdr:nvPicPr>
      <xdr:blipFill>
        <a:blip r:embed="rId7"/>
        <a:stretch>
          <a:fillRect/>
        </a:stretch>
      </xdr:blipFill>
      <xdr:spPr>
        <a:xfrm>
          <a:off x="19831050" y="266700"/>
          <a:ext cx="352425" cy="304800"/>
        </a:xfrm>
        <a:prstGeom prst="rect"/>
      </xdr:spPr>
    </xdr:pic>
    <xdr:clientData/>
  </xdr:twoCellAnchor>
  <xdr:twoCellAnchor editAs="oneCell">
    <xdr:from>
      <xdr:col>132</xdr:col>
      <xdr:colOff>66676</xdr:colOff>
      <xdr:row>3</xdr:row>
      <xdr:rowOff>161926</xdr:rowOff>
    </xdr:from>
    <xdr:to>
      <xdr:col>132</xdr:col>
      <xdr:colOff>523874</xdr:colOff>
      <xdr:row>5</xdr:row>
      <xdr:rowOff>1</xdr:rowOff>
    </xdr:to>
    <xdr:pic>
      <xdr:nvPicPr>
        <xdr:cNvPr id="6" name="Picture 5" descr="भागीरथ जी के हस्ताक्षर व अंगुठा_2.jpg">
          <a:hlinkClick r:id="rId10"/>
        </xdr:cNvPr>
        <xdr:cNvPicPr>
          <a:picLocks noChangeAspect="1"/>
        </xdr:cNvPicPr>
      </xdr:nvPicPr>
      <xdr:blipFill>
        <a:blip r:embed="rId9"/>
        <a:stretch>
          <a:fillRect/>
        </a:stretch>
      </xdr:blipFill>
      <xdr:spPr>
        <a:xfrm>
          <a:off x="29670375" y="161925"/>
          <a:ext cx="457200" cy="342900"/>
        </a:xfrm>
        <a:prstGeom prst="rect"/>
      </xdr:spPr>
    </xdr:pic>
    <xdr:clientData/>
  </xdr:twoCellAnchor>
  <xdr:twoCellAnchor>
    <xdr:from>
      <xdr:col>114</xdr:col>
      <xdr:colOff>209549</xdr:colOff>
      <xdr:row>38</xdr:row>
      <xdr:rowOff>152400</xdr:rowOff>
    </xdr:from>
    <xdr:to>
      <xdr:col>116</xdr:col>
      <xdr:colOff>85724</xdr:colOff>
      <xdr:row>40</xdr:row>
      <xdr:rowOff>38100</xdr:rowOff>
    </xdr:to>
    <xdr:pic>
      <xdr:nvPicPr>
        <xdr:cNvPr id="7" name="Picture 6" descr="भागीरथ जी के हस्ताक्षर व अंगुठा_2.jpg">
          <a:hlinkClick r:id="rId12"/>
        </xdr:cNvPr>
        <xdr:cNvPicPr>
          <a:picLocks noChangeAspect="1"/>
        </xdr:cNvPicPr>
      </xdr:nvPicPr>
      <xdr:blipFill>
        <a:blip r:embed="rId11"/>
        <a:stretch>
          <a:fillRect/>
        </a:stretch>
      </xdr:blipFill>
      <xdr:spPr>
        <a:xfrm>
          <a:off x="28184475" y="12125325"/>
          <a:ext cx="333375" cy="285750"/>
        </a:xfrm>
        <a:prstGeom prst="rect"/>
      </xdr:spPr>
    </xdr:pic>
    <xdr:clientData/>
  </xdr:twoCellAnchor>
  <xdr:twoCellAnchor>
    <xdr:from>
      <xdr:col>21</xdr:col>
      <xdr:colOff>152400</xdr:colOff>
      <xdr:row>37</xdr:row>
      <xdr:rowOff>123825</xdr:rowOff>
    </xdr:from>
    <xdr:to>
      <xdr:col>23</xdr:col>
      <xdr:colOff>0</xdr:colOff>
      <xdr:row>38</xdr:row>
      <xdr:rowOff>180975</xdr:rowOff>
    </xdr:to>
    <xdr:pic>
      <xdr:nvPicPr>
        <xdr:cNvPr id="8" name="Picture 7" descr="भागीरथ जी के हस्ताक्षर व अंगुठा_2.jpg">
          <a:hlinkClick r:id="rId14"/>
        </xdr:cNvPr>
        <xdr:cNvPicPr>
          <a:picLocks noChangeAspect="1"/>
        </xdr:cNvPicPr>
      </xdr:nvPicPr>
      <xdr:blipFill>
        <a:blip r:embed="rId13"/>
        <a:stretch>
          <a:fillRect/>
        </a:stretch>
      </xdr:blipFill>
      <xdr:spPr>
        <a:xfrm>
          <a:off x="2333625" y="11896725"/>
          <a:ext cx="304800" cy="257175"/>
        </a:xfrm>
        <a:prstGeom prst="rect"/>
      </xdr:spPr>
    </xdr:pic>
    <xdr:clientData/>
  </xdr:twoCellAnchor>
  <xdr:twoCellAnchor>
    <xdr:from>
      <xdr:col>42</xdr:col>
      <xdr:colOff>19050</xdr:colOff>
      <xdr:row>37</xdr:row>
      <xdr:rowOff>47625</xdr:rowOff>
    </xdr:from>
    <xdr:to>
      <xdr:col>42</xdr:col>
      <xdr:colOff>304800</xdr:colOff>
      <xdr:row>38</xdr:row>
      <xdr:rowOff>114300</xdr:rowOff>
    </xdr:to>
    <xdr:pic>
      <xdr:nvPicPr>
        <xdr:cNvPr id="9" name="Picture 8" descr="भागीरथ जी के हस्ताक्षर व अंगुठा_2.jpg">
          <a:hlinkClick r:id="rId16"/>
        </xdr:cNvPr>
        <xdr:cNvPicPr>
          <a:picLocks noChangeAspect="1"/>
        </xdr:cNvPicPr>
      </xdr:nvPicPr>
      <xdr:blipFill>
        <a:blip r:embed="rId15"/>
        <a:stretch>
          <a:fillRect/>
        </a:stretch>
      </xdr:blipFill>
      <xdr:spPr>
        <a:xfrm>
          <a:off x="8991600" y="11820525"/>
          <a:ext cx="285750" cy="266700"/>
        </a:xfrm>
        <a:prstGeom prst="rect"/>
      </xdr:spPr>
    </xdr:pic>
    <xdr:clientData/>
  </xdr:twoCellAnchor>
  <xdr:twoCellAnchor>
    <xdr:from>
      <xdr:col>62</xdr:col>
      <xdr:colOff>123825</xdr:colOff>
      <xdr:row>37</xdr:row>
      <xdr:rowOff>85725</xdr:rowOff>
    </xdr:from>
    <xdr:to>
      <xdr:col>63</xdr:col>
      <xdr:colOff>171451</xdr:colOff>
      <xdr:row>38</xdr:row>
      <xdr:rowOff>161925</xdr:rowOff>
    </xdr:to>
    <xdr:pic>
      <xdr:nvPicPr>
        <xdr:cNvPr id="10" name="Picture 9" descr="भागीरथ जी के हस्ताक्षर व अंगुठा_2.jpg">
          <a:hlinkClick r:id="rId18"/>
        </xdr:cNvPr>
        <xdr:cNvPicPr>
          <a:picLocks noChangeAspect="1"/>
        </xdr:cNvPicPr>
      </xdr:nvPicPr>
      <xdr:blipFill>
        <a:blip r:embed="rId17"/>
        <a:stretch>
          <a:fillRect/>
        </a:stretch>
      </xdr:blipFill>
      <xdr:spPr>
        <a:xfrm>
          <a:off x="14649450" y="11858625"/>
          <a:ext cx="276225" cy="276225"/>
        </a:xfrm>
        <a:prstGeom prst="rect"/>
      </xdr:spPr>
    </xdr:pic>
    <xdr:clientData/>
  </xdr:twoCellAnchor>
  <xdr:twoCellAnchor>
    <xdr:from>
      <xdr:col>84</xdr:col>
      <xdr:colOff>95250</xdr:colOff>
      <xdr:row>43</xdr:row>
      <xdr:rowOff>28576</xdr:rowOff>
    </xdr:from>
    <xdr:to>
      <xdr:col>85</xdr:col>
      <xdr:colOff>180975</xdr:colOff>
      <xdr:row>44</xdr:row>
      <xdr:rowOff>1</xdr:rowOff>
    </xdr:to>
    <xdr:pic>
      <xdr:nvPicPr>
        <xdr:cNvPr id="11" name="Picture 10" descr="भागीरथ जी के हस्ताक्षर व अंगुठा_2.jpg">
          <a:hlinkClick r:id="rId20"/>
        </xdr:cNvPr>
        <xdr:cNvPicPr>
          <a:picLocks noChangeAspect="1"/>
        </xdr:cNvPicPr>
      </xdr:nvPicPr>
      <xdr:blipFill>
        <a:blip r:embed="rId19"/>
        <a:stretch>
          <a:fillRect/>
        </a:stretch>
      </xdr:blipFill>
      <xdr:spPr>
        <a:xfrm>
          <a:off x="20069175" y="13001625"/>
          <a:ext cx="314325" cy="304800"/>
        </a:xfrm>
        <a:prstGeom prst="rect"/>
      </xdr:spPr>
    </xdr:pic>
    <xdr:clientData/>
  </xdr:twoCellAnchor>
  <xdr:twoCellAnchor>
    <xdr:from>
      <xdr:col>41</xdr:col>
      <xdr:colOff>533400</xdr:colOff>
      <xdr:row>76</xdr:row>
      <xdr:rowOff>133350</xdr:rowOff>
    </xdr:from>
    <xdr:to>
      <xdr:col>42</xdr:col>
      <xdr:colOff>247650</xdr:colOff>
      <xdr:row>78</xdr:row>
      <xdr:rowOff>19050</xdr:rowOff>
    </xdr:to>
    <xdr:pic>
      <xdr:nvPicPr>
        <xdr:cNvPr id="12" name="Picture 11" descr="भागीरथ जी के हस्ताक्षर व अंगुठा_2.jpg">
          <a:hlinkClick r:id="rId22"/>
        </xdr:cNvPr>
        <xdr:cNvPicPr>
          <a:picLocks noChangeAspect="1"/>
        </xdr:cNvPicPr>
      </xdr:nvPicPr>
      <xdr:blipFill>
        <a:blip r:embed="rId21"/>
        <a:stretch>
          <a:fillRect/>
        </a:stretch>
      </xdr:blipFill>
      <xdr:spPr>
        <a:xfrm>
          <a:off x="8896350" y="23498175"/>
          <a:ext cx="323850" cy="266700"/>
        </a:xfrm>
        <a:prstGeom prst="rect"/>
      </xdr:spPr>
    </xdr:pic>
    <xdr:clientData/>
  </xdr:twoCellAnchor>
  <xdr:twoCellAnchor>
    <xdr:from>
      <xdr:col>21</xdr:col>
      <xdr:colOff>123826</xdr:colOff>
      <xdr:row>76</xdr:row>
      <xdr:rowOff>66675</xdr:rowOff>
    </xdr:from>
    <xdr:to>
      <xdr:col>22</xdr:col>
      <xdr:colOff>219075</xdr:colOff>
      <xdr:row>77</xdr:row>
      <xdr:rowOff>171450</xdr:rowOff>
    </xdr:to>
    <xdr:pic>
      <xdr:nvPicPr>
        <xdr:cNvPr id="13" name="Picture 12" descr="भागीरथ जी के हस्ताक्षर व अंगुठा_2.jpg">
          <a:hlinkClick r:id="rId24"/>
        </xdr:cNvPr>
        <xdr:cNvPicPr>
          <a:picLocks noChangeAspect="1"/>
        </xdr:cNvPicPr>
      </xdr:nvPicPr>
      <xdr:blipFill>
        <a:blip r:embed="rId23"/>
        <a:stretch>
          <a:fillRect/>
        </a:stretch>
      </xdr:blipFill>
      <xdr:spPr>
        <a:xfrm>
          <a:off x="2305050" y="23431500"/>
          <a:ext cx="323850" cy="295275"/>
        </a:xfrm>
        <a:prstGeom prst="rect"/>
      </xdr:spPr>
    </xdr:pic>
    <xdr:clientData/>
  </xdr:twoCellAnchor>
  <xdr:twoCellAnchor>
    <xdr:from>
      <xdr:col>21</xdr:col>
      <xdr:colOff>104775</xdr:colOff>
      <xdr:row>115</xdr:row>
      <xdr:rowOff>114300</xdr:rowOff>
    </xdr:from>
    <xdr:to>
      <xdr:col>22</xdr:col>
      <xdr:colOff>219075</xdr:colOff>
      <xdr:row>116</xdr:row>
      <xdr:rowOff>180975</xdr:rowOff>
    </xdr:to>
    <xdr:pic>
      <xdr:nvPicPr>
        <xdr:cNvPr id="14" name="Picture 13" descr="भागीरथ जी के हस्ताक्षर व अंगुठा_2.jpg">
          <a:hlinkClick r:id="rId26"/>
        </xdr:cNvPr>
        <xdr:cNvPicPr>
          <a:picLocks noChangeAspect="1"/>
        </xdr:cNvPicPr>
      </xdr:nvPicPr>
      <xdr:blipFill>
        <a:blip r:embed="rId25"/>
        <a:stretch>
          <a:fillRect/>
        </a:stretch>
      </xdr:blipFill>
      <xdr:spPr>
        <a:xfrm>
          <a:off x="2286000" y="35794950"/>
          <a:ext cx="342900" cy="257175"/>
        </a:xfrm>
        <a:prstGeom prst="rect"/>
      </xdr:spPr>
    </xdr:pic>
    <xdr:clientData/>
  </xdr:twoCellAnchor>
  <xdr:twoCellAnchor>
    <xdr:from>
      <xdr:col>84</xdr:col>
      <xdr:colOff>95250</xdr:colOff>
      <xdr:row>37</xdr:row>
      <xdr:rowOff>95251</xdr:rowOff>
    </xdr:from>
    <xdr:to>
      <xdr:col>85</xdr:col>
      <xdr:colOff>180975</xdr:colOff>
      <xdr:row>38</xdr:row>
      <xdr:rowOff>180976</xdr:rowOff>
    </xdr:to>
    <xdr:pic>
      <xdr:nvPicPr>
        <xdr:cNvPr id="15" name="Picture 14" descr="भागीरथ जी के हस्ताक्षर व अंगुठा_2.jpg">
          <a:hlinkClick r:id="rId28"/>
        </xdr:cNvPr>
        <xdr:cNvPicPr>
          <a:picLocks noChangeAspect="1"/>
        </xdr:cNvPicPr>
      </xdr:nvPicPr>
      <xdr:blipFill>
        <a:blip r:embed="rId27"/>
        <a:stretch>
          <a:fillRect/>
        </a:stretch>
      </xdr:blipFill>
      <xdr:spPr>
        <a:xfrm>
          <a:off x="20069175" y="11868150"/>
          <a:ext cx="314325" cy="285750"/>
        </a:xfrm>
        <a:prstGeom prst="rect"/>
      </xdr:spPr>
    </xdr:pic>
    <xdr:clientData/>
  </xdr:twoCellAnchor>
  <xdr:twoCellAnchor>
    <xdr:from>
      <xdr:col>98</xdr:col>
      <xdr:colOff>314325</xdr:colOff>
      <xdr:row>4</xdr:row>
      <xdr:rowOff>19051</xdr:rowOff>
    </xdr:from>
    <xdr:to>
      <xdr:col>100</xdr:col>
      <xdr:colOff>28575</xdr:colOff>
      <xdr:row>5</xdr:row>
      <xdr:rowOff>0</xdr:rowOff>
    </xdr:to>
    <xdr:pic>
      <xdr:nvPicPr>
        <xdr:cNvPr id="16" name="Picture 15" descr="भागीरथ जी के हस्ताक्षर व अंगुठा_2.jpg">
          <a:hlinkClick r:id="rId30"/>
        </xdr:cNvPr>
        <xdr:cNvPicPr>
          <a:picLocks noChangeAspect="1"/>
        </xdr:cNvPicPr>
      </xdr:nvPicPr>
      <xdr:blipFill>
        <a:blip r:embed="rId29"/>
        <a:stretch>
          <a:fillRect/>
        </a:stretch>
      </xdr:blipFill>
      <xdr:spPr>
        <a:xfrm>
          <a:off x="24317325" y="190500"/>
          <a:ext cx="400050" cy="314325"/>
        </a:xfrm>
        <a:prstGeom prst="rect"/>
      </xdr:spPr>
    </xdr:pic>
    <xdr:clientData/>
  </xdr:twoCellAnchor>
  <xdr:twoCellAnchor>
    <xdr:from>
      <xdr:col>22</xdr:col>
      <xdr:colOff>133350</xdr:colOff>
      <xdr:row>82</xdr:row>
      <xdr:rowOff>57150</xdr:rowOff>
    </xdr:from>
    <xdr:to>
      <xdr:col>23</xdr:col>
      <xdr:colOff>200026</xdr:colOff>
      <xdr:row>83</xdr:row>
      <xdr:rowOff>28575</xdr:rowOff>
    </xdr:to>
    <xdr:pic>
      <xdr:nvPicPr>
        <xdr:cNvPr id="17" name="Picture 16" descr="भागीरथ जी के हस्ताक्षर व अंगुठा_2.jpg">
          <a:hlinkClick r:id="rId32"/>
        </xdr:cNvPr>
        <xdr:cNvPicPr>
          <a:picLocks noChangeAspect="1"/>
        </xdr:cNvPicPr>
      </xdr:nvPicPr>
      <xdr:blipFill>
        <a:blip r:embed="rId31"/>
        <a:stretch>
          <a:fillRect/>
        </a:stretch>
      </xdr:blipFill>
      <xdr:spPr>
        <a:xfrm>
          <a:off x="2543175" y="24612600"/>
          <a:ext cx="295275" cy="304800"/>
        </a:xfrm>
        <a:prstGeom prst="rect"/>
      </xdr:spPr>
    </xdr:pic>
    <xdr:clientData/>
  </xdr:twoCellAnchor>
  <xdr:twoCellAnchor>
    <xdr:from>
      <xdr:col>114</xdr:col>
      <xdr:colOff>104775</xdr:colOff>
      <xdr:row>77</xdr:row>
      <xdr:rowOff>85725</xdr:rowOff>
    </xdr:from>
    <xdr:to>
      <xdr:col>115</xdr:col>
      <xdr:colOff>200025</xdr:colOff>
      <xdr:row>78</xdr:row>
      <xdr:rowOff>171450</xdr:rowOff>
    </xdr:to>
    <xdr:pic>
      <xdr:nvPicPr>
        <xdr:cNvPr id="18" name="Picture 17" descr="भागीरथ जी के हस्ताक्षर व अंगुठा_2.jpg">
          <a:hlinkClick r:id="rId34"/>
        </xdr:cNvPr>
        <xdr:cNvPicPr>
          <a:picLocks noChangeAspect="1"/>
        </xdr:cNvPicPr>
      </xdr:nvPicPr>
      <xdr:blipFill>
        <a:blip r:embed="rId33"/>
        <a:stretch>
          <a:fillRect/>
        </a:stretch>
      </xdr:blipFill>
      <xdr:spPr>
        <a:xfrm>
          <a:off x="28079700" y="23641050"/>
          <a:ext cx="323850" cy="276225"/>
        </a:xfrm>
        <a:prstGeom prst="rec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 /></Relationships>
</file>

<file path=xl/worksheets/_rels/sheet2.xml.rels><?xml version="1.0" encoding="UTF-8" standalone="yes"?><Relationships xmlns="http://schemas.openxmlformats.org/package/2006/relationships"><Relationship Id="rId2" Type="http://schemas.openxmlformats.org/officeDocument/2006/relationships/printerSettings" Target="../printerSettings/printerSettings1.bin" /><Relationship Id="rId1" Type="http://schemas.openxmlformats.org/officeDocument/2006/relationships/drawing" Target="../drawings/drawing2.xml" /></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 /></Relationships>
</file>

<file path=xl/worksheets/_rels/sheet4.xml.rels><?xml version="1.0" encoding="UTF-8" standalone="yes"?><Relationships xmlns="http://schemas.openxmlformats.org/package/2006/relationships"><Relationship Id="rId2" Type="http://schemas.openxmlformats.org/officeDocument/2006/relationships/printerSettings" Target="../printerSettings/printerSettings2.bin" /><Relationship Id="rId1" Type="http://schemas.openxmlformats.org/officeDocument/2006/relationships/drawing" Target="../drawings/drawing4.xml" /></Relationships>
</file>

<file path=xl/worksheets/_rels/sheet5.xml.rels><?xml version="1.0" encoding="UTF-8" standalone="yes"?><Relationships xmlns="http://schemas.openxmlformats.org/package/2006/relationships"><Relationship Id="rId1" Type="http://schemas.openxmlformats.org/officeDocument/2006/relationships/drawing" Target="../drawings/drawing5.xml" /></Relationships>
</file>

<file path=xl/worksheets/_rels/sheet6.xml.rels><?xml version="1.0" encoding="UTF-8" standalone="yes"?><Relationships xmlns="http://schemas.openxmlformats.org/package/2006/relationships"><Relationship Id="rId2" Type="http://schemas.openxmlformats.org/officeDocument/2006/relationships/printerSettings" Target="../printerSettings/printerSettings3.bin" /><Relationship Id="rId1" Type="http://schemas.openxmlformats.org/officeDocument/2006/relationships/drawing" Target="../drawings/drawing6.xml" /></Relationships>
</file>

<file path=xl/worksheets/_rels/sheet7.xml.rels><?xml version="1.0" encoding="UTF-8" standalone="yes"?><Relationships xmlns="http://schemas.openxmlformats.org/package/2006/relationships"><Relationship Id="rId2" Type="http://schemas.openxmlformats.org/officeDocument/2006/relationships/printerSettings" Target="../printerSettings/printerSettings4.bin" /><Relationship Id="rId1" Type="http://schemas.openxmlformats.org/officeDocument/2006/relationships/drawing" Target="../drawings/drawing7.xml" /></Relationships>
</file>

<file path=xl/worksheets/_rels/sheet8.xml.rels><?xml version="1.0" encoding="UTF-8" standalone="yes"?><Relationships xmlns="http://schemas.openxmlformats.org/package/2006/relationships"><Relationship Id="rId2" Type="http://schemas.openxmlformats.org/officeDocument/2006/relationships/vmlDrawing" Target="../drawings/vmlDrawing1.vml" /><Relationship Id="rId3" Type="http://schemas.openxmlformats.org/officeDocument/2006/relationships/printerSettings" Target="../printerSettings/printerSettings5.bin" /><Relationship Id="rId1" Type="http://schemas.openxmlformats.org/officeDocument/2006/relationships/drawing" Target="../drawings/drawing8.xml" /></Relationships>
</file>

<file path=xl/worksheets/_rels/sheet9.xml.rels><?xml version="1.0" encoding="UTF-8" standalone="yes"?><Relationships xmlns="http://schemas.openxmlformats.org/package/2006/relationships"><Relationship Id="rId1" Type="http://schemas.openxmlformats.org/officeDocument/2006/relationships/drawing" Target="../drawings/drawing9.xml" /></Relationships>
</file>

<file path=xl/worksheets/_rels/sheet10.xml.rels><?xml version="1.0" encoding="UTF-8" standalone="yes"?><Relationships xmlns="http://schemas.openxmlformats.org/package/2006/relationships"><Relationship Id="rId2" Type="http://schemas.openxmlformats.org/officeDocument/2006/relationships/printerSettings" Target="../printerSettings/printerSettings6.bin" /><Relationship Id="rId1" Type="http://schemas.openxmlformats.org/officeDocument/2006/relationships/drawing" Target="../drawings/drawing10.xml" /></Relationships>
</file>

<file path=xl/worksheets/_rels/sheet11.xml.rels><?xml version="1.0" encoding="UTF-8" standalone="yes"?><Relationships xmlns="http://schemas.openxmlformats.org/package/2006/relationships"><Relationship Id="rId2" Type="http://schemas.openxmlformats.org/officeDocument/2006/relationships/printerSettings" Target="../printerSettings/printerSettings7.bin" /><Relationship Id="rId1" Type="http://schemas.openxmlformats.org/officeDocument/2006/relationships/drawing" Target="../drawings/drawing11.xml" /></Relationships>
</file>

<file path=xl/worksheets/_rels/sheet12.xml.rels><?xml version="1.0" encoding="UTF-8" standalone="yes"?><Relationships xmlns="http://schemas.openxmlformats.org/package/2006/relationships"><Relationship Id="rId2" Type="http://schemas.openxmlformats.org/officeDocument/2006/relationships/printerSettings" Target="../printerSettings/printerSettings8.bin" /><Relationship Id="rId1" Type="http://schemas.openxmlformats.org/officeDocument/2006/relationships/drawing" Target="../drawings/drawing12.xml" /></Relationships>
</file>

<file path=xl/worksheets/_rels/sheet13.xml.rels><?xml version="1.0" encoding="UTF-8" standalone="yes"?><Relationships xmlns="http://schemas.openxmlformats.org/package/2006/relationships"><Relationship Id="rId1" Type="http://schemas.openxmlformats.org/officeDocument/2006/relationships/drawing" Target="../drawings/drawing13.xml" /></Relationships>
</file>

<file path=xl/worksheets/_rels/sheet14.xml.rels><?xml version="1.0" encoding="UTF-8" standalone="yes"?><Relationships xmlns="http://schemas.openxmlformats.org/package/2006/relationships"><Relationship Id="rId2" Type="http://schemas.openxmlformats.org/officeDocument/2006/relationships/printerSettings" Target="../printerSettings/printerSettings9.bin" /><Relationship Id="rId1" Type="http://schemas.openxmlformats.org/officeDocument/2006/relationships/drawing" Target="../drawings/drawing14.xml" /></Relationships>
</file>

<file path=xl/worksheets/_rels/sheet15.xml.rels><?xml version="1.0" encoding="UTF-8" standalone="yes"?><Relationships xmlns="http://schemas.openxmlformats.org/package/2006/relationships"><Relationship Id="rId2" Type="http://schemas.openxmlformats.org/officeDocument/2006/relationships/printerSettings" Target="../printerSettings/printerSettings10.bin" /><Relationship Id="rId1" Type="http://schemas.openxmlformats.org/officeDocument/2006/relationships/drawing" Target="../drawings/drawing15.xml" /></Relationships>
</file>

<file path=xl/worksheets/_rels/sheet16.xml.rels><?xml version="1.0" encoding="UTF-8" standalone="yes"?><Relationships xmlns="http://schemas.openxmlformats.org/package/2006/relationships"><Relationship Id="rId2" Type="http://schemas.openxmlformats.org/officeDocument/2006/relationships/printerSettings" Target="../printerSettings/printerSettings11.bin" /><Relationship Id="rId1" Type="http://schemas.openxmlformats.org/officeDocument/2006/relationships/drawing" Target="../drawings/drawing16.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dimension ref="A1:C16"/>
  <sheetViews>
    <sheetView workbookViewId="0" topLeftCell="A10">
      <selection pane="topLeft" activeCell="A16" sqref="A16"/>
    </sheetView>
  </sheetViews>
  <sheetFormatPr defaultColWidth="0" defaultRowHeight="15" zeroHeight="1"/>
  <cols>
    <col min="1" max="1" width="9.14285714285714" customWidth="1"/>
    <col min="2" max="2" width="15.2857142857143" customWidth="1"/>
    <col min="3" max="4" width="9.14285714285714" customWidth="1"/>
    <col min="5" max="5" width="0" hidden="1" customWidth="1"/>
    <col min="6" max="16384" width="9.14285714285714" hidden="1"/>
  </cols>
  <sheetData>
    <row r="1" spans="1:3" ht="15">
      <c r="A1" s="363"/>
      <c s="363"/>
      <c s="363"/>
    </row>
    <row r="2" spans="1:3" ht="27" customHeight="1">
      <c r="A2" s="364" t="s">
        <v>0</v>
      </c>
      <c s="363"/>
      <c s="365" t="s">
        <v>1</v>
      </c>
    </row>
    <row r="3" spans="1:3" ht="23.25" customHeight="1">
      <c r="A3" s="366" t="s">
        <v>1</v>
      </c>
      <c s="363"/>
      <c s="363"/>
    </row>
    <row r="4" spans="1:3" ht="24.75" customHeight="1">
      <c r="A4" s="364" t="s">
        <v>2</v>
      </c>
      <c s="363"/>
      <c s="363"/>
    </row>
    <row r="5" spans="1:3" ht="27" customHeight="1">
      <c r="A5" s="364" t="s">
        <v>3</v>
      </c>
      <c s="363"/>
      <c s="363"/>
    </row>
    <row r="6" spans="1:3" ht="25.5" customHeight="1">
      <c r="A6" s="364" t="s">
        <v>4</v>
      </c>
      <c s="363"/>
      <c s="363"/>
    </row>
    <row r="7" spans="1:3" ht="26.25" customHeight="1">
      <c r="A7" s="364" t="s">
        <v>5</v>
      </c>
      <c s="363"/>
      <c s="363"/>
    </row>
    <row r="8" spans="1:3" ht="27" customHeight="1">
      <c r="A8" s="364" t="s">
        <v>6</v>
      </c>
      <c s="363"/>
      <c s="363"/>
    </row>
    <row r="9" spans="1:3" ht="30" customHeight="1">
      <c r="A9" s="364" t="s">
        <v>7</v>
      </c>
      <c s="363"/>
      <c s="363"/>
    </row>
    <row r="10" spans="1:3" ht="27" customHeight="1">
      <c r="A10" s="364" t="s">
        <v>8</v>
      </c>
      <c s="363"/>
      <c s="363"/>
    </row>
    <row r="11" spans="1:3" ht="27" customHeight="1">
      <c r="A11" s="364" t="s">
        <v>9</v>
      </c>
      <c s="363"/>
      <c s="363"/>
    </row>
    <row r="12" spans="1:3" ht="24.75" customHeight="1">
      <c r="A12" s="364" t="s">
        <v>10</v>
      </c>
      <c s="363"/>
      <c s="363"/>
    </row>
    <row r="13" spans="1:3" ht="27.75" customHeight="1">
      <c r="A13" s="364" t="s">
        <v>11</v>
      </c>
      <c s="363"/>
      <c s="363"/>
    </row>
    <row r="14" spans="1:3" ht="24.75" customHeight="1">
      <c r="A14" s="364" t="s">
        <v>12</v>
      </c>
      <c s="363"/>
      <c s="363"/>
    </row>
    <row r="15" spans="1:3" ht="27.75" customHeight="1">
      <c r="A15" s="364" t="s">
        <v>13</v>
      </c>
      <c s="363"/>
      <c s="363"/>
    </row>
    <row r="16" spans="1:3" ht="27" customHeight="1">
      <c r="A16" s="364" t="s">
        <v>14</v>
      </c>
      <c s="363"/>
      <c s="363"/>
    </row>
  </sheetData>
  <sheetProtection password="CDA0" sheet="1" objects="1" scenarios="1"/>
  <hyperlinks>
    <hyperlink ref="A3" location="HOME!A1" display="HOME"/>
    <hyperlink ref="A2" location="NIRDESH!A1" display="NIRDESH"/>
    <hyperlink ref="A4" location="'M. SUCHI'!A1" display="m suchi"/>
    <hyperlink ref="A5" location="NEW!A1" display="new"/>
    <hyperlink ref="A6" location="PLAN!A1" display="pLan"/>
    <hyperlink ref="A7" location="'R-6'!A1" display="R-6"/>
    <hyperlink ref="A8" location="'F-6'!A1" display="F-6"/>
    <hyperlink ref="A9" location="'R-7'!A1" display="R-7"/>
    <hyperlink ref="A10" location="'F-7'!A1" display="F-7"/>
    <hyperlink ref="A11" location="'R-8'!A1" display="R-8"/>
    <hyperlink ref="A12" location="'F-8'!A1" display="F-8"/>
    <hyperlink ref="A13" location="'R-8क'!A1" display="R-8 क"/>
    <hyperlink ref="A14" location="'F-8क'!A1" display="F-8 क"/>
    <hyperlink ref="A15" location="I.D.!A1" display="I-D"/>
    <hyperlink ref="A16" location="REPORT!A1" display="REPORT"/>
  </hyperlinks>
  <pageMargins left="0.7" right="0.7" top="0.75" bottom="0.75" header="0.3" footer="0.3"/>
  <pageSetup orientation="portrait"/>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theme="1"/>
  </sheetPr>
  <dimension ref="A1:Q36"/>
  <sheetViews>
    <sheetView showGridLines="0" view="pageBreakPreview" zoomScaleNormal="100" zoomScaleSheetLayoutView="100" workbookViewId="0" topLeftCell="A1">
      <pane ySplit="3" topLeftCell="A16" activePane="bottomLeft" state="frozen"/>
      <selection pane="topLeft" activeCell="A1" sqref="A1"/>
      <selection pane="bottomLeft" activeCell="R36" sqref="R36"/>
    </sheetView>
  </sheetViews>
  <sheetFormatPr defaultColWidth="0" defaultRowHeight="15" zeroHeight="1"/>
  <cols>
    <col min="1" max="17" width="9.14285714285714" customWidth="1"/>
    <col min="18" max="18" width="5.71428571428571" customWidth="1"/>
    <col min="19" max="19" width="11" customWidth="1"/>
    <col min="20" max="20" width="3.28571428571429" hidden="1" customWidth="1"/>
    <col min="21" max="21" width="9.14285714285714" hidden="1" customWidth="1"/>
    <col min="22" max="16384" width="9.14285714285714" hidden="1"/>
  </cols>
  <sheetData>
    <row r="1" spans="1:17" ht="29.25" customHeight="1">
      <c r="A1" s="420" t="s">
        <v>15</v>
      </c>
      <c s="421"/>
      <c s="421"/>
      <c s="421"/>
      <c s="421"/>
      <c s="421"/>
      <c s="421"/>
      <c s="421"/>
      <c s="421"/>
      <c s="421"/>
      <c s="421"/>
      <c s="421"/>
      <c s="421"/>
      <c s="421"/>
      <c s="421"/>
      <c s="421"/>
      <c s="422"/>
    </row>
    <row r="2" spans="1:17" ht="37.5" customHeight="1">
      <c r="A2" s="423" t="s">
        <v>16</v>
      </c>
      <c s="424"/>
      <c s="424"/>
      <c s="424"/>
      <c s="424"/>
      <c s="424"/>
      <c s="424"/>
      <c s="424"/>
      <c s="424"/>
      <c s="424"/>
      <c s="424"/>
      <c s="424"/>
      <c s="424"/>
      <c s="424"/>
      <c s="424"/>
      <c s="424"/>
      <c s="425"/>
    </row>
    <row r="3" spans="1:17" s="166" customFormat="1" ht="36.75" customHeight="1">
      <c r="A3" s="426" t="s">
        <v>17</v>
      </c>
      <c s="427"/>
      <c s="427"/>
      <c s="427"/>
      <c s="427"/>
      <c s="427"/>
      <c s="427"/>
      <c s="427"/>
      <c s="427"/>
      <c s="427"/>
      <c s="427"/>
      <c s="427"/>
      <c s="427"/>
      <c s="427"/>
      <c s="427"/>
      <c s="427"/>
      <c s="428"/>
    </row>
    <row r="4" spans="1:17" s="166" customFormat="1" ht="45.75" customHeight="1" thickBot="1">
      <c r="A4" s="429" t="s">
        <v>18</v>
      </c>
      <c s="430"/>
      <c s="430"/>
      <c s="430"/>
      <c s="430"/>
      <c s="430"/>
      <c s="430"/>
      <c s="430"/>
      <c s="430"/>
      <c s="430"/>
      <c s="430"/>
      <c s="430"/>
      <c s="430"/>
      <c s="430"/>
      <c s="430"/>
      <c s="430"/>
      <c s="431"/>
    </row>
    <row r="5" spans="1:17" ht="25.5" customHeight="1">
      <c r="A5" s="349"/>
      <c s="349"/>
      <c s="349"/>
      <c s="349"/>
      <c s="349"/>
      <c s="349"/>
      <c s="349"/>
      <c s="350"/>
      <c s="350"/>
      <c s="350"/>
      <c s="349"/>
      <c s="349"/>
      <c s="349"/>
      <c s="349"/>
      <c s="349"/>
      <c s="349"/>
      <c s="349"/>
    </row>
    <row r="6" spans="1:17" ht="35.1" customHeight="1">
      <c r="A6" s="432" t="s">
        <v>19</v>
      </c>
      <c s="433"/>
      <c s="433"/>
      <c s="433"/>
      <c s="433"/>
      <c s="433"/>
      <c s="433"/>
      <c s="433"/>
      <c s="433"/>
      <c s="433"/>
      <c s="433"/>
      <c s="433"/>
      <c s="433"/>
      <c s="433"/>
      <c s="433"/>
      <c s="433"/>
      <c s="434"/>
    </row>
    <row r="7" spans="1:17" ht="27" customHeight="1">
      <c r="A7" s="349"/>
      <c s="349"/>
      <c s="349"/>
      <c s="349"/>
      <c s="349"/>
      <c s="349"/>
      <c s="349"/>
      <c s="351"/>
      <c s="351"/>
      <c s="351"/>
      <c s="349"/>
      <c s="349"/>
      <c s="349"/>
      <c s="349"/>
      <c s="349"/>
      <c s="349"/>
      <c s="349"/>
    </row>
    <row r="8" spans="1:17" ht="51.95" customHeight="1">
      <c r="A8" s="412" t="s">
        <v>20</v>
      </c>
      <c s="413"/>
      <c s="413"/>
      <c s="413"/>
      <c s="413"/>
      <c s="413"/>
      <c s="413"/>
      <c s="413"/>
      <c s="413"/>
      <c s="413"/>
      <c s="413"/>
      <c s="413"/>
      <c s="413"/>
      <c s="413"/>
      <c s="413"/>
      <c s="413"/>
      <c s="414"/>
    </row>
    <row r="9" spans="1:17" ht="27.75" customHeight="1">
      <c r="A9" s="349"/>
      <c s="349"/>
      <c s="349"/>
      <c s="349"/>
      <c s="349"/>
      <c s="349"/>
      <c s="349"/>
      <c s="352"/>
      <c s="352"/>
      <c s="352"/>
      <c s="349"/>
      <c s="349"/>
      <c s="349"/>
      <c s="349"/>
      <c s="349"/>
      <c s="349"/>
      <c s="349"/>
    </row>
    <row r="10" spans="1:17" ht="51.95" customHeight="1">
      <c r="A10" s="415" t="s">
        <v>21</v>
      </c>
      <c s="416"/>
      <c s="416"/>
      <c s="416"/>
      <c s="416"/>
      <c s="416"/>
      <c s="416"/>
      <c s="416"/>
      <c s="416"/>
      <c s="416"/>
      <c s="416"/>
      <c s="416"/>
      <c s="416"/>
      <c s="416"/>
      <c s="416"/>
      <c s="416"/>
      <c s="417"/>
    </row>
    <row r="11" spans="1:17" ht="30" customHeight="1">
      <c r="A11" s="349"/>
      <c s="349"/>
      <c s="349"/>
      <c s="349"/>
      <c s="349"/>
      <c s="349"/>
      <c s="349"/>
      <c s="353"/>
      <c s="353"/>
      <c s="353"/>
      <c s="349"/>
      <c s="349"/>
      <c s="349"/>
      <c s="349"/>
      <c s="349"/>
      <c s="349"/>
      <c s="349"/>
    </row>
    <row r="12" spans="1:17" ht="35.1" customHeight="1">
      <c r="A12" s="409" t="s">
        <v>22</v>
      </c>
      <c s="410"/>
      <c s="410"/>
      <c s="410"/>
      <c s="410"/>
      <c s="410"/>
      <c s="410"/>
      <c s="410"/>
      <c s="410"/>
      <c s="410"/>
      <c s="410"/>
      <c s="410"/>
      <c s="410"/>
      <c s="410"/>
      <c s="410"/>
      <c s="410"/>
      <c s="411"/>
    </row>
    <row r="13" spans="1:17" ht="29.25" customHeight="1">
      <c r="A13" s="349"/>
      <c s="349"/>
      <c s="349"/>
      <c s="349"/>
      <c s="349"/>
      <c s="349"/>
      <c s="349"/>
      <c s="354"/>
      <c s="354"/>
      <c s="354"/>
      <c s="349"/>
      <c s="349"/>
      <c s="349"/>
      <c s="349"/>
      <c s="349"/>
      <c s="349"/>
      <c s="349"/>
    </row>
    <row r="14" spans="1:17" ht="20.1" customHeight="1" thickBot="1">
      <c r="A14" s="418" t="s">
        <v>23</v>
      </c>
      <c s="418"/>
      <c s="418"/>
      <c s="418"/>
      <c s="418"/>
      <c s="418"/>
      <c s="418"/>
      <c s="418"/>
      <c s="418"/>
      <c s="418"/>
      <c s="418"/>
      <c s="418"/>
      <c s="418"/>
      <c s="418"/>
      <c s="418"/>
      <c s="418"/>
      <c s="418"/>
    </row>
    <row r="15" spans="1:17" ht="30" customHeight="1">
      <c r="A15" s="349"/>
      <c s="349"/>
      <c s="349"/>
      <c s="349"/>
      <c s="349"/>
      <c s="349"/>
      <c s="349"/>
      <c s="355"/>
      <c s="355"/>
      <c s="355"/>
      <c s="349"/>
      <c s="349"/>
      <c s="349"/>
      <c s="349"/>
      <c s="349"/>
      <c s="349"/>
      <c s="349"/>
    </row>
    <row r="16" spans="1:17" ht="20.1" customHeight="1" thickBot="1">
      <c r="A16" s="419" t="s">
        <v>24</v>
      </c>
      <c s="419"/>
      <c s="419"/>
      <c s="419"/>
      <c s="419"/>
      <c s="419"/>
      <c s="419"/>
      <c s="419"/>
      <c s="419"/>
      <c s="419"/>
      <c s="419"/>
      <c s="419"/>
      <c s="419"/>
      <c s="419"/>
      <c s="419"/>
      <c s="419"/>
      <c s="419"/>
    </row>
    <row r="17" spans="1:17" ht="29.25" customHeight="1">
      <c r="A17" s="349"/>
      <c s="349"/>
      <c s="349"/>
      <c s="349"/>
      <c s="349"/>
      <c s="349"/>
      <c s="349"/>
      <c s="356"/>
      <c s="356"/>
      <c s="356"/>
      <c s="349"/>
      <c s="349"/>
      <c s="349"/>
      <c s="349"/>
      <c s="349"/>
      <c s="349"/>
      <c s="349"/>
    </row>
    <row r="18" spans="1:17" ht="20.1" customHeight="1" thickBot="1">
      <c r="A18" s="401" t="s">
        <v>25</v>
      </c>
      <c s="401"/>
      <c s="401"/>
      <c s="401"/>
      <c s="401"/>
      <c s="401"/>
      <c s="401"/>
      <c s="401"/>
      <c s="401"/>
      <c s="401"/>
      <c s="401"/>
      <c s="401"/>
      <c s="401"/>
      <c s="401"/>
      <c s="401"/>
      <c s="401"/>
      <c s="401"/>
    </row>
    <row r="19" spans="1:17" ht="30.75" customHeight="1">
      <c r="A19" s="349"/>
      <c s="349"/>
      <c s="349"/>
      <c s="349"/>
      <c s="349"/>
      <c s="349"/>
      <c s="349"/>
      <c s="350"/>
      <c s="350"/>
      <c s="350"/>
      <c s="349"/>
      <c s="349"/>
      <c s="349"/>
      <c s="349"/>
      <c s="349"/>
      <c s="349"/>
      <c s="349"/>
    </row>
    <row r="20" spans="1:17" ht="20.1" customHeight="1" thickBot="1">
      <c r="A20" s="402" t="s">
        <v>26</v>
      </c>
      <c s="402"/>
      <c s="402"/>
      <c s="402"/>
      <c s="402"/>
      <c s="402"/>
      <c s="402"/>
      <c s="402"/>
      <c s="402"/>
      <c s="402"/>
      <c s="402"/>
      <c s="402"/>
      <c s="402"/>
      <c s="402"/>
      <c s="402"/>
      <c s="402"/>
      <c s="402"/>
    </row>
    <row r="21" spans="1:17" ht="32.25" customHeight="1">
      <c r="A21" s="349"/>
      <c s="349"/>
      <c s="349"/>
      <c s="349"/>
      <c s="349"/>
      <c s="349"/>
      <c s="349"/>
      <c s="357"/>
      <c s="357"/>
      <c s="357"/>
      <c s="349"/>
      <c s="349"/>
      <c s="349"/>
      <c s="349"/>
      <c s="349"/>
      <c s="349"/>
      <c s="349"/>
    </row>
    <row r="22" spans="1:17" ht="20.1" customHeight="1">
      <c r="A22" s="403" t="s">
        <v>27</v>
      </c>
      <c s="404"/>
      <c s="404"/>
      <c s="404"/>
      <c s="404"/>
      <c s="404"/>
      <c s="404"/>
      <c s="404"/>
      <c s="404"/>
      <c s="404"/>
      <c s="404"/>
      <c s="404"/>
      <c s="404"/>
      <c s="404"/>
      <c s="404"/>
      <c s="404"/>
      <c s="405"/>
    </row>
    <row r="23" spans="1:17" ht="24.75" customHeight="1">
      <c r="A23" s="349"/>
      <c s="349"/>
      <c s="349"/>
      <c s="349"/>
      <c s="349"/>
      <c s="349"/>
      <c s="349"/>
      <c s="352"/>
      <c s="352"/>
      <c s="352"/>
      <c s="349"/>
      <c s="349"/>
      <c s="349"/>
      <c s="349"/>
      <c s="349"/>
      <c s="349"/>
      <c s="349"/>
    </row>
    <row r="24" spans="1:17" ht="20.1" customHeight="1">
      <c r="A24" s="406" t="s">
        <v>28</v>
      </c>
      <c s="407"/>
      <c s="407"/>
      <c s="407"/>
      <c s="407"/>
      <c s="407"/>
      <c s="407"/>
      <c s="407"/>
      <c s="407"/>
      <c s="407"/>
      <c s="407"/>
      <c s="407"/>
      <c s="407"/>
      <c s="407"/>
      <c s="407"/>
      <c s="407"/>
      <c s="408"/>
    </row>
    <row r="25" spans="1:17" ht="30" customHeight="1">
      <c r="A25" s="349"/>
      <c s="349"/>
      <c s="349"/>
      <c s="349"/>
      <c s="349"/>
      <c s="349"/>
      <c s="349"/>
      <c s="353"/>
      <c s="353"/>
      <c s="353"/>
      <c s="349"/>
      <c s="349"/>
      <c s="349"/>
      <c s="349"/>
      <c s="349"/>
      <c s="349"/>
      <c s="349"/>
    </row>
    <row r="26" spans="1:17" ht="20.1" customHeight="1">
      <c r="A26" s="409" t="s">
        <v>29</v>
      </c>
      <c s="410"/>
      <c s="410"/>
      <c s="410"/>
      <c s="410"/>
      <c s="410"/>
      <c s="410"/>
      <c s="410"/>
      <c s="410"/>
      <c s="410"/>
      <c s="410"/>
      <c s="410"/>
      <c s="410"/>
      <c s="410"/>
      <c s="410"/>
      <c s="410"/>
      <c s="411"/>
    </row>
    <row r="27" spans="1:17" ht="30.75" customHeight="1">
      <c r="A27" s="349"/>
      <c s="349"/>
      <c s="349"/>
      <c s="349"/>
      <c s="349"/>
      <c s="349"/>
      <c s="349"/>
      <c s="354"/>
      <c s="354"/>
      <c s="354"/>
      <c s="349"/>
      <c s="349"/>
      <c s="349"/>
      <c s="349"/>
      <c s="349"/>
      <c s="349"/>
      <c s="349"/>
    </row>
    <row r="28" spans="1:17" ht="35.1" customHeight="1">
      <c r="A28" s="11" t="s">
        <v>30</v>
      </c>
      <c s="10"/>
      <c s="10"/>
      <c s="10"/>
      <c s="10"/>
      <c s="10"/>
      <c s="10"/>
      <c s="10"/>
      <c s="10"/>
      <c s="10"/>
      <c s="10"/>
      <c s="10"/>
      <c s="10"/>
      <c s="10"/>
      <c s="10"/>
      <c s="10"/>
      <c s="9"/>
    </row>
    <row r="29" spans="1:17" ht="30" customHeight="1">
      <c r="A29" s="349"/>
      <c s="349"/>
      <c s="349"/>
      <c s="349"/>
      <c s="349"/>
      <c s="349"/>
      <c s="349"/>
      <c s="358"/>
      <c s="358"/>
      <c s="358"/>
      <c s="349"/>
      <c s="349"/>
      <c s="349"/>
      <c s="349"/>
      <c s="349"/>
      <c s="349"/>
      <c s="349"/>
    </row>
    <row r="30" spans="1:17" ht="35.1" customHeight="1">
      <c r="A30" s="8" t="s">
        <v>31</v>
      </c>
      <c s="7"/>
      <c s="7"/>
      <c s="7"/>
      <c s="7"/>
      <c s="7"/>
      <c s="7"/>
      <c s="7"/>
      <c s="7"/>
      <c s="7"/>
      <c s="7"/>
      <c s="7"/>
      <c s="7"/>
      <c s="7"/>
      <c s="7"/>
      <c s="7"/>
      <c s="6"/>
    </row>
    <row r="31" spans="1:17" ht="28.5" customHeight="1">
      <c r="A31" s="359"/>
      <c s="359"/>
      <c s="359"/>
      <c s="359"/>
      <c s="359"/>
      <c s="359"/>
      <c s="359"/>
      <c s="360"/>
      <c s="360"/>
      <c s="360"/>
      <c s="359"/>
      <c s="359"/>
      <c s="359"/>
      <c s="359"/>
      <c s="359"/>
      <c s="359"/>
      <c s="359"/>
    </row>
    <row r="32" spans="1:17" ht="21.75" customHeight="1">
      <c r="A32" s="5" t="s">
        <v>32</v>
      </c>
      <c s="4"/>
      <c s="4"/>
      <c s="4"/>
      <c s="3"/>
      <c s="3"/>
      <c s="3"/>
      <c s="3"/>
      <c s="3"/>
      <c s="3"/>
      <c s="3"/>
      <c s="3"/>
      <c s="3"/>
      <c s="3"/>
      <c s="3"/>
      <c s="3"/>
      <c s="2"/>
    </row>
    <row r="33" spans="1:17" ht="99" customHeight="1" thickBot="1">
      <c r="A33" s="361"/>
      <c s="362"/>
      <c s="362"/>
      <c s="361"/>
      <c s="1" t="s">
        <v>33</v>
      </c>
      <c s="396"/>
      <c s="396"/>
      <c s="396"/>
      <c s="396"/>
      <c s="396"/>
      <c s="396"/>
      <c s="396"/>
      <c s="396"/>
      <c s="396"/>
      <c s="396"/>
      <c s="396"/>
      <c s="397"/>
    </row>
    <row r="34" spans="1:17" ht="18.75" customHeight="1" thickTop="1">
      <c r="A34" s="361"/>
      <c s="362"/>
      <c s="362"/>
      <c s="361"/>
      <c s="398" t="s">
        <v>34</v>
      </c>
      <c s="399"/>
      <c s="399"/>
      <c s="399"/>
      <c s="399"/>
      <c s="399"/>
      <c s="399"/>
      <c s="399"/>
      <c s="399"/>
      <c s="399"/>
      <c s="399"/>
      <c s="399"/>
      <c s="400"/>
    </row>
    <row r="35" spans="1:17" ht="3" customHeight="1">
      <c r="A35" s="362"/>
      <c s="362"/>
      <c s="362"/>
      <c s="362"/>
      <c s="362"/>
      <c s="362"/>
      <c s="362"/>
      <c s="362"/>
      <c s="362"/>
      <c s="362"/>
      <c s="362"/>
      <c s="362"/>
      <c s="362"/>
      <c s="362"/>
      <c s="362"/>
      <c s="362"/>
      <c s="362"/>
    </row>
    <row r="36" spans="1:17" ht="86.25" customHeight="1">
      <c r="A36" s="14" t="s">
        <v>35</v>
      </c>
      <c s="13"/>
      <c s="13"/>
      <c s="13"/>
      <c s="13"/>
      <c s="13"/>
      <c s="13"/>
      <c s="13"/>
      <c s="13"/>
      <c s="13"/>
      <c s="13"/>
      <c s="13"/>
      <c s="13"/>
      <c s="13"/>
      <c s="13"/>
      <c s="13"/>
      <c s="12"/>
    </row>
  </sheetData>
  <sheetProtection password="CDA0" sheet="1" objects="1" scenarios="1"/>
  <mergeCells count="21">
    <mergeCell ref="A1:Q1"/>
    <mergeCell ref="A2:Q2"/>
    <mergeCell ref="A3:Q3"/>
    <mergeCell ref="A4:Q4"/>
    <mergeCell ref="A6:Q6"/>
    <mergeCell ref="A8:Q8"/>
    <mergeCell ref="A10:Q10"/>
    <mergeCell ref="A12:Q12"/>
    <mergeCell ref="A14:Q14"/>
    <mergeCell ref="A16:Q16"/>
    <mergeCell ref="A18:Q18"/>
    <mergeCell ref="A20:Q20"/>
    <mergeCell ref="A22:Q22"/>
    <mergeCell ref="A24:Q24"/>
    <mergeCell ref="A26:Q26"/>
    <mergeCell ref="A36:Q36"/>
    <mergeCell ref="A28:Q28"/>
    <mergeCell ref="A30:Q30"/>
    <mergeCell ref="A32:Q32"/>
    <mergeCell ref="E33:Q33"/>
    <mergeCell ref="E34:Q34"/>
  </mergeCells>
  <pageMargins left="0" right="0" top="0" bottom="0" header="0" footer="0"/>
  <pageSetup fitToHeight="2" orientation="landscape" paperSize="9" r:id="rId2"/>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rgb="FFC00000"/>
  </sheetPr>
  <dimension ref="A1:AU25"/>
  <sheetViews>
    <sheetView workbookViewId="0" topLeftCell="M13">
      <selection pane="topLeft" activeCell="AB6" sqref="AB6:AF6"/>
    </sheetView>
  </sheetViews>
  <sheetFormatPr defaultColWidth="0" defaultRowHeight="15" zeroHeight="1"/>
  <cols>
    <col min="1" max="1" width="1.42857142857143" style="15" hidden="1" customWidth="1"/>
    <col min="2" max="2" width="1.71428571428571" style="15" hidden="1" customWidth="1"/>
    <col min="3" max="3" width="3.42857142857143" style="15" hidden="1" customWidth="1"/>
    <col min="4" max="4" width="1.42857142857143" style="15" hidden="1" customWidth="1"/>
    <col min="5" max="5" width="3.28571428571429" style="15" hidden="1" customWidth="1"/>
    <col min="6" max="6" width="1.28571428571429" style="15" hidden="1" customWidth="1"/>
    <col min="7" max="8" width="2.28571428571429" style="15" hidden="1" customWidth="1"/>
    <col min="9" max="9" width="2.71428571428571" style="15" hidden="1" customWidth="1"/>
    <col min="10" max="10" width="1.85714285714286" style="15" hidden="1" customWidth="1"/>
    <col min="11" max="11" width="2.28571428571429" style="15" hidden="1" customWidth="1"/>
    <col min="12" max="12" width="2.42857142857143" style="15" hidden="1" customWidth="1"/>
    <col min="13" max="45" width="4.71428571428571" style="15" customWidth="1"/>
    <col min="46" max="46" width="3" style="15" hidden="1" customWidth="1"/>
    <col min="47" max="47" width="5.57142857142857" style="15" hidden="1" customWidth="1"/>
    <col min="48" max="48" width="3.57142857142857" style="15" hidden="1" customWidth="1"/>
    <col min="49" max="49" width="2.57142857142857" style="15" hidden="1" customWidth="1"/>
    <col min="50" max="50" width="4.71428571428571" style="15" customWidth="1"/>
    <col min="51" max="51" width="5.71428571428571" style="15" customWidth="1"/>
    <col min="52" max="55" width="4.71428571428571" style="15" hidden="1" customWidth="1"/>
    <col min="56" max="16384" width="9.14285714285714" style="15" hidden="1"/>
  </cols>
  <sheetData>
    <row r="1" spans="1:1 47:47" ht="9" customHeight="1">
      <c r="A1" s="15" t="s">
        <v>36</v>
      </c>
      <c r="AU1" s="15" t="s">
        <v>37</v>
      </c>
    </row>
    <row r="2" spans="1:47" ht="43.5" customHeight="1">
      <c r="A2" s="15" t="s">
        <v>38</v>
      </c>
      <c r="M2" s="530" t="s">
        <v>39</v>
      </c>
      <c s="530"/>
      <c s="530"/>
      <c s="530"/>
      <c s="530"/>
      <c s="530"/>
      <c s="530"/>
      <c s="530"/>
      <c s="530"/>
      <c s="530"/>
      <c s="530"/>
      <c s="530"/>
      <c s="530"/>
      <c s="530"/>
      <c s="530"/>
      <c s="530"/>
      <c s="530"/>
      <c s="530"/>
      <c s="530"/>
      <c s="530"/>
      <c s="530"/>
      <c s="530"/>
      <c s="530"/>
      <c s="530"/>
      <c s="530"/>
      <c s="530"/>
      <c s="530"/>
      <c s="530"/>
      <c s="530"/>
      <c s="530"/>
      <c s="530"/>
      <c s="530"/>
      <c s="530"/>
      <c r="AU2" s="15" t="s">
        <v>40</v>
      </c>
    </row>
    <row r="3" spans="1:45" ht="15" customHeight="1" thickBot="1">
      <c r="A3" s="15" t="s">
        <v>41</v>
      </c>
      <c s="15" t="e">
        <f ca="1">OFFSET($A$4:$A$21,,,COUNTIF($B$4:$B$21,"&gt;=1"))</f>
        <v>#VALUE!</v>
      </c>
      <c r="M3" s="21"/>
      <c s="21"/>
      <c s="21"/>
      <c s="21"/>
      <c s="21"/>
      <c s="21"/>
      <c s="21"/>
      <c s="21"/>
      <c s="21"/>
      <c s="21"/>
      <c s="21"/>
      <c s="21"/>
      <c s="21"/>
      <c s="21"/>
      <c s="21"/>
      <c s="21"/>
      <c s="21"/>
      <c s="21"/>
      <c s="21"/>
      <c s="21"/>
      <c s="21"/>
      <c s="21"/>
      <c s="21"/>
      <c s="21"/>
      <c s="21"/>
      <c s="21"/>
      <c s="21"/>
      <c s="21"/>
      <c s="21"/>
      <c s="21"/>
      <c s="21"/>
      <c s="21"/>
      <c s="21"/>
    </row>
    <row r="4" spans="1:45" ht="24.95" customHeight="1" thickBot="1">
      <c r="A4" s="15" t="str">
        <f>IFERROR(IF(M17&gt;=1,N17,""),"")</f>
        <v xml:space="preserve">1.बस स्टेशन मेघवाल बस्ती कोलिया </v>
      </c>
      <c s="15">
        <f>IFERROR(IF(LEN(A4)&gt;=2,1,0),0)</f>
        <v>1</v>
      </c>
      <c r="M4" s="531" t="s">
        <v>42</v>
      </c>
      <c s="532"/>
      <c s="532"/>
      <c s="532"/>
      <c s="532"/>
      <c s="532"/>
      <c s="533" t="s">
        <v>43</v>
      </c>
      <c s="533"/>
      <c s="533"/>
      <c s="533"/>
      <c s="533"/>
      <c s="534"/>
      <c s="531" t="s">
        <v>44</v>
      </c>
      <c s="532"/>
      <c s="535"/>
      <c s="536"/>
      <c s="494" t="s">
        <v>45</v>
      </c>
      <c s="495"/>
      <c s="495"/>
      <c s="495"/>
      <c s="495"/>
      <c s="495"/>
      <c s="495"/>
      <c s="537" t="s">
        <v>46</v>
      </c>
      <c s="537"/>
      <c s="537"/>
      <c s="537"/>
      <c s="537"/>
      <c s="538"/>
      <c s="539" t="s">
        <v>44</v>
      </c>
      <c s="540"/>
      <c s="537">
        <v>107</v>
      </c>
      <c s="538"/>
    </row>
    <row r="5" spans="1:45" ht="6.95" customHeight="1" thickBot="1">
      <c r="A5" s="15" t="str">
        <f>IFERROR(IF(X17&gt;=1,Y17,""),"")</f>
        <v>2.कुम्हारों सुनारों का बास, कोलिया</v>
      </c>
      <c s="15">
        <f t="shared" si="0" ref="B5:B21">IFERROR(IF(LEN(A5)&gt;=2,1,0),0)</f>
        <v>1</v>
      </c>
      <c r="M5" s="21"/>
      <c s="21"/>
      <c s="21"/>
      <c s="21"/>
      <c s="21"/>
      <c s="21"/>
      <c s="21"/>
      <c s="21"/>
      <c s="21"/>
      <c s="21"/>
      <c s="21"/>
      <c s="21"/>
      <c s="21"/>
      <c s="21"/>
      <c s="21"/>
      <c s="21"/>
      <c s="21"/>
      <c s="21"/>
      <c s="21"/>
      <c s="21"/>
      <c s="21"/>
      <c s="21"/>
      <c s="21"/>
      <c s="21"/>
      <c s="21"/>
      <c s="21"/>
      <c s="21"/>
      <c s="21"/>
      <c s="21"/>
      <c s="21"/>
      <c s="21"/>
      <c s="21"/>
      <c s="21"/>
    </row>
    <row r="6" spans="1:45" ht="24.95" customHeight="1" thickBot="1">
      <c r="A6" s="15" t="str">
        <f>IFERROR(IF(AI17&gt;=1,AJ17,""),"")</f>
        <v>3.डाकोता का बास कोलिया, 4.मालियों का बास, कोलिया</v>
      </c>
      <c s="15">
        <f t="shared" si="0"/>
        <v>1</v>
      </c>
      <c r="M6" s="504" t="s">
        <v>47</v>
      </c>
      <c s="505"/>
      <c s="506" t="s">
        <v>48</v>
      </c>
      <c s="506"/>
      <c s="506"/>
      <c s="507"/>
      <c s="508" t="s">
        <v>49</v>
      </c>
      <c s="509"/>
      <c s="510" t="s">
        <v>50</v>
      </c>
      <c s="510"/>
      <c s="510"/>
      <c s="510"/>
      <c s="511"/>
      <c s="347" t="s">
        <v>51</v>
      </c>
      <c s="348"/>
      <c s="520" t="s">
        <v>46</v>
      </c>
      <c s="520"/>
      <c s="520"/>
      <c s="520"/>
      <c s="521"/>
      <c s="522" t="s">
        <v>52</v>
      </c>
      <c s="523"/>
      <c s="524" t="s">
        <v>46</v>
      </c>
      <c s="524"/>
      <c s="524"/>
      <c s="524"/>
      <c s="525"/>
      <c s="526" t="s">
        <v>53</v>
      </c>
      <c s="527"/>
      <c s="527"/>
      <c s="528">
        <v>341305</v>
      </c>
      <c s="528"/>
      <c s="529"/>
    </row>
    <row r="7" spans="1:45" ht="6.95" customHeight="1" thickBot="1">
      <c r="A7" s="15" t="str">
        <f>IFERROR(IF(M18&gt;=1,N18,""),"")</f>
        <v xml:space="preserve">5.करेसियों का मोहला,6.माताजी मन्दिर,तलहटी का बास,कोलिया </v>
      </c>
      <c s="15">
        <f t="shared" si="0"/>
        <v>1</v>
      </c>
      <c r="M7" s="21"/>
      <c s="21"/>
      <c s="21"/>
      <c s="21"/>
      <c s="21"/>
      <c s="21"/>
      <c s="21"/>
      <c s="21"/>
      <c s="21"/>
      <c s="21"/>
      <c s="21"/>
      <c s="21"/>
      <c s="21"/>
      <c s="21"/>
      <c s="21"/>
      <c s="21"/>
      <c s="21"/>
      <c s="21"/>
      <c s="21"/>
      <c s="21"/>
      <c s="21"/>
      <c s="21"/>
      <c s="21"/>
      <c s="21"/>
      <c s="21"/>
      <c s="21"/>
      <c s="21"/>
      <c s="21"/>
      <c s="21"/>
      <c s="21"/>
      <c s="21"/>
      <c s="21"/>
      <c s="21"/>
    </row>
    <row r="8" spans="1:45" ht="24.95" customHeight="1" thickBot="1">
      <c r="A8" s="15" t="str">
        <f>IFERROR(IF(X18&gt;=1,Y18,""),"")</f>
        <v>7.सर्राफ मोहल्ला,कोलिया</v>
      </c>
      <c s="15">
        <f t="shared" si="0"/>
        <v>1</v>
      </c>
      <c r="M8" s="512" t="s">
        <v>54</v>
      </c>
      <c s="513"/>
      <c s="513"/>
      <c s="513"/>
      <c s="514" t="s">
        <v>55</v>
      </c>
      <c s="514"/>
      <c s="514"/>
      <c s="514"/>
      <c s="515"/>
      <c s="516" t="s">
        <v>56</v>
      </c>
      <c s="517"/>
      <c s="498" t="s">
        <v>55</v>
      </c>
      <c s="498"/>
      <c s="498"/>
      <c s="498"/>
      <c s="499"/>
      <c s="518" t="s">
        <v>57</v>
      </c>
      <c s="519"/>
      <c s="519"/>
      <c s="519"/>
      <c s="498" t="s">
        <v>55</v>
      </c>
      <c s="498"/>
      <c s="498"/>
      <c s="498"/>
      <c s="499"/>
      <c s="500" t="s">
        <v>58</v>
      </c>
      <c s="501"/>
      <c s="501"/>
      <c s="502" t="s">
        <v>59</v>
      </c>
      <c s="502"/>
      <c s="502"/>
      <c s="502"/>
      <c s="503"/>
    </row>
    <row r="9" spans="1:45" ht="6.95" customHeight="1" thickBot="1">
      <c r="A9" s="15" t="str">
        <f>IFERROR(IF(AI18&gt;=1,AJ18,""),"")</f>
        <v>8.सोनिवाड़ा कोलिया,9.सिलावट बस्ती कोलिया,10सोनिवाड़ा कोलिया</v>
      </c>
      <c s="15">
        <f t="shared" si="0"/>
        <v>1</v>
      </c>
      <c r="M9" s="21"/>
      <c s="21"/>
      <c s="21"/>
      <c s="21"/>
      <c s="21"/>
      <c s="21"/>
      <c s="21"/>
      <c s="21"/>
      <c s="21"/>
      <c s="21"/>
      <c s="21"/>
      <c s="21"/>
      <c s="21"/>
      <c s="21"/>
      <c s="21"/>
      <c s="21"/>
      <c s="21"/>
      <c s="21"/>
      <c s="21"/>
      <c s="21"/>
      <c s="21"/>
      <c s="21"/>
      <c s="21"/>
      <c s="21"/>
      <c s="21"/>
      <c s="21"/>
      <c s="21"/>
      <c s="21"/>
      <c s="21"/>
      <c s="21"/>
      <c s="21"/>
      <c s="21"/>
      <c s="21"/>
    </row>
    <row r="10" spans="1:45" ht="24.95" customHeight="1" thickBot="1">
      <c r="A10" s="15" t="str">
        <f>IFERROR(IF(M19&gt;=1,N19,""),"")</f>
        <v>11.खातियों का बास,कोलिया</v>
      </c>
      <c s="15">
        <f t="shared" si="0"/>
        <v>1</v>
      </c>
      <c r="M10" s="482" t="s">
        <v>60</v>
      </c>
      <c s="483"/>
      <c s="483"/>
      <c s="483"/>
      <c s="484">
        <v>72</v>
      </c>
      <c s="484"/>
      <c s="485"/>
      <c s="486" t="s">
        <v>61</v>
      </c>
      <c s="487"/>
      <c s="487"/>
      <c s="487"/>
      <c s="487"/>
      <c s="487"/>
      <c s="488" t="s">
        <v>62</v>
      </c>
      <c s="488"/>
      <c s="488"/>
      <c s="488"/>
      <c s="488"/>
      <c s="488"/>
      <c s="488"/>
      <c s="488"/>
      <c s="488"/>
      <c s="488"/>
      <c s="488"/>
      <c s="488"/>
      <c s="488"/>
      <c s="488"/>
      <c s="488"/>
      <c s="488"/>
      <c s="488"/>
      <c s="488"/>
      <c s="488"/>
      <c s="489"/>
    </row>
    <row r="11" spans="1:45" ht="6.95" customHeight="1" thickBot="1">
      <c r="A11" s="15" t="str">
        <f>IFERROR(IF(X19&gt;=1,Y19,""),"")</f>
        <v xml:space="preserve">12.मेघवालों का बास,कोलिया </v>
      </c>
      <c s="15">
        <f t="shared" si="0"/>
        <v>1</v>
      </c>
      <c r="M11" s="21"/>
      <c s="21"/>
      <c s="21"/>
      <c s="21"/>
      <c s="21"/>
      <c s="21"/>
      <c s="21"/>
      <c s="21"/>
      <c s="21"/>
      <c s="21"/>
      <c s="21"/>
      <c s="21"/>
      <c s="21"/>
      <c s="21"/>
      <c s="21"/>
      <c s="21"/>
      <c s="21"/>
      <c s="21"/>
      <c s="21"/>
      <c s="21"/>
      <c s="21"/>
      <c s="21"/>
      <c s="21"/>
      <c s="21"/>
      <c s="21"/>
      <c s="21"/>
      <c s="21"/>
      <c s="21"/>
      <c s="21"/>
      <c s="21"/>
      <c s="21"/>
      <c s="21"/>
      <c s="21"/>
    </row>
    <row r="12" spans="1:45" ht="24.95" customHeight="1" thickBot="1">
      <c r="A12" s="15" t="str">
        <f>IFERROR(IF(AI19&gt;=1,AJ19,""),"")</f>
        <v>13सांखलों का बास,कोलिया 14.प्रजापत कालोनी,कोलिया</v>
      </c>
      <c s="15">
        <f t="shared" si="0"/>
        <v>1</v>
      </c>
      <c r="M12" s="490" t="s">
        <v>63</v>
      </c>
      <c s="491"/>
      <c s="491"/>
      <c s="491"/>
      <c s="491"/>
      <c s="491"/>
      <c s="491"/>
      <c s="491"/>
      <c s="492" t="s">
        <v>64</v>
      </c>
      <c s="492"/>
      <c s="492"/>
      <c s="492"/>
      <c s="492"/>
      <c s="492"/>
      <c s="492"/>
      <c s="492"/>
      <c s="492"/>
      <c s="492"/>
      <c s="492"/>
      <c s="492"/>
      <c s="492"/>
      <c s="493"/>
      <c s="494" t="s">
        <v>65</v>
      </c>
      <c s="495"/>
      <c s="495"/>
      <c s="496" t="s">
        <v>66</v>
      </c>
      <c s="496"/>
      <c s="496"/>
      <c s="496"/>
      <c s="496"/>
      <c s="496"/>
      <c s="496"/>
      <c s="497"/>
    </row>
    <row r="13" spans="1:45" ht="6.95" customHeight="1" thickBot="1">
      <c r="A13" s="15" t="str">
        <f>IFERROR(IF(M20&gt;=1,N20,""),"")</f>
        <v>15.सिलावटो का बास,कोलिया</v>
      </c>
      <c s="15">
        <f t="shared" si="0"/>
        <v>1</v>
      </c>
      <c r="M13" s="21"/>
      <c s="21"/>
      <c s="21"/>
      <c s="21"/>
      <c s="21"/>
      <c s="21"/>
      <c s="21"/>
      <c s="21"/>
      <c s="21"/>
      <c s="21"/>
      <c s="21"/>
      <c s="21"/>
      <c s="21"/>
      <c s="21"/>
      <c s="21"/>
      <c s="21"/>
      <c s="21"/>
      <c s="21"/>
      <c s="21"/>
      <c s="21"/>
      <c s="21"/>
      <c s="21"/>
      <c s="21"/>
      <c s="21"/>
      <c s="21"/>
      <c s="21"/>
      <c s="21"/>
      <c s="21"/>
      <c s="21"/>
      <c s="21"/>
      <c s="21"/>
      <c s="21"/>
      <c s="21"/>
    </row>
    <row r="14" spans="1:45" ht="24.95" customHeight="1" thickBot="1">
      <c r="A14" s="15" t="str">
        <f>IFERROR(IF(X20&gt;=1,Y20,""),"")</f>
        <v>16.डीडवाना रोड,कोलिया</v>
      </c>
      <c s="15">
        <f t="shared" si="0"/>
        <v>1</v>
      </c>
      <c r="M14" s="473" t="s">
        <v>67</v>
      </c>
      <c s="474"/>
      <c s="474"/>
      <c s="475" t="s">
        <v>68</v>
      </c>
      <c s="475"/>
      <c s="475"/>
      <c s="475"/>
      <c s="475"/>
      <c s="475"/>
      <c s="475"/>
      <c s="475"/>
      <c s="475"/>
      <c s="475"/>
      <c s="475"/>
      <c s="475"/>
      <c s="475"/>
      <c s="475"/>
      <c s="475"/>
      <c s="475"/>
      <c s="475"/>
      <c s="475"/>
      <c s="476"/>
      <c s="477" t="s">
        <v>69</v>
      </c>
      <c s="478"/>
      <c s="478"/>
      <c s="478"/>
      <c s="479">
        <v>9828789204</v>
      </c>
      <c s="479"/>
      <c s="479"/>
      <c s="479"/>
      <c s="479"/>
      <c s="479"/>
      <c s="480"/>
    </row>
    <row r="15" spans="1:45" ht="6.95" customHeight="1">
      <c r="A15" s="15" t="str">
        <f>IFERROR(IF(AI20&gt;=1,AJ20,""),"")</f>
        <v>17 सांसियो का मोहल्ला, कोलिया</v>
      </c>
      <c s="15">
        <f t="shared" si="0"/>
        <v>1</v>
      </c>
      <c r="M15" s="21"/>
      <c s="21"/>
      <c s="21"/>
      <c s="21"/>
      <c s="21"/>
      <c s="21"/>
      <c s="21"/>
      <c s="21"/>
      <c s="21"/>
      <c s="21"/>
      <c s="21"/>
      <c s="21"/>
      <c s="21"/>
      <c s="21"/>
      <c s="21"/>
      <c s="21"/>
      <c s="21"/>
      <c s="21"/>
      <c s="21"/>
      <c s="21"/>
      <c s="21"/>
      <c s="21"/>
      <c s="21"/>
      <c s="21"/>
      <c s="21"/>
      <c s="21"/>
      <c s="21"/>
      <c s="21"/>
      <c s="21"/>
      <c s="21"/>
      <c s="21"/>
      <c s="21"/>
      <c s="21"/>
    </row>
    <row r="16" spans="1:45" ht="32.25" customHeight="1">
      <c r="A16" s="15" t="str">
        <f>IFERROR(IF(M19&gt;=1,N19,""),"")</f>
        <v>11.खातियों का बास,कोलिया</v>
      </c>
      <c s="15">
        <f t="shared" si="0"/>
        <v>1</v>
      </c>
      <c r="M16" s="481" t="s">
        <v>70</v>
      </c>
      <c s="481"/>
      <c s="481"/>
      <c s="481"/>
      <c s="481"/>
      <c s="481"/>
      <c s="481"/>
      <c s="481"/>
      <c s="481"/>
      <c s="481"/>
      <c s="481"/>
      <c s="481"/>
      <c s="481"/>
      <c s="481"/>
      <c s="481"/>
      <c s="481"/>
      <c s="481"/>
      <c s="481"/>
      <c s="481"/>
      <c s="481"/>
      <c s="481"/>
      <c s="481"/>
      <c s="481"/>
      <c s="481"/>
      <c s="481"/>
      <c s="481"/>
      <c s="481"/>
      <c s="481"/>
      <c s="481"/>
      <c s="481"/>
      <c s="481"/>
      <c s="481"/>
      <c s="481"/>
    </row>
    <row r="17" spans="1:45" ht="21.95" customHeight="1">
      <c r="A17" s="15" t="str">
        <f>IFERROR(IF(X19&gt;=1,Y19,""),"")</f>
        <v xml:space="preserve">12.मेघवालों का बास,कोलिया </v>
      </c>
      <c s="15">
        <f t="shared" si="0"/>
        <v>1</v>
      </c>
      <c r="M17" s="342">
        <f>IF(LEN(N17)&gt;=2,1,0)</f>
        <v>1</v>
      </c>
      <c s="466" t="s">
        <v>71</v>
      </c>
      <c s="466"/>
      <c s="466"/>
      <c s="466"/>
      <c s="466"/>
      <c s="466"/>
      <c s="466"/>
      <c s="466"/>
      <c s="466"/>
      <c s="466"/>
      <c s="345">
        <f>IF(LEN(Y17)&gt;=2,M17+1,0)</f>
        <v>2</v>
      </c>
      <c s="467" t="s">
        <v>72</v>
      </c>
      <c s="467"/>
      <c s="467"/>
      <c s="467"/>
      <c s="467"/>
      <c s="467"/>
      <c s="467"/>
      <c s="467"/>
      <c s="467"/>
      <c s="467"/>
      <c s="344">
        <f>IF(LEN(AJ17)&gt;=2,X17+1,0)</f>
        <v>3</v>
      </c>
      <c s="468" t="s">
        <v>73</v>
      </c>
      <c s="468"/>
      <c s="468"/>
      <c s="468"/>
      <c s="468"/>
      <c s="468"/>
      <c s="468"/>
      <c s="468"/>
      <c s="468"/>
      <c s="468"/>
    </row>
    <row r="18" spans="1:45" ht="21.95" customHeight="1">
      <c r="A18" s="15" t="str">
        <f>IFERROR(IF(AI19&gt;=1,AJ19,""),"")</f>
        <v>13सांखलों का बास,कोलिया 14.प्रजापत कालोनी,कोलिया</v>
      </c>
      <c s="15">
        <f t="shared" si="0"/>
        <v>1</v>
      </c>
      <c r="M18" s="343">
        <f>IF(LEN(N18)&gt;=2,AI17+1,0)</f>
        <v>4</v>
      </c>
      <c s="469" t="s">
        <v>74</v>
      </c>
      <c s="470"/>
      <c s="470"/>
      <c s="470"/>
      <c s="470"/>
      <c s="470"/>
      <c s="470"/>
      <c s="470"/>
      <c s="470"/>
      <c s="471"/>
      <c s="342">
        <f>IF(LEN(Y18)&gt;=2,M18+1,0)</f>
        <v>5</v>
      </c>
      <c s="460" t="s">
        <v>75</v>
      </c>
      <c s="461"/>
      <c s="461"/>
      <c s="461"/>
      <c s="461"/>
      <c s="461"/>
      <c s="461"/>
      <c s="461"/>
      <c s="461"/>
      <c s="462"/>
      <c s="345">
        <f>IF(LEN(AJ18)&gt;=2,X18+1,0)</f>
        <v>6</v>
      </c>
      <c s="472" t="s">
        <v>76</v>
      </c>
      <c s="464"/>
      <c s="464"/>
      <c s="464"/>
      <c s="464"/>
      <c s="464"/>
      <c s="464"/>
      <c s="464"/>
      <c s="464"/>
      <c s="465"/>
    </row>
    <row r="19" spans="1:45" ht="21.95" customHeight="1">
      <c r="A19" s="15" t="str">
        <f>IFERROR(IF(M20&gt;=1,N20,""),"")</f>
        <v>15.सिलावटो का बास,कोलिया</v>
      </c>
      <c s="15">
        <f t="shared" si="0"/>
        <v>1</v>
      </c>
      <c r="M19" s="344">
        <f>IF(LEN(N19)&gt;=2,AI18+1,0)</f>
        <v>7</v>
      </c>
      <c s="448" t="s">
        <v>77</v>
      </c>
      <c s="449"/>
      <c s="449"/>
      <c s="449"/>
      <c s="449"/>
      <c s="449"/>
      <c s="449"/>
      <c s="449"/>
      <c s="449"/>
      <c s="450"/>
      <c s="343">
        <f>IF(LEN(Y19)&gt;=2,M19+1,0)</f>
        <v>8</v>
      </c>
      <c s="451" t="s">
        <v>78</v>
      </c>
      <c s="452"/>
      <c s="452"/>
      <c s="452"/>
      <c s="452"/>
      <c s="452"/>
      <c s="452"/>
      <c s="452"/>
      <c s="452"/>
      <c s="453"/>
      <c s="342">
        <f>IF(LEN(AJ19)&gt;=2,X19+1,0)</f>
        <v>9</v>
      </c>
      <c s="454" t="s">
        <v>79</v>
      </c>
      <c s="455"/>
      <c s="455"/>
      <c s="455"/>
      <c s="455"/>
      <c s="455"/>
      <c s="455"/>
      <c s="455"/>
      <c s="455"/>
      <c s="456"/>
    </row>
    <row r="20" spans="1:45" ht="24" customHeight="1">
      <c r="A20" s="15" t="str">
        <f>IFERROR(IF(X20&gt;=1,Y20,""),"")</f>
        <v>16.डीडवाना रोड,कोलिया</v>
      </c>
      <c s="15">
        <f t="shared" si="0"/>
        <v>1</v>
      </c>
      <c r="M20" s="345">
        <f>IF(LEN(N20)&gt;=2,AI19+1,0)</f>
        <v>10</v>
      </c>
      <c s="457" t="s">
        <v>80</v>
      </c>
      <c s="458"/>
      <c s="458"/>
      <c s="458"/>
      <c s="458"/>
      <c s="458"/>
      <c s="458"/>
      <c s="458"/>
      <c s="458"/>
      <c s="459"/>
      <c s="344">
        <f>IF(LEN(Y20)&gt;=2,M20+1,0)</f>
        <v>11</v>
      </c>
      <c s="460" t="s">
        <v>81</v>
      </c>
      <c s="461"/>
      <c s="461"/>
      <c s="461"/>
      <c s="461"/>
      <c s="461"/>
      <c s="461"/>
      <c s="461"/>
      <c s="461"/>
      <c s="462"/>
      <c s="343">
        <f>IF(LEN(AJ20)&gt;=2,X20+1,0)</f>
        <v>12</v>
      </c>
      <c s="463" t="s">
        <v>82</v>
      </c>
      <c s="464"/>
      <c s="464"/>
      <c s="464"/>
      <c s="464"/>
      <c s="464"/>
      <c s="464"/>
      <c s="464"/>
      <c s="464"/>
      <c s="465"/>
    </row>
    <row r="21" spans="1:45" ht="9" customHeight="1">
      <c r="A21" s="15" t="str">
        <f>IFERROR(IF(AI20&gt;=1,AJ20,""),"")</f>
        <v>17 सांसियो का मोहल्ला, कोलिया</v>
      </c>
      <c s="15">
        <f t="shared" si="0"/>
        <v>1</v>
      </c>
      <c r="M21" s="346"/>
      <c s="346"/>
      <c s="346"/>
      <c s="346"/>
      <c s="346"/>
      <c s="346"/>
      <c s="346"/>
      <c s="346"/>
      <c s="346"/>
      <c s="346"/>
      <c s="346"/>
      <c s="346"/>
      <c s="346"/>
      <c s="346"/>
      <c s="346"/>
      <c s="346"/>
      <c s="346"/>
      <c s="346"/>
      <c s="346"/>
      <c s="346"/>
      <c s="346"/>
      <c s="346"/>
      <c s="346"/>
      <c s="346"/>
      <c s="346"/>
      <c s="346"/>
      <c s="346"/>
      <c s="346"/>
      <c s="346"/>
      <c s="346"/>
      <c s="346"/>
      <c s="346"/>
      <c s="346"/>
    </row>
    <row r="22" spans="13:45" ht="23.25">
      <c r="M22" s="441" t="s">
        <v>83</v>
      </c>
      <c s="441"/>
      <c s="441"/>
      <c s="441"/>
      <c s="441"/>
      <c s="441"/>
      <c s="441"/>
      <c s="441"/>
      <c s="441"/>
      <c s="441"/>
      <c s="441"/>
      <c s="441"/>
      <c s="441"/>
      <c s="441"/>
      <c s="441"/>
      <c s="441"/>
      <c s="441"/>
      <c s="441"/>
      <c s="441"/>
      <c s="441"/>
      <c s="441"/>
      <c s="441"/>
      <c s="441"/>
      <c s="441"/>
      <c s="441"/>
      <c s="441"/>
      <c s="441"/>
      <c s="441"/>
      <c s="441"/>
      <c s="441"/>
      <c s="441"/>
      <c s="441"/>
      <c s="441"/>
    </row>
    <row r="23" spans="13:45" ht="27.75" customHeight="1">
      <c r="M23" s="442" t="s">
        <v>84</v>
      </c>
      <c s="442"/>
      <c s="442"/>
      <c s="442"/>
      <c s="442"/>
      <c s="442"/>
      <c s="442"/>
      <c s="442"/>
      <c s="442"/>
      <c s="442"/>
      <c s="442"/>
      <c s="442"/>
      <c s="443" t="s">
        <v>85</v>
      </c>
      <c s="443"/>
      <c s="443"/>
      <c s="443"/>
      <c s="443"/>
      <c s="443"/>
      <c s="443"/>
      <c s="443"/>
      <c s="444" t="s">
        <v>86</v>
      </c>
      <c s="444"/>
      <c s="444"/>
      <c s="444"/>
      <c s="444"/>
      <c s="444"/>
      <c s="444"/>
      <c s="444"/>
      <c s="444"/>
      <c s="444"/>
      <c s="444"/>
      <c s="444"/>
      <c s="444"/>
    </row>
    <row r="24" spans="13:45" ht="24.95" customHeight="1">
      <c r="M24" s="445" t="s">
        <v>36</v>
      </c>
      <c s="445"/>
      <c s="445"/>
      <c s="445" t="s">
        <v>38</v>
      </c>
      <c s="445"/>
      <c s="445"/>
      <c s="445" t="s">
        <v>41</v>
      </c>
      <c s="445"/>
      <c s="445"/>
      <c s="445" t="s">
        <v>87</v>
      </c>
      <c s="445"/>
      <c s="445"/>
      <c s="446" t="s">
        <v>36</v>
      </c>
      <c s="446"/>
      <c s="446" t="s">
        <v>38</v>
      </c>
      <c s="446"/>
      <c s="446" t="s">
        <v>41</v>
      </c>
      <c s="446"/>
      <c s="446" t="s">
        <v>87</v>
      </c>
      <c s="446"/>
      <c s="447" t="s">
        <v>36</v>
      </c>
      <c s="447"/>
      <c s="447"/>
      <c s="447" t="s">
        <v>38</v>
      </c>
      <c s="447"/>
      <c s="447"/>
      <c s="447" t="s">
        <v>41</v>
      </c>
      <c s="447"/>
      <c s="447"/>
      <c s="447" t="s">
        <v>87</v>
      </c>
      <c s="447"/>
      <c s="447"/>
      <c s="447"/>
    </row>
    <row r="25" spans="13:45" ht="24.95" customHeight="1">
      <c r="M25" s="439">
        <f>COUNTIFS('M. SUCHI'!$E$6:$E$1316,"&gt;=1",'M. SUCHI'!$K$6:$K$1316,M24)</f>
        <v>0</v>
      </c>
      <c s="439"/>
      <c s="439"/>
      <c s="439">
        <f>COUNTIFS('M. SUCHI'!$E$6:$E$1316,"&gt;=1",'M. SUCHI'!$K$6:$K$1316,P24)</f>
        <v>1</v>
      </c>
      <c s="439"/>
      <c s="439"/>
      <c s="439">
        <f>COUNTIFS('M. SUCHI'!$E$6:$E$1316,"&gt;=1",'M. SUCHI'!$K$6:$K$1316,S24)</f>
        <v>0</v>
      </c>
      <c s="439"/>
      <c s="439"/>
      <c s="440">
        <f>M25+P25+S25</f>
        <v>1</v>
      </c>
      <c s="440"/>
      <c s="440"/>
      <c s="437">
        <f>COUNTIFS('M. SUCHI'!$E$6:$E$1316,"&gt;=1",'M. SUCHI'!$K$6:$K$1316,Y24,'M. SUCHI'!$S$6:$S$1316,"YES")</f>
        <v>0</v>
      </c>
      <c s="437"/>
      <c s="437">
        <f>COUNTIFS('M. SUCHI'!$E$6:$E$1316,"&gt;=1",'M. SUCHI'!$K$6:$K$1316,AA24,'M. SUCHI'!$S$6:$S$1316,"YES")</f>
        <v>0</v>
      </c>
      <c s="437"/>
      <c s="437">
        <f>COUNTIFS('M. SUCHI'!$E$6:$E$1316,"&gt;=1",'M. SUCHI'!$K$6:$K$1316,AC24,'M. SUCHI'!$S$6:$S$1316,"YES")</f>
        <v>0</v>
      </c>
      <c s="437"/>
      <c s="438">
        <f>Y25+AA25+AC25</f>
        <v>0</v>
      </c>
      <c s="438"/>
      <c s="435">
        <f>M25-Y25</f>
        <v>0</v>
      </c>
      <c s="435"/>
      <c s="435"/>
      <c s="435">
        <f>P25-AA25</f>
        <v>1</v>
      </c>
      <c s="435"/>
      <c s="435"/>
      <c s="435">
        <f>S25-AC25</f>
        <v>0</v>
      </c>
      <c s="435"/>
      <c s="435"/>
      <c s="436">
        <f>AG25+AJ25+AM25</f>
        <v>1</v>
      </c>
      <c s="436"/>
      <c s="436"/>
      <c s="436"/>
    </row>
    <row r="26" ht="15"/>
    <row r="27" ht="15"/>
    <row r="28" ht="15"/>
    <row r="29" ht="15.75" thickBot="1"/>
  </sheetData>
  <sheetProtection password="CDA0" sheet="1" objects="1" scenarios="1"/>
  <mergeCells count="79">
    <mergeCell ref="AQ6:AS6"/>
    <mergeCell ref="M2:AS2"/>
    <mergeCell ref="M4:R4"/>
    <mergeCell ref="S4:X4"/>
    <mergeCell ref="Y4:Z4"/>
    <mergeCell ref="AA4:AB4"/>
    <mergeCell ref="AC4:AI4"/>
    <mergeCell ref="AJ4:AO4"/>
    <mergeCell ref="AP4:AQ4"/>
    <mergeCell ref="AR4:AS4"/>
    <mergeCell ref="AG8:AK8"/>
    <mergeCell ref="AL8:AN8"/>
    <mergeCell ref="AO8:AS8"/>
    <mergeCell ref="M6:N6"/>
    <mergeCell ref="O6:R6"/>
    <mergeCell ref="S6:T6"/>
    <mergeCell ref="U6:Y6"/>
    <mergeCell ref="M8:P8"/>
    <mergeCell ref="Q8:U8"/>
    <mergeCell ref="V8:W8"/>
    <mergeCell ref="X8:AB8"/>
    <mergeCell ref="AC8:AF8"/>
    <mergeCell ref="AB6:AF6"/>
    <mergeCell ref="AG6:AH6"/>
    <mergeCell ref="AI6:AM6"/>
    <mergeCell ref="AN6:AP6"/>
    <mergeCell ref="M10:P10"/>
    <mergeCell ref="Q10:S10"/>
    <mergeCell ref="T10:Y10"/>
    <mergeCell ref="Z10:AS10"/>
    <mergeCell ref="M12:T12"/>
    <mergeCell ref="U12:AH12"/>
    <mergeCell ref="AI12:AK12"/>
    <mergeCell ref="AL12:AS12"/>
    <mergeCell ref="M14:O14"/>
    <mergeCell ref="P14:AH14"/>
    <mergeCell ref="AI14:AL14"/>
    <mergeCell ref="AM14:AS14"/>
    <mergeCell ref="M16:AS16"/>
    <mergeCell ref="N17:W17"/>
    <mergeCell ref="Y17:AH17"/>
    <mergeCell ref="AJ17:AS17"/>
    <mergeCell ref="N18:W18"/>
    <mergeCell ref="Y18:AH18"/>
    <mergeCell ref="AJ18:AS18"/>
    <mergeCell ref="N19:W19"/>
    <mergeCell ref="Y19:AH19"/>
    <mergeCell ref="AJ19:AS19"/>
    <mergeCell ref="N20:W20"/>
    <mergeCell ref="Y20:AH20"/>
    <mergeCell ref="AJ20:AS20"/>
    <mergeCell ref="M22:AS22"/>
    <mergeCell ref="M23:X23"/>
    <mergeCell ref="Y23:AF23"/>
    <mergeCell ref="AG23:AS23"/>
    <mergeCell ref="M24:O24"/>
    <mergeCell ref="P24:R24"/>
    <mergeCell ref="S24:U24"/>
    <mergeCell ref="V24:X24"/>
    <mergeCell ref="Y24:Z24"/>
    <mergeCell ref="AA24:AB24"/>
    <mergeCell ref="AC24:AD24"/>
    <mergeCell ref="AE24:AF24"/>
    <mergeCell ref="AG24:AI24"/>
    <mergeCell ref="AJ24:AL24"/>
    <mergeCell ref="AM24:AO24"/>
    <mergeCell ref="AP24:AS24"/>
    <mergeCell ref="M25:O25"/>
    <mergeCell ref="P25:R25"/>
    <mergeCell ref="S25:U25"/>
    <mergeCell ref="V25:X25"/>
    <mergeCell ref="Y25:Z25"/>
    <mergeCell ref="AM25:AO25"/>
    <mergeCell ref="AP25:AS25"/>
    <mergeCell ref="AA25:AB25"/>
    <mergeCell ref="AC25:AD25"/>
    <mergeCell ref="AE25:AF25"/>
    <mergeCell ref="AG25:AI25"/>
    <mergeCell ref="AJ25:AL25"/>
  </mergeCells>
  <conditionalFormatting sqref="Y17:AH17">
    <cfRule type="expression" priority="31" dxfId="76">
      <formula>$M17=0</formula>
    </cfRule>
    <cfRule type="expression" priority="32" dxfId="76">
      <formula>$M17=0</formula>
    </cfRule>
    <cfRule type="expression" priority="33" dxfId="76">
      <formula>$M17=0</formula>
    </cfRule>
  </conditionalFormatting>
  <conditionalFormatting sqref="AJ17:AS17">
    <cfRule type="expression" priority="28" dxfId="76">
      <formula>$X17=0</formula>
    </cfRule>
    <cfRule type="expression" priority="30" dxfId="76">
      <formula>$X17=0</formula>
    </cfRule>
  </conditionalFormatting>
  <conditionalFormatting sqref="AJ17">
    <cfRule type="expression" priority="29" dxfId="76">
      <formula>$X17=0</formula>
    </cfRule>
  </conditionalFormatting>
  <conditionalFormatting sqref="Y18:AH18">
    <cfRule type="expression" priority="26" dxfId="76">
      <formula>$M18=0</formula>
    </cfRule>
    <cfRule type="expression" priority="27" dxfId="76">
      <formula>$M18=0</formula>
    </cfRule>
  </conditionalFormatting>
  <conditionalFormatting sqref="Y18">
    <cfRule type="expression" priority="25" dxfId="76">
      <formula>$AI17=0</formula>
    </cfRule>
  </conditionalFormatting>
  <conditionalFormatting sqref="AJ18:AS18">
    <cfRule type="expression" priority="22" dxfId="76">
      <formula>$M18=0</formula>
    </cfRule>
    <cfRule type="expression" priority="23" dxfId="76">
      <formula>$X18=0</formula>
    </cfRule>
    <cfRule type="expression" priority="24" dxfId="76">
      <formula>$X18=0</formula>
    </cfRule>
  </conditionalFormatting>
  <conditionalFormatting sqref="N19:W19">
    <cfRule type="expression" priority="19" dxfId="76">
      <formula>$X18=0</formula>
    </cfRule>
    <cfRule type="expression" priority="20" dxfId="76">
      <formula>$AI18=0</formula>
    </cfRule>
    <cfRule type="expression" priority="21" dxfId="76">
      <formula>$AI18=0</formula>
    </cfRule>
  </conditionalFormatting>
  <conditionalFormatting sqref="Y19:AH19">
    <cfRule type="expression" priority="18" dxfId="76">
      <formula>$M19=0</formula>
    </cfRule>
  </conditionalFormatting>
  <conditionalFormatting sqref="Y19">
    <cfRule type="expression" priority="16" dxfId="76">
      <formula>$AI17=0</formula>
    </cfRule>
    <cfRule type="expression" priority="17" dxfId="76">
      <formula>$M19=0</formula>
    </cfRule>
  </conditionalFormatting>
  <conditionalFormatting sqref="AJ19:AS19">
    <cfRule type="expression" priority="13" dxfId="76">
      <formula>$M19=0</formula>
    </cfRule>
    <cfRule type="expression" priority="14" dxfId="76">
      <formula>$X19=0</formula>
    </cfRule>
    <cfRule type="expression" priority="15" dxfId="76">
      <formula>$X19=0</formula>
    </cfRule>
  </conditionalFormatting>
  <conditionalFormatting sqref="N20:W20">
    <cfRule type="expression" priority="9" dxfId="76">
      <formula>$AI19=0</formula>
    </cfRule>
  </conditionalFormatting>
  <conditionalFormatting sqref="N20">
    <cfRule type="expression" priority="7" dxfId="76">
      <formula>$AI18=0</formula>
    </cfRule>
    <cfRule type="expression" priority="8" dxfId="76">
      <formula>$AI19=0</formula>
    </cfRule>
  </conditionalFormatting>
  <conditionalFormatting sqref="Y20:AH20">
    <cfRule type="expression" priority="4" dxfId="76">
      <formula>$M19=0</formula>
    </cfRule>
    <cfRule type="expression" priority="5" dxfId="76">
      <formula>$M20=0</formula>
    </cfRule>
    <cfRule type="expression" priority="6" dxfId="76">
      <formula>$M20=0</formula>
    </cfRule>
    <cfRule type="expression" priority="12" dxfId="76">
      <formula>$AI19=0</formula>
    </cfRule>
  </conditionalFormatting>
  <conditionalFormatting sqref="Y20">
    <cfRule type="expression" priority="10" dxfId="76">
      <formula>$AI18=0</formula>
    </cfRule>
    <cfRule type="expression" priority="11" dxfId="76">
      <formula>$AI19=0</formula>
    </cfRule>
  </conditionalFormatting>
  <conditionalFormatting sqref="AJ20:AS20">
    <cfRule type="expression" priority="1" dxfId="76">
      <formula>$X19=0</formula>
    </cfRule>
    <cfRule type="expression" priority="2" dxfId="76">
      <formula>$X20=0</formula>
    </cfRule>
    <cfRule type="expression" priority="3" dxfId="76">
      <formula>$X20=0</formula>
    </cfRule>
  </conditionalFormatting>
  <conditionalFormatting sqref="M25:AS25">
    <cfRule type="cellIs" priority="34" dxfId="0" operator="equal">
      <formula>0</formula>
    </cfRule>
  </conditionalFormatting>
  <conditionalFormatting sqref="X17:AH20">
    <cfRule type="expression" priority="37" dxfId="1">
      <formula>$M17=0</formula>
    </cfRule>
  </conditionalFormatting>
  <conditionalFormatting sqref="AI17:AS20">
    <cfRule type="expression" priority="36" dxfId="1">
      <formula>$X17=0</formula>
    </cfRule>
  </conditionalFormatting>
  <conditionalFormatting sqref="M18:M20 N19:W20">
    <cfRule type="expression" priority="35" dxfId="1">
      <formula>$AI17=0</formula>
    </cfRule>
  </conditionalFormatting>
  <dataValidations count="1">
    <dataValidation type="list" allowBlank="1" showInputMessage="1" showErrorMessage="1" sqref="B4:B21">
      <formula1>वास</formula1>
    </dataValidation>
  </dataValidations>
  <pageMargins left="0" right="0" top="0" bottom="0" header="0" footer="0"/>
  <pageSetup orientation="landscape" paperSize="9" scale="95"/>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rgb="FF006600"/>
  </sheetPr>
  <dimension ref="D1:T2501"/>
  <sheetViews>
    <sheetView showRowColHeaders="0" tabSelected="1" zoomScale="130" zoomScaleNormal="130" workbookViewId="0" topLeftCell="G1">
      <selection pane="topLeft" activeCell="G1" sqref="G1"/>
    </sheetView>
  </sheetViews>
  <sheetFormatPr defaultColWidth="0" defaultRowHeight="15" zeroHeight="1"/>
  <cols>
    <col min="1" max="1" width="5" hidden="1" customWidth="1"/>
    <col min="2" max="2" width="3.42857142857143" hidden="1" customWidth="1"/>
    <col min="3" max="3" width="5.42857142857143" hidden="1" customWidth="1"/>
    <col min="4" max="4" width="2.57142857142857" hidden="1" customWidth="1"/>
    <col min="5" max="5" width="6.28571428571429" style="169" customWidth="1"/>
    <col min="6" max="6" width="7" style="169" customWidth="1"/>
    <col min="7" max="7" width="19.4285714285714" style="170" customWidth="1"/>
    <col min="8" max="8" width="11.7142857142857" style="169" customWidth="1"/>
    <col min="9" max="9" width="17.5714285714286" style="168" customWidth="1"/>
    <col min="10" max="10" width="15.8571428571429" style="168" customWidth="1"/>
    <col min="11" max="11" width="7.28571428571429" style="169" customWidth="1"/>
    <col min="12" max="12" width="12.5714285714286" style="169" customWidth="1"/>
    <col min="13" max="13" width="7.14285714285714" style="317" customWidth="1"/>
    <col min="14" max="14" width="7.57142857142857" style="318" customWidth="1"/>
    <col min="15" max="15" width="14.1428571428571" style="167" customWidth="1"/>
    <col min="16" max="16" width="15.8571428571429" style="169" customWidth="1"/>
    <col min="17" max="17" width="15.8571428571429" style="391" customWidth="1"/>
    <col min="18" max="18" width="12.7142857142857" style="167" customWidth="1"/>
    <col min="19" max="19" width="6.85714285714286" customWidth="1"/>
    <col min="20" max="20" width="11.2857142857143" customWidth="1"/>
    <col min="21" max="22" width="5" hidden="1" customWidth="1"/>
    <col min="23" max="23" width="9.14285714285714" hidden="1" customWidth="1"/>
    <col min="24" max="16384" width="9.14285714285714" hidden="1"/>
  </cols>
  <sheetData>
    <row r="1" spans="7:19" ht="14.25" customHeight="1">
      <c r="G1" s="378">
        <f ca="1">IFERROR(IF(G2&gt;=H1,DATE(YEAR(G2),1,1),0),0)</f>
        <v>45292</v>
      </c>
      <c s="379">
        <v>18264</v>
      </c>
      <c s="380" t="s">
        <v>88</v>
      </c>
      <c r="Q1" s="392"/>
      <c r="S1" t="s">
        <v>89</v>
      </c>
    </row>
    <row r="2" spans="7:7" ht="14.25" customHeight="1" hidden="1">
      <c r="G2" s="319">
        <f ca="1">TODAY()</f>
        <v>45359</v>
      </c>
    </row>
    <row r="3" spans="5:19" ht="17.25" customHeight="1">
      <c r="E3" s="541" t="s">
        <v>90</v>
      </c>
      <c s="541"/>
      <c s="541"/>
      <c s="541"/>
      <c s="541"/>
      <c s="541"/>
      <c s="541"/>
      <c s="541"/>
      <c s="541"/>
      <c s="541"/>
      <c s="541"/>
      <c s="541"/>
      <c s="541"/>
      <c s="541"/>
      <c s="541"/>
    </row>
    <row r="4" spans="5:19" ht="22.5" customHeight="1">
      <c r="E4" s="320"/>
      <c s="542" t="s">
        <v>91</v>
      </c>
      <c s="542"/>
      <c s="542"/>
      <c s="542"/>
      <c s="542"/>
      <c s="542"/>
      <c s="542"/>
      <c s="542"/>
      <c s="542"/>
      <c s="542"/>
      <c s="542"/>
      <c s="542"/>
      <c s="542"/>
      <c s="542"/>
    </row>
    <row r="5" spans="5:19" ht="29.25" customHeight="1">
      <c r="E5" s="321" t="s">
        <v>92</v>
      </c>
      <c s="322" t="s">
        <v>93</v>
      </c>
      <c s="323" t="s">
        <v>94</v>
      </c>
      <c s="321" t="s">
        <v>95</v>
      </c>
      <c s="327" t="s">
        <v>96</v>
      </c>
      <c s="327" t="s">
        <v>97</v>
      </c>
      <c s="327" t="s">
        <v>98</v>
      </c>
      <c s="327" t="s">
        <v>99</v>
      </c>
      <c s="327" t="s">
        <v>100</v>
      </c>
      <c s="327" t="s">
        <v>100</v>
      </c>
      <c s="327" t="s">
        <v>101</v>
      </c>
      <c s="327" t="s">
        <v>102</v>
      </c>
      <c s="393" t="s">
        <v>102</v>
      </c>
      <c s="327" t="s">
        <v>103</v>
      </c>
      <c s="335" t="s">
        <v>104</v>
      </c>
    </row>
    <row r="6" spans="4:19" ht="18" customHeight="1">
      <c r="D6">
        <f>IF(E6&gt;=1,(IF(LEN(I6)&gt;=2,(IF(LEN(K6)&gt;=1,(IF(N6&gt;=18,1,0)),0)),0)),0)</f>
        <v>1</v>
      </c>
      <c s="324">
        <v>1</v>
      </c>
      <c s="324">
        <v>1</v>
      </c>
      <c s="325" t="s">
        <v>71</v>
      </c>
      <c s="326">
        <v>497</v>
      </c>
      <c s="328" t="s">
        <v>105</v>
      </c>
      <c s="328" t="s">
        <v>106</v>
      </c>
      <c s="326" t="s">
        <v>38</v>
      </c>
      <c s="329"/>
      <c s="330">
        <f>IFERROR(IF(D6&gt;=1,(IF(L6&gt;=$H$1,ROUNDDOWN(($G$1-L6)/365,0),0)),0),0)</f>
        <v>0</v>
      </c>
      <c s="331">
        <v>81</v>
      </c>
      <c s="332" t="s">
        <v>107</v>
      </c>
      <c s="333" t="s">
        <v>108</v>
      </c>
      <c s="394" t="str">
        <f>SUBSTITUTE(P6,LEFT(P6,8),"xxxxxxxx")</f>
        <v>xxxxxxxx7223</v>
      </c>
      <c s="332" t="s">
        <v>109</v>
      </c>
      <c s="336"/>
    </row>
    <row r="7" spans="4:19" ht="18" customHeight="1">
      <c r="D7">
        <f t="shared" si="0" ref="D7:D19">IF(E7&gt;=1,(IF(LEN(I7)&gt;=2,(IF(LEN(K7)&gt;=1,(IF(N7&gt;=18,1,0)),0)),0)),0)</f>
        <v>0</v>
      </c>
      <c s="338"/>
      <c s="338"/>
      <c s="337"/>
      <c s="339"/>
      <c s="340"/>
      <c s="340"/>
      <c s="339"/>
      <c s="373"/>
      <c s="334">
        <f t="shared" si="1" ref="M7:M17">IFERROR(IF(D7&gt;=1,(IF(L7&gt;=$H$1,ROUNDDOWN(($G$1-L7)/365,0),0)),0),0)</f>
        <v>0</v>
      </c>
      <c s="374"/>
      <c s="375"/>
      <c s="376"/>
      <c s="395" t="str">
        <f t="shared" si="2" ref="Q7:Q70">SUBSTITUTE(P7,LEFT(P7,8),"xxxxxxxx")</f>
        <v/>
      </c>
      <c s="375"/>
      <c s="377"/>
    </row>
    <row r="8" spans="4:19" ht="18" customHeight="1">
      <c r="D8">
        <f t="shared" si="0"/>
        <v>0</v>
      </c>
      <c s="338"/>
      <c s="338"/>
      <c s="337"/>
      <c s="339"/>
      <c s="340"/>
      <c s="340"/>
      <c s="339"/>
      <c s="373"/>
      <c s="334">
        <f t="shared" si="1"/>
        <v>0</v>
      </c>
      <c s="374"/>
      <c s="375"/>
      <c s="376"/>
      <c s="395" t="str">
        <f t="shared" si="2"/>
        <v/>
      </c>
      <c s="375"/>
      <c s="377"/>
    </row>
    <row r="9" spans="4:19" ht="18" customHeight="1">
      <c r="D9">
        <f t="shared" si="0"/>
        <v>0</v>
      </c>
      <c s="338"/>
      <c s="338"/>
      <c s="337"/>
      <c s="339"/>
      <c s="340"/>
      <c s="340"/>
      <c s="339"/>
      <c s="373"/>
      <c s="334">
        <f t="shared" si="1"/>
        <v>0</v>
      </c>
      <c s="374"/>
      <c s="375"/>
      <c s="376"/>
      <c s="395" t="str">
        <f t="shared" si="2"/>
        <v/>
      </c>
      <c s="375"/>
      <c s="377"/>
    </row>
    <row r="10" spans="4:19" ht="18" customHeight="1">
      <c r="D10">
        <f t="shared" si="0"/>
        <v>0</v>
      </c>
      <c s="338"/>
      <c s="338"/>
      <c s="337"/>
      <c s="339"/>
      <c s="340"/>
      <c s="340"/>
      <c s="339"/>
      <c s="373"/>
      <c s="334">
        <f t="shared" si="1"/>
        <v>0</v>
      </c>
      <c s="374"/>
      <c s="375"/>
      <c s="376"/>
      <c s="395" t="str">
        <f t="shared" si="2"/>
        <v/>
      </c>
      <c s="375"/>
      <c s="377"/>
    </row>
    <row r="11" spans="4:19" ht="18" customHeight="1">
      <c r="D11">
        <f t="shared" si="0"/>
        <v>0</v>
      </c>
      <c s="338"/>
      <c s="338"/>
      <c s="337"/>
      <c s="339"/>
      <c s="340"/>
      <c s="340"/>
      <c s="339"/>
      <c s="373"/>
      <c s="334">
        <f t="shared" si="1"/>
        <v>0</v>
      </c>
      <c s="374"/>
      <c s="375"/>
      <c s="376"/>
      <c s="395" t="str">
        <f t="shared" si="2"/>
        <v/>
      </c>
      <c s="375"/>
      <c s="377"/>
    </row>
    <row r="12" spans="4:19" ht="18" customHeight="1">
      <c r="D12">
        <f t="shared" si="0"/>
        <v>0</v>
      </c>
      <c s="338"/>
      <c s="338"/>
      <c s="337"/>
      <c s="339"/>
      <c s="340"/>
      <c s="340"/>
      <c s="339"/>
      <c s="373"/>
      <c s="334">
        <f t="shared" si="1"/>
        <v>0</v>
      </c>
      <c s="374"/>
      <c s="375"/>
      <c s="376"/>
      <c s="395" t="str">
        <f t="shared" si="2"/>
        <v/>
      </c>
      <c s="375"/>
      <c s="377"/>
    </row>
    <row r="13" spans="4:19" ht="18" customHeight="1">
      <c r="D13">
        <f t="shared" si="0"/>
        <v>0</v>
      </c>
      <c s="338"/>
      <c s="338"/>
      <c s="337"/>
      <c s="339"/>
      <c s="340"/>
      <c s="340"/>
      <c s="339"/>
      <c s="373"/>
      <c s="334">
        <f t="shared" si="1"/>
        <v>0</v>
      </c>
      <c s="374"/>
      <c s="375"/>
      <c s="376"/>
      <c s="395" t="str">
        <f t="shared" si="2"/>
        <v/>
      </c>
      <c s="375"/>
      <c s="377"/>
    </row>
    <row r="14" spans="4:19" ht="18" customHeight="1">
      <c r="D14">
        <f t="shared" si="0"/>
        <v>0</v>
      </c>
      <c s="338"/>
      <c s="338"/>
      <c s="337"/>
      <c s="339"/>
      <c s="340"/>
      <c s="340"/>
      <c s="339"/>
      <c s="373"/>
      <c s="334">
        <f t="shared" si="1"/>
        <v>0</v>
      </c>
      <c s="374"/>
      <c s="375"/>
      <c s="376"/>
      <c s="395" t="str">
        <f t="shared" si="2"/>
        <v/>
      </c>
      <c s="375"/>
      <c s="377"/>
    </row>
    <row r="15" spans="4:19" ht="18" customHeight="1">
      <c r="D15">
        <f t="shared" si="0"/>
        <v>0</v>
      </c>
      <c s="338"/>
      <c s="338"/>
      <c s="337"/>
      <c s="339"/>
      <c s="340"/>
      <c s="340"/>
      <c s="339"/>
      <c s="373"/>
      <c s="334">
        <f t="shared" si="1"/>
        <v>0</v>
      </c>
      <c s="374"/>
      <c s="375"/>
      <c s="376"/>
      <c s="395" t="str">
        <f t="shared" si="2"/>
        <v/>
      </c>
      <c s="375"/>
      <c s="377"/>
    </row>
    <row r="16" spans="4:19" ht="18" customHeight="1">
      <c r="D16">
        <f t="shared" si="0"/>
        <v>0</v>
      </c>
      <c s="338"/>
      <c s="338"/>
      <c s="337"/>
      <c s="339"/>
      <c s="340"/>
      <c s="340"/>
      <c s="339"/>
      <c s="373"/>
      <c s="334">
        <f t="shared" si="1"/>
        <v>0</v>
      </c>
      <c s="374"/>
      <c s="375"/>
      <c s="376"/>
      <c s="395" t="str">
        <f t="shared" si="2"/>
        <v/>
      </c>
      <c s="375"/>
      <c s="377"/>
    </row>
    <row r="17" spans="4:19" ht="18" customHeight="1">
      <c r="D17">
        <f t="shared" si="0"/>
        <v>0</v>
      </c>
      <c s="338"/>
      <c s="338"/>
      <c s="337"/>
      <c s="339"/>
      <c s="340"/>
      <c s="340"/>
      <c s="339"/>
      <c s="373"/>
      <c s="334">
        <f t="shared" si="1"/>
        <v>0</v>
      </c>
      <c s="374"/>
      <c s="375"/>
      <c s="376"/>
      <c s="395" t="str">
        <f t="shared" si="2"/>
        <v/>
      </c>
      <c s="375"/>
      <c s="377"/>
    </row>
    <row r="18" spans="4:19" ht="18" customHeight="1">
      <c r="D18">
        <f t="shared" si="0"/>
        <v>0</v>
      </c>
      <c s="338"/>
      <c s="338"/>
      <c s="337"/>
      <c s="339"/>
      <c s="340"/>
      <c s="340"/>
      <c s="339"/>
      <c s="373"/>
      <c s="334">
        <f t="shared" si="3" ref="M18:M80">IFERROR(IF(D18&gt;=1,(IF(L18&gt;=$H$1,ROUNDDOWN(($G$1-L18)/365,0),0)),0),0)</f>
        <v>0</v>
      </c>
      <c s="374"/>
      <c s="375"/>
      <c s="376"/>
      <c s="395" t="str">
        <f t="shared" si="2"/>
        <v/>
      </c>
      <c s="375"/>
      <c s="377"/>
    </row>
    <row r="19" spans="4:19" ht="18" customHeight="1">
      <c r="D19">
        <f t="shared" si="0"/>
        <v>0</v>
      </c>
      <c s="338"/>
      <c s="338"/>
      <c s="337"/>
      <c s="339"/>
      <c s="340"/>
      <c s="340"/>
      <c s="339"/>
      <c s="373"/>
      <c s="334">
        <f t="shared" si="3"/>
        <v>0</v>
      </c>
      <c s="374"/>
      <c s="375"/>
      <c s="376"/>
      <c s="395" t="str">
        <f t="shared" si="2"/>
        <v/>
      </c>
      <c s="375"/>
      <c s="377"/>
    </row>
    <row r="20" spans="4:19" ht="18" customHeight="1">
      <c r="D20">
        <f t="shared" si="4" ref="D20:D42">IF(E20&gt;=1,(IF(LEN(I20)&gt;=2,(IF(LEN(K20)&gt;=1,(IF(N20&gt;=18,1,0)),0)),0)),0)</f>
        <v>0</v>
      </c>
      <c s="338"/>
      <c s="338"/>
      <c s="337"/>
      <c s="339"/>
      <c s="340"/>
      <c s="340"/>
      <c s="339"/>
      <c s="373"/>
      <c s="334">
        <f t="shared" si="3"/>
        <v>0</v>
      </c>
      <c s="374"/>
      <c s="375"/>
      <c s="376"/>
      <c s="395" t="str">
        <f t="shared" si="2"/>
        <v/>
      </c>
      <c s="375"/>
      <c s="377"/>
    </row>
    <row r="21" spans="4:19" ht="18" customHeight="1">
      <c r="D21">
        <f t="shared" si="4"/>
        <v>0</v>
      </c>
      <c s="338"/>
      <c s="338"/>
      <c s="337"/>
      <c s="339"/>
      <c s="340"/>
      <c s="340"/>
      <c s="339"/>
      <c s="373"/>
      <c s="334">
        <f t="shared" si="3"/>
        <v>0</v>
      </c>
      <c s="374"/>
      <c s="375"/>
      <c s="376"/>
      <c s="395" t="str">
        <f t="shared" si="2"/>
        <v/>
      </c>
      <c s="375"/>
      <c s="377"/>
    </row>
    <row r="22" spans="4:19" ht="18" customHeight="1">
      <c r="D22">
        <f t="shared" si="4"/>
        <v>0</v>
      </c>
      <c s="338"/>
      <c s="338"/>
      <c s="337"/>
      <c s="339"/>
      <c s="340"/>
      <c s="340"/>
      <c s="339"/>
      <c s="373"/>
      <c s="334">
        <f t="shared" si="3"/>
        <v>0</v>
      </c>
      <c s="374"/>
      <c s="375"/>
      <c s="376"/>
      <c s="395" t="str">
        <f t="shared" si="2"/>
        <v/>
      </c>
      <c s="375"/>
      <c s="377"/>
    </row>
    <row r="23" spans="4:19" ht="18" customHeight="1">
      <c r="D23">
        <f t="shared" si="4"/>
        <v>0</v>
      </c>
      <c s="338"/>
      <c s="338"/>
      <c s="337"/>
      <c s="339"/>
      <c s="340"/>
      <c s="340"/>
      <c s="339"/>
      <c s="373"/>
      <c s="334">
        <f t="shared" si="3"/>
        <v>0</v>
      </c>
      <c s="374"/>
      <c s="375"/>
      <c s="376"/>
      <c s="395" t="str">
        <f t="shared" si="2"/>
        <v/>
      </c>
      <c s="375"/>
      <c s="377"/>
    </row>
    <row r="24" spans="4:19" ht="18" customHeight="1">
      <c r="D24">
        <f t="shared" si="4"/>
        <v>0</v>
      </c>
      <c s="338"/>
      <c s="338"/>
      <c s="337"/>
      <c s="339"/>
      <c s="340"/>
      <c s="340"/>
      <c s="339"/>
      <c s="373"/>
      <c s="334">
        <f t="shared" si="3"/>
        <v>0</v>
      </c>
      <c s="374"/>
      <c s="375"/>
      <c s="376"/>
      <c s="395" t="str">
        <f t="shared" si="2"/>
        <v/>
      </c>
      <c s="375"/>
      <c s="377"/>
    </row>
    <row r="25" spans="4:19" ht="18" customHeight="1">
      <c r="D25">
        <f t="shared" si="4"/>
        <v>0</v>
      </c>
      <c s="338"/>
      <c s="338"/>
      <c s="337"/>
      <c s="339"/>
      <c s="340"/>
      <c s="340"/>
      <c s="339"/>
      <c s="373"/>
      <c s="334">
        <f t="shared" si="3"/>
        <v>0</v>
      </c>
      <c s="374"/>
      <c s="375"/>
      <c s="376"/>
      <c s="395" t="str">
        <f t="shared" si="2"/>
        <v/>
      </c>
      <c s="375"/>
      <c s="377"/>
    </row>
    <row r="26" spans="4:19" ht="18" customHeight="1">
      <c r="D26">
        <f t="shared" si="4"/>
        <v>0</v>
      </c>
      <c s="338"/>
      <c s="338"/>
      <c s="337"/>
      <c s="339"/>
      <c s="340"/>
      <c s="340"/>
      <c s="339"/>
      <c s="373"/>
      <c s="334">
        <f t="shared" si="3"/>
        <v>0</v>
      </c>
      <c s="374"/>
      <c s="375"/>
      <c s="376"/>
      <c s="395" t="str">
        <f t="shared" si="2"/>
        <v/>
      </c>
      <c s="375"/>
      <c s="377"/>
    </row>
    <row r="27" spans="4:19" ht="18" customHeight="1">
      <c r="D27">
        <f t="shared" si="4"/>
        <v>0</v>
      </c>
      <c s="338"/>
      <c s="338"/>
      <c s="337"/>
      <c s="339"/>
      <c s="340"/>
      <c s="340"/>
      <c s="339"/>
      <c s="373"/>
      <c s="334">
        <f t="shared" si="3"/>
        <v>0</v>
      </c>
      <c s="374"/>
      <c s="375"/>
      <c s="376"/>
      <c s="395" t="str">
        <f t="shared" si="2"/>
        <v/>
      </c>
      <c s="375"/>
      <c s="377"/>
    </row>
    <row r="28" spans="4:19" ht="18" customHeight="1">
      <c r="D28">
        <f t="shared" si="4"/>
        <v>0</v>
      </c>
      <c s="338"/>
      <c s="338"/>
      <c s="337"/>
      <c s="339"/>
      <c s="340"/>
      <c s="340"/>
      <c s="339"/>
      <c s="373"/>
      <c s="334">
        <f t="shared" si="3"/>
        <v>0</v>
      </c>
      <c s="374"/>
      <c s="375"/>
      <c s="376"/>
      <c s="395" t="str">
        <f t="shared" si="2"/>
        <v/>
      </c>
      <c s="375"/>
      <c s="377"/>
    </row>
    <row r="29" spans="4:19" ht="18" customHeight="1">
      <c r="D29">
        <f t="shared" si="4"/>
        <v>0</v>
      </c>
      <c s="338"/>
      <c s="338"/>
      <c s="337"/>
      <c s="339"/>
      <c s="340"/>
      <c s="340"/>
      <c s="339"/>
      <c s="373"/>
      <c s="334">
        <f t="shared" si="3"/>
        <v>0</v>
      </c>
      <c s="374"/>
      <c s="375"/>
      <c s="376"/>
      <c s="395" t="str">
        <f t="shared" si="2"/>
        <v/>
      </c>
      <c s="375"/>
      <c s="377"/>
    </row>
    <row r="30" spans="4:19" ht="18" customHeight="1">
      <c r="D30">
        <f t="shared" si="4"/>
        <v>0</v>
      </c>
      <c s="338"/>
      <c s="338"/>
      <c s="337"/>
      <c s="339"/>
      <c s="340"/>
      <c s="340"/>
      <c s="339"/>
      <c s="373"/>
      <c s="334">
        <f t="shared" si="3"/>
        <v>0</v>
      </c>
      <c s="374"/>
      <c s="375"/>
      <c s="376"/>
      <c s="395" t="str">
        <f t="shared" si="2"/>
        <v/>
      </c>
      <c s="375"/>
      <c s="377"/>
    </row>
    <row r="31" spans="4:19" ht="18" customHeight="1">
      <c r="D31">
        <f t="shared" si="4"/>
        <v>0</v>
      </c>
      <c s="338"/>
      <c s="338"/>
      <c s="337"/>
      <c s="339"/>
      <c s="340"/>
      <c s="340"/>
      <c s="339"/>
      <c s="373"/>
      <c s="334">
        <f t="shared" si="3"/>
        <v>0</v>
      </c>
      <c s="374"/>
      <c s="375"/>
      <c s="376"/>
      <c s="395" t="str">
        <f t="shared" si="2"/>
        <v/>
      </c>
      <c s="375"/>
      <c s="377"/>
    </row>
    <row r="32" spans="4:19" ht="18" customHeight="1">
      <c r="D32">
        <f t="shared" si="4"/>
        <v>0</v>
      </c>
      <c s="338"/>
      <c s="338"/>
      <c s="337"/>
      <c s="339"/>
      <c s="340"/>
      <c s="340"/>
      <c s="339"/>
      <c s="373"/>
      <c s="334">
        <f t="shared" si="3"/>
        <v>0</v>
      </c>
      <c s="374"/>
      <c s="375"/>
      <c s="376"/>
      <c s="395" t="str">
        <f t="shared" si="2"/>
        <v/>
      </c>
      <c s="375"/>
      <c s="377"/>
    </row>
    <row r="33" spans="4:19" ht="18" customHeight="1">
      <c r="D33">
        <f t="shared" si="4"/>
        <v>0</v>
      </c>
      <c s="338"/>
      <c s="338"/>
      <c s="337"/>
      <c s="339"/>
      <c s="340"/>
      <c s="340"/>
      <c s="339"/>
      <c s="373"/>
      <c s="334">
        <f t="shared" si="3"/>
        <v>0</v>
      </c>
      <c s="374"/>
      <c s="375"/>
      <c s="376"/>
      <c s="395" t="str">
        <f t="shared" si="2"/>
        <v/>
      </c>
      <c s="375"/>
      <c s="377"/>
    </row>
    <row r="34" spans="4:19" ht="18" customHeight="1">
      <c r="D34">
        <f t="shared" si="4"/>
        <v>0</v>
      </c>
      <c s="338"/>
      <c s="338"/>
      <c s="337"/>
      <c s="339"/>
      <c s="340"/>
      <c s="340"/>
      <c s="339"/>
      <c s="373"/>
      <c s="334">
        <f t="shared" si="3"/>
        <v>0</v>
      </c>
      <c s="374"/>
      <c s="375"/>
      <c s="376"/>
      <c s="395" t="str">
        <f t="shared" si="2"/>
        <v/>
      </c>
      <c s="375"/>
      <c s="377"/>
    </row>
    <row r="35" spans="4:19" ht="18" customHeight="1">
      <c r="D35">
        <f t="shared" si="4"/>
        <v>0</v>
      </c>
      <c s="338"/>
      <c s="338"/>
      <c s="337"/>
      <c s="339"/>
      <c s="340"/>
      <c s="340"/>
      <c s="339"/>
      <c s="373"/>
      <c s="334">
        <f t="shared" si="3"/>
        <v>0</v>
      </c>
      <c s="374"/>
      <c s="375"/>
      <c s="376"/>
      <c s="395" t="str">
        <f t="shared" si="2"/>
        <v/>
      </c>
      <c s="375"/>
      <c s="377"/>
    </row>
    <row r="36" spans="4:19" ht="18" customHeight="1">
      <c r="D36">
        <f t="shared" si="4"/>
        <v>0</v>
      </c>
      <c s="338"/>
      <c s="338"/>
      <c s="337"/>
      <c s="339"/>
      <c s="340"/>
      <c s="340"/>
      <c s="339"/>
      <c s="373"/>
      <c s="334">
        <f t="shared" si="3"/>
        <v>0</v>
      </c>
      <c s="374"/>
      <c s="375"/>
      <c s="376"/>
      <c s="395" t="str">
        <f t="shared" si="2"/>
        <v/>
      </c>
      <c s="375"/>
      <c s="377"/>
    </row>
    <row r="37" spans="4:19" ht="18" customHeight="1">
      <c r="D37">
        <f t="shared" si="4"/>
        <v>0</v>
      </c>
      <c s="338"/>
      <c s="338"/>
      <c s="337"/>
      <c s="339"/>
      <c s="340"/>
      <c s="340"/>
      <c s="339"/>
      <c s="373"/>
      <c s="334">
        <f t="shared" si="3"/>
        <v>0</v>
      </c>
      <c s="374"/>
      <c s="375"/>
      <c s="376"/>
      <c s="395" t="str">
        <f t="shared" si="2"/>
        <v/>
      </c>
      <c s="375"/>
      <c s="377"/>
    </row>
    <row r="38" spans="4:19" ht="18" customHeight="1">
      <c r="D38">
        <f t="shared" si="4"/>
        <v>0</v>
      </c>
      <c s="338"/>
      <c s="338"/>
      <c s="337"/>
      <c s="339"/>
      <c s="340"/>
      <c s="340"/>
      <c s="339"/>
      <c s="373"/>
      <c s="334">
        <f t="shared" si="3"/>
        <v>0</v>
      </c>
      <c s="374"/>
      <c s="375"/>
      <c s="376"/>
      <c s="395" t="str">
        <f t="shared" si="2"/>
        <v/>
      </c>
      <c s="375"/>
      <c s="377"/>
    </row>
    <row r="39" spans="4:19" ht="18" customHeight="1">
      <c r="D39">
        <f t="shared" si="4"/>
        <v>0</v>
      </c>
      <c s="338"/>
      <c s="338"/>
      <c s="337"/>
      <c s="339"/>
      <c s="340"/>
      <c s="340"/>
      <c s="339"/>
      <c s="373"/>
      <c s="334">
        <f t="shared" si="3"/>
        <v>0</v>
      </c>
      <c s="374"/>
      <c s="375"/>
      <c s="376"/>
      <c s="395" t="str">
        <f t="shared" si="2"/>
        <v/>
      </c>
      <c s="375"/>
      <c s="377"/>
    </row>
    <row r="40" spans="4:19" ht="18" customHeight="1">
      <c r="D40">
        <f t="shared" si="4"/>
        <v>0</v>
      </c>
      <c s="338"/>
      <c s="338"/>
      <c s="337"/>
      <c s="339"/>
      <c s="340"/>
      <c s="340"/>
      <c s="339"/>
      <c s="373"/>
      <c s="334">
        <f t="shared" si="3"/>
        <v>0</v>
      </c>
      <c s="374"/>
      <c s="375"/>
      <c s="376"/>
      <c s="395" t="str">
        <f t="shared" si="2"/>
        <v/>
      </c>
      <c s="375"/>
      <c s="377"/>
    </row>
    <row r="41" spans="4:19" ht="18" customHeight="1">
      <c r="D41">
        <f t="shared" si="4"/>
        <v>0</v>
      </c>
      <c s="338"/>
      <c s="338"/>
      <c s="337"/>
      <c s="339"/>
      <c s="340"/>
      <c s="340"/>
      <c s="339"/>
      <c s="373"/>
      <c s="334">
        <f t="shared" si="3"/>
        <v>0</v>
      </c>
      <c s="374"/>
      <c s="375"/>
      <c s="376"/>
      <c s="395" t="str">
        <f t="shared" si="2"/>
        <v/>
      </c>
      <c s="375"/>
      <c s="377"/>
    </row>
    <row r="42" spans="4:19" ht="18" customHeight="1">
      <c r="D42">
        <f t="shared" si="4"/>
        <v>0</v>
      </c>
      <c s="338"/>
      <c s="338"/>
      <c s="337"/>
      <c s="339"/>
      <c s="340"/>
      <c s="340"/>
      <c s="339"/>
      <c s="373"/>
      <c s="334">
        <f t="shared" si="3"/>
        <v>0</v>
      </c>
      <c s="374"/>
      <c s="375"/>
      <c s="376"/>
      <c s="395" t="str">
        <f t="shared" si="2"/>
        <v/>
      </c>
      <c s="375"/>
      <c s="377"/>
    </row>
    <row r="43" spans="4:19" ht="18" customHeight="1">
      <c r="D43">
        <f t="shared" si="5" ref="D43:D87">IF(E43&gt;=1,(IF(LEN(I43)&gt;=2,(IF(LEN(K43)&gt;=1,(IF(N43&gt;=18,1,0)),0)),0)),0)</f>
        <v>0</v>
      </c>
      <c s="338"/>
      <c s="338"/>
      <c s="337"/>
      <c s="339"/>
      <c s="340"/>
      <c s="340"/>
      <c s="339"/>
      <c s="373"/>
      <c s="334">
        <f t="shared" si="3"/>
        <v>0</v>
      </c>
      <c s="374"/>
      <c s="375"/>
      <c s="376"/>
      <c s="395" t="str">
        <f t="shared" si="2"/>
        <v/>
      </c>
      <c s="375"/>
      <c s="377"/>
    </row>
    <row r="44" spans="4:19" ht="18" customHeight="1">
      <c r="D44">
        <f t="shared" si="5"/>
        <v>0</v>
      </c>
      <c s="338"/>
      <c s="338"/>
      <c s="337"/>
      <c s="339"/>
      <c s="340"/>
      <c s="340"/>
      <c s="339"/>
      <c s="373"/>
      <c s="334">
        <f t="shared" si="3"/>
        <v>0</v>
      </c>
      <c s="374"/>
      <c s="375"/>
      <c s="376"/>
      <c s="395" t="str">
        <f t="shared" si="2"/>
        <v/>
      </c>
      <c s="375"/>
      <c s="377"/>
    </row>
    <row r="45" spans="4:19" ht="18" customHeight="1">
      <c r="D45">
        <f t="shared" si="5"/>
        <v>0</v>
      </c>
      <c s="338"/>
      <c s="338"/>
      <c s="337"/>
      <c s="339"/>
      <c s="340"/>
      <c s="340"/>
      <c s="339"/>
      <c s="373"/>
      <c s="334">
        <f t="shared" si="3"/>
        <v>0</v>
      </c>
      <c s="374"/>
      <c s="375"/>
      <c s="376"/>
      <c s="395" t="str">
        <f t="shared" si="2"/>
        <v/>
      </c>
      <c s="375"/>
      <c s="377"/>
    </row>
    <row r="46" spans="4:19" ht="18" customHeight="1">
      <c r="D46">
        <f t="shared" si="5"/>
        <v>0</v>
      </c>
      <c s="338"/>
      <c s="338"/>
      <c s="337"/>
      <c s="339"/>
      <c s="340"/>
      <c s="340"/>
      <c s="339"/>
      <c s="373"/>
      <c s="334">
        <f t="shared" si="3"/>
        <v>0</v>
      </c>
      <c s="374"/>
      <c s="375"/>
      <c s="376"/>
      <c s="395" t="str">
        <f t="shared" si="2"/>
        <v/>
      </c>
      <c s="375"/>
      <c s="377"/>
    </row>
    <row r="47" spans="4:19" ht="18" customHeight="1">
      <c r="D47">
        <f t="shared" si="5"/>
        <v>0</v>
      </c>
      <c s="338"/>
      <c s="338"/>
      <c s="337"/>
      <c s="339"/>
      <c s="340"/>
      <c s="340"/>
      <c s="339"/>
      <c s="373"/>
      <c s="334">
        <f t="shared" si="3"/>
        <v>0</v>
      </c>
      <c s="374"/>
      <c s="375"/>
      <c s="376"/>
      <c s="395" t="str">
        <f t="shared" si="2"/>
        <v/>
      </c>
      <c s="375"/>
      <c s="377"/>
    </row>
    <row r="48" spans="4:19" ht="18" customHeight="1">
      <c r="D48">
        <f t="shared" si="5"/>
        <v>0</v>
      </c>
      <c s="338"/>
      <c s="338"/>
      <c s="337"/>
      <c s="339"/>
      <c s="340"/>
      <c s="340"/>
      <c s="339"/>
      <c s="373"/>
      <c s="334">
        <f t="shared" si="3"/>
        <v>0</v>
      </c>
      <c s="374"/>
      <c s="375"/>
      <c s="376"/>
      <c s="395" t="str">
        <f t="shared" si="2"/>
        <v/>
      </c>
      <c s="375"/>
      <c s="377"/>
    </row>
    <row r="49" spans="4:19" ht="18" customHeight="1">
      <c r="D49">
        <f t="shared" si="5"/>
        <v>0</v>
      </c>
      <c s="338"/>
      <c s="338"/>
      <c s="337"/>
      <c s="339"/>
      <c s="340"/>
      <c s="340"/>
      <c s="339"/>
      <c s="373"/>
      <c s="334">
        <f t="shared" si="3"/>
        <v>0</v>
      </c>
      <c s="374"/>
      <c s="375"/>
      <c s="376"/>
      <c s="395" t="str">
        <f t="shared" si="2"/>
        <v/>
      </c>
      <c s="375"/>
      <c s="377"/>
    </row>
    <row r="50" spans="4:19" ht="18" customHeight="1">
      <c r="D50">
        <f t="shared" si="5"/>
        <v>0</v>
      </c>
      <c s="338"/>
      <c s="338"/>
      <c s="337"/>
      <c s="339"/>
      <c s="340"/>
      <c s="340"/>
      <c s="339"/>
      <c s="373"/>
      <c s="334">
        <f t="shared" si="3"/>
        <v>0</v>
      </c>
      <c s="374"/>
      <c s="375"/>
      <c s="376"/>
      <c s="395" t="str">
        <f t="shared" si="2"/>
        <v/>
      </c>
      <c s="375"/>
      <c s="377"/>
    </row>
    <row r="51" spans="4:19" ht="18" customHeight="1">
      <c r="D51">
        <f t="shared" si="5"/>
        <v>0</v>
      </c>
      <c s="338"/>
      <c s="338"/>
      <c s="337"/>
      <c s="339"/>
      <c s="340"/>
      <c s="340"/>
      <c s="339"/>
      <c s="373"/>
      <c s="334">
        <f t="shared" si="3"/>
        <v>0</v>
      </c>
      <c s="374"/>
      <c s="375"/>
      <c s="376"/>
      <c s="395" t="str">
        <f t="shared" si="2"/>
        <v/>
      </c>
      <c s="375"/>
      <c s="377"/>
    </row>
    <row r="52" spans="4:19" ht="18" customHeight="1">
      <c r="D52">
        <f t="shared" si="5"/>
        <v>0</v>
      </c>
      <c s="338"/>
      <c s="338"/>
      <c s="337"/>
      <c s="339"/>
      <c s="340"/>
      <c s="340"/>
      <c s="339"/>
      <c s="373"/>
      <c s="334">
        <f t="shared" si="3"/>
        <v>0</v>
      </c>
      <c s="374"/>
      <c s="375"/>
      <c s="376"/>
      <c s="395" t="str">
        <f t="shared" si="2"/>
        <v/>
      </c>
      <c s="375"/>
      <c s="377"/>
    </row>
    <row r="53" spans="4:19" ht="18" customHeight="1">
      <c r="D53">
        <f t="shared" si="5"/>
        <v>0</v>
      </c>
      <c s="338"/>
      <c s="338"/>
      <c s="337"/>
      <c s="339"/>
      <c s="340"/>
      <c s="340"/>
      <c s="339"/>
      <c s="373"/>
      <c s="334">
        <f t="shared" si="3"/>
        <v>0</v>
      </c>
      <c s="374"/>
      <c s="375"/>
      <c s="376"/>
      <c s="395" t="str">
        <f t="shared" si="2"/>
        <v/>
      </c>
      <c s="375"/>
      <c s="377"/>
    </row>
    <row r="54" spans="4:19" ht="18" customHeight="1">
      <c r="D54">
        <f t="shared" si="5"/>
        <v>0</v>
      </c>
      <c s="338"/>
      <c s="338"/>
      <c s="337"/>
      <c s="339"/>
      <c s="340"/>
      <c s="340"/>
      <c s="339"/>
      <c s="373"/>
      <c s="334">
        <f t="shared" si="3"/>
        <v>0</v>
      </c>
      <c s="374"/>
      <c s="375"/>
      <c s="376"/>
      <c s="395" t="str">
        <f t="shared" si="2"/>
        <v/>
      </c>
      <c s="375"/>
      <c s="377"/>
    </row>
    <row r="55" spans="4:19" ht="18" customHeight="1">
      <c r="D55">
        <f t="shared" si="5"/>
        <v>0</v>
      </c>
      <c s="338"/>
      <c s="338"/>
      <c s="337"/>
      <c s="339"/>
      <c s="340"/>
      <c s="340"/>
      <c s="339"/>
      <c s="373"/>
      <c s="334">
        <f t="shared" si="3"/>
        <v>0</v>
      </c>
      <c s="374"/>
      <c s="375"/>
      <c s="376"/>
      <c s="395" t="str">
        <f t="shared" si="2"/>
        <v/>
      </c>
      <c s="375"/>
      <c s="377"/>
    </row>
    <row r="56" spans="4:19" ht="18" customHeight="1">
      <c r="D56">
        <f t="shared" si="5"/>
        <v>0</v>
      </c>
      <c s="338"/>
      <c s="338"/>
      <c s="337"/>
      <c s="339"/>
      <c s="340"/>
      <c s="340"/>
      <c s="339"/>
      <c s="373"/>
      <c s="334">
        <f t="shared" si="3"/>
        <v>0</v>
      </c>
      <c s="374"/>
      <c s="375"/>
      <c s="376"/>
      <c s="395" t="str">
        <f t="shared" si="2"/>
        <v/>
      </c>
      <c s="375"/>
      <c s="377"/>
    </row>
    <row r="57" spans="4:19" ht="18" customHeight="1">
      <c r="D57">
        <f t="shared" si="5"/>
        <v>0</v>
      </c>
      <c s="338"/>
      <c s="338"/>
      <c s="337"/>
      <c s="339"/>
      <c s="340"/>
      <c s="340"/>
      <c s="339"/>
      <c s="373"/>
      <c s="334">
        <f t="shared" si="3"/>
        <v>0</v>
      </c>
      <c s="374"/>
      <c s="375"/>
      <c s="376"/>
      <c s="395" t="str">
        <f t="shared" si="2"/>
        <v/>
      </c>
      <c s="375"/>
      <c s="377"/>
    </row>
    <row r="58" spans="4:19" ht="18" customHeight="1">
      <c r="D58">
        <f t="shared" si="5"/>
        <v>0</v>
      </c>
      <c s="338"/>
      <c s="338"/>
      <c s="337"/>
      <c s="339"/>
      <c s="340"/>
      <c s="340"/>
      <c s="339"/>
      <c s="373"/>
      <c s="334">
        <f t="shared" si="3"/>
        <v>0</v>
      </c>
      <c s="374"/>
      <c s="375"/>
      <c s="376"/>
      <c s="395" t="str">
        <f t="shared" si="2"/>
        <v/>
      </c>
      <c s="375"/>
      <c s="377"/>
    </row>
    <row r="59" spans="4:19" ht="18" customHeight="1">
      <c r="D59">
        <f t="shared" si="5"/>
        <v>0</v>
      </c>
      <c s="338"/>
      <c s="338"/>
      <c s="337"/>
      <c s="339"/>
      <c s="340"/>
      <c s="340"/>
      <c s="339"/>
      <c s="373"/>
      <c s="334">
        <f t="shared" si="3"/>
        <v>0</v>
      </c>
      <c s="374"/>
      <c s="375"/>
      <c s="376"/>
      <c s="395" t="str">
        <f t="shared" si="2"/>
        <v/>
      </c>
      <c s="375"/>
      <c s="377"/>
    </row>
    <row r="60" spans="4:19" ht="18" customHeight="1">
      <c r="D60">
        <f t="shared" si="5"/>
        <v>0</v>
      </c>
      <c s="338"/>
      <c s="338"/>
      <c s="337"/>
      <c s="339"/>
      <c s="340"/>
      <c s="340"/>
      <c s="339"/>
      <c s="373"/>
      <c s="334">
        <f t="shared" si="3"/>
        <v>0</v>
      </c>
      <c s="374"/>
      <c s="375"/>
      <c s="376"/>
      <c s="395" t="str">
        <f t="shared" si="2"/>
        <v/>
      </c>
      <c s="375"/>
      <c s="377"/>
    </row>
    <row r="61" spans="4:19" ht="18" customHeight="1">
      <c r="D61">
        <f t="shared" si="5"/>
        <v>0</v>
      </c>
      <c s="338"/>
      <c s="338"/>
      <c s="337"/>
      <c s="339"/>
      <c s="340"/>
      <c s="340"/>
      <c s="339"/>
      <c s="373"/>
      <c s="334">
        <f t="shared" si="3"/>
        <v>0</v>
      </c>
      <c s="374"/>
      <c s="375"/>
      <c s="376"/>
      <c s="395" t="str">
        <f t="shared" si="2"/>
        <v/>
      </c>
      <c s="375"/>
      <c s="377"/>
    </row>
    <row r="62" spans="4:19" ht="18" customHeight="1">
      <c r="D62">
        <f t="shared" si="5"/>
        <v>0</v>
      </c>
      <c s="338"/>
      <c s="338"/>
      <c s="337"/>
      <c s="339"/>
      <c s="340"/>
      <c s="340"/>
      <c s="339"/>
      <c s="373"/>
      <c s="334">
        <f t="shared" si="3"/>
        <v>0</v>
      </c>
      <c s="374"/>
      <c s="375"/>
      <c s="376"/>
      <c s="395" t="str">
        <f t="shared" si="2"/>
        <v/>
      </c>
      <c s="375"/>
      <c s="377"/>
    </row>
    <row r="63" spans="4:19" ht="18" customHeight="1">
      <c r="D63">
        <f t="shared" si="5"/>
        <v>0</v>
      </c>
      <c s="338"/>
      <c s="338"/>
      <c s="337"/>
      <c s="339"/>
      <c s="340"/>
      <c s="340"/>
      <c s="339"/>
      <c s="373"/>
      <c s="334">
        <f t="shared" si="3"/>
        <v>0</v>
      </c>
      <c s="374"/>
      <c s="375"/>
      <c s="376"/>
      <c s="395" t="str">
        <f t="shared" si="2"/>
        <v/>
      </c>
      <c s="375"/>
      <c s="377"/>
    </row>
    <row r="64" spans="4:19" ht="18" customHeight="1">
      <c r="D64">
        <f t="shared" si="5"/>
        <v>0</v>
      </c>
      <c s="338"/>
      <c s="338"/>
      <c s="337"/>
      <c s="339"/>
      <c s="340"/>
      <c s="340"/>
      <c s="339"/>
      <c s="373"/>
      <c s="334">
        <f t="shared" si="3"/>
        <v>0</v>
      </c>
      <c s="374"/>
      <c s="375"/>
      <c s="376"/>
      <c s="395" t="str">
        <f t="shared" si="2"/>
        <v/>
      </c>
      <c s="375"/>
      <c s="377"/>
    </row>
    <row r="65" spans="4:19" ht="18" customHeight="1">
      <c r="D65">
        <f t="shared" si="5"/>
        <v>0</v>
      </c>
      <c s="338"/>
      <c s="338"/>
      <c s="337"/>
      <c s="339"/>
      <c s="340"/>
      <c s="340"/>
      <c s="339"/>
      <c s="373"/>
      <c s="334">
        <f t="shared" si="3"/>
        <v>0</v>
      </c>
      <c s="374"/>
      <c s="375"/>
      <c s="376"/>
      <c s="395" t="str">
        <f t="shared" si="2"/>
        <v/>
      </c>
      <c s="375"/>
      <c s="377"/>
    </row>
    <row r="66" spans="4:19" ht="18" customHeight="1">
      <c r="D66">
        <f t="shared" si="5"/>
        <v>0</v>
      </c>
      <c s="338"/>
      <c s="338"/>
      <c s="337"/>
      <c s="339"/>
      <c s="340"/>
      <c s="340"/>
      <c s="339"/>
      <c s="373"/>
      <c s="334">
        <f t="shared" si="3"/>
        <v>0</v>
      </c>
      <c s="374"/>
      <c s="375"/>
      <c s="376"/>
      <c s="395" t="str">
        <f t="shared" si="2"/>
        <v/>
      </c>
      <c s="375"/>
      <c s="377"/>
    </row>
    <row r="67" spans="4:19" ht="18" customHeight="1">
      <c r="D67">
        <f t="shared" si="5"/>
        <v>0</v>
      </c>
      <c s="338"/>
      <c s="338"/>
      <c s="337"/>
      <c s="339"/>
      <c s="340"/>
      <c s="340"/>
      <c s="339"/>
      <c s="373"/>
      <c s="334">
        <f t="shared" si="3"/>
        <v>0</v>
      </c>
      <c s="374"/>
      <c s="375"/>
      <c s="376"/>
      <c s="395" t="str">
        <f t="shared" si="2"/>
        <v/>
      </c>
      <c s="375"/>
      <c s="377"/>
    </row>
    <row r="68" spans="4:19" ht="18" customHeight="1">
      <c r="D68">
        <f t="shared" si="5"/>
        <v>0</v>
      </c>
      <c s="338"/>
      <c s="338"/>
      <c s="337"/>
      <c s="339"/>
      <c s="340"/>
      <c s="340"/>
      <c s="339"/>
      <c s="373"/>
      <c s="334">
        <f t="shared" si="3"/>
        <v>0</v>
      </c>
      <c s="374"/>
      <c s="375"/>
      <c s="376"/>
      <c s="395" t="str">
        <f t="shared" si="2"/>
        <v/>
      </c>
      <c s="375"/>
      <c s="377"/>
    </row>
    <row r="69" spans="4:19" ht="18" customHeight="1">
      <c r="D69">
        <f t="shared" si="5"/>
        <v>0</v>
      </c>
      <c s="338"/>
      <c s="338"/>
      <c s="337"/>
      <c s="339"/>
      <c s="340"/>
      <c s="340"/>
      <c s="339"/>
      <c s="373"/>
      <c s="334">
        <f t="shared" si="3"/>
        <v>0</v>
      </c>
      <c s="374"/>
      <c s="375"/>
      <c s="376"/>
      <c s="395" t="str">
        <f t="shared" si="2"/>
        <v/>
      </c>
      <c s="375"/>
      <c s="377"/>
    </row>
    <row r="70" spans="4:19" ht="18" customHeight="1">
      <c r="D70">
        <f t="shared" si="5"/>
        <v>0</v>
      </c>
      <c s="338"/>
      <c s="338"/>
      <c s="337"/>
      <c s="339"/>
      <c s="340"/>
      <c s="340"/>
      <c s="339"/>
      <c s="373"/>
      <c s="334">
        <f t="shared" si="3"/>
        <v>0</v>
      </c>
      <c s="374"/>
      <c s="375"/>
      <c s="376"/>
      <c s="395" t="str">
        <f t="shared" si="2"/>
        <v/>
      </c>
      <c s="375"/>
      <c s="377"/>
    </row>
    <row r="71" spans="4:20" ht="18" customHeight="1">
      <c r="D71">
        <f t="shared" si="5"/>
        <v>0</v>
      </c>
      <c s="338"/>
      <c s="338"/>
      <c s="337"/>
      <c s="339"/>
      <c s="340"/>
      <c s="340"/>
      <c s="339"/>
      <c s="373"/>
      <c s="334">
        <f t="shared" si="3"/>
        <v>0</v>
      </c>
      <c s="374"/>
      <c s="375"/>
      <c s="376"/>
      <c s="395" t="str">
        <f t="shared" si="6" ref="Q71:Q134">SUBSTITUTE(P71,LEFT(P71,8),"xxxxxxxx")</f>
        <v/>
      </c>
      <c s="375"/>
      <c s="377"/>
      <c s="369"/>
    </row>
    <row r="72" spans="4:19" ht="18" customHeight="1">
      <c r="D72">
        <f t="shared" si="5"/>
        <v>0</v>
      </c>
      <c s="338"/>
      <c s="338"/>
      <c s="337"/>
      <c s="339"/>
      <c s="340"/>
      <c s="340"/>
      <c s="339"/>
      <c s="373"/>
      <c s="334">
        <f t="shared" si="3"/>
        <v>0</v>
      </c>
      <c s="374"/>
      <c s="375"/>
      <c s="376"/>
      <c s="395" t="str">
        <f t="shared" si="6"/>
        <v/>
      </c>
      <c s="375"/>
      <c s="377"/>
    </row>
    <row r="73" spans="4:19" ht="18" customHeight="1">
      <c r="D73">
        <f t="shared" si="5"/>
        <v>0</v>
      </c>
      <c s="338"/>
      <c s="338"/>
      <c s="337"/>
      <c s="339"/>
      <c s="340"/>
      <c s="340"/>
      <c s="339"/>
      <c s="373"/>
      <c s="334">
        <f t="shared" si="3"/>
        <v>0</v>
      </c>
      <c s="374"/>
      <c s="375"/>
      <c s="376"/>
      <c s="395" t="str">
        <f t="shared" si="6"/>
        <v/>
      </c>
      <c s="375"/>
      <c s="377"/>
    </row>
    <row r="74" spans="4:19" ht="18" customHeight="1">
      <c r="D74">
        <f t="shared" si="5"/>
        <v>0</v>
      </c>
      <c s="338"/>
      <c s="338"/>
      <c s="337"/>
      <c s="339"/>
      <c s="340"/>
      <c s="340"/>
      <c s="339"/>
      <c s="373"/>
      <c s="334">
        <f t="shared" si="3"/>
        <v>0</v>
      </c>
      <c s="374"/>
      <c s="375"/>
      <c s="376"/>
      <c s="395" t="str">
        <f t="shared" si="6"/>
        <v/>
      </c>
      <c s="375"/>
      <c s="377"/>
    </row>
    <row r="75" spans="4:19" ht="18" customHeight="1">
      <c r="D75">
        <f t="shared" si="5"/>
        <v>0</v>
      </c>
      <c s="338"/>
      <c s="338"/>
      <c s="337"/>
      <c s="339"/>
      <c s="340"/>
      <c s="340"/>
      <c s="339"/>
      <c s="373"/>
      <c s="334">
        <f t="shared" si="3"/>
        <v>0</v>
      </c>
      <c s="374"/>
      <c s="375"/>
      <c s="376"/>
      <c s="395" t="str">
        <f t="shared" si="6"/>
        <v/>
      </c>
      <c s="375"/>
      <c s="377"/>
    </row>
    <row r="76" spans="4:19" ht="18" customHeight="1">
      <c r="D76">
        <f t="shared" si="5"/>
        <v>0</v>
      </c>
      <c s="338"/>
      <c s="338"/>
      <c s="337"/>
      <c s="339"/>
      <c s="340"/>
      <c s="340"/>
      <c s="339"/>
      <c s="373"/>
      <c s="334">
        <f t="shared" si="3"/>
        <v>0</v>
      </c>
      <c s="374"/>
      <c s="375"/>
      <c s="376"/>
      <c s="395" t="str">
        <f t="shared" si="6"/>
        <v/>
      </c>
      <c s="375"/>
      <c s="377"/>
    </row>
    <row r="77" spans="4:19" ht="18" customHeight="1">
      <c r="D77">
        <f t="shared" si="5"/>
        <v>0</v>
      </c>
      <c s="338"/>
      <c s="338"/>
      <c s="337"/>
      <c s="339"/>
      <c s="340"/>
      <c s="340"/>
      <c s="339"/>
      <c s="373"/>
      <c s="334">
        <f t="shared" si="3"/>
        <v>0</v>
      </c>
      <c s="374"/>
      <c s="375"/>
      <c s="376"/>
      <c s="395" t="str">
        <f t="shared" si="6"/>
        <v/>
      </c>
      <c s="375"/>
      <c s="377"/>
    </row>
    <row r="78" spans="4:19" ht="18" customHeight="1">
      <c r="D78">
        <f t="shared" si="5"/>
        <v>0</v>
      </c>
      <c s="338"/>
      <c s="338"/>
      <c s="337"/>
      <c s="339"/>
      <c s="340"/>
      <c s="340"/>
      <c s="339"/>
      <c s="373"/>
      <c s="334">
        <f t="shared" si="3"/>
        <v>0</v>
      </c>
      <c s="374"/>
      <c s="375"/>
      <c s="376"/>
      <c s="395" t="str">
        <f t="shared" si="6"/>
        <v/>
      </c>
      <c s="375"/>
      <c s="377"/>
    </row>
    <row r="79" spans="4:19" ht="18" customHeight="1">
      <c r="D79">
        <f t="shared" si="5"/>
        <v>0</v>
      </c>
      <c s="338"/>
      <c s="338"/>
      <c s="337"/>
      <c s="339"/>
      <c s="340"/>
      <c s="340"/>
      <c s="339"/>
      <c s="373"/>
      <c s="334">
        <f t="shared" si="3"/>
        <v>0</v>
      </c>
      <c s="374"/>
      <c s="375"/>
      <c s="376"/>
      <c s="395" t="str">
        <f t="shared" si="6"/>
        <v/>
      </c>
      <c s="375"/>
      <c s="377"/>
    </row>
    <row r="80" spans="4:19" ht="18" customHeight="1">
      <c r="D80">
        <f t="shared" si="5"/>
        <v>0</v>
      </c>
      <c s="338"/>
      <c s="338"/>
      <c s="337"/>
      <c s="339"/>
      <c s="340"/>
      <c s="340"/>
      <c s="339"/>
      <c s="373"/>
      <c s="334">
        <f t="shared" si="3"/>
        <v>0</v>
      </c>
      <c s="374"/>
      <c s="375"/>
      <c s="376"/>
      <c s="395" t="str">
        <f t="shared" si="6"/>
        <v/>
      </c>
      <c s="375"/>
      <c s="377"/>
    </row>
    <row r="81" spans="4:19" ht="18" customHeight="1">
      <c r="D81">
        <f t="shared" si="5"/>
        <v>0</v>
      </c>
      <c s="338"/>
      <c s="338"/>
      <c s="337"/>
      <c s="339"/>
      <c s="340"/>
      <c s="340"/>
      <c s="339"/>
      <c s="373"/>
      <c s="334">
        <f t="shared" si="7" ref="M81:M144">IFERROR(IF(D81&gt;=1,(IF(L81&gt;=$H$1,ROUNDDOWN(($G$1-L81)/365,0),0)),0),0)</f>
        <v>0</v>
      </c>
      <c s="374"/>
      <c s="375"/>
      <c s="376"/>
      <c s="395" t="str">
        <f t="shared" si="6"/>
        <v/>
      </c>
      <c s="375"/>
      <c s="377"/>
    </row>
    <row r="82" spans="4:19" ht="18" customHeight="1">
      <c r="D82">
        <f t="shared" si="5"/>
        <v>0</v>
      </c>
      <c s="338"/>
      <c s="338"/>
      <c s="337"/>
      <c s="339"/>
      <c s="340"/>
      <c s="340"/>
      <c s="339"/>
      <c s="373"/>
      <c s="334">
        <f t="shared" si="7"/>
        <v>0</v>
      </c>
      <c s="374"/>
      <c s="375"/>
      <c s="376"/>
      <c s="395" t="str">
        <f t="shared" si="6"/>
        <v/>
      </c>
      <c s="375"/>
      <c s="377"/>
    </row>
    <row r="83" spans="4:19" ht="18" customHeight="1">
      <c r="D83">
        <f t="shared" si="5"/>
        <v>0</v>
      </c>
      <c s="338"/>
      <c s="338"/>
      <c s="337"/>
      <c s="339"/>
      <c s="340"/>
      <c s="340"/>
      <c s="339"/>
      <c s="373"/>
      <c s="334">
        <f t="shared" si="7"/>
        <v>0</v>
      </c>
      <c s="374"/>
      <c s="375"/>
      <c s="376"/>
      <c s="395" t="str">
        <f t="shared" si="6"/>
        <v/>
      </c>
      <c s="375"/>
      <c s="377"/>
    </row>
    <row r="84" spans="4:19" ht="18" customHeight="1">
      <c r="D84">
        <f t="shared" si="5"/>
        <v>0</v>
      </c>
      <c s="338"/>
      <c s="338"/>
      <c s="337"/>
      <c s="339"/>
      <c s="340"/>
      <c s="340"/>
      <c s="339"/>
      <c s="373"/>
      <c s="334">
        <f t="shared" si="7"/>
        <v>0</v>
      </c>
      <c s="374"/>
      <c s="375"/>
      <c s="376"/>
      <c s="395" t="str">
        <f t="shared" si="6"/>
        <v/>
      </c>
      <c s="375"/>
      <c s="377"/>
    </row>
    <row r="85" spans="4:19" ht="18" customHeight="1">
      <c r="D85">
        <f t="shared" si="5"/>
        <v>0</v>
      </c>
      <c s="338"/>
      <c s="338"/>
      <c s="337"/>
      <c s="339"/>
      <c s="340"/>
      <c s="340"/>
      <c s="339"/>
      <c s="373"/>
      <c s="334">
        <f t="shared" si="7"/>
        <v>0</v>
      </c>
      <c s="374"/>
      <c s="375"/>
      <c s="376"/>
      <c s="395" t="str">
        <f t="shared" si="6"/>
        <v/>
      </c>
      <c s="375"/>
      <c s="377"/>
    </row>
    <row r="86" spans="4:19" ht="18" customHeight="1">
      <c r="D86">
        <f t="shared" si="5"/>
        <v>0</v>
      </c>
      <c s="338"/>
      <c s="338"/>
      <c s="337"/>
      <c s="339"/>
      <c s="340"/>
      <c s="340"/>
      <c s="339"/>
      <c s="373"/>
      <c s="334">
        <f t="shared" si="7"/>
        <v>0</v>
      </c>
      <c s="374"/>
      <c s="375"/>
      <c s="376"/>
      <c s="395" t="str">
        <f t="shared" si="6"/>
        <v/>
      </c>
      <c s="375"/>
      <c s="377"/>
    </row>
    <row r="87" spans="4:19" ht="18" customHeight="1">
      <c r="D87">
        <f t="shared" si="5"/>
        <v>0</v>
      </c>
      <c s="338"/>
      <c s="338"/>
      <c s="337"/>
      <c s="339"/>
      <c s="340"/>
      <c s="340"/>
      <c s="339"/>
      <c s="373"/>
      <c s="334">
        <f t="shared" si="7"/>
        <v>0</v>
      </c>
      <c s="374"/>
      <c s="375"/>
      <c s="376"/>
      <c s="395" t="str">
        <f t="shared" si="6"/>
        <v/>
      </c>
      <c s="375"/>
      <c s="377"/>
    </row>
    <row r="88" spans="4:19" ht="18" customHeight="1">
      <c r="D88">
        <f t="shared" si="8" ref="D88:D118">IF(E88&gt;=1,(IF(LEN(I88)&gt;=2,(IF(LEN(K88)&gt;=1,(IF(N88&gt;=18,1,0)),0)),0)),0)</f>
        <v>0</v>
      </c>
      <c s="338"/>
      <c s="338"/>
      <c s="337"/>
      <c s="339"/>
      <c s="340"/>
      <c s="340"/>
      <c s="339"/>
      <c s="373"/>
      <c s="334">
        <f t="shared" si="7"/>
        <v>0</v>
      </c>
      <c s="374"/>
      <c s="375"/>
      <c s="376"/>
      <c s="395" t="str">
        <f t="shared" si="6"/>
        <v/>
      </c>
      <c s="375"/>
      <c s="377"/>
    </row>
    <row r="89" spans="4:19" ht="18" customHeight="1">
      <c r="D89">
        <f t="shared" si="8"/>
        <v>0</v>
      </c>
      <c s="338"/>
      <c s="338"/>
      <c s="337"/>
      <c s="339"/>
      <c s="340"/>
      <c s="340"/>
      <c s="339"/>
      <c s="373"/>
      <c s="334">
        <f t="shared" si="7"/>
        <v>0</v>
      </c>
      <c s="374"/>
      <c s="375"/>
      <c s="376"/>
      <c s="395" t="str">
        <f t="shared" si="6"/>
        <v/>
      </c>
      <c s="375"/>
      <c s="377"/>
    </row>
    <row r="90" spans="4:19" ht="18" customHeight="1">
      <c r="D90">
        <f t="shared" si="8"/>
        <v>0</v>
      </c>
      <c s="338"/>
      <c s="338"/>
      <c s="337"/>
      <c s="339"/>
      <c s="340"/>
      <c s="340"/>
      <c s="339"/>
      <c s="373"/>
      <c s="334">
        <f t="shared" si="7"/>
        <v>0</v>
      </c>
      <c s="374"/>
      <c s="375"/>
      <c s="376"/>
      <c s="395" t="str">
        <f t="shared" si="6"/>
        <v/>
      </c>
      <c s="375"/>
      <c s="377"/>
    </row>
    <row r="91" spans="4:19" ht="18" customHeight="1">
      <c r="D91">
        <f t="shared" si="8"/>
        <v>0</v>
      </c>
      <c s="338"/>
      <c s="338"/>
      <c s="337"/>
      <c s="339"/>
      <c s="340"/>
      <c s="340"/>
      <c s="339"/>
      <c s="373"/>
      <c s="334">
        <f t="shared" si="7"/>
        <v>0</v>
      </c>
      <c s="374"/>
      <c s="375"/>
      <c s="376"/>
      <c s="395" t="str">
        <f t="shared" si="6"/>
        <v/>
      </c>
      <c s="375"/>
      <c s="377"/>
    </row>
    <row r="92" spans="4:19" ht="18" customHeight="1">
      <c r="D92">
        <f t="shared" si="8"/>
        <v>0</v>
      </c>
      <c s="338"/>
      <c s="338"/>
      <c s="337"/>
      <c s="339"/>
      <c s="340"/>
      <c s="340"/>
      <c s="339"/>
      <c s="373"/>
      <c s="334">
        <f t="shared" si="7"/>
        <v>0</v>
      </c>
      <c s="374"/>
      <c s="375"/>
      <c s="376"/>
      <c s="395" t="str">
        <f t="shared" si="6"/>
        <v/>
      </c>
      <c s="375"/>
      <c s="377"/>
    </row>
    <row r="93" spans="4:19" ht="18" customHeight="1">
      <c r="D93">
        <f t="shared" si="8"/>
        <v>0</v>
      </c>
      <c s="338"/>
      <c s="338"/>
      <c s="337"/>
      <c s="339"/>
      <c s="340"/>
      <c s="340"/>
      <c s="339"/>
      <c s="373"/>
      <c s="334">
        <f t="shared" si="7"/>
        <v>0</v>
      </c>
      <c s="374"/>
      <c s="375"/>
      <c s="376"/>
      <c s="395" t="str">
        <f t="shared" si="6"/>
        <v/>
      </c>
      <c s="375"/>
      <c s="377"/>
    </row>
    <row r="94" spans="4:19" ht="18" customHeight="1">
      <c r="D94">
        <f t="shared" si="8"/>
        <v>0</v>
      </c>
      <c s="338"/>
      <c s="338"/>
      <c s="337"/>
      <c s="339"/>
      <c s="340"/>
      <c s="340"/>
      <c s="339"/>
      <c s="373"/>
      <c s="334">
        <f t="shared" si="7"/>
        <v>0</v>
      </c>
      <c s="374"/>
      <c s="375"/>
      <c s="376"/>
      <c s="395" t="str">
        <f t="shared" si="6"/>
        <v/>
      </c>
      <c s="375"/>
      <c s="377"/>
    </row>
    <row r="95" spans="4:19" ht="18" customHeight="1">
      <c r="D95">
        <f t="shared" si="8"/>
        <v>0</v>
      </c>
      <c s="338"/>
      <c s="338"/>
      <c s="337"/>
      <c s="339"/>
      <c s="340"/>
      <c s="340"/>
      <c s="339"/>
      <c s="373"/>
      <c s="334">
        <f t="shared" si="7"/>
        <v>0</v>
      </c>
      <c s="374"/>
      <c s="375"/>
      <c s="376"/>
      <c s="395" t="str">
        <f t="shared" si="6"/>
        <v/>
      </c>
      <c s="375"/>
      <c s="377"/>
    </row>
    <row r="96" spans="4:19" ht="18" customHeight="1">
      <c r="D96">
        <f t="shared" si="8"/>
        <v>0</v>
      </c>
      <c s="338"/>
      <c s="338"/>
      <c s="337"/>
      <c s="339"/>
      <c s="340"/>
      <c s="340"/>
      <c s="339"/>
      <c s="373"/>
      <c s="334">
        <f t="shared" si="7"/>
        <v>0</v>
      </c>
      <c s="374"/>
      <c s="375"/>
      <c s="376"/>
      <c s="395" t="str">
        <f t="shared" si="6"/>
        <v/>
      </c>
      <c s="375"/>
      <c s="377"/>
    </row>
    <row r="97" spans="4:19" ht="18" customHeight="1">
      <c r="D97">
        <f t="shared" si="8"/>
        <v>0</v>
      </c>
      <c s="338"/>
      <c s="338"/>
      <c s="337"/>
      <c s="339"/>
      <c s="340"/>
      <c s="340"/>
      <c s="339"/>
      <c s="373"/>
      <c s="334">
        <f t="shared" si="7"/>
        <v>0</v>
      </c>
      <c s="374"/>
      <c s="375"/>
      <c s="376"/>
      <c s="395" t="str">
        <f t="shared" si="6"/>
        <v/>
      </c>
      <c s="375"/>
      <c s="377"/>
    </row>
    <row r="98" spans="4:19" ht="18" customHeight="1">
      <c r="D98">
        <f t="shared" si="8"/>
        <v>0</v>
      </c>
      <c s="338"/>
      <c s="338"/>
      <c s="337"/>
      <c s="339"/>
      <c s="340"/>
      <c s="340"/>
      <c s="339"/>
      <c s="373"/>
      <c s="334">
        <f t="shared" si="7"/>
        <v>0</v>
      </c>
      <c s="374"/>
      <c s="375"/>
      <c s="376"/>
      <c s="395" t="str">
        <f t="shared" si="6"/>
        <v/>
      </c>
      <c s="375"/>
      <c s="377"/>
    </row>
    <row r="99" spans="4:19" ht="18" customHeight="1">
      <c r="D99">
        <f t="shared" si="8"/>
        <v>0</v>
      </c>
      <c s="338"/>
      <c s="338"/>
      <c s="337"/>
      <c s="339"/>
      <c s="340"/>
      <c s="340"/>
      <c s="339"/>
      <c s="373"/>
      <c s="334">
        <f t="shared" si="7"/>
        <v>0</v>
      </c>
      <c s="374"/>
      <c s="375"/>
      <c s="376"/>
      <c s="395" t="str">
        <f t="shared" si="6"/>
        <v/>
      </c>
      <c s="375"/>
      <c s="377"/>
    </row>
    <row r="100" spans="4:19" ht="18" customHeight="1">
      <c r="D100">
        <f t="shared" si="8"/>
        <v>0</v>
      </c>
      <c s="338"/>
      <c s="338"/>
      <c s="337"/>
      <c s="339"/>
      <c s="340"/>
      <c s="340"/>
      <c s="339"/>
      <c s="373"/>
      <c s="334">
        <f t="shared" si="7"/>
        <v>0</v>
      </c>
      <c s="374"/>
      <c s="375"/>
      <c s="376"/>
      <c s="395" t="str">
        <f t="shared" si="6"/>
        <v/>
      </c>
      <c s="375"/>
      <c s="377"/>
    </row>
    <row r="101" spans="4:19" ht="18" customHeight="1">
      <c r="D101">
        <f t="shared" si="8"/>
        <v>0</v>
      </c>
      <c s="338"/>
      <c s="338"/>
      <c s="337"/>
      <c s="339"/>
      <c s="340"/>
      <c s="340"/>
      <c s="339"/>
      <c s="373"/>
      <c s="334">
        <f t="shared" si="7"/>
        <v>0</v>
      </c>
      <c s="374"/>
      <c s="375"/>
      <c s="376"/>
      <c s="395" t="str">
        <f t="shared" si="6"/>
        <v/>
      </c>
      <c s="375"/>
      <c s="377"/>
    </row>
    <row r="102" spans="4:19" ht="18" customHeight="1">
      <c r="D102">
        <f t="shared" si="8"/>
        <v>0</v>
      </c>
      <c s="338"/>
      <c s="338"/>
      <c s="337"/>
      <c s="339"/>
      <c s="340"/>
      <c s="340"/>
      <c s="339"/>
      <c s="373"/>
      <c s="334">
        <f t="shared" si="7"/>
        <v>0</v>
      </c>
      <c s="374"/>
      <c s="375"/>
      <c s="376"/>
      <c s="395" t="str">
        <f t="shared" si="6"/>
        <v/>
      </c>
      <c s="375"/>
      <c s="377"/>
    </row>
    <row r="103" spans="4:19" ht="18" customHeight="1">
      <c r="D103">
        <f t="shared" si="8"/>
        <v>0</v>
      </c>
      <c s="338"/>
      <c s="338"/>
      <c s="337"/>
      <c s="339"/>
      <c s="340"/>
      <c s="340"/>
      <c s="339"/>
      <c s="373"/>
      <c s="334">
        <f t="shared" si="7"/>
        <v>0</v>
      </c>
      <c s="374"/>
      <c s="375"/>
      <c s="376"/>
      <c s="395" t="str">
        <f t="shared" si="6"/>
        <v/>
      </c>
      <c s="375"/>
      <c s="377"/>
    </row>
    <row r="104" spans="4:19" ht="18" customHeight="1">
      <c r="D104">
        <f t="shared" si="8"/>
        <v>0</v>
      </c>
      <c s="338"/>
      <c s="338"/>
      <c s="337"/>
      <c s="339"/>
      <c s="340"/>
      <c s="340"/>
      <c s="339"/>
      <c s="373"/>
      <c s="334">
        <f t="shared" si="7"/>
        <v>0</v>
      </c>
      <c s="374"/>
      <c s="375"/>
      <c s="376"/>
      <c s="395" t="str">
        <f t="shared" si="6"/>
        <v/>
      </c>
      <c s="375"/>
      <c s="377"/>
    </row>
    <row r="105" spans="4:19" ht="18" customHeight="1">
      <c r="D105">
        <f t="shared" si="8"/>
        <v>0</v>
      </c>
      <c s="338"/>
      <c s="338"/>
      <c s="337"/>
      <c s="339"/>
      <c s="340"/>
      <c s="340"/>
      <c s="339"/>
      <c s="373"/>
      <c s="334">
        <f t="shared" si="7"/>
        <v>0</v>
      </c>
      <c s="374"/>
      <c s="375"/>
      <c s="376"/>
      <c s="395" t="str">
        <f t="shared" si="6"/>
        <v/>
      </c>
      <c s="375"/>
      <c s="377"/>
    </row>
    <row r="106" spans="4:19" ht="18" customHeight="1">
      <c r="D106">
        <f t="shared" si="8"/>
        <v>0</v>
      </c>
      <c s="338"/>
      <c s="338"/>
      <c s="337"/>
      <c s="339"/>
      <c s="340"/>
      <c s="340"/>
      <c s="339"/>
      <c s="373"/>
      <c s="334">
        <f t="shared" si="7"/>
        <v>0</v>
      </c>
      <c s="374"/>
      <c s="375"/>
      <c s="376"/>
      <c s="395" t="str">
        <f t="shared" si="6"/>
        <v/>
      </c>
      <c s="375"/>
      <c s="377"/>
    </row>
    <row r="107" spans="4:19" ht="18" customHeight="1">
      <c r="D107">
        <f t="shared" si="8"/>
        <v>0</v>
      </c>
      <c s="338"/>
      <c s="338"/>
      <c s="337"/>
      <c s="339"/>
      <c s="340"/>
      <c s="340"/>
      <c s="339"/>
      <c s="373"/>
      <c s="334">
        <f t="shared" si="7"/>
        <v>0</v>
      </c>
      <c s="374"/>
      <c s="375"/>
      <c s="376"/>
      <c s="395" t="str">
        <f t="shared" si="6"/>
        <v/>
      </c>
      <c s="375"/>
      <c s="377"/>
    </row>
    <row r="108" spans="4:19" ht="18" customHeight="1">
      <c r="D108">
        <f t="shared" si="8"/>
        <v>0</v>
      </c>
      <c s="338"/>
      <c s="338"/>
      <c s="337"/>
      <c s="339"/>
      <c s="340"/>
      <c s="340"/>
      <c s="339"/>
      <c s="373"/>
      <c s="334">
        <f t="shared" si="7"/>
        <v>0</v>
      </c>
      <c s="374"/>
      <c s="375"/>
      <c s="376"/>
      <c s="395" t="str">
        <f t="shared" si="6"/>
        <v/>
      </c>
      <c s="375"/>
      <c s="377"/>
    </row>
    <row r="109" spans="4:19" ht="18" customHeight="1">
      <c r="D109">
        <f t="shared" si="8"/>
        <v>0</v>
      </c>
      <c s="338"/>
      <c s="338"/>
      <c s="337"/>
      <c s="339"/>
      <c s="340"/>
      <c s="340"/>
      <c s="339"/>
      <c s="373"/>
      <c s="334">
        <f t="shared" si="7"/>
        <v>0</v>
      </c>
      <c s="374"/>
      <c s="375"/>
      <c s="376"/>
      <c s="395" t="str">
        <f t="shared" si="6"/>
        <v/>
      </c>
      <c s="375"/>
      <c s="377"/>
    </row>
    <row r="110" spans="4:19" ht="18" customHeight="1">
      <c r="D110">
        <f t="shared" si="8"/>
        <v>0</v>
      </c>
      <c s="338"/>
      <c s="338"/>
      <c s="337"/>
      <c s="339"/>
      <c s="340"/>
      <c s="340"/>
      <c s="339"/>
      <c s="373"/>
      <c s="334">
        <f t="shared" si="7"/>
        <v>0</v>
      </c>
      <c s="374"/>
      <c s="375"/>
      <c s="376"/>
      <c s="395" t="str">
        <f t="shared" si="6"/>
        <v/>
      </c>
      <c s="375"/>
      <c s="377"/>
    </row>
    <row r="111" spans="4:19" ht="18" customHeight="1">
      <c r="D111">
        <f t="shared" si="8"/>
        <v>0</v>
      </c>
      <c s="338"/>
      <c s="338"/>
      <c s="337"/>
      <c s="339"/>
      <c s="340"/>
      <c s="340"/>
      <c s="339"/>
      <c s="373"/>
      <c s="334">
        <f t="shared" si="7"/>
        <v>0</v>
      </c>
      <c s="374"/>
      <c s="375"/>
      <c s="376"/>
      <c s="395" t="str">
        <f t="shared" si="6"/>
        <v/>
      </c>
      <c s="375"/>
      <c s="377"/>
    </row>
    <row r="112" spans="4:19" ht="18" customHeight="1">
      <c r="D112">
        <f t="shared" si="8"/>
        <v>0</v>
      </c>
      <c s="338"/>
      <c s="338"/>
      <c s="337"/>
      <c s="339"/>
      <c s="340"/>
      <c s="340"/>
      <c s="339"/>
      <c s="373"/>
      <c s="334">
        <f t="shared" si="7"/>
        <v>0</v>
      </c>
      <c s="374"/>
      <c s="375"/>
      <c s="376"/>
      <c s="395" t="str">
        <f t="shared" si="6"/>
        <v/>
      </c>
      <c s="375"/>
      <c s="377"/>
    </row>
    <row r="113" spans="4:19" ht="18" customHeight="1">
      <c r="D113">
        <f t="shared" si="8"/>
        <v>0</v>
      </c>
      <c s="338"/>
      <c s="338"/>
      <c s="337"/>
      <c s="339"/>
      <c s="340"/>
      <c s="340"/>
      <c s="339"/>
      <c s="373"/>
      <c s="334">
        <f t="shared" si="7"/>
        <v>0</v>
      </c>
      <c s="374"/>
      <c s="375"/>
      <c s="376"/>
      <c s="395" t="str">
        <f t="shared" si="6"/>
        <v/>
      </c>
      <c s="375"/>
      <c s="377"/>
    </row>
    <row r="114" spans="4:19" ht="18" customHeight="1">
      <c r="D114">
        <f t="shared" si="8"/>
        <v>0</v>
      </c>
      <c s="338"/>
      <c s="338"/>
      <c s="337"/>
      <c s="339"/>
      <c s="340"/>
      <c s="340"/>
      <c s="339"/>
      <c s="373"/>
      <c s="334">
        <f t="shared" si="7"/>
        <v>0</v>
      </c>
      <c s="374"/>
      <c s="375"/>
      <c s="376"/>
      <c s="395" t="str">
        <f t="shared" si="6"/>
        <v/>
      </c>
      <c s="375"/>
      <c s="377"/>
    </row>
    <row r="115" spans="4:19" ht="18" customHeight="1">
      <c r="D115">
        <f t="shared" si="8"/>
        <v>0</v>
      </c>
      <c s="338"/>
      <c s="338"/>
      <c s="337"/>
      <c s="339"/>
      <c s="340"/>
      <c s="340"/>
      <c s="339"/>
      <c s="373"/>
      <c s="334">
        <f t="shared" si="7"/>
        <v>0</v>
      </c>
      <c s="374"/>
      <c s="375"/>
      <c s="376"/>
      <c s="395" t="str">
        <f t="shared" si="6"/>
        <v/>
      </c>
      <c s="375"/>
      <c s="377"/>
    </row>
    <row r="116" spans="4:19" ht="18" customHeight="1">
      <c r="D116">
        <f t="shared" si="8"/>
        <v>0</v>
      </c>
      <c s="338"/>
      <c s="338"/>
      <c s="337"/>
      <c s="339"/>
      <c s="340"/>
      <c s="340"/>
      <c s="339"/>
      <c s="373"/>
      <c s="334">
        <f t="shared" si="7"/>
        <v>0</v>
      </c>
      <c s="374"/>
      <c s="375"/>
      <c s="376"/>
      <c s="395" t="str">
        <f t="shared" si="6"/>
        <v/>
      </c>
      <c s="375"/>
      <c s="377"/>
    </row>
    <row r="117" spans="4:19" ht="18" customHeight="1">
      <c r="D117">
        <f t="shared" si="8"/>
        <v>0</v>
      </c>
      <c s="338"/>
      <c s="338"/>
      <c s="337"/>
      <c s="339"/>
      <c s="340"/>
      <c s="340"/>
      <c s="339"/>
      <c s="373"/>
      <c s="334">
        <f t="shared" si="7"/>
        <v>0</v>
      </c>
      <c s="374"/>
      <c s="375"/>
      <c s="376"/>
      <c s="395" t="str">
        <f t="shared" si="6"/>
        <v/>
      </c>
      <c s="375"/>
      <c s="377"/>
    </row>
    <row r="118" spans="4:19" ht="18" customHeight="1">
      <c r="D118">
        <f t="shared" si="8"/>
        <v>0</v>
      </c>
      <c s="338"/>
      <c s="338"/>
      <c s="337"/>
      <c s="339"/>
      <c s="340"/>
      <c s="340"/>
      <c s="339"/>
      <c s="373"/>
      <c s="334">
        <f t="shared" si="7"/>
        <v>0</v>
      </c>
      <c s="374"/>
      <c s="375"/>
      <c s="376"/>
      <c s="395" t="str">
        <f t="shared" si="6"/>
        <v/>
      </c>
      <c s="375"/>
      <c s="377"/>
    </row>
    <row r="119" spans="4:19" ht="18" customHeight="1">
      <c r="D119">
        <f t="shared" si="9" ref="D119:D134">IF(E119&gt;=1,(IF(LEN(I119)&gt;=2,(IF(LEN(K119)&gt;=1,(IF(N119&gt;=18,1,0)),0)),0)),0)</f>
        <v>0</v>
      </c>
      <c s="338"/>
      <c s="338"/>
      <c s="337"/>
      <c s="339"/>
      <c s="340"/>
      <c s="340"/>
      <c s="339"/>
      <c s="373"/>
      <c s="334">
        <f t="shared" si="7"/>
        <v>0</v>
      </c>
      <c s="374"/>
      <c s="375"/>
      <c s="376"/>
      <c s="395" t="str">
        <f t="shared" si="6"/>
        <v/>
      </c>
      <c s="375"/>
      <c s="377"/>
    </row>
    <row r="120" spans="4:19" ht="18" customHeight="1">
      <c r="D120">
        <f t="shared" si="9"/>
        <v>0</v>
      </c>
      <c s="338"/>
      <c s="338"/>
      <c s="337"/>
      <c s="339"/>
      <c s="340"/>
      <c s="340"/>
      <c s="339"/>
      <c s="373"/>
      <c s="334">
        <f t="shared" si="7"/>
        <v>0</v>
      </c>
      <c s="374"/>
      <c s="375"/>
      <c s="376"/>
      <c s="395" t="str">
        <f t="shared" si="6"/>
        <v/>
      </c>
      <c s="375"/>
      <c s="377"/>
    </row>
    <row r="121" spans="4:19" ht="18" customHeight="1">
      <c r="D121">
        <f t="shared" si="9"/>
        <v>0</v>
      </c>
      <c s="338"/>
      <c s="338"/>
      <c s="337"/>
      <c s="339"/>
      <c s="340"/>
      <c s="340"/>
      <c s="339"/>
      <c s="373"/>
      <c s="334">
        <f t="shared" si="7"/>
        <v>0</v>
      </c>
      <c s="374"/>
      <c s="375"/>
      <c s="376"/>
      <c s="395" t="str">
        <f t="shared" si="6"/>
        <v/>
      </c>
      <c s="375"/>
      <c s="377"/>
    </row>
    <row r="122" spans="4:19" ht="18" customHeight="1">
      <c r="D122">
        <f t="shared" si="9"/>
        <v>0</v>
      </c>
      <c s="338"/>
      <c s="338"/>
      <c s="337"/>
      <c s="339"/>
      <c s="340"/>
      <c s="340"/>
      <c s="339"/>
      <c s="373"/>
      <c s="334">
        <f t="shared" si="7"/>
        <v>0</v>
      </c>
      <c s="374"/>
      <c s="375"/>
      <c s="376"/>
      <c s="395" t="str">
        <f t="shared" si="6"/>
        <v/>
      </c>
      <c s="375"/>
      <c s="377"/>
    </row>
    <row r="123" spans="4:19" ht="18" customHeight="1">
      <c r="D123">
        <f t="shared" si="9"/>
        <v>0</v>
      </c>
      <c s="338"/>
      <c s="338"/>
      <c s="337"/>
      <c s="339"/>
      <c s="340"/>
      <c s="340"/>
      <c s="339"/>
      <c s="373"/>
      <c s="334">
        <f t="shared" si="7"/>
        <v>0</v>
      </c>
      <c s="374"/>
      <c s="375"/>
      <c s="376"/>
      <c s="395" t="str">
        <f t="shared" si="6"/>
        <v/>
      </c>
      <c s="375"/>
      <c s="377"/>
    </row>
    <row r="124" spans="4:19" ht="18" customHeight="1">
      <c r="D124">
        <f t="shared" si="9"/>
        <v>0</v>
      </c>
      <c s="338"/>
      <c s="338"/>
      <c s="337"/>
      <c s="339"/>
      <c s="340"/>
      <c s="340"/>
      <c s="339"/>
      <c s="373"/>
      <c s="334">
        <f t="shared" si="7"/>
        <v>0</v>
      </c>
      <c s="374"/>
      <c s="375"/>
      <c s="376"/>
      <c s="395" t="str">
        <f t="shared" si="6"/>
        <v/>
      </c>
      <c s="375"/>
      <c s="377"/>
    </row>
    <row r="125" spans="4:19" ht="18" customHeight="1">
      <c r="D125">
        <f t="shared" si="9"/>
        <v>0</v>
      </c>
      <c s="338"/>
      <c s="338"/>
      <c s="337"/>
      <c s="339"/>
      <c s="340"/>
      <c s="340"/>
      <c s="339"/>
      <c s="373"/>
      <c s="334">
        <f t="shared" si="7"/>
        <v>0</v>
      </c>
      <c s="374"/>
      <c s="375"/>
      <c s="376"/>
      <c s="395" t="str">
        <f t="shared" si="6"/>
        <v/>
      </c>
      <c s="375"/>
      <c s="377"/>
    </row>
    <row r="126" spans="4:19" ht="18" customHeight="1">
      <c r="D126">
        <f t="shared" si="9"/>
        <v>0</v>
      </c>
      <c s="338"/>
      <c s="338"/>
      <c s="337"/>
      <c s="339"/>
      <c s="340"/>
      <c s="340"/>
      <c s="339"/>
      <c s="373"/>
      <c s="334">
        <f t="shared" si="7"/>
        <v>0</v>
      </c>
      <c s="374"/>
      <c s="375"/>
      <c s="376"/>
      <c s="395" t="str">
        <f t="shared" si="6"/>
        <v/>
      </c>
      <c s="375"/>
      <c s="377"/>
    </row>
    <row r="127" spans="4:19" ht="18" customHeight="1">
      <c r="D127">
        <f t="shared" si="9"/>
        <v>0</v>
      </c>
      <c s="338"/>
      <c s="338"/>
      <c s="337"/>
      <c s="339"/>
      <c s="340"/>
      <c s="340"/>
      <c s="339"/>
      <c s="373"/>
      <c s="334">
        <f t="shared" si="7"/>
        <v>0</v>
      </c>
      <c s="374"/>
      <c s="375"/>
      <c s="376"/>
      <c s="395" t="str">
        <f t="shared" si="6"/>
        <v/>
      </c>
      <c s="375"/>
      <c s="377"/>
    </row>
    <row r="128" spans="4:19" ht="18" customHeight="1">
      <c r="D128">
        <f t="shared" si="9"/>
        <v>0</v>
      </c>
      <c s="338"/>
      <c s="338"/>
      <c s="337"/>
      <c s="339"/>
      <c s="340"/>
      <c s="340"/>
      <c s="339"/>
      <c s="373"/>
      <c s="334">
        <f t="shared" si="7"/>
        <v>0</v>
      </c>
      <c s="374"/>
      <c s="375"/>
      <c s="376"/>
      <c s="395" t="str">
        <f t="shared" si="6"/>
        <v/>
      </c>
      <c s="375"/>
      <c s="377"/>
    </row>
    <row r="129" spans="4:19" ht="18" customHeight="1">
      <c r="D129">
        <f t="shared" si="9"/>
        <v>0</v>
      </c>
      <c s="338"/>
      <c s="338"/>
      <c s="337"/>
      <c s="339"/>
      <c s="340"/>
      <c s="340"/>
      <c s="339"/>
      <c s="373"/>
      <c s="334">
        <f t="shared" si="7"/>
        <v>0</v>
      </c>
      <c s="374"/>
      <c s="375"/>
      <c s="376"/>
      <c s="395" t="str">
        <f t="shared" si="6"/>
        <v/>
      </c>
      <c s="375"/>
      <c s="377"/>
    </row>
    <row r="130" spans="4:19" ht="18" customHeight="1">
      <c r="D130">
        <f t="shared" si="9"/>
        <v>0</v>
      </c>
      <c s="338"/>
      <c s="338"/>
      <c s="337"/>
      <c s="339"/>
      <c s="340"/>
      <c s="340"/>
      <c s="339"/>
      <c s="373"/>
      <c s="334">
        <f t="shared" si="7"/>
        <v>0</v>
      </c>
      <c s="374"/>
      <c s="375"/>
      <c s="376"/>
      <c s="395" t="str">
        <f t="shared" si="6"/>
        <v/>
      </c>
      <c s="375"/>
      <c s="377"/>
    </row>
    <row r="131" spans="4:19" ht="18" customHeight="1">
      <c r="D131">
        <f t="shared" si="9"/>
        <v>0</v>
      </c>
      <c s="338"/>
      <c s="338"/>
      <c s="337"/>
      <c s="339"/>
      <c s="340"/>
      <c s="340"/>
      <c s="339"/>
      <c s="373"/>
      <c s="334">
        <f t="shared" si="7"/>
        <v>0</v>
      </c>
      <c s="374"/>
      <c s="375"/>
      <c s="376"/>
      <c s="395" t="str">
        <f t="shared" si="6"/>
        <v/>
      </c>
      <c s="375"/>
      <c s="377"/>
    </row>
    <row r="132" spans="4:19" ht="18" customHeight="1">
      <c r="D132">
        <f t="shared" si="9"/>
        <v>0</v>
      </c>
      <c s="338"/>
      <c s="338"/>
      <c s="337"/>
      <c s="339"/>
      <c s="340"/>
      <c s="340"/>
      <c s="339"/>
      <c s="373"/>
      <c s="334">
        <f t="shared" si="7"/>
        <v>0</v>
      </c>
      <c s="374"/>
      <c s="375"/>
      <c s="376"/>
      <c s="395" t="str">
        <f t="shared" si="6"/>
        <v/>
      </c>
      <c s="375"/>
      <c s="377"/>
    </row>
    <row r="133" spans="4:19" ht="18" customHeight="1">
      <c r="D133">
        <f t="shared" si="9"/>
        <v>0</v>
      </c>
      <c s="338"/>
      <c s="338"/>
      <c s="337"/>
      <c s="339"/>
      <c s="340"/>
      <c s="340"/>
      <c s="339"/>
      <c s="373"/>
      <c s="334">
        <f t="shared" si="7"/>
        <v>0</v>
      </c>
      <c s="374"/>
      <c s="375"/>
      <c s="376"/>
      <c s="395" t="str">
        <f t="shared" si="6"/>
        <v/>
      </c>
      <c s="375"/>
      <c s="377"/>
    </row>
    <row r="134" spans="4:19" ht="22.5" customHeight="1">
      <c r="D134">
        <f t="shared" si="9"/>
        <v>0</v>
      </c>
      <c s="338"/>
      <c s="338"/>
      <c s="337"/>
      <c s="339"/>
      <c s="340"/>
      <c s="340"/>
      <c s="339"/>
      <c s="373"/>
      <c s="334">
        <f t="shared" si="7"/>
        <v>0</v>
      </c>
      <c s="374"/>
      <c s="375"/>
      <c s="376"/>
      <c s="395" t="str">
        <f t="shared" si="6"/>
        <v/>
      </c>
      <c s="375"/>
      <c s="377"/>
    </row>
    <row r="135" spans="4:19" ht="18" customHeight="1">
      <c r="D135">
        <f t="shared" si="10" ref="D135:D169">IF(E135&gt;=1,(IF(LEN(I135)&gt;=2,(IF(LEN(K135)&gt;=1,(IF(N135&gt;=18,1,0)),0)),0)),0)</f>
        <v>0</v>
      </c>
      <c s="338"/>
      <c s="338"/>
      <c s="337"/>
      <c s="339"/>
      <c s="340"/>
      <c s="340"/>
      <c s="339"/>
      <c s="373"/>
      <c s="334">
        <f t="shared" si="7"/>
        <v>0</v>
      </c>
      <c s="374"/>
      <c s="375"/>
      <c s="376"/>
      <c s="395" t="str">
        <f t="shared" si="11" ref="Q135:Q198">SUBSTITUTE(P135,LEFT(P135,8),"xxxxxxxx")</f>
        <v/>
      </c>
      <c s="375"/>
      <c s="377"/>
    </row>
    <row r="136" spans="4:19" ht="18" customHeight="1">
      <c r="D136">
        <f t="shared" si="10"/>
        <v>0</v>
      </c>
      <c s="338"/>
      <c s="338"/>
      <c s="337"/>
      <c s="339"/>
      <c s="340"/>
      <c s="340"/>
      <c s="339"/>
      <c s="373"/>
      <c s="334">
        <f t="shared" si="7"/>
        <v>0</v>
      </c>
      <c s="374"/>
      <c s="375"/>
      <c s="376"/>
      <c s="395" t="str">
        <f t="shared" si="11"/>
        <v/>
      </c>
      <c s="375"/>
      <c s="377"/>
    </row>
    <row r="137" spans="4:19" ht="18" customHeight="1">
      <c r="D137">
        <f t="shared" si="10"/>
        <v>0</v>
      </c>
      <c s="338"/>
      <c s="338"/>
      <c s="337"/>
      <c s="339"/>
      <c s="340"/>
      <c s="340"/>
      <c s="339"/>
      <c s="373"/>
      <c s="334">
        <f t="shared" si="7"/>
        <v>0</v>
      </c>
      <c s="374"/>
      <c s="375"/>
      <c s="376"/>
      <c s="395" t="str">
        <f t="shared" si="11"/>
        <v/>
      </c>
      <c s="375"/>
      <c s="377"/>
    </row>
    <row r="138" spans="4:19" ht="18" customHeight="1">
      <c r="D138">
        <f t="shared" si="10"/>
        <v>0</v>
      </c>
      <c s="338"/>
      <c s="338"/>
      <c s="337"/>
      <c s="339"/>
      <c s="340"/>
      <c s="340"/>
      <c s="339"/>
      <c s="373"/>
      <c s="334">
        <f t="shared" si="7"/>
        <v>0</v>
      </c>
      <c s="374"/>
      <c s="375"/>
      <c s="376"/>
      <c s="395" t="str">
        <f t="shared" si="11"/>
        <v/>
      </c>
      <c s="375"/>
      <c s="377"/>
    </row>
    <row r="139" spans="4:19" ht="18" customHeight="1">
      <c r="D139">
        <f t="shared" si="10"/>
        <v>0</v>
      </c>
      <c s="338"/>
      <c s="338"/>
      <c s="337"/>
      <c s="339"/>
      <c s="340"/>
      <c s="340"/>
      <c s="339"/>
      <c s="373"/>
      <c s="334">
        <f t="shared" si="7"/>
        <v>0</v>
      </c>
      <c s="374"/>
      <c s="375"/>
      <c s="376"/>
      <c s="395" t="str">
        <f t="shared" si="11"/>
        <v/>
      </c>
      <c s="375"/>
      <c s="377"/>
    </row>
    <row r="140" spans="4:19" ht="18" customHeight="1">
      <c r="D140">
        <f t="shared" si="10"/>
        <v>0</v>
      </c>
      <c s="338"/>
      <c s="338"/>
      <c s="337"/>
      <c s="339"/>
      <c s="340"/>
      <c s="340"/>
      <c s="339"/>
      <c s="373"/>
      <c s="334">
        <f t="shared" si="7"/>
        <v>0</v>
      </c>
      <c s="374"/>
      <c s="375"/>
      <c s="376"/>
      <c s="395" t="str">
        <f t="shared" si="11"/>
        <v/>
      </c>
      <c s="375"/>
      <c s="377"/>
    </row>
    <row r="141" spans="4:19" ht="18" customHeight="1">
      <c r="D141">
        <f t="shared" si="10"/>
        <v>0</v>
      </c>
      <c s="338"/>
      <c s="338"/>
      <c s="337"/>
      <c s="339"/>
      <c s="340"/>
      <c s="340"/>
      <c s="339"/>
      <c s="373"/>
      <c s="334">
        <f t="shared" si="7"/>
        <v>0</v>
      </c>
      <c s="374"/>
      <c s="375"/>
      <c s="376"/>
      <c s="395" t="str">
        <f t="shared" si="11"/>
        <v/>
      </c>
      <c s="375"/>
      <c s="377"/>
    </row>
    <row r="142" spans="4:19" ht="18" customHeight="1">
      <c r="D142">
        <f t="shared" si="10"/>
        <v>0</v>
      </c>
      <c s="338"/>
      <c s="338"/>
      <c s="337"/>
      <c s="339"/>
      <c s="340"/>
      <c s="340"/>
      <c s="339"/>
      <c s="373"/>
      <c s="334">
        <f t="shared" si="7"/>
        <v>0</v>
      </c>
      <c s="374"/>
      <c s="375"/>
      <c s="376"/>
      <c s="395" t="str">
        <f t="shared" si="11"/>
        <v/>
      </c>
      <c s="375"/>
      <c s="377"/>
    </row>
    <row r="143" spans="4:19" ht="18" customHeight="1">
      <c r="D143">
        <f t="shared" si="10"/>
        <v>0</v>
      </c>
      <c s="338"/>
      <c s="338"/>
      <c s="337"/>
      <c s="339"/>
      <c s="340"/>
      <c s="340"/>
      <c s="339"/>
      <c s="373"/>
      <c s="334">
        <f t="shared" si="7"/>
        <v>0</v>
      </c>
      <c s="374"/>
      <c s="375"/>
      <c s="376"/>
      <c s="395" t="str">
        <f t="shared" si="11"/>
        <v/>
      </c>
      <c s="375"/>
      <c s="377"/>
    </row>
    <row r="144" spans="4:19" ht="18" customHeight="1">
      <c r="D144">
        <f t="shared" si="10"/>
        <v>0</v>
      </c>
      <c s="338"/>
      <c s="338"/>
      <c s="337"/>
      <c s="339"/>
      <c s="340"/>
      <c s="340"/>
      <c s="339"/>
      <c s="373"/>
      <c s="334">
        <f t="shared" si="7"/>
        <v>0</v>
      </c>
      <c s="374"/>
      <c s="375"/>
      <c s="376"/>
      <c s="395" t="str">
        <f t="shared" si="11"/>
        <v/>
      </c>
      <c s="375"/>
      <c s="377"/>
    </row>
    <row r="145" spans="4:19" ht="18" customHeight="1">
      <c r="D145">
        <f t="shared" si="10"/>
        <v>0</v>
      </c>
      <c s="338"/>
      <c s="338"/>
      <c s="337"/>
      <c s="339"/>
      <c s="340"/>
      <c s="340"/>
      <c s="339"/>
      <c s="373"/>
      <c s="334">
        <f t="shared" si="12" ref="M145:M205">IFERROR(IF(D145&gt;=1,(IF(L145&gt;=$H$1,ROUNDDOWN(($G$1-L145)/365,0),0)),0),0)</f>
        <v>0</v>
      </c>
      <c s="374"/>
      <c s="375"/>
      <c s="376"/>
      <c s="395" t="str">
        <f t="shared" si="11"/>
        <v/>
      </c>
      <c s="375"/>
      <c s="377"/>
    </row>
    <row r="146" spans="4:19" ht="18" customHeight="1">
      <c r="D146">
        <f t="shared" si="10"/>
        <v>0</v>
      </c>
      <c s="338"/>
      <c s="338"/>
      <c s="337"/>
      <c s="339"/>
      <c s="340"/>
      <c s="340"/>
      <c s="339"/>
      <c s="373"/>
      <c s="334">
        <f t="shared" si="12"/>
        <v>0</v>
      </c>
      <c s="374"/>
      <c s="375"/>
      <c s="376"/>
      <c s="395" t="str">
        <f t="shared" si="11"/>
        <v/>
      </c>
      <c s="375"/>
      <c s="377"/>
    </row>
    <row r="147" spans="4:19" ht="18" customHeight="1">
      <c r="D147">
        <f t="shared" si="10"/>
        <v>0</v>
      </c>
      <c s="338"/>
      <c s="338"/>
      <c s="337"/>
      <c s="339"/>
      <c s="340"/>
      <c s="340"/>
      <c s="339"/>
      <c s="373"/>
      <c s="334">
        <f t="shared" si="12"/>
        <v>0</v>
      </c>
      <c s="374"/>
      <c s="375"/>
      <c s="376"/>
      <c s="395" t="str">
        <f t="shared" si="11"/>
        <v/>
      </c>
      <c s="375"/>
      <c s="377"/>
    </row>
    <row r="148" spans="4:19" ht="18" customHeight="1">
      <c r="D148">
        <f t="shared" si="10"/>
        <v>0</v>
      </c>
      <c s="338"/>
      <c s="338"/>
      <c s="337"/>
      <c s="339"/>
      <c s="340"/>
      <c s="340"/>
      <c s="339"/>
      <c s="373"/>
      <c s="334">
        <f t="shared" si="12"/>
        <v>0</v>
      </c>
      <c s="374"/>
      <c s="375"/>
      <c s="376"/>
      <c s="395" t="str">
        <f t="shared" si="11"/>
        <v/>
      </c>
      <c s="375"/>
      <c s="377"/>
    </row>
    <row r="149" spans="4:19" ht="18" customHeight="1">
      <c r="D149">
        <f t="shared" si="10"/>
        <v>0</v>
      </c>
      <c s="338"/>
      <c s="338"/>
      <c s="337"/>
      <c s="339"/>
      <c s="340"/>
      <c s="340"/>
      <c s="339"/>
      <c s="373"/>
      <c s="334">
        <f t="shared" si="12"/>
        <v>0</v>
      </c>
      <c s="374"/>
      <c s="375"/>
      <c s="376"/>
      <c s="395" t="str">
        <f t="shared" si="11"/>
        <v/>
      </c>
      <c s="375"/>
      <c s="377"/>
    </row>
    <row r="150" spans="4:19" ht="18" customHeight="1">
      <c r="D150">
        <f t="shared" si="10"/>
        <v>0</v>
      </c>
      <c s="338"/>
      <c s="338"/>
      <c s="337"/>
      <c s="339"/>
      <c s="340"/>
      <c s="340"/>
      <c s="339"/>
      <c s="373"/>
      <c s="334">
        <f t="shared" si="12"/>
        <v>0</v>
      </c>
      <c s="374"/>
      <c s="375"/>
      <c s="376"/>
      <c s="395" t="str">
        <f t="shared" si="11"/>
        <v/>
      </c>
      <c s="375"/>
      <c s="377"/>
    </row>
    <row r="151" spans="4:19" ht="18" customHeight="1">
      <c r="D151">
        <f t="shared" si="10"/>
        <v>0</v>
      </c>
      <c s="338"/>
      <c s="338"/>
      <c s="337"/>
      <c s="339"/>
      <c s="340"/>
      <c s="340"/>
      <c s="339"/>
      <c s="373"/>
      <c s="334">
        <f t="shared" si="12"/>
        <v>0</v>
      </c>
      <c s="374"/>
      <c s="375"/>
      <c s="376"/>
      <c s="395" t="str">
        <f t="shared" si="11"/>
        <v/>
      </c>
      <c s="375"/>
      <c s="377"/>
    </row>
    <row r="152" spans="4:19" ht="18" customHeight="1">
      <c r="D152">
        <f>IF(E152&gt;=1,(IF(LEN(J156)&gt;=2,(IF(LEN(K152)&gt;=1,(IF(N152&gt;=18,1,0)),0)),0)),0)</f>
        <v>0</v>
      </c>
      <c s="338"/>
      <c s="338"/>
      <c s="337"/>
      <c s="339"/>
      <c s="340"/>
      <c s="340"/>
      <c s="339"/>
      <c s="373"/>
      <c s="334">
        <f t="shared" si="12"/>
        <v>0</v>
      </c>
      <c s="374"/>
      <c s="375"/>
      <c s="376"/>
      <c s="395" t="str">
        <f t="shared" si="11"/>
        <v/>
      </c>
      <c s="375"/>
      <c s="377"/>
    </row>
    <row r="153" spans="4:19" ht="18" customHeight="1">
      <c r="D153">
        <f t="shared" si="10"/>
        <v>0</v>
      </c>
      <c s="338"/>
      <c s="338"/>
      <c s="337"/>
      <c s="339"/>
      <c s="340"/>
      <c s="340"/>
      <c s="339"/>
      <c s="373"/>
      <c s="334">
        <f t="shared" si="12"/>
        <v>0</v>
      </c>
      <c s="374"/>
      <c s="375"/>
      <c s="376"/>
      <c s="395" t="str">
        <f t="shared" si="11"/>
        <v/>
      </c>
      <c s="375"/>
      <c s="377"/>
    </row>
    <row r="154" spans="4:19" ht="18" customHeight="1">
      <c r="D154">
        <f t="shared" si="10"/>
        <v>0</v>
      </c>
      <c s="338"/>
      <c s="338"/>
      <c s="337"/>
      <c s="339"/>
      <c s="340"/>
      <c s="340"/>
      <c s="339"/>
      <c s="373"/>
      <c s="334">
        <f t="shared" si="12"/>
        <v>0</v>
      </c>
      <c s="374"/>
      <c s="375"/>
      <c s="376"/>
      <c s="395" t="str">
        <f t="shared" si="11"/>
        <v/>
      </c>
      <c s="375"/>
      <c s="377"/>
    </row>
    <row r="155" spans="4:19" ht="18" customHeight="1">
      <c r="D155">
        <f t="shared" si="10"/>
        <v>0</v>
      </c>
      <c s="338"/>
      <c s="338"/>
      <c s="337"/>
      <c s="339"/>
      <c s="340"/>
      <c s="340"/>
      <c s="339"/>
      <c s="373"/>
      <c s="334">
        <f t="shared" si="12"/>
        <v>0</v>
      </c>
      <c s="374"/>
      <c s="375"/>
      <c s="376"/>
      <c s="395" t="str">
        <f t="shared" si="11"/>
        <v/>
      </c>
      <c s="375"/>
      <c s="377"/>
    </row>
    <row r="156" spans="4:19" ht="18" customHeight="1">
      <c r="D156">
        <f t="shared" si="10"/>
        <v>0</v>
      </c>
      <c s="338"/>
      <c s="338"/>
      <c s="337"/>
      <c s="339"/>
      <c s="340"/>
      <c s="340"/>
      <c s="339"/>
      <c s="373"/>
      <c s="334">
        <f t="shared" si="12"/>
        <v>0</v>
      </c>
      <c s="374"/>
      <c s="375"/>
      <c s="376"/>
      <c s="395" t="str">
        <f t="shared" si="11"/>
        <v/>
      </c>
      <c s="375"/>
      <c s="377"/>
    </row>
    <row r="157" spans="4:19" ht="18" customHeight="1">
      <c r="D157">
        <f t="shared" si="10"/>
        <v>0</v>
      </c>
      <c s="338"/>
      <c s="338"/>
      <c s="337"/>
      <c s="339"/>
      <c s="340"/>
      <c s="340"/>
      <c s="339"/>
      <c s="373"/>
      <c s="334">
        <f t="shared" si="12"/>
        <v>0</v>
      </c>
      <c s="374"/>
      <c s="375"/>
      <c s="376"/>
      <c s="395" t="str">
        <f t="shared" si="11"/>
        <v/>
      </c>
      <c s="375"/>
      <c s="377"/>
    </row>
    <row r="158" spans="4:19" ht="18" customHeight="1">
      <c r="D158">
        <f t="shared" si="10"/>
        <v>0</v>
      </c>
      <c s="338"/>
      <c s="338"/>
      <c s="337"/>
      <c s="339"/>
      <c s="340"/>
      <c s="340"/>
      <c s="339"/>
      <c s="373"/>
      <c s="334">
        <f t="shared" si="12"/>
        <v>0</v>
      </c>
      <c s="374"/>
      <c s="375"/>
      <c s="376"/>
      <c s="395" t="str">
        <f t="shared" si="11"/>
        <v/>
      </c>
      <c s="375"/>
      <c s="377"/>
    </row>
    <row r="159" spans="4:19" ht="18" customHeight="1">
      <c r="D159">
        <f t="shared" si="10"/>
        <v>0</v>
      </c>
      <c s="338"/>
      <c s="338"/>
      <c s="337"/>
      <c s="339"/>
      <c s="340"/>
      <c s="340"/>
      <c s="339"/>
      <c s="373"/>
      <c s="334">
        <f t="shared" si="12"/>
        <v>0</v>
      </c>
      <c s="374"/>
      <c s="375"/>
      <c s="376"/>
      <c s="395" t="str">
        <f t="shared" si="11"/>
        <v/>
      </c>
      <c s="375"/>
      <c s="377"/>
    </row>
    <row r="160" spans="4:19" ht="18" customHeight="1">
      <c r="D160">
        <f t="shared" si="10"/>
        <v>0</v>
      </c>
      <c s="338"/>
      <c s="338"/>
      <c s="337"/>
      <c s="339"/>
      <c s="340"/>
      <c s="340"/>
      <c s="339"/>
      <c s="373"/>
      <c s="334">
        <f t="shared" si="12"/>
        <v>0</v>
      </c>
      <c s="374"/>
      <c s="375"/>
      <c s="376"/>
      <c s="395" t="str">
        <f t="shared" si="11"/>
        <v/>
      </c>
      <c s="375"/>
      <c s="377"/>
    </row>
    <row r="161" spans="4:19" ht="18" customHeight="1">
      <c r="D161">
        <f t="shared" si="10"/>
        <v>0</v>
      </c>
      <c s="338"/>
      <c s="338"/>
      <c s="337"/>
      <c s="339"/>
      <c s="340"/>
      <c s="340"/>
      <c s="339"/>
      <c s="373"/>
      <c s="334">
        <f t="shared" si="12"/>
        <v>0</v>
      </c>
      <c s="374"/>
      <c s="375"/>
      <c s="376"/>
      <c s="395" t="str">
        <f t="shared" si="11"/>
        <v/>
      </c>
      <c s="375"/>
      <c s="377"/>
    </row>
    <row r="162" spans="4:19" ht="18" customHeight="1">
      <c r="D162">
        <f t="shared" si="10"/>
        <v>0</v>
      </c>
      <c s="338"/>
      <c s="338"/>
      <c s="337"/>
      <c s="339"/>
      <c s="340"/>
      <c s="340"/>
      <c s="339"/>
      <c s="373"/>
      <c s="334">
        <f t="shared" si="12"/>
        <v>0</v>
      </c>
      <c s="374"/>
      <c s="375"/>
      <c s="376"/>
      <c s="395" t="str">
        <f t="shared" si="11"/>
        <v/>
      </c>
      <c s="375"/>
      <c s="377"/>
    </row>
    <row r="163" spans="4:19" ht="18" customHeight="1">
      <c r="D163">
        <f t="shared" si="10"/>
        <v>0</v>
      </c>
      <c s="338"/>
      <c s="338"/>
      <c s="337"/>
      <c s="339"/>
      <c s="340"/>
      <c s="340"/>
      <c s="339"/>
      <c s="373"/>
      <c s="334">
        <f t="shared" si="12"/>
        <v>0</v>
      </c>
      <c s="374"/>
      <c s="375"/>
      <c s="376"/>
      <c s="395" t="str">
        <f t="shared" si="11"/>
        <v/>
      </c>
      <c s="375"/>
      <c s="377"/>
    </row>
    <row r="164" spans="4:19" ht="18" customHeight="1">
      <c r="D164">
        <f t="shared" si="10"/>
        <v>0</v>
      </c>
      <c s="338"/>
      <c s="338"/>
      <c s="337"/>
      <c s="339"/>
      <c s="340"/>
      <c s="340"/>
      <c s="339"/>
      <c s="373"/>
      <c s="334">
        <f t="shared" si="12"/>
        <v>0</v>
      </c>
      <c s="374"/>
      <c s="375"/>
      <c s="376"/>
      <c s="395" t="str">
        <f t="shared" si="11"/>
        <v/>
      </c>
      <c s="375"/>
      <c s="377"/>
    </row>
    <row r="165" spans="4:19" ht="18" customHeight="1">
      <c r="D165">
        <f t="shared" si="10"/>
        <v>0</v>
      </c>
      <c s="338"/>
      <c s="338"/>
      <c s="337"/>
      <c s="339"/>
      <c s="340"/>
      <c s="340"/>
      <c s="339"/>
      <c s="373"/>
      <c s="334">
        <f t="shared" si="12"/>
        <v>0</v>
      </c>
      <c s="374"/>
      <c s="375"/>
      <c s="376"/>
      <c s="395" t="str">
        <f t="shared" si="11"/>
        <v/>
      </c>
      <c s="375"/>
      <c s="377"/>
    </row>
    <row r="166" spans="4:19" ht="18" customHeight="1">
      <c r="D166">
        <f t="shared" si="10"/>
        <v>0</v>
      </c>
      <c s="338"/>
      <c s="338"/>
      <c s="337"/>
      <c s="339"/>
      <c s="340"/>
      <c s="340"/>
      <c s="339"/>
      <c s="373"/>
      <c s="334">
        <f t="shared" si="12"/>
        <v>0</v>
      </c>
      <c s="374"/>
      <c s="375"/>
      <c s="376"/>
      <c s="395" t="str">
        <f t="shared" si="11"/>
        <v/>
      </c>
      <c s="375"/>
      <c s="377"/>
    </row>
    <row r="167" spans="4:19" ht="18" customHeight="1">
      <c r="D167">
        <f t="shared" si="10"/>
        <v>0</v>
      </c>
      <c s="338"/>
      <c s="338"/>
      <c s="337"/>
      <c s="339"/>
      <c s="340"/>
      <c s="340"/>
      <c s="339"/>
      <c s="373"/>
      <c s="334">
        <f t="shared" si="12"/>
        <v>0</v>
      </c>
      <c s="374"/>
      <c s="375"/>
      <c s="376"/>
      <c s="395" t="str">
        <f t="shared" si="11"/>
        <v/>
      </c>
      <c s="375"/>
      <c s="377"/>
    </row>
    <row r="168" spans="4:19" ht="18" customHeight="1">
      <c r="D168">
        <f t="shared" si="10"/>
        <v>0</v>
      </c>
      <c s="338"/>
      <c s="338"/>
      <c s="337"/>
      <c s="339"/>
      <c s="340"/>
      <c s="340"/>
      <c s="339"/>
      <c s="373"/>
      <c s="334">
        <f t="shared" si="12"/>
        <v>0</v>
      </c>
      <c s="374"/>
      <c s="375"/>
      <c s="376"/>
      <c s="395" t="str">
        <f t="shared" si="11"/>
        <v/>
      </c>
      <c s="375"/>
      <c s="377"/>
    </row>
    <row r="169" spans="4:19" ht="18" customHeight="1">
      <c r="D169">
        <f t="shared" si="10"/>
        <v>0</v>
      </c>
      <c s="338"/>
      <c s="338"/>
      <c s="337"/>
      <c s="339"/>
      <c s="340"/>
      <c s="340"/>
      <c s="339"/>
      <c s="373"/>
      <c s="334">
        <f t="shared" si="12"/>
        <v>0</v>
      </c>
      <c s="374"/>
      <c s="375"/>
      <c s="376"/>
      <c s="395" t="str">
        <f t="shared" si="11"/>
        <v/>
      </c>
      <c s="375"/>
      <c s="377"/>
    </row>
    <row r="170" spans="4:19" ht="18" customHeight="1">
      <c r="D170">
        <f t="shared" si="13" ref="D170:D199">IF(E170&gt;=1,(IF(LEN(I170)&gt;=2,(IF(LEN(K170)&gt;=1,(IF(N170&gt;=18,1,0)),0)),0)),0)</f>
        <v>0</v>
      </c>
      <c s="338"/>
      <c s="338"/>
      <c s="337"/>
      <c s="339"/>
      <c s="340"/>
      <c s="340"/>
      <c s="339"/>
      <c s="373"/>
      <c s="334">
        <f t="shared" si="12"/>
        <v>0</v>
      </c>
      <c s="374"/>
      <c s="375"/>
      <c s="376"/>
      <c s="395" t="str">
        <f t="shared" si="11"/>
        <v/>
      </c>
      <c s="375"/>
      <c s="377"/>
    </row>
    <row r="171" spans="4:19" ht="18" customHeight="1">
      <c r="D171">
        <f t="shared" si="13"/>
        <v>0</v>
      </c>
      <c s="338"/>
      <c s="338"/>
      <c s="337"/>
      <c s="339"/>
      <c s="340"/>
      <c s="340"/>
      <c s="339"/>
      <c s="373"/>
      <c s="334">
        <f t="shared" si="12"/>
        <v>0</v>
      </c>
      <c s="374"/>
      <c s="375"/>
      <c s="376"/>
      <c s="395" t="str">
        <f t="shared" si="11"/>
        <v/>
      </c>
      <c s="375"/>
      <c s="377"/>
    </row>
    <row r="172" spans="4:19" ht="18" customHeight="1">
      <c r="D172">
        <f t="shared" si="13"/>
        <v>0</v>
      </c>
      <c s="338"/>
      <c s="338"/>
      <c s="337"/>
      <c s="339"/>
      <c s="340"/>
      <c s="340"/>
      <c s="339"/>
      <c s="373"/>
      <c s="334">
        <f t="shared" si="12"/>
        <v>0</v>
      </c>
      <c s="374"/>
      <c s="375"/>
      <c s="376"/>
      <c s="395" t="str">
        <f t="shared" si="11"/>
        <v/>
      </c>
      <c s="375"/>
      <c s="377"/>
    </row>
    <row r="173" spans="4:19" ht="18" customHeight="1">
      <c r="D173">
        <f t="shared" si="13"/>
        <v>0</v>
      </c>
      <c s="338"/>
      <c s="338"/>
      <c s="337"/>
      <c s="339"/>
      <c s="340"/>
      <c s="340"/>
      <c s="339"/>
      <c s="373"/>
      <c s="334">
        <f t="shared" si="12"/>
        <v>0</v>
      </c>
      <c s="374"/>
      <c s="375"/>
      <c s="376"/>
      <c s="395" t="str">
        <f t="shared" si="11"/>
        <v/>
      </c>
      <c s="375"/>
      <c s="377"/>
    </row>
    <row r="174" spans="4:19" ht="18" customHeight="1">
      <c r="D174">
        <f t="shared" si="13"/>
        <v>0</v>
      </c>
      <c s="338"/>
      <c s="338"/>
      <c s="337"/>
      <c s="339"/>
      <c s="340"/>
      <c s="340"/>
      <c s="339"/>
      <c s="373"/>
      <c s="334">
        <f t="shared" si="12"/>
        <v>0</v>
      </c>
      <c s="374"/>
      <c s="375"/>
      <c s="376"/>
      <c s="395" t="str">
        <f t="shared" si="11"/>
        <v/>
      </c>
      <c s="375"/>
      <c s="377"/>
    </row>
    <row r="175" spans="4:19" ht="18" customHeight="1">
      <c r="D175">
        <f t="shared" si="13"/>
        <v>0</v>
      </c>
      <c s="338"/>
      <c s="338"/>
      <c s="337"/>
      <c s="339"/>
      <c s="340"/>
      <c s="340"/>
      <c s="339"/>
      <c s="373"/>
      <c s="334">
        <f t="shared" si="12"/>
        <v>0</v>
      </c>
      <c s="374"/>
      <c s="375"/>
      <c s="376"/>
      <c s="395" t="str">
        <f t="shared" si="11"/>
        <v/>
      </c>
      <c s="375"/>
      <c s="377"/>
    </row>
    <row r="176" spans="4:19" ht="18" customHeight="1">
      <c r="D176">
        <f t="shared" si="13"/>
        <v>0</v>
      </c>
      <c s="338"/>
      <c s="338"/>
      <c s="337"/>
      <c s="339"/>
      <c s="340"/>
      <c s="340"/>
      <c s="339"/>
      <c s="373"/>
      <c s="334">
        <f t="shared" si="12"/>
        <v>0</v>
      </c>
      <c s="374"/>
      <c s="375"/>
      <c s="376"/>
      <c s="395" t="str">
        <f t="shared" si="11"/>
        <v/>
      </c>
      <c s="375"/>
      <c s="377"/>
    </row>
    <row r="177" spans="4:19" ht="18" customHeight="1">
      <c r="D177">
        <f t="shared" si="13"/>
        <v>0</v>
      </c>
      <c s="338"/>
      <c s="338"/>
      <c s="337"/>
      <c s="339"/>
      <c s="340"/>
      <c s="340"/>
      <c s="339"/>
      <c s="373"/>
      <c s="334">
        <f t="shared" si="12"/>
        <v>0</v>
      </c>
      <c s="374"/>
      <c s="375"/>
      <c s="376"/>
      <c s="395" t="str">
        <f t="shared" si="11"/>
        <v/>
      </c>
      <c s="375"/>
      <c s="377"/>
    </row>
    <row r="178" spans="4:19" ht="18" customHeight="1">
      <c r="D178">
        <f t="shared" si="13"/>
        <v>0</v>
      </c>
      <c s="338"/>
      <c s="338"/>
      <c s="337"/>
      <c s="339"/>
      <c s="340"/>
      <c s="340"/>
      <c s="339"/>
      <c s="373"/>
      <c s="334">
        <f t="shared" si="12"/>
        <v>0</v>
      </c>
      <c s="374"/>
      <c s="375"/>
      <c s="376"/>
      <c s="395" t="str">
        <f t="shared" si="11"/>
        <v/>
      </c>
      <c s="375"/>
      <c s="377"/>
    </row>
    <row r="179" spans="4:19" ht="18" customHeight="1">
      <c r="D179">
        <f t="shared" si="13"/>
        <v>0</v>
      </c>
      <c s="338"/>
      <c s="338"/>
      <c s="337"/>
      <c s="339"/>
      <c s="340"/>
      <c s="340"/>
      <c s="339"/>
      <c s="373"/>
      <c s="334">
        <f t="shared" si="12"/>
        <v>0</v>
      </c>
      <c s="374"/>
      <c s="375"/>
      <c s="376"/>
      <c s="395" t="str">
        <f t="shared" si="11"/>
        <v/>
      </c>
      <c s="375"/>
      <c s="377"/>
    </row>
    <row r="180" spans="4:19" ht="18" customHeight="1">
      <c r="D180">
        <f t="shared" si="13"/>
        <v>0</v>
      </c>
      <c s="338"/>
      <c s="338"/>
      <c s="337"/>
      <c s="339"/>
      <c s="340"/>
      <c s="340"/>
      <c s="339"/>
      <c s="373"/>
      <c s="334">
        <f t="shared" si="12"/>
        <v>0</v>
      </c>
      <c s="374"/>
      <c s="375"/>
      <c s="376"/>
      <c s="395" t="str">
        <f t="shared" si="11"/>
        <v/>
      </c>
      <c s="375"/>
      <c s="377"/>
    </row>
    <row r="181" spans="4:19" ht="18" customHeight="1">
      <c r="D181">
        <f t="shared" si="13"/>
        <v>0</v>
      </c>
      <c s="338"/>
      <c s="338"/>
      <c s="337"/>
      <c s="339"/>
      <c s="340"/>
      <c s="340"/>
      <c s="339"/>
      <c s="373"/>
      <c s="334">
        <f t="shared" si="12"/>
        <v>0</v>
      </c>
      <c s="374"/>
      <c s="375"/>
      <c s="376"/>
      <c s="395" t="str">
        <f t="shared" si="11"/>
        <v/>
      </c>
      <c s="375"/>
      <c s="377"/>
    </row>
    <row r="182" spans="4:19" ht="18" customHeight="1">
      <c r="D182">
        <f t="shared" si="13"/>
        <v>0</v>
      </c>
      <c s="338"/>
      <c s="338"/>
      <c s="337"/>
      <c s="339"/>
      <c s="340"/>
      <c s="340"/>
      <c s="339"/>
      <c s="373"/>
      <c s="334">
        <f t="shared" si="12"/>
        <v>0</v>
      </c>
      <c s="374"/>
      <c s="375"/>
      <c s="376"/>
      <c s="395" t="str">
        <f t="shared" si="11"/>
        <v/>
      </c>
      <c s="375"/>
      <c s="377"/>
    </row>
    <row r="183" spans="4:20" ht="18" customHeight="1">
      <c r="D183">
        <f t="shared" si="13"/>
        <v>0</v>
      </c>
      <c s="338"/>
      <c s="338"/>
      <c s="337"/>
      <c s="339"/>
      <c s="340"/>
      <c s="340"/>
      <c s="339"/>
      <c s="373"/>
      <c s="334">
        <f t="shared" si="12"/>
        <v>0</v>
      </c>
      <c s="374"/>
      <c s="375"/>
      <c s="376"/>
      <c s="395" t="str">
        <f t="shared" si="11"/>
        <v/>
      </c>
      <c s="375"/>
      <c s="377"/>
      <c t="s">
        <v>110</v>
      </c>
    </row>
    <row r="184" spans="4:19" ht="18" customHeight="1">
      <c r="D184">
        <f t="shared" si="13"/>
        <v>0</v>
      </c>
      <c s="338"/>
      <c s="338"/>
      <c s="337"/>
      <c s="339"/>
      <c s="340"/>
      <c s="340"/>
      <c s="339"/>
      <c s="373"/>
      <c s="334">
        <f t="shared" si="12"/>
        <v>0</v>
      </c>
      <c s="374"/>
      <c s="375"/>
      <c s="376"/>
      <c s="395" t="str">
        <f t="shared" si="11"/>
        <v/>
      </c>
      <c s="375"/>
      <c s="377"/>
    </row>
    <row r="185" spans="4:19" ht="18" customHeight="1">
      <c r="D185">
        <f t="shared" si="13"/>
        <v>0</v>
      </c>
      <c s="338"/>
      <c s="338"/>
      <c s="337"/>
      <c s="339"/>
      <c s="340"/>
      <c s="340"/>
      <c s="339"/>
      <c s="373"/>
      <c s="334">
        <f t="shared" si="12"/>
        <v>0</v>
      </c>
      <c s="374"/>
      <c s="375"/>
      <c s="376"/>
      <c s="395" t="str">
        <f t="shared" si="11"/>
        <v/>
      </c>
      <c s="375"/>
      <c s="377"/>
    </row>
    <row r="186" spans="4:19" ht="18" customHeight="1">
      <c r="D186">
        <f>IF(E184&gt;=1,(IF(LEN(I186)&gt;=2,(IF(LEN(K186)&gt;=1,(IF(N186&gt;=18,1,0)),0)),0)),0)</f>
        <v>0</v>
      </c>
      <c s="338"/>
      <c s="338"/>
      <c s="337"/>
      <c s="339"/>
      <c s="340"/>
      <c s="340"/>
      <c s="339"/>
      <c s="373"/>
      <c s="334">
        <f t="shared" si="12"/>
        <v>0</v>
      </c>
      <c s="374"/>
      <c s="375"/>
      <c s="376"/>
      <c s="395" t="str">
        <f t="shared" si="11"/>
        <v/>
      </c>
      <c s="375"/>
      <c s="377"/>
    </row>
    <row r="187" spans="4:19" ht="18" customHeight="1">
      <c r="D187">
        <f t="shared" si="13"/>
        <v>0</v>
      </c>
      <c s="338"/>
      <c s="338"/>
      <c s="337"/>
      <c s="339"/>
      <c s="340"/>
      <c s="340"/>
      <c s="339"/>
      <c s="373"/>
      <c s="334">
        <f t="shared" si="12"/>
        <v>0</v>
      </c>
      <c s="374"/>
      <c s="375"/>
      <c s="376"/>
      <c s="395" t="str">
        <f t="shared" si="11"/>
        <v/>
      </c>
      <c s="375"/>
      <c s="377"/>
    </row>
    <row r="188" spans="4:19" ht="18" customHeight="1">
      <c r="D188">
        <f t="shared" si="13"/>
        <v>0</v>
      </c>
      <c s="338"/>
      <c s="338"/>
      <c s="337"/>
      <c s="339"/>
      <c s="340"/>
      <c s="340"/>
      <c s="339"/>
      <c s="373"/>
      <c s="334">
        <f t="shared" si="12"/>
        <v>0</v>
      </c>
      <c s="374"/>
      <c s="375"/>
      <c s="376"/>
      <c s="395" t="str">
        <f t="shared" si="11"/>
        <v/>
      </c>
      <c s="375"/>
      <c s="377"/>
    </row>
    <row r="189" spans="4:19" ht="18" customHeight="1">
      <c r="D189">
        <f t="shared" si="13"/>
        <v>0</v>
      </c>
      <c s="338"/>
      <c s="338"/>
      <c s="337"/>
      <c s="339"/>
      <c s="340"/>
      <c s="340"/>
      <c s="339"/>
      <c s="373"/>
      <c s="334">
        <f t="shared" si="12"/>
        <v>0</v>
      </c>
      <c s="374"/>
      <c s="375"/>
      <c s="376"/>
      <c s="395" t="str">
        <f t="shared" si="11"/>
        <v/>
      </c>
      <c s="375"/>
      <c s="377"/>
    </row>
    <row r="190" spans="4:19" ht="18" customHeight="1">
      <c r="D190">
        <f t="shared" si="13"/>
        <v>0</v>
      </c>
      <c s="338"/>
      <c s="338"/>
      <c s="337"/>
      <c s="339"/>
      <c s="340"/>
      <c s="340"/>
      <c s="339"/>
      <c s="373"/>
      <c s="334">
        <f t="shared" si="12"/>
        <v>0</v>
      </c>
      <c s="374"/>
      <c s="375"/>
      <c s="376"/>
      <c s="395" t="str">
        <f t="shared" si="11"/>
        <v/>
      </c>
      <c s="375"/>
      <c s="377"/>
    </row>
    <row r="191" spans="4:19" ht="18" customHeight="1">
      <c r="D191">
        <f t="shared" si="13"/>
        <v>0</v>
      </c>
      <c s="338"/>
      <c s="338"/>
      <c s="337"/>
      <c s="339"/>
      <c s="340"/>
      <c s="340"/>
      <c s="339"/>
      <c s="373"/>
      <c s="334">
        <f t="shared" si="12"/>
        <v>0</v>
      </c>
      <c s="374"/>
      <c s="375"/>
      <c s="376"/>
      <c s="395" t="str">
        <f t="shared" si="11"/>
        <v/>
      </c>
      <c s="375"/>
      <c s="377"/>
    </row>
    <row r="192" spans="4:19" ht="18" customHeight="1">
      <c r="D192">
        <f t="shared" si="13"/>
        <v>0</v>
      </c>
      <c s="338"/>
      <c s="338"/>
      <c s="337"/>
      <c s="339"/>
      <c s="340"/>
      <c s="340"/>
      <c s="339"/>
      <c s="373"/>
      <c s="334">
        <f t="shared" si="12"/>
        <v>0</v>
      </c>
      <c s="374"/>
      <c s="375"/>
      <c s="376"/>
      <c s="395" t="str">
        <f t="shared" si="11"/>
        <v/>
      </c>
      <c s="375"/>
      <c s="377"/>
    </row>
    <row r="193" spans="4:19" ht="18" customHeight="1">
      <c r="D193">
        <f t="shared" si="13"/>
        <v>0</v>
      </c>
      <c s="338"/>
      <c s="338"/>
      <c s="337"/>
      <c s="339"/>
      <c s="340"/>
      <c s="340"/>
      <c s="339"/>
      <c s="373"/>
      <c s="334">
        <f t="shared" si="12"/>
        <v>0</v>
      </c>
      <c s="374"/>
      <c s="375"/>
      <c s="376"/>
      <c s="395" t="str">
        <f t="shared" si="11"/>
        <v/>
      </c>
      <c s="375"/>
      <c s="377"/>
    </row>
    <row r="194" spans="4:19" ht="18" customHeight="1">
      <c r="D194">
        <f t="shared" si="13"/>
        <v>0</v>
      </c>
      <c s="338"/>
      <c s="338"/>
      <c s="337"/>
      <c s="339"/>
      <c s="340"/>
      <c s="340"/>
      <c s="339"/>
      <c s="373"/>
      <c s="334">
        <f t="shared" si="12"/>
        <v>0</v>
      </c>
      <c s="374"/>
      <c s="375"/>
      <c s="376"/>
      <c s="395" t="str">
        <f t="shared" si="11"/>
        <v/>
      </c>
      <c s="375"/>
      <c s="377"/>
    </row>
    <row r="195" spans="4:19" ht="18" customHeight="1">
      <c r="D195">
        <f t="shared" si="13"/>
        <v>0</v>
      </c>
      <c s="338"/>
      <c s="338"/>
      <c s="337"/>
      <c s="339"/>
      <c s="340"/>
      <c s="340"/>
      <c s="339"/>
      <c s="373"/>
      <c s="334">
        <f t="shared" si="12"/>
        <v>0</v>
      </c>
      <c s="374"/>
      <c s="375"/>
      <c s="376"/>
      <c s="395" t="str">
        <f t="shared" si="11"/>
        <v/>
      </c>
      <c s="375"/>
      <c s="377"/>
    </row>
    <row r="196" spans="4:19" ht="18" customHeight="1">
      <c r="D196">
        <f t="shared" si="13"/>
        <v>0</v>
      </c>
      <c s="338"/>
      <c s="338"/>
      <c s="337"/>
      <c s="339"/>
      <c s="340"/>
      <c s="340"/>
      <c s="339"/>
      <c s="373"/>
      <c s="334">
        <f t="shared" si="12"/>
        <v>0</v>
      </c>
      <c s="374"/>
      <c s="375"/>
      <c s="376"/>
      <c s="395" t="str">
        <f t="shared" si="11"/>
        <v/>
      </c>
      <c s="375"/>
      <c s="377"/>
    </row>
    <row r="197" spans="4:19" ht="18" customHeight="1">
      <c r="D197">
        <f t="shared" si="13"/>
        <v>0</v>
      </c>
      <c s="338"/>
      <c s="338"/>
      <c s="337"/>
      <c s="339"/>
      <c s="340"/>
      <c s="340"/>
      <c s="339"/>
      <c s="373"/>
      <c s="334">
        <f t="shared" si="12"/>
        <v>0</v>
      </c>
      <c s="374"/>
      <c s="375"/>
      <c s="376"/>
      <c s="395" t="str">
        <f t="shared" si="11"/>
        <v/>
      </c>
      <c s="375"/>
      <c s="377"/>
    </row>
    <row r="198" spans="4:19" ht="18" customHeight="1">
      <c r="D198">
        <f t="shared" si="13"/>
        <v>0</v>
      </c>
      <c s="338"/>
      <c s="338"/>
      <c s="337"/>
      <c s="339"/>
      <c s="340"/>
      <c s="340"/>
      <c s="339"/>
      <c s="373"/>
      <c s="334">
        <f t="shared" si="12"/>
        <v>0</v>
      </c>
      <c s="374"/>
      <c s="375"/>
      <c s="376"/>
      <c s="395" t="str">
        <f t="shared" si="11"/>
        <v/>
      </c>
      <c s="375"/>
      <c s="377"/>
    </row>
    <row r="199" spans="4:19" ht="18" customHeight="1">
      <c r="D199">
        <f t="shared" si="13"/>
        <v>0</v>
      </c>
      <c s="338"/>
      <c s="338"/>
      <c s="337"/>
      <c s="339"/>
      <c s="340"/>
      <c s="340"/>
      <c s="339"/>
      <c s="373"/>
      <c s="334">
        <f t="shared" si="12"/>
        <v>0</v>
      </c>
      <c s="374"/>
      <c s="375"/>
      <c s="376"/>
      <c s="395" t="str">
        <f t="shared" si="14" ref="Q199:Q262">SUBSTITUTE(P199,LEFT(P199,8),"xxxxxxxx")</f>
        <v/>
      </c>
      <c s="375"/>
      <c s="377"/>
    </row>
    <row r="200" spans="4:19" ht="18" customHeight="1">
      <c r="D200">
        <f t="shared" si="15" ref="D200:D236">IF(E200&gt;=1,(IF(LEN(I200)&gt;=2,(IF(LEN(K200)&gt;=1,(IF(N200&gt;=18,1,0)),0)),0)),0)</f>
        <v>0</v>
      </c>
      <c s="338"/>
      <c s="338"/>
      <c s="337"/>
      <c s="339"/>
      <c s="340"/>
      <c s="340"/>
      <c s="339"/>
      <c s="373"/>
      <c s="334">
        <f t="shared" si="12"/>
        <v>0</v>
      </c>
      <c s="374"/>
      <c s="375"/>
      <c s="376"/>
      <c s="395" t="str">
        <f t="shared" si="14"/>
        <v/>
      </c>
      <c s="375"/>
      <c s="377"/>
    </row>
    <row r="201" spans="4:19" ht="18" customHeight="1">
      <c r="D201">
        <f t="shared" si="15"/>
        <v>0</v>
      </c>
      <c s="338"/>
      <c s="338"/>
      <c s="337"/>
      <c s="339"/>
      <c s="340"/>
      <c s="340"/>
      <c s="339"/>
      <c s="373"/>
      <c s="334">
        <f>IFERROR(IF(D201&gt;=1,(IF(L201&gt;=$H$1,ROUNDDOWN(($G$1-L201)/365,0),0)),0),0)</f>
        <v>0</v>
      </c>
      <c s="374"/>
      <c s="375"/>
      <c s="376"/>
      <c s="395" t="str">
        <f t="shared" si="14"/>
        <v/>
      </c>
      <c s="375"/>
      <c s="377"/>
    </row>
    <row r="202" spans="4:19" ht="18" customHeight="1">
      <c r="D202">
        <f t="shared" si="15"/>
        <v>0</v>
      </c>
      <c s="338"/>
      <c s="338"/>
      <c s="337"/>
      <c s="339"/>
      <c s="340"/>
      <c s="340"/>
      <c s="339"/>
      <c s="373"/>
      <c s="334">
        <f t="shared" si="12"/>
        <v>0</v>
      </c>
      <c s="374"/>
      <c s="375"/>
      <c s="376"/>
      <c s="395" t="str">
        <f t="shared" si="14"/>
        <v/>
      </c>
      <c s="375"/>
      <c s="377"/>
    </row>
    <row r="203" spans="4:19" ht="18" customHeight="1">
      <c r="D203">
        <f t="shared" si="15"/>
        <v>0</v>
      </c>
      <c s="338"/>
      <c s="338"/>
      <c s="337"/>
      <c s="339"/>
      <c s="340"/>
      <c s="340"/>
      <c s="339"/>
      <c s="373"/>
      <c s="334">
        <f t="shared" si="12"/>
        <v>0</v>
      </c>
      <c s="374"/>
      <c s="375"/>
      <c s="376"/>
      <c s="395" t="str">
        <f t="shared" si="14"/>
        <v/>
      </c>
      <c s="375"/>
      <c s="377"/>
    </row>
    <row r="204" spans="4:19" ht="18" customHeight="1">
      <c r="D204">
        <f t="shared" si="15"/>
        <v>0</v>
      </c>
      <c s="338"/>
      <c s="338"/>
      <c s="337"/>
      <c s="339"/>
      <c s="340"/>
      <c s="340"/>
      <c s="339"/>
      <c s="373"/>
      <c s="334">
        <f t="shared" si="12"/>
        <v>0</v>
      </c>
      <c s="374"/>
      <c s="375"/>
      <c s="376"/>
      <c s="395" t="str">
        <f t="shared" si="14"/>
        <v/>
      </c>
      <c s="375"/>
      <c s="377"/>
    </row>
    <row r="205" spans="4:19" ht="18" customHeight="1">
      <c r="D205">
        <f t="shared" si="15"/>
        <v>0</v>
      </c>
      <c s="338"/>
      <c s="338"/>
      <c s="337"/>
      <c s="339"/>
      <c s="340"/>
      <c s="340"/>
      <c s="339"/>
      <c s="373"/>
      <c s="334">
        <f t="shared" si="12"/>
        <v>0</v>
      </c>
      <c s="374"/>
      <c s="375"/>
      <c s="376"/>
      <c s="395" t="str">
        <f t="shared" si="14"/>
        <v/>
      </c>
      <c s="375"/>
      <c s="377"/>
    </row>
    <row r="206" spans="4:19" ht="18" customHeight="1">
      <c r="D206">
        <f t="shared" si="15"/>
        <v>0</v>
      </c>
      <c s="338"/>
      <c s="338"/>
      <c s="337"/>
      <c s="339"/>
      <c s="340"/>
      <c s="340"/>
      <c s="339"/>
      <c s="373"/>
      <c s="334">
        <f t="shared" si="16" ref="M206:M269">IFERROR(IF(D206&gt;=1,(IF(L206&gt;=$H$1,ROUNDDOWN(($G$1-L206)/365,0),0)),0),0)</f>
        <v>0</v>
      </c>
      <c s="374"/>
      <c s="375"/>
      <c s="376"/>
      <c s="395" t="str">
        <f t="shared" si="14"/>
        <v/>
      </c>
      <c s="375"/>
      <c s="377"/>
    </row>
    <row r="207" spans="4:19" ht="18" customHeight="1">
      <c r="D207">
        <f t="shared" si="15"/>
        <v>0</v>
      </c>
      <c s="338"/>
      <c s="338"/>
      <c s="337"/>
      <c s="339"/>
      <c s="340"/>
      <c s="340"/>
      <c s="339"/>
      <c s="373"/>
      <c s="334">
        <f t="shared" si="16"/>
        <v>0</v>
      </c>
      <c s="374"/>
      <c s="375"/>
      <c s="376"/>
      <c s="395" t="str">
        <f t="shared" si="14"/>
        <v/>
      </c>
      <c s="375"/>
      <c s="377"/>
    </row>
    <row r="208" spans="4:19" ht="18" customHeight="1">
      <c r="D208">
        <f t="shared" si="15"/>
        <v>0</v>
      </c>
      <c s="338"/>
      <c s="338"/>
      <c s="337"/>
      <c s="339"/>
      <c s="340"/>
      <c s="340"/>
      <c s="339"/>
      <c s="373"/>
      <c s="334">
        <f t="shared" si="16"/>
        <v>0</v>
      </c>
      <c s="374"/>
      <c s="375"/>
      <c s="376"/>
      <c s="395" t="str">
        <f t="shared" si="14"/>
        <v/>
      </c>
      <c s="375"/>
      <c s="377"/>
    </row>
    <row r="209" spans="4:19" ht="18" customHeight="1">
      <c r="D209">
        <f t="shared" si="15"/>
        <v>0</v>
      </c>
      <c s="338"/>
      <c s="338"/>
      <c s="337"/>
      <c s="339"/>
      <c s="340"/>
      <c s="340"/>
      <c s="339"/>
      <c s="373"/>
      <c s="334">
        <f t="shared" si="16"/>
        <v>0</v>
      </c>
      <c s="374"/>
      <c s="375"/>
      <c s="376"/>
      <c s="395" t="str">
        <f t="shared" si="14"/>
        <v/>
      </c>
      <c s="375"/>
      <c s="377"/>
    </row>
    <row r="210" spans="4:19" ht="18" customHeight="1">
      <c r="D210">
        <f t="shared" si="15"/>
        <v>0</v>
      </c>
      <c s="338"/>
      <c s="338"/>
      <c s="337"/>
      <c s="339"/>
      <c s="340"/>
      <c s="340"/>
      <c s="339"/>
      <c s="373"/>
      <c s="334">
        <f t="shared" si="16"/>
        <v>0</v>
      </c>
      <c s="374"/>
      <c s="375"/>
      <c s="376"/>
      <c s="395" t="str">
        <f t="shared" si="14"/>
        <v/>
      </c>
      <c s="375"/>
      <c s="377"/>
    </row>
    <row r="211" spans="4:19" ht="18" customHeight="1">
      <c r="D211">
        <f t="shared" si="15"/>
        <v>0</v>
      </c>
      <c s="338"/>
      <c s="338"/>
      <c s="337"/>
      <c s="339"/>
      <c s="340"/>
      <c s="340"/>
      <c s="339"/>
      <c s="373"/>
      <c s="334">
        <f t="shared" si="16"/>
        <v>0</v>
      </c>
      <c s="374"/>
      <c s="375"/>
      <c s="376"/>
      <c s="395" t="str">
        <f t="shared" si="14"/>
        <v/>
      </c>
      <c s="375"/>
      <c s="377"/>
    </row>
    <row r="212" spans="4:19" ht="18" customHeight="1">
      <c r="D212">
        <f t="shared" si="15"/>
        <v>0</v>
      </c>
      <c s="338"/>
      <c s="338"/>
      <c s="337"/>
      <c s="339"/>
      <c s="340"/>
      <c s="340"/>
      <c s="339"/>
      <c s="373"/>
      <c s="334">
        <f t="shared" si="16"/>
        <v>0</v>
      </c>
      <c s="374"/>
      <c s="375"/>
      <c s="376"/>
      <c s="395" t="str">
        <f t="shared" si="14"/>
        <v/>
      </c>
      <c s="375"/>
      <c s="377"/>
    </row>
    <row r="213" spans="4:19" ht="18" customHeight="1">
      <c r="D213">
        <f t="shared" si="15"/>
        <v>0</v>
      </c>
      <c s="338"/>
      <c s="338"/>
      <c s="337"/>
      <c s="339"/>
      <c s="340"/>
      <c s="340"/>
      <c s="339"/>
      <c s="373"/>
      <c s="334">
        <f t="shared" si="16"/>
        <v>0</v>
      </c>
      <c s="374"/>
      <c s="375"/>
      <c s="376"/>
      <c s="395" t="str">
        <f t="shared" si="14"/>
        <v/>
      </c>
      <c s="375"/>
      <c s="377"/>
    </row>
    <row r="214" spans="4:19" ht="18" customHeight="1">
      <c r="D214">
        <f t="shared" si="15"/>
        <v>0</v>
      </c>
      <c s="338"/>
      <c s="338"/>
      <c s="337"/>
      <c s="339"/>
      <c s="340"/>
      <c s="340"/>
      <c s="339"/>
      <c s="373"/>
      <c s="334">
        <f t="shared" si="16"/>
        <v>0</v>
      </c>
      <c s="374"/>
      <c s="375"/>
      <c s="376"/>
      <c s="395" t="str">
        <f t="shared" si="14"/>
        <v/>
      </c>
      <c s="375"/>
      <c s="377"/>
    </row>
    <row r="215" spans="4:19" ht="18" customHeight="1">
      <c r="D215">
        <f t="shared" si="15"/>
        <v>0</v>
      </c>
      <c s="338"/>
      <c s="338"/>
      <c s="337"/>
      <c s="339"/>
      <c s="340"/>
      <c s="340"/>
      <c s="339"/>
      <c s="373"/>
      <c s="334">
        <f t="shared" si="16"/>
        <v>0</v>
      </c>
      <c s="374"/>
      <c s="375"/>
      <c s="376"/>
      <c s="395" t="str">
        <f t="shared" si="14"/>
        <v/>
      </c>
      <c s="375"/>
      <c s="377"/>
    </row>
    <row r="216" spans="4:19" ht="18" customHeight="1">
      <c r="D216">
        <f t="shared" si="15"/>
        <v>0</v>
      </c>
      <c s="338"/>
      <c s="338"/>
      <c s="337"/>
      <c s="339"/>
      <c s="340"/>
      <c s="340"/>
      <c s="339"/>
      <c s="373"/>
      <c s="334">
        <f t="shared" si="16"/>
        <v>0</v>
      </c>
      <c s="374"/>
      <c s="375"/>
      <c s="376"/>
      <c s="395" t="str">
        <f t="shared" si="14"/>
        <v/>
      </c>
      <c s="375"/>
      <c s="377"/>
    </row>
    <row r="217" spans="4:19" ht="18" customHeight="1">
      <c r="D217">
        <f t="shared" si="15"/>
        <v>0</v>
      </c>
      <c s="338"/>
      <c s="338"/>
      <c s="337"/>
      <c s="339"/>
      <c s="340"/>
      <c s="340"/>
      <c s="339"/>
      <c s="373"/>
      <c s="334">
        <f t="shared" si="16"/>
        <v>0</v>
      </c>
      <c s="374"/>
      <c s="375"/>
      <c s="376"/>
      <c s="395" t="str">
        <f t="shared" si="14"/>
        <v/>
      </c>
      <c s="375"/>
      <c s="377"/>
    </row>
    <row r="218" spans="4:19" ht="18" customHeight="1">
      <c r="D218">
        <f t="shared" si="15"/>
        <v>0</v>
      </c>
      <c s="338"/>
      <c s="338"/>
      <c s="337"/>
      <c s="339"/>
      <c s="340"/>
      <c s="340"/>
      <c s="339"/>
      <c s="373"/>
      <c s="334">
        <f t="shared" si="16"/>
        <v>0</v>
      </c>
      <c s="374"/>
      <c s="375"/>
      <c s="376"/>
      <c s="395" t="str">
        <f t="shared" si="14"/>
        <v/>
      </c>
      <c s="375"/>
      <c s="377"/>
    </row>
    <row r="219" spans="4:19" ht="19.5" customHeight="1">
      <c r="D219">
        <f t="shared" si="15"/>
        <v>0</v>
      </c>
      <c s="338"/>
      <c s="338"/>
      <c s="337"/>
      <c s="339"/>
      <c s="340"/>
      <c s="340"/>
      <c s="339"/>
      <c s="373"/>
      <c s="334">
        <f t="shared" si="16"/>
        <v>0</v>
      </c>
      <c s="374"/>
      <c s="375"/>
      <c s="376"/>
      <c s="395" t="str">
        <f t="shared" si="14"/>
        <v/>
      </c>
      <c s="375"/>
      <c s="377"/>
    </row>
    <row r="220" spans="4:19" ht="18" customHeight="1">
      <c r="D220">
        <f t="shared" si="15"/>
        <v>0</v>
      </c>
      <c s="338"/>
      <c s="338"/>
      <c s="337"/>
      <c s="339"/>
      <c s="340"/>
      <c s="340"/>
      <c s="339"/>
      <c s="373"/>
      <c s="334">
        <f t="shared" si="16"/>
        <v>0</v>
      </c>
      <c s="374"/>
      <c s="375"/>
      <c s="376"/>
      <c s="395" t="str">
        <f t="shared" si="14"/>
        <v/>
      </c>
      <c s="375"/>
      <c s="377"/>
    </row>
    <row r="221" spans="4:19" ht="18" customHeight="1">
      <c r="D221">
        <f t="shared" si="15"/>
        <v>0</v>
      </c>
      <c s="338"/>
      <c s="338"/>
      <c s="337"/>
      <c s="339"/>
      <c s="340"/>
      <c s="340"/>
      <c s="339"/>
      <c s="373"/>
      <c s="334">
        <f t="shared" si="16"/>
        <v>0</v>
      </c>
      <c s="374"/>
      <c s="375"/>
      <c s="376"/>
      <c s="395" t="str">
        <f t="shared" si="14"/>
        <v/>
      </c>
      <c s="375"/>
      <c s="377"/>
    </row>
    <row r="222" spans="4:19" ht="18" customHeight="1">
      <c r="D222">
        <f t="shared" si="15"/>
        <v>0</v>
      </c>
      <c s="338"/>
      <c s="338"/>
      <c s="337"/>
      <c s="339"/>
      <c s="340"/>
      <c s="340"/>
      <c s="339"/>
      <c s="373"/>
      <c s="334">
        <f t="shared" si="16"/>
        <v>0</v>
      </c>
      <c s="374"/>
      <c s="375"/>
      <c s="376"/>
      <c s="395" t="str">
        <f t="shared" si="14"/>
        <v/>
      </c>
      <c s="375"/>
      <c s="377"/>
    </row>
    <row r="223" spans="4:19" ht="18" customHeight="1">
      <c r="D223">
        <f t="shared" si="15"/>
        <v>0</v>
      </c>
      <c s="338"/>
      <c s="338"/>
      <c s="337"/>
      <c s="339"/>
      <c s="340"/>
      <c s="340"/>
      <c s="339"/>
      <c s="373"/>
      <c s="334">
        <f t="shared" si="16"/>
        <v>0</v>
      </c>
      <c s="374"/>
      <c s="375"/>
      <c s="376"/>
      <c s="395" t="str">
        <f t="shared" si="14"/>
        <v/>
      </c>
      <c s="375"/>
      <c s="377"/>
    </row>
    <row r="224" spans="4:19" ht="18" customHeight="1">
      <c r="D224">
        <f t="shared" si="15"/>
        <v>0</v>
      </c>
      <c s="338"/>
      <c s="338"/>
      <c s="337"/>
      <c s="339"/>
      <c s="340"/>
      <c s="340"/>
      <c s="339"/>
      <c s="373"/>
      <c s="334">
        <f t="shared" si="16"/>
        <v>0</v>
      </c>
      <c s="374"/>
      <c s="375"/>
      <c s="376"/>
      <c s="395" t="str">
        <f t="shared" si="14"/>
        <v/>
      </c>
      <c s="375"/>
      <c s="377"/>
    </row>
    <row r="225" spans="4:19" ht="18" customHeight="1">
      <c r="D225">
        <f t="shared" si="15"/>
        <v>0</v>
      </c>
      <c s="338"/>
      <c s="338"/>
      <c s="337"/>
      <c s="339"/>
      <c s="340"/>
      <c s="340"/>
      <c s="339"/>
      <c s="373"/>
      <c s="334">
        <f t="shared" si="16"/>
        <v>0</v>
      </c>
      <c s="374"/>
      <c s="375"/>
      <c s="376"/>
      <c s="395" t="str">
        <f t="shared" si="14"/>
        <v/>
      </c>
      <c s="375"/>
      <c s="377"/>
    </row>
    <row r="226" spans="4:19" ht="18" customHeight="1">
      <c r="D226">
        <f t="shared" si="15"/>
        <v>0</v>
      </c>
      <c s="338"/>
      <c s="338"/>
      <c s="337"/>
      <c s="339"/>
      <c s="340"/>
      <c s="340"/>
      <c s="339"/>
      <c s="373"/>
      <c s="334">
        <f t="shared" si="16"/>
        <v>0</v>
      </c>
      <c s="374"/>
      <c s="375"/>
      <c s="376"/>
      <c s="395" t="str">
        <f t="shared" si="14"/>
        <v/>
      </c>
      <c s="375"/>
      <c s="377"/>
    </row>
    <row r="227" spans="4:19" ht="18" customHeight="1">
      <c r="D227">
        <f t="shared" si="15"/>
        <v>0</v>
      </c>
      <c s="338"/>
      <c s="338"/>
      <c s="337"/>
      <c s="339"/>
      <c s="340"/>
      <c s="340"/>
      <c s="339"/>
      <c s="373"/>
      <c s="334">
        <f t="shared" si="16"/>
        <v>0</v>
      </c>
      <c s="374"/>
      <c s="375"/>
      <c s="376"/>
      <c s="395" t="str">
        <f t="shared" si="14"/>
        <v/>
      </c>
      <c s="375"/>
      <c s="377"/>
    </row>
    <row r="228" spans="4:19" ht="18" customHeight="1">
      <c r="D228">
        <f t="shared" si="15"/>
        <v>0</v>
      </c>
      <c s="338"/>
      <c s="338"/>
      <c s="337"/>
      <c s="339"/>
      <c s="340"/>
      <c s="340"/>
      <c s="339"/>
      <c s="373"/>
      <c s="334">
        <f t="shared" si="16"/>
        <v>0</v>
      </c>
      <c s="374"/>
      <c s="375"/>
      <c s="376"/>
      <c s="395" t="str">
        <f t="shared" si="14"/>
        <v/>
      </c>
      <c s="375"/>
      <c s="377"/>
    </row>
    <row r="229" spans="4:19" ht="18" customHeight="1">
      <c r="D229">
        <f t="shared" si="15"/>
        <v>0</v>
      </c>
      <c s="338"/>
      <c s="338"/>
      <c s="337"/>
      <c s="339"/>
      <c s="340"/>
      <c s="340"/>
      <c s="339"/>
      <c s="373"/>
      <c s="334">
        <f t="shared" si="16"/>
        <v>0</v>
      </c>
      <c s="374"/>
      <c s="375"/>
      <c s="376"/>
      <c s="395" t="str">
        <f t="shared" si="14"/>
        <v/>
      </c>
      <c s="375"/>
      <c s="377"/>
    </row>
    <row r="230" spans="4:19" ht="18" customHeight="1">
      <c r="D230">
        <f t="shared" si="15"/>
        <v>0</v>
      </c>
      <c s="338"/>
      <c s="338"/>
      <c s="337"/>
      <c s="339"/>
      <c s="340"/>
      <c s="340"/>
      <c s="339"/>
      <c s="373"/>
      <c s="334">
        <f t="shared" si="16"/>
        <v>0</v>
      </c>
      <c s="374"/>
      <c s="375"/>
      <c s="376"/>
      <c s="395" t="str">
        <f t="shared" si="14"/>
        <v/>
      </c>
      <c s="375"/>
      <c s="377"/>
    </row>
    <row r="231" spans="4:19" ht="18" customHeight="1">
      <c r="D231">
        <f t="shared" si="15"/>
        <v>0</v>
      </c>
      <c s="338"/>
      <c s="338"/>
      <c s="337"/>
      <c s="339"/>
      <c s="340"/>
      <c s="340"/>
      <c s="339"/>
      <c s="373"/>
      <c s="334">
        <f t="shared" si="16"/>
        <v>0</v>
      </c>
      <c s="374"/>
      <c s="375"/>
      <c s="376"/>
      <c s="395" t="str">
        <f t="shared" si="14"/>
        <v/>
      </c>
      <c s="375"/>
      <c s="377"/>
    </row>
    <row r="232" spans="4:20" ht="18" customHeight="1">
      <c r="D232">
        <f t="shared" si="15"/>
        <v>0</v>
      </c>
      <c s="338"/>
      <c s="338"/>
      <c s="337"/>
      <c s="339"/>
      <c s="340"/>
      <c s="340"/>
      <c s="339"/>
      <c s="373"/>
      <c s="334">
        <f t="shared" si="16"/>
        <v>0</v>
      </c>
      <c s="374"/>
      <c s="375"/>
      <c s="376"/>
      <c s="395" t="str">
        <f t="shared" si="14"/>
        <v/>
      </c>
      <c s="375"/>
      <c s="377"/>
      <c t="s">
        <v>111</v>
      </c>
    </row>
    <row r="233" spans="4:19" ht="18" customHeight="1">
      <c r="D233">
        <f t="shared" si="15"/>
        <v>0</v>
      </c>
      <c s="338"/>
      <c s="338"/>
      <c s="337"/>
      <c s="339"/>
      <c s="340"/>
      <c s="340"/>
      <c s="339"/>
      <c s="373"/>
      <c s="334">
        <f t="shared" si="16"/>
        <v>0</v>
      </c>
      <c s="374"/>
      <c s="375"/>
      <c s="376"/>
      <c s="395" t="str">
        <f t="shared" si="14"/>
        <v/>
      </c>
      <c s="375"/>
      <c s="377"/>
    </row>
    <row r="234" spans="4:19" ht="18" customHeight="1">
      <c r="D234">
        <f t="shared" si="15"/>
        <v>0</v>
      </c>
      <c s="338"/>
      <c s="338"/>
      <c s="337"/>
      <c s="339"/>
      <c s="340"/>
      <c s="340"/>
      <c s="339"/>
      <c s="373"/>
      <c s="334">
        <f t="shared" si="16"/>
        <v>0</v>
      </c>
      <c s="374"/>
      <c s="375"/>
      <c s="376"/>
      <c s="395" t="str">
        <f t="shared" si="14"/>
        <v/>
      </c>
      <c s="375"/>
      <c s="377"/>
    </row>
    <row r="235" spans="4:19" ht="18" customHeight="1">
      <c r="D235">
        <f t="shared" si="15"/>
        <v>0</v>
      </c>
      <c s="338"/>
      <c s="338"/>
      <c s="337"/>
      <c s="339"/>
      <c s="340"/>
      <c s="340"/>
      <c s="339"/>
      <c s="373"/>
      <c s="334">
        <f t="shared" si="16"/>
        <v>0</v>
      </c>
      <c s="374"/>
      <c s="375"/>
      <c s="376"/>
      <c s="395" t="str">
        <f t="shared" si="14"/>
        <v/>
      </c>
      <c s="375"/>
      <c s="377"/>
    </row>
    <row r="236" spans="4:19" ht="18" customHeight="1">
      <c r="D236">
        <f t="shared" si="15"/>
        <v>0</v>
      </c>
      <c s="338"/>
      <c s="338"/>
      <c s="337"/>
      <c s="339"/>
      <c s="340"/>
      <c s="340"/>
      <c s="339"/>
      <c s="373"/>
      <c s="334">
        <f t="shared" si="16"/>
        <v>0</v>
      </c>
      <c s="374"/>
      <c s="375"/>
      <c s="376"/>
      <c s="395" t="str">
        <f t="shared" si="14"/>
        <v/>
      </c>
      <c s="375"/>
      <c s="377"/>
    </row>
    <row r="237" spans="4:19" ht="18" customHeight="1">
      <c r="D237">
        <f t="shared" si="17" ref="D237:D268">IF(E237&gt;=1,(IF(LEN(I237)&gt;=2,(IF(LEN(K237)&gt;=1,(IF(N237&gt;=18,1,0)),0)),0)),0)</f>
        <v>0</v>
      </c>
      <c s="338"/>
      <c s="338"/>
      <c s="337"/>
      <c s="339"/>
      <c s="340"/>
      <c s="340"/>
      <c s="339"/>
      <c s="373"/>
      <c s="334">
        <f t="shared" si="16"/>
        <v>0</v>
      </c>
      <c s="374"/>
      <c s="375"/>
      <c s="376"/>
      <c s="395" t="str">
        <f t="shared" si="14"/>
        <v/>
      </c>
      <c s="375"/>
      <c s="377"/>
    </row>
    <row r="238" spans="4:19" ht="18" customHeight="1">
      <c r="D238">
        <f t="shared" si="17"/>
        <v>0</v>
      </c>
      <c s="338"/>
      <c s="338"/>
      <c s="337"/>
      <c s="339"/>
      <c s="340"/>
      <c s="340"/>
      <c s="339"/>
      <c s="373"/>
      <c s="334">
        <f t="shared" si="16"/>
        <v>0</v>
      </c>
      <c s="374"/>
      <c s="375"/>
      <c s="376"/>
      <c s="395" t="str">
        <f t="shared" si="14"/>
        <v/>
      </c>
      <c s="375"/>
      <c s="377"/>
    </row>
    <row r="239" spans="4:19" ht="18" customHeight="1">
      <c r="D239">
        <f t="shared" si="17"/>
        <v>0</v>
      </c>
      <c s="338"/>
      <c s="338"/>
      <c s="337"/>
      <c s="339"/>
      <c s="340"/>
      <c s="340"/>
      <c s="339"/>
      <c s="373"/>
      <c s="334">
        <f t="shared" si="16"/>
        <v>0</v>
      </c>
      <c s="374"/>
      <c s="375"/>
      <c s="376"/>
      <c s="395" t="str">
        <f t="shared" si="14"/>
        <v/>
      </c>
      <c s="375"/>
      <c s="377"/>
    </row>
    <row r="240" spans="4:19" ht="18" customHeight="1">
      <c r="D240">
        <f t="shared" si="17"/>
        <v>0</v>
      </c>
      <c s="338"/>
      <c s="338"/>
      <c s="337"/>
      <c s="339"/>
      <c s="340"/>
      <c s="340"/>
      <c s="339"/>
      <c s="373"/>
      <c s="334">
        <f t="shared" si="16"/>
        <v>0</v>
      </c>
      <c s="374"/>
      <c s="375"/>
      <c s="376"/>
      <c s="395" t="str">
        <f t="shared" si="14"/>
        <v/>
      </c>
      <c s="375"/>
      <c s="377"/>
    </row>
    <row r="241" spans="4:19" ht="18" customHeight="1">
      <c r="D241">
        <f t="shared" si="17"/>
        <v>0</v>
      </c>
      <c s="338"/>
      <c s="338"/>
      <c s="337"/>
      <c s="339"/>
      <c s="340"/>
      <c s="340"/>
      <c s="339"/>
      <c s="373"/>
      <c s="334">
        <f t="shared" si="16"/>
        <v>0</v>
      </c>
      <c s="374"/>
      <c s="375"/>
      <c s="376"/>
      <c s="395" t="str">
        <f t="shared" si="14"/>
        <v/>
      </c>
      <c s="375"/>
      <c s="377"/>
    </row>
    <row r="242" spans="4:19" ht="18" customHeight="1">
      <c r="D242">
        <f t="shared" si="17"/>
        <v>0</v>
      </c>
      <c s="338"/>
      <c s="338"/>
      <c s="337"/>
      <c s="339"/>
      <c s="340"/>
      <c s="340"/>
      <c s="339"/>
      <c s="373"/>
      <c s="334">
        <f t="shared" si="16"/>
        <v>0</v>
      </c>
      <c s="374"/>
      <c s="375"/>
      <c s="376"/>
      <c s="395" t="str">
        <f t="shared" si="14"/>
        <v/>
      </c>
      <c s="375"/>
      <c s="377"/>
    </row>
    <row r="243" spans="4:19" ht="18" customHeight="1">
      <c r="D243">
        <f t="shared" si="17"/>
        <v>0</v>
      </c>
      <c s="338"/>
      <c s="338"/>
      <c s="337"/>
      <c s="339"/>
      <c s="340"/>
      <c s="340"/>
      <c s="339"/>
      <c s="373"/>
      <c s="334">
        <f t="shared" si="16"/>
        <v>0</v>
      </c>
      <c s="374"/>
      <c s="375"/>
      <c s="376"/>
      <c s="395" t="str">
        <f t="shared" si="14"/>
        <v/>
      </c>
      <c s="375"/>
      <c s="377"/>
    </row>
    <row r="244" spans="4:19" ht="18" customHeight="1">
      <c r="D244">
        <f t="shared" si="17"/>
        <v>0</v>
      </c>
      <c s="338"/>
      <c s="338"/>
      <c s="337"/>
      <c s="339"/>
      <c s="340"/>
      <c s="340"/>
      <c s="339"/>
      <c s="373"/>
      <c s="334">
        <f t="shared" si="16"/>
        <v>0</v>
      </c>
      <c s="374"/>
      <c s="375"/>
      <c s="376"/>
      <c s="395" t="str">
        <f t="shared" si="14"/>
        <v/>
      </c>
      <c s="375"/>
      <c s="377"/>
    </row>
    <row r="245" spans="4:19" ht="18" customHeight="1">
      <c r="D245">
        <f t="shared" si="17"/>
        <v>0</v>
      </c>
      <c s="338"/>
      <c s="338"/>
      <c s="337"/>
      <c s="339"/>
      <c s="340"/>
      <c s="340"/>
      <c s="339"/>
      <c s="373"/>
      <c s="334">
        <f t="shared" si="16"/>
        <v>0</v>
      </c>
      <c s="374"/>
      <c s="375"/>
      <c s="376"/>
      <c s="395" t="str">
        <f t="shared" si="14"/>
        <v/>
      </c>
      <c s="375"/>
      <c s="377"/>
    </row>
    <row r="246" spans="4:19" ht="18" customHeight="1">
      <c r="D246">
        <f t="shared" si="17"/>
        <v>0</v>
      </c>
      <c s="338"/>
      <c s="338"/>
      <c s="337"/>
      <c s="339"/>
      <c s="340"/>
      <c s="340"/>
      <c s="339"/>
      <c s="373"/>
      <c s="334">
        <f t="shared" si="16"/>
        <v>0</v>
      </c>
      <c s="374"/>
      <c s="375"/>
      <c s="376"/>
      <c s="395" t="str">
        <f t="shared" si="14"/>
        <v/>
      </c>
      <c s="375"/>
      <c s="377"/>
    </row>
    <row r="247" spans="4:19" ht="18" customHeight="1">
      <c r="D247">
        <f t="shared" si="17"/>
        <v>0</v>
      </c>
      <c s="338"/>
      <c s="338"/>
      <c s="337"/>
      <c s="339"/>
      <c s="340"/>
      <c s="340"/>
      <c s="339"/>
      <c s="373"/>
      <c s="334">
        <f t="shared" si="16"/>
        <v>0</v>
      </c>
      <c s="374"/>
      <c s="375"/>
      <c s="376"/>
      <c s="395" t="str">
        <f t="shared" si="14"/>
        <v/>
      </c>
      <c s="375"/>
      <c s="377"/>
    </row>
    <row r="248" spans="4:20" ht="18" customHeight="1">
      <c r="D248">
        <f t="shared" si="17"/>
        <v>0</v>
      </c>
      <c s="338"/>
      <c s="338"/>
      <c s="337"/>
      <c s="339"/>
      <c s="340"/>
      <c s="340"/>
      <c s="339"/>
      <c s="373"/>
      <c s="334">
        <f t="shared" si="16"/>
        <v>0</v>
      </c>
      <c s="374"/>
      <c s="375"/>
      <c s="376"/>
      <c s="395" t="str">
        <f t="shared" si="14"/>
        <v/>
      </c>
      <c s="375"/>
      <c s="377"/>
      <c t="s">
        <v>113</v>
      </c>
    </row>
    <row r="249" spans="4:19" ht="18" customHeight="1">
      <c r="D249">
        <f t="shared" si="17"/>
        <v>0</v>
      </c>
      <c s="338"/>
      <c s="338"/>
      <c s="337"/>
      <c s="339"/>
      <c s="340"/>
      <c s="340"/>
      <c s="339"/>
      <c s="373"/>
      <c s="334">
        <f t="shared" si="16"/>
        <v>0</v>
      </c>
      <c s="374"/>
      <c s="375"/>
      <c s="376"/>
      <c s="395" t="str">
        <f t="shared" si="14"/>
        <v/>
      </c>
      <c s="375"/>
      <c s="377"/>
    </row>
    <row r="250" spans="4:19" ht="18" customHeight="1">
      <c r="D250">
        <f t="shared" si="17"/>
        <v>0</v>
      </c>
      <c s="338"/>
      <c s="338"/>
      <c s="337"/>
      <c s="339"/>
      <c s="340"/>
      <c s="340"/>
      <c s="339"/>
      <c s="373"/>
      <c s="334">
        <f t="shared" si="16"/>
        <v>0</v>
      </c>
      <c s="374"/>
      <c s="375"/>
      <c s="376"/>
      <c s="395" t="str">
        <f t="shared" si="14"/>
        <v/>
      </c>
      <c s="375"/>
      <c s="377"/>
    </row>
    <row r="251" spans="4:19" ht="18" customHeight="1">
      <c r="D251">
        <f t="shared" si="17"/>
        <v>0</v>
      </c>
      <c s="338"/>
      <c s="338"/>
      <c s="337"/>
      <c s="339"/>
      <c s="340"/>
      <c s="340"/>
      <c s="339"/>
      <c s="373"/>
      <c s="334">
        <f t="shared" si="16"/>
        <v>0</v>
      </c>
      <c s="374"/>
      <c s="375"/>
      <c s="376"/>
      <c s="395" t="str">
        <f t="shared" si="14"/>
        <v/>
      </c>
      <c s="375"/>
      <c s="377"/>
    </row>
    <row r="252" spans="4:19" ht="18" customHeight="1">
      <c r="D252">
        <f t="shared" si="17"/>
        <v>0</v>
      </c>
      <c s="338"/>
      <c s="338"/>
      <c s="337"/>
      <c s="339"/>
      <c s="340"/>
      <c s="340"/>
      <c s="339"/>
      <c s="373"/>
      <c s="334">
        <f t="shared" si="16"/>
        <v>0</v>
      </c>
      <c s="374"/>
      <c s="375"/>
      <c s="376"/>
      <c s="395" t="str">
        <f t="shared" si="14"/>
        <v/>
      </c>
      <c s="375"/>
      <c s="377"/>
    </row>
    <row r="253" spans="4:20" ht="18" customHeight="1">
      <c r="D253">
        <f t="shared" si="17"/>
        <v>0</v>
      </c>
      <c s="338"/>
      <c s="338"/>
      <c s="337"/>
      <c s="339"/>
      <c s="340"/>
      <c s="340"/>
      <c s="339"/>
      <c s="373"/>
      <c s="334">
        <f t="shared" si="16"/>
        <v>0</v>
      </c>
      <c s="374"/>
      <c s="375"/>
      <c s="376"/>
      <c s="395" t="str">
        <f t="shared" si="14"/>
        <v/>
      </c>
      <c s="375"/>
      <c s="377"/>
      <c t="s">
        <v>114</v>
      </c>
    </row>
    <row r="254" spans="4:19" ht="18" customHeight="1">
      <c r="D254">
        <f t="shared" si="17"/>
        <v>0</v>
      </c>
      <c s="338"/>
      <c s="338"/>
      <c s="337"/>
      <c s="339"/>
      <c s="340"/>
      <c s="340"/>
      <c s="339"/>
      <c s="373"/>
      <c s="334">
        <f t="shared" si="16"/>
        <v>0</v>
      </c>
      <c s="374"/>
      <c s="375"/>
      <c s="376"/>
      <c s="395" t="str">
        <f t="shared" si="14"/>
        <v/>
      </c>
      <c s="375"/>
      <c s="377"/>
    </row>
    <row r="255" spans="4:20" ht="18" customHeight="1">
      <c r="D255">
        <f t="shared" si="17"/>
        <v>0</v>
      </c>
      <c s="338"/>
      <c s="338"/>
      <c s="337"/>
      <c s="339"/>
      <c s="340"/>
      <c s="340"/>
      <c s="339"/>
      <c s="373"/>
      <c s="334">
        <f t="shared" si="16"/>
        <v>0</v>
      </c>
      <c s="374"/>
      <c s="375"/>
      <c s="376"/>
      <c s="395" t="str">
        <f t="shared" si="14"/>
        <v/>
      </c>
      <c s="375"/>
      <c s="377"/>
      <c t="s">
        <v>115</v>
      </c>
    </row>
    <row r="256" spans="4:19" ht="18" customHeight="1">
      <c r="D256">
        <f t="shared" si="17"/>
        <v>0</v>
      </c>
      <c s="338"/>
      <c s="338"/>
      <c s="337"/>
      <c s="339"/>
      <c s="340"/>
      <c s="340"/>
      <c s="339"/>
      <c s="373"/>
      <c s="334">
        <f t="shared" si="16"/>
        <v>0</v>
      </c>
      <c s="374"/>
      <c s="375"/>
      <c s="376"/>
      <c s="395" t="str">
        <f t="shared" si="14"/>
        <v/>
      </c>
      <c s="375"/>
      <c s="377"/>
    </row>
    <row r="257" spans="4:19" ht="18" customHeight="1">
      <c r="D257">
        <f t="shared" si="17"/>
        <v>0</v>
      </c>
      <c s="338"/>
      <c s="338"/>
      <c s="337"/>
      <c s="339"/>
      <c s="340"/>
      <c s="340"/>
      <c s="339"/>
      <c s="373"/>
      <c s="334">
        <f t="shared" si="16"/>
        <v>0</v>
      </c>
      <c s="374"/>
      <c s="375"/>
      <c s="376"/>
      <c s="395" t="str">
        <f t="shared" si="14"/>
        <v/>
      </c>
      <c s="375"/>
      <c s="377"/>
    </row>
    <row r="258" spans="4:19" ht="18" customHeight="1">
      <c r="D258">
        <f t="shared" si="17"/>
        <v>0</v>
      </c>
      <c s="338"/>
      <c s="338"/>
      <c s="337"/>
      <c s="339"/>
      <c s="340"/>
      <c s="340"/>
      <c s="339"/>
      <c s="373"/>
      <c s="334">
        <f t="shared" si="16"/>
        <v>0</v>
      </c>
      <c s="374"/>
      <c s="375"/>
      <c s="376"/>
      <c s="395" t="str">
        <f t="shared" si="14"/>
        <v/>
      </c>
      <c s="375"/>
      <c s="377"/>
    </row>
    <row r="259" spans="4:19" ht="18" customHeight="1">
      <c r="D259">
        <f t="shared" si="17"/>
        <v>0</v>
      </c>
      <c s="338"/>
      <c s="338"/>
      <c s="337"/>
      <c s="339"/>
      <c s="340"/>
      <c s="340"/>
      <c s="339"/>
      <c s="373"/>
      <c s="334">
        <f t="shared" si="16"/>
        <v>0</v>
      </c>
      <c s="374"/>
      <c s="375"/>
      <c s="376"/>
      <c s="395" t="str">
        <f t="shared" si="14"/>
        <v/>
      </c>
      <c s="375"/>
      <c s="377"/>
    </row>
    <row r="260" spans="4:20" ht="18" customHeight="1">
      <c r="D260">
        <f t="shared" si="17"/>
        <v>0</v>
      </c>
      <c s="338"/>
      <c s="338"/>
      <c s="337"/>
      <c s="339"/>
      <c s="340"/>
      <c s="340"/>
      <c s="339"/>
      <c s="373"/>
      <c s="334">
        <f t="shared" si="16"/>
        <v>0</v>
      </c>
      <c s="374"/>
      <c s="375"/>
      <c s="376"/>
      <c s="395" t="str">
        <f t="shared" si="14"/>
        <v/>
      </c>
      <c s="375"/>
      <c s="377"/>
      <c t="s">
        <v>116</v>
      </c>
    </row>
    <row r="261" spans="4:19" ht="18" customHeight="1">
      <c r="D261">
        <f t="shared" si="17"/>
        <v>0</v>
      </c>
      <c s="338"/>
      <c s="338"/>
      <c s="337"/>
      <c s="339"/>
      <c s="340"/>
      <c s="340"/>
      <c s="339"/>
      <c s="373"/>
      <c s="334">
        <f t="shared" si="16"/>
        <v>0</v>
      </c>
      <c s="374"/>
      <c s="375"/>
      <c s="376"/>
      <c s="395" t="str">
        <f t="shared" si="14"/>
        <v/>
      </c>
      <c s="375"/>
      <c s="377"/>
    </row>
    <row r="262" spans="4:19" ht="18" customHeight="1">
      <c r="D262">
        <f t="shared" si="17"/>
        <v>0</v>
      </c>
      <c s="338"/>
      <c s="338"/>
      <c s="337"/>
      <c s="339"/>
      <c s="340"/>
      <c s="340"/>
      <c s="339"/>
      <c s="373"/>
      <c s="334">
        <f t="shared" si="16"/>
        <v>0</v>
      </c>
      <c s="374"/>
      <c s="375"/>
      <c s="376"/>
      <c s="395" t="str">
        <f t="shared" si="14"/>
        <v/>
      </c>
      <c s="375"/>
      <c s="377"/>
    </row>
    <row r="263" spans="4:19" ht="18" customHeight="1">
      <c r="D263">
        <f t="shared" si="17"/>
        <v>0</v>
      </c>
      <c s="338"/>
      <c s="338"/>
      <c s="337"/>
      <c s="339"/>
      <c s="340"/>
      <c s="340"/>
      <c s="339"/>
      <c s="373"/>
      <c s="334">
        <f t="shared" si="16"/>
        <v>0</v>
      </c>
      <c s="374"/>
      <c s="375"/>
      <c s="376"/>
      <c s="395" t="str">
        <f t="shared" si="18" ref="Q263:Q326">SUBSTITUTE(P263,LEFT(P263,8),"xxxxxxxx")</f>
        <v/>
      </c>
      <c s="375"/>
      <c s="377"/>
    </row>
    <row r="264" spans="4:19" ht="18" customHeight="1">
      <c r="D264">
        <f t="shared" si="17"/>
        <v>0</v>
      </c>
      <c s="338"/>
      <c s="338"/>
      <c s="337"/>
      <c s="339"/>
      <c s="340"/>
      <c s="340"/>
      <c s="339"/>
      <c s="373"/>
      <c s="334">
        <f t="shared" si="16"/>
        <v>0</v>
      </c>
      <c s="374"/>
      <c s="375"/>
      <c s="376"/>
      <c s="395" t="str">
        <f t="shared" si="18"/>
        <v/>
      </c>
      <c s="375"/>
      <c s="377"/>
    </row>
    <row r="265" spans="4:20" ht="18" customHeight="1">
      <c r="D265">
        <f t="shared" si="17"/>
        <v>0</v>
      </c>
      <c s="338"/>
      <c s="338"/>
      <c s="337"/>
      <c s="339"/>
      <c s="340"/>
      <c s="340"/>
      <c s="339"/>
      <c s="373"/>
      <c s="334">
        <f t="shared" si="16"/>
        <v>0</v>
      </c>
      <c s="374"/>
      <c s="375"/>
      <c s="376"/>
      <c s="395" t="str">
        <f t="shared" si="18"/>
        <v/>
      </c>
      <c s="375"/>
      <c s="377"/>
      <c t="s">
        <v>116</v>
      </c>
    </row>
    <row r="266" spans="4:19" ht="18" customHeight="1">
      <c r="D266">
        <f t="shared" si="17"/>
        <v>0</v>
      </c>
      <c s="338"/>
      <c s="338"/>
      <c s="337"/>
      <c s="339"/>
      <c s="340"/>
      <c s="340"/>
      <c s="339"/>
      <c s="373"/>
      <c s="334">
        <f t="shared" si="16"/>
        <v>0</v>
      </c>
      <c s="374"/>
      <c s="375"/>
      <c s="376"/>
      <c s="395" t="str">
        <f t="shared" si="18"/>
        <v/>
      </c>
      <c s="375"/>
      <c s="377"/>
    </row>
    <row r="267" spans="4:19" ht="18" customHeight="1">
      <c r="D267">
        <f t="shared" si="17"/>
        <v>0</v>
      </c>
      <c s="338"/>
      <c s="338"/>
      <c s="337"/>
      <c s="339"/>
      <c s="340"/>
      <c s="340"/>
      <c s="339"/>
      <c s="373"/>
      <c s="334">
        <f t="shared" si="16"/>
        <v>0</v>
      </c>
      <c s="374"/>
      <c s="375"/>
      <c s="376"/>
      <c s="395" t="str">
        <f t="shared" si="18"/>
        <v/>
      </c>
      <c s="375"/>
      <c s="377"/>
    </row>
    <row r="268" spans="4:19" ht="18" customHeight="1">
      <c r="D268">
        <f t="shared" si="17"/>
        <v>0</v>
      </c>
      <c s="338"/>
      <c s="338"/>
      <c s="337"/>
      <c s="339"/>
      <c s="340"/>
      <c s="340"/>
      <c s="339"/>
      <c s="373"/>
      <c s="334">
        <f t="shared" si="16"/>
        <v>0</v>
      </c>
      <c s="374"/>
      <c s="375"/>
      <c s="376"/>
      <c s="395" t="str">
        <f t="shared" si="18"/>
        <v/>
      </c>
      <c s="375"/>
      <c s="377"/>
    </row>
    <row r="269" spans="4:19" ht="18" customHeight="1">
      <c r="D269">
        <f t="shared" si="19" ref="D269:D298">IF(E269&gt;=1,(IF(LEN(I269)&gt;=2,(IF(LEN(K269)&gt;=1,(IF(N269&gt;=18,1,0)),0)),0)),0)</f>
        <v>0</v>
      </c>
      <c s="338"/>
      <c s="338"/>
      <c s="337"/>
      <c s="339"/>
      <c s="340"/>
      <c s="340"/>
      <c s="339"/>
      <c s="373"/>
      <c s="334">
        <f t="shared" si="16"/>
        <v>0</v>
      </c>
      <c s="374"/>
      <c s="375"/>
      <c s="376"/>
      <c s="395" t="str">
        <f t="shared" si="18"/>
        <v/>
      </c>
      <c s="375"/>
      <c s="377"/>
    </row>
    <row r="270" spans="4:19" ht="18" customHeight="1">
      <c r="D270">
        <f t="shared" si="19"/>
        <v>0</v>
      </c>
      <c s="338"/>
      <c s="338"/>
      <c s="337"/>
      <c s="339"/>
      <c s="340"/>
      <c s="340"/>
      <c s="339"/>
      <c s="373"/>
      <c s="334">
        <f t="shared" si="20" ref="M270:M333">IFERROR(IF(D270&gt;=1,(IF(L270&gt;=$H$1,ROUNDDOWN(($G$1-L270)/365,0),0)),0),0)</f>
        <v>0</v>
      </c>
      <c s="374"/>
      <c s="375"/>
      <c s="376"/>
      <c s="395" t="str">
        <f t="shared" si="18"/>
        <v/>
      </c>
      <c s="375"/>
      <c s="377"/>
    </row>
    <row r="271" spans="4:19" ht="18" customHeight="1">
      <c r="D271">
        <f t="shared" si="19"/>
        <v>0</v>
      </c>
      <c s="338"/>
      <c s="338"/>
      <c s="337"/>
      <c s="339"/>
      <c s="340"/>
      <c s="340"/>
      <c s="339"/>
      <c s="373"/>
      <c s="334">
        <f t="shared" si="20"/>
        <v>0</v>
      </c>
      <c s="374"/>
      <c s="375"/>
      <c s="376"/>
      <c s="395" t="str">
        <f t="shared" si="18"/>
        <v/>
      </c>
      <c s="375"/>
      <c s="377"/>
    </row>
    <row r="272" spans="4:19" ht="18" customHeight="1">
      <c r="D272">
        <f t="shared" si="19"/>
        <v>0</v>
      </c>
      <c s="338"/>
      <c s="338"/>
      <c s="337"/>
      <c s="339"/>
      <c s="340"/>
      <c s="340"/>
      <c s="339"/>
      <c s="373"/>
      <c s="334">
        <f t="shared" si="20"/>
        <v>0</v>
      </c>
      <c s="374"/>
      <c s="375"/>
      <c s="376"/>
      <c s="395" t="str">
        <f t="shared" si="18"/>
        <v/>
      </c>
      <c s="375"/>
      <c s="377"/>
    </row>
    <row r="273" spans="4:19" ht="18" customHeight="1">
      <c r="D273">
        <f t="shared" si="19"/>
        <v>0</v>
      </c>
      <c s="338"/>
      <c s="338"/>
      <c s="337"/>
      <c s="339"/>
      <c s="340"/>
      <c s="340"/>
      <c s="339"/>
      <c s="373"/>
      <c s="334">
        <f t="shared" si="20"/>
        <v>0</v>
      </c>
      <c s="374"/>
      <c s="375"/>
      <c s="376"/>
      <c s="395" t="str">
        <f t="shared" si="18"/>
        <v/>
      </c>
      <c s="375"/>
      <c s="377"/>
    </row>
    <row r="274" spans="4:19" ht="18" customHeight="1">
      <c r="D274">
        <f t="shared" si="19"/>
        <v>0</v>
      </c>
      <c s="338"/>
      <c s="338"/>
      <c s="337"/>
      <c s="339"/>
      <c s="340"/>
      <c s="340"/>
      <c s="339"/>
      <c s="373"/>
      <c s="334">
        <f t="shared" si="20"/>
        <v>0</v>
      </c>
      <c s="374"/>
      <c s="375"/>
      <c s="376"/>
      <c s="395" t="str">
        <f t="shared" si="18"/>
        <v/>
      </c>
      <c s="375"/>
      <c s="377"/>
    </row>
    <row r="275" spans="4:19" ht="18" customHeight="1">
      <c r="D275">
        <f t="shared" si="19"/>
        <v>0</v>
      </c>
      <c s="338"/>
      <c s="338"/>
      <c s="337"/>
      <c s="339"/>
      <c s="340"/>
      <c s="340"/>
      <c s="339"/>
      <c s="373"/>
      <c s="334">
        <f t="shared" si="20"/>
        <v>0</v>
      </c>
      <c s="374"/>
      <c s="375"/>
      <c s="376"/>
      <c s="395" t="str">
        <f t="shared" si="18"/>
        <v/>
      </c>
      <c s="375"/>
      <c s="377"/>
    </row>
    <row r="276" spans="4:19" ht="18" customHeight="1">
      <c r="D276">
        <f t="shared" si="19"/>
        <v>0</v>
      </c>
      <c s="338"/>
      <c s="338"/>
      <c s="337"/>
      <c s="339"/>
      <c s="340"/>
      <c s="340"/>
      <c s="339"/>
      <c s="373"/>
      <c s="334">
        <f t="shared" si="20"/>
        <v>0</v>
      </c>
      <c s="374"/>
      <c s="375"/>
      <c s="376"/>
      <c s="395" t="str">
        <f t="shared" si="18"/>
        <v/>
      </c>
      <c s="375"/>
      <c s="377"/>
    </row>
    <row r="277" spans="4:19" ht="18" customHeight="1">
      <c r="D277">
        <f t="shared" si="19"/>
        <v>0</v>
      </c>
      <c s="338"/>
      <c s="338"/>
      <c s="337"/>
      <c s="339"/>
      <c s="340"/>
      <c s="340"/>
      <c s="339"/>
      <c s="373"/>
      <c s="334">
        <f t="shared" si="20"/>
        <v>0</v>
      </c>
      <c s="374"/>
      <c s="375"/>
      <c s="376"/>
      <c s="395" t="str">
        <f t="shared" si="18"/>
        <v/>
      </c>
      <c s="375"/>
      <c s="377"/>
    </row>
    <row r="278" spans="4:19" ht="18" customHeight="1">
      <c r="D278">
        <f t="shared" si="19"/>
        <v>0</v>
      </c>
      <c s="338"/>
      <c s="338"/>
      <c s="337"/>
      <c s="339"/>
      <c s="340"/>
      <c s="340"/>
      <c s="339"/>
      <c s="373"/>
      <c s="334">
        <f t="shared" si="20"/>
        <v>0</v>
      </c>
      <c s="374"/>
      <c s="375"/>
      <c s="376"/>
      <c s="395" t="str">
        <f t="shared" si="18"/>
        <v/>
      </c>
      <c s="375"/>
      <c s="377"/>
    </row>
    <row r="279" spans="4:19" ht="18" customHeight="1">
      <c r="D279">
        <f t="shared" si="19"/>
        <v>0</v>
      </c>
      <c s="338"/>
      <c s="338"/>
      <c s="337"/>
      <c s="339"/>
      <c s="340"/>
      <c s="340"/>
      <c s="339"/>
      <c s="373"/>
      <c s="334">
        <f t="shared" si="20"/>
        <v>0</v>
      </c>
      <c s="374"/>
      <c s="375"/>
      <c s="376"/>
      <c s="395" t="str">
        <f t="shared" si="18"/>
        <v/>
      </c>
      <c s="375"/>
      <c s="377"/>
    </row>
    <row r="280" spans="4:19" ht="18" customHeight="1">
      <c r="D280">
        <f t="shared" si="19"/>
        <v>0</v>
      </c>
      <c s="338"/>
      <c s="338"/>
      <c s="337"/>
      <c s="339"/>
      <c s="340"/>
      <c s="340"/>
      <c s="339"/>
      <c s="373"/>
      <c s="334">
        <f t="shared" si="20"/>
        <v>0</v>
      </c>
      <c s="374"/>
      <c s="375"/>
      <c s="376"/>
      <c s="395" t="str">
        <f t="shared" si="18"/>
        <v/>
      </c>
      <c s="375"/>
      <c s="377"/>
    </row>
    <row r="281" spans="4:19" ht="18" customHeight="1">
      <c r="D281">
        <f t="shared" si="19"/>
        <v>0</v>
      </c>
      <c s="338"/>
      <c s="338"/>
      <c s="337"/>
      <c s="339"/>
      <c s="340"/>
      <c s="340"/>
      <c s="339"/>
      <c s="373"/>
      <c s="334">
        <f t="shared" si="20"/>
        <v>0</v>
      </c>
      <c s="374"/>
      <c s="375"/>
      <c s="376"/>
      <c s="395" t="str">
        <f t="shared" si="18"/>
        <v/>
      </c>
      <c s="375"/>
      <c s="377"/>
    </row>
    <row r="282" spans="4:19" ht="18" customHeight="1">
      <c r="D282">
        <f t="shared" si="19"/>
        <v>0</v>
      </c>
      <c s="338"/>
      <c s="338"/>
      <c s="337"/>
      <c s="339"/>
      <c s="340"/>
      <c s="340"/>
      <c s="339"/>
      <c s="373"/>
      <c s="334">
        <f t="shared" si="20"/>
        <v>0</v>
      </c>
      <c s="374"/>
      <c s="375"/>
      <c s="376"/>
      <c s="395" t="str">
        <f t="shared" si="18"/>
        <v/>
      </c>
      <c s="375"/>
      <c s="377"/>
    </row>
    <row r="283" spans="4:19" ht="18" customHeight="1">
      <c r="D283">
        <f t="shared" si="19"/>
        <v>0</v>
      </c>
      <c s="338"/>
      <c s="338"/>
      <c s="337"/>
      <c s="339"/>
      <c s="340"/>
      <c s="340"/>
      <c s="339"/>
      <c s="373"/>
      <c s="334">
        <f t="shared" si="20"/>
        <v>0</v>
      </c>
      <c s="374"/>
      <c s="375"/>
      <c s="376"/>
      <c s="395" t="str">
        <f t="shared" si="18"/>
        <v/>
      </c>
      <c s="375"/>
      <c s="377"/>
    </row>
    <row r="284" spans="4:19" ht="21" customHeight="1">
      <c r="D284">
        <f t="shared" si="19"/>
        <v>0</v>
      </c>
      <c s="338"/>
      <c s="338"/>
      <c s="337"/>
      <c s="339"/>
      <c s="340"/>
      <c s="340"/>
      <c s="339"/>
      <c s="373"/>
      <c s="334">
        <f t="shared" si="20"/>
        <v>0</v>
      </c>
      <c s="374"/>
      <c s="375"/>
      <c s="376"/>
      <c s="395" t="str">
        <f t="shared" si="18"/>
        <v/>
      </c>
      <c s="375"/>
      <c s="377"/>
    </row>
    <row r="285" spans="4:19" ht="18" customHeight="1">
      <c r="D285">
        <f t="shared" si="19"/>
        <v>0</v>
      </c>
      <c s="338"/>
      <c s="338"/>
      <c s="337"/>
      <c s="339"/>
      <c s="340"/>
      <c s="340"/>
      <c s="339"/>
      <c s="373"/>
      <c s="334">
        <f t="shared" si="20"/>
        <v>0</v>
      </c>
      <c s="374"/>
      <c s="375"/>
      <c s="376"/>
      <c s="395" t="str">
        <f t="shared" si="18"/>
        <v/>
      </c>
      <c s="375"/>
      <c s="377"/>
    </row>
    <row r="286" spans="4:19" ht="18" customHeight="1">
      <c r="D286">
        <f t="shared" si="19"/>
        <v>0</v>
      </c>
      <c s="338"/>
      <c s="338"/>
      <c s="337"/>
      <c s="339"/>
      <c s="340"/>
      <c s="340"/>
      <c s="339"/>
      <c s="373"/>
      <c s="334">
        <f t="shared" si="20"/>
        <v>0</v>
      </c>
      <c s="374"/>
      <c s="375"/>
      <c s="376"/>
      <c s="395" t="str">
        <f t="shared" si="18"/>
        <v/>
      </c>
      <c s="375"/>
      <c s="377"/>
    </row>
    <row r="287" spans="4:19" ht="18" customHeight="1">
      <c r="D287">
        <f t="shared" si="19"/>
        <v>0</v>
      </c>
      <c s="338"/>
      <c s="338"/>
      <c s="337"/>
      <c s="339"/>
      <c s="340"/>
      <c s="340"/>
      <c s="339"/>
      <c s="373"/>
      <c s="334">
        <f t="shared" si="20"/>
        <v>0</v>
      </c>
      <c s="374"/>
      <c s="375"/>
      <c s="376"/>
      <c s="395" t="str">
        <f t="shared" si="18"/>
        <v/>
      </c>
      <c s="375"/>
      <c s="377"/>
    </row>
    <row r="288" spans="4:19" ht="18" customHeight="1">
      <c r="D288">
        <f t="shared" si="19"/>
        <v>0</v>
      </c>
      <c s="338"/>
      <c s="338"/>
      <c s="337"/>
      <c s="339"/>
      <c s="340"/>
      <c s="340"/>
      <c s="339"/>
      <c s="373"/>
      <c s="334">
        <f t="shared" si="20"/>
        <v>0</v>
      </c>
      <c s="374"/>
      <c s="375"/>
      <c s="376"/>
      <c s="395" t="str">
        <f t="shared" si="18"/>
        <v/>
      </c>
      <c s="375"/>
      <c s="377"/>
    </row>
    <row r="289" spans="4:19" ht="18" customHeight="1">
      <c r="D289">
        <f t="shared" si="19"/>
        <v>0</v>
      </c>
      <c s="338"/>
      <c s="338"/>
      <c s="337"/>
      <c s="339"/>
      <c s="340"/>
      <c s="340"/>
      <c s="339"/>
      <c s="373"/>
      <c s="334">
        <f t="shared" si="20"/>
        <v>0</v>
      </c>
      <c s="374"/>
      <c s="375"/>
      <c s="376"/>
      <c s="395" t="str">
        <f t="shared" si="18"/>
        <v/>
      </c>
      <c s="375"/>
      <c s="377"/>
    </row>
    <row r="290" spans="4:19" ht="18" customHeight="1">
      <c r="D290">
        <f t="shared" si="19"/>
        <v>0</v>
      </c>
      <c s="338"/>
      <c s="338"/>
      <c s="337"/>
      <c s="339"/>
      <c s="340"/>
      <c s="340"/>
      <c s="339"/>
      <c s="373"/>
      <c s="334">
        <f t="shared" si="20"/>
        <v>0</v>
      </c>
      <c s="374"/>
      <c s="375"/>
      <c s="376"/>
      <c s="395" t="str">
        <f t="shared" si="18"/>
        <v/>
      </c>
      <c s="375"/>
      <c s="377"/>
    </row>
    <row r="291" spans="4:19" ht="18" customHeight="1">
      <c r="D291">
        <f t="shared" si="19"/>
        <v>0</v>
      </c>
      <c s="338"/>
      <c s="338"/>
      <c s="337"/>
      <c s="339"/>
      <c s="340"/>
      <c s="340"/>
      <c s="339"/>
      <c s="373"/>
      <c s="334">
        <f t="shared" si="20"/>
        <v>0</v>
      </c>
      <c s="374"/>
      <c s="375"/>
      <c s="376"/>
      <c s="395" t="str">
        <f t="shared" si="18"/>
        <v/>
      </c>
      <c s="375"/>
      <c s="377"/>
    </row>
    <row r="292" spans="4:19" ht="18" customHeight="1">
      <c r="D292">
        <f t="shared" si="19"/>
        <v>0</v>
      </c>
      <c s="338"/>
      <c s="338"/>
      <c s="337"/>
      <c s="339"/>
      <c s="340"/>
      <c s="340"/>
      <c s="339"/>
      <c s="373"/>
      <c s="334">
        <f t="shared" si="20"/>
        <v>0</v>
      </c>
      <c s="374"/>
      <c s="375"/>
      <c s="376"/>
      <c s="395" t="str">
        <f t="shared" si="18"/>
        <v/>
      </c>
      <c s="375"/>
      <c s="377"/>
    </row>
    <row r="293" spans="4:19" ht="18" customHeight="1">
      <c r="D293">
        <f t="shared" si="19"/>
        <v>0</v>
      </c>
      <c s="338"/>
      <c s="338"/>
      <c s="337"/>
      <c s="339"/>
      <c s="340"/>
      <c s="340"/>
      <c s="339"/>
      <c s="373"/>
      <c s="334">
        <f t="shared" si="20"/>
        <v>0</v>
      </c>
      <c s="374"/>
      <c s="375"/>
      <c s="376"/>
      <c s="395" t="str">
        <f t="shared" si="18"/>
        <v/>
      </c>
      <c s="375"/>
      <c s="377"/>
    </row>
    <row r="294" spans="4:19" ht="18" customHeight="1">
      <c r="D294">
        <f t="shared" si="19"/>
        <v>0</v>
      </c>
      <c s="338"/>
      <c s="338"/>
      <c s="337"/>
      <c s="339"/>
      <c s="340"/>
      <c s="340"/>
      <c s="339"/>
      <c s="373"/>
      <c s="334">
        <f t="shared" si="20"/>
        <v>0</v>
      </c>
      <c s="374"/>
      <c s="375"/>
      <c s="376"/>
      <c s="395" t="str">
        <f t="shared" si="18"/>
        <v/>
      </c>
      <c s="375"/>
      <c s="377"/>
    </row>
    <row r="295" spans="4:19" ht="23.25" customHeight="1">
      <c r="D295">
        <f t="shared" si="19"/>
        <v>0</v>
      </c>
      <c s="338"/>
      <c s="338"/>
      <c s="337"/>
      <c s="339"/>
      <c s="340"/>
      <c s="340"/>
      <c s="339"/>
      <c s="373"/>
      <c s="334">
        <f t="shared" si="20"/>
        <v>0</v>
      </c>
      <c s="374"/>
      <c s="375"/>
      <c s="376"/>
      <c s="395" t="str">
        <f t="shared" si="18"/>
        <v/>
      </c>
      <c s="375"/>
      <c s="377"/>
    </row>
    <row r="296" spans="4:19" ht="18" customHeight="1">
      <c r="D296">
        <f t="shared" si="19"/>
        <v>0</v>
      </c>
      <c s="338"/>
      <c s="338"/>
      <c s="337"/>
      <c s="339"/>
      <c s="340"/>
      <c s="340"/>
      <c s="339"/>
      <c s="373"/>
      <c s="334">
        <f t="shared" si="20"/>
        <v>0</v>
      </c>
      <c s="374"/>
      <c s="375"/>
      <c s="376"/>
      <c s="395" t="str">
        <f t="shared" si="18"/>
        <v/>
      </c>
      <c s="375"/>
      <c s="377"/>
    </row>
    <row r="297" spans="4:19" ht="18" customHeight="1">
      <c r="D297">
        <f t="shared" si="19"/>
        <v>0</v>
      </c>
      <c s="338"/>
      <c s="338"/>
      <c s="337"/>
      <c s="339"/>
      <c s="340"/>
      <c s="340"/>
      <c s="339"/>
      <c s="373"/>
      <c s="334">
        <f t="shared" si="20"/>
        <v>0</v>
      </c>
      <c s="374"/>
      <c s="375"/>
      <c s="376"/>
      <c s="395" t="str">
        <f t="shared" si="18"/>
        <v/>
      </c>
      <c s="375"/>
      <c s="377"/>
    </row>
    <row r="298" spans="4:19" ht="18" customHeight="1">
      <c r="D298">
        <f t="shared" si="19"/>
        <v>0</v>
      </c>
      <c s="338"/>
      <c s="338"/>
      <c s="337"/>
      <c s="339"/>
      <c s="340"/>
      <c s="340"/>
      <c s="339"/>
      <c s="373"/>
      <c s="334">
        <f t="shared" si="20"/>
        <v>0</v>
      </c>
      <c s="374"/>
      <c s="375"/>
      <c s="376"/>
      <c s="395" t="str">
        <f t="shared" si="18"/>
        <v/>
      </c>
      <c s="375"/>
      <c s="377"/>
    </row>
    <row r="299" spans="4:19" ht="18" customHeight="1">
      <c r="D299">
        <f t="shared" si="21" ref="D299:D329">IF(E299&gt;=1,(IF(LEN(I299)&gt;=2,(IF(LEN(K299)&gt;=1,(IF(N299&gt;=18,1,0)),0)),0)),0)</f>
        <v>0</v>
      </c>
      <c s="338"/>
      <c s="338"/>
      <c s="337"/>
      <c s="339"/>
      <c s="340"/>
      <c s="340"/>
      <c s="339"/>
      <c s="373"/>
      <c s="334">
        <f t="shared" si="20"/>
        <v>0</v>
      </c>
      <c s="374"/>
      <c s="375"/>
      <c s="376"/>
      <c s="395" t="str">
        <f t="shared" si="18"/>
        <v/>
      </c>
      <c s="375"/>
      <c s="377"/>
    </row>
    <row r="300" spans="4:19" ht="18" customHeight="1">
      <c r="D300">
        <f t="shared" si="21"/>
        <v>0</v>
      </c>
      <c s="338"/>
      <c s="338"/>
      <c s="337"/>
      <c s="339"/>
      <c s="340"/>
      <c s="340"/>
      <c s="339"/>
      <c s="373"/>
      <c s="334">
        <f t="shared" si="20"/>
        <v>0</v>
      </c>
      <c s="374"/>
      <c s="375"/>
      <c s="376"/>
      <c s="395" t="str">
        <f t="shared" si="18"/>
        <v/>
      </c>
      <c s="375"/>
      <c s="377"/>
    </row>
    <row r="301" spans="4:19" ht="18" customHeight="1">
      <c r="D301">
        <f t="shared" si="21"/>
        <v>0</v>
      </c>
      <c s="338"/>
      <c s="338"/>
      <c s="337"/>
      <c s="339"/>
      <c s="340"/>
      <c s="340"/>
      <c s="339"/>
      <c s="373"/>
      <c s="334">
        <f t="shared" si="20"/>
        <v>0</v>
      </c>
      <c s="374"/>
      <c s="375"/>
      <c s="376"/>
      <c s="395" t="str">
        <f t="shared" si="18"/>
        <v/>
      </c>
      <c s="375"/>
      <c s="377"/>
    </row>
    <row r="302" spans="4:19" ht="18" customHeight="1">
      <c r="D302">
        <f t="shared" si="21"/>
        <v>0</v>
      </c>
      <c s="338"/>
      <c s="338"/>
      <c s="337"/>
      <c s="339"/>
      <c s="340"/>
      <c s="340"/>
      <c s="339"/>
      <c s="373"/>
      <c s="334">
        <f t="shared" si="20"/>
        <v>0</v>
      </c>
      <c s="374"/>
      <c s="375"/>
      <c s="376"/>
      <c s="395" t="str">
        <f t="shared" si="18"/>
        <v/>
      </c>
      <c s="375"/>
      <c s="377"/>
    </row>
    <row r="303" spans="4:19" ht="18" customHeight="1">
      <c r="D303">
        <f t="shared" si="21"/>
        <v>0</v>
      </c>
      <c s="338"/>
      <c s="338"/>
      <c s="337"/>
      <c s="339"/>
      <c s="340"/>
      <c s="340"/>
      <c s="339"/>
      <c s="373"/>
      <c s="334">
        <f t="shared" si="20"/>
        <v>0</v>
      </c>
      <c s="374"/>
      <c s="375"/>
      <c s="376"/>
      <c s="395" t="str">
        <f t="shared" si="18"/>
        <v/>
      </c>
      <c s="375"/>
      <c s="377"/>
    </row>
    <row r="304" spans="4:19" ht="18" customHeight="1">
      <c r="D304">
        <f t="shared" si="21"/>
        <v>0</v>
      </c>
      <c s="338"/>
      <c s="338"/>
      <c s="337"/>
      <c s="339"/>
      <c s="340"/>
      <c s="340"/>
      <c s="339"/>
      <c s="373"/>
      <c s="334">
        <f t="shared" si="20"/>
        <v>0</v>
      </c>
      <c s="374"/>
      <c s="375"/>
      <c s="376"/>
      <c s="395" t="str">
        <f t="shared" si="18"/>
        <v/>
      </c>
      <c s="375"/>
      <c s="377"/>
    </row>
    <row r="305" spans="4:19" ht="18" customHeight="1">
      <c r="D305">
        <f t="shared" si="21"/>
        <v>0</v>
      </c>
      <c s="338"/>
      <c s="338"/>
      <c s="337"/>
      <c s="339"/>
      <c s="340"/>
      <c s="340"/>
      <c s="339"/>
      <c s="373"/>
      <c s="334">
        <f t="shared" si="20"/>
        <v>0</v>
      </c>
      <c s="374"/>
      <c s="375"/>
      <c s="376"/>
      <c s="395" t="str">
        <f t="shared" si="18"/>
        <v/>
      </c>
      <c s="375"/>
      <c s="377"/>
    </row>
    <row r="306" spans="4:19" ht="18" customHeight="1">
      <c r="D306">
        <f t="shared" si="21"/>
        <v>0</v>
      </c>
      <c s="338"/>
      <c s="338"/>
      <c s="337"/>
      <c s="339"/>
      <c s="340"/>
      <c s="340"/>
      <c s="339"/>
      <c s="373"/>
      <c s="334">
        <f t="shared" si="20"/>
        <v>0</v>
      </c>
      <c s="374"/>
      <c s="375"/>
      <c s="376"/>
      <c s="395" t="str">
        <f t="shared" si="18"/>
        <v/>
      </c>
      <c s="375"/>
      <c s="377"/>
    </row>
    <row r="307" spans="4:19" ht="18" customHeight="1">
      <c r="D307">
        <f t="shared" si="21"/>
        <v>0</v>
      </c>
      <c s="338"/>
      <c s="338"/>
      <c s="337"/>
      <c s="339"/>
      <c s="340"/>
      <c s="340"/>
      <c s="339"/>
      <c s="373"/>
      <c s="334">
        <f t="shared" si="20"/>
        <v>0</v>
      </c>
      <c s="374"/>
      <c s="375"/>
      <c s="376"/>
      <c s="395" t="str">
        <f t="shared" si="18"/>
        <v/>
      </c>
      <c s="375"/>
      <c s="377"/>
    </row>
    <row r="308" spans="4:19" ht="18" customHeight="1">
      <c r="D308">
        <f t="shared" si="21"/>
        <v>0</v>
      </c>
      <c s="338"/>
      <c s="338"/>
      <c s="337"/>
      <c s="339"/>
      <c s="340"/>
      <c s="340"/>
      <c s="339"/>
      <c s="373"/>
      <c s="334">
        <f t="shared" si="20"/>
        <v>0</v>
      </c>
      <c s="374"/>
      <c s="375"/>
      <c s="376"/>
      <c s="395" t="str">
        <f t="shared" si="18"/>
        <v/>
      </c>
      <c s="375"/>
      <c s="377"/>
    </row>
    <row r="309" spans="4:19" ht="18" customHeight="1">
      <c r="D309">
        <f t="shared" si="21"/>
        <v>0</v>
      </c>
      <c s="338"/>
      <c s="338"/>
      <c s="337"/>
      <c s="339"/>
      <c s="340"/>
      <c s="340"/>
      <c s="339"/>
      <c s="373"/>
      <c s="334">
        <f t="shared" si="20"/>
        <v>0</v>
      </c>
      <c s="374"/>
      <c s="375"/>
      <c s="376"/>
      <c s="395" t="str">
        <f t="shared" si="18"/>
        <v/>
      </c>
      <c s="375"/>
      <c s="377"/>
    </row>
    <row r="310" spans="4:19" ht="18" customHeight="1">
      <c r="D310">
        <f t="shared" si="21"/>
        <v>0</v>
      </c>
      <c s="338"/>
      <c s="338"/>
      <c s="337"/>
      <c s="339"/>
      <c s="340"/>
      <c s="340"/>
      <c s="339"/>
      <c s="373"/>
      <c s="334">
        <f t="shared" si="20"/>
        <v>0</v>
      </c>
      <c s="374"/>
      <c s="375"/>
      <c s="376"/>
      <c s="395" t="str">
        <f t="shared" si="18"/>
        <v/>
      </c>
      <c s="375"/>
      <c s="377"/>
    </row>
    <row r="311" spans="4:19" ht="18" customHeight="1">
      <c r="D311">
        <f t="shared" si="21"/>
        <v>0</v>
      </c>
      <c s="338"/>
      <c s="338"/>
      <c s="337"/>
      <c s="339"/>
      <c s="340"/>
      <c s="340"/>
      <c s="339"/>
      <c s="373"/>
      <c s="334">
        <f t="shared" si="20"/>
        <v>0</v>
      </c>
      <c s="374"/>
      <c s="375"/>
      <c s="376"/>
      <c s="395" t="str">
        <f t="shared" si="18"/>
        <v/>
      </c>
      <c s="375"/>
      <c s="377"/>
    </row>
    <row r="312" spans="4:19" ht="18" customHeight="1">
      <c r="D312">
        <f t="shared" si="21"/>
        <v>0</v>
      </c>
      <c s="338"/>
      <c s="338"/>
      <c s="337"/>
      <c s="339"/>
      <c s="340"/>
      <c s="340"/>
      <c s="339"/>
      <c s="373"/>
      <c s="334">
        <f t="shared" si="20"/>
        <v>0</v>
      </c>
      <c s="374"/>
      <c s="375"/>
      <c s="376"/>
      <c s="395" t="str">
        <f t="shared" si="18"/>
        <v/>
      </c>
      <c s="375"/>
      <c s="377"/>
    </row>
    <row r="313" spans="4:19" ht="18" customHeight="1">
      <c r="D313">
        <f t="shared" si="21"/>
        <v>0</v>
      </c>
      <c s="338"/>
      <c s="338"/>
      <c s="337"/>
      <c s="339"/>
      <c s="340"/>
      <c s="340"/>
      <c s="339"/>
      <c s="373"/>
      <c s="334">
        <f t="shared" si="20"/>
        <v>0</v>
      </c>
      <c s="374"/>
      <c s="375"/>
      <c s="376"/>
      <c s="395" t="str">
        <f t="shared" si="18"/>
        <v/>
      </c>
      <c s="375"/>
      <c s="377"/>
    </row>
    <row r="314" spans="4:20" ht="18" customHeight="1">
      <c r="D314">
        <f t="shared" si="21"/>
        <v>0</v>
      </c>
      <c s="338"/>
      <c s="338"/>
      <c s="337"/>
      <c s="339"/>
      <c s="340"/>
      <c s="340"/>
      <c s="339"/>
      <c s="373"/>
      <c s="334">
        <f t="shared" si="20"/>
        <v>0</v>
      </c>
      <c s="374"/>
      <c s="375"/>
      <c s="376"/>
      <c s="395" t="str">
        <f t="shared" si="18"/>
        <v/>
      </c>
      <c s="375"/>
      <c s="377"/>
      <c t="s">
        <v>117</v>
      </c>
    </row>
    <row r="315" spans="4:19" ht="18" customHeight="1">
      <c r="D315">
        <f t="shared" si="21"/>
        <v>0</v>
      </c>
      <c s="338"/>
      <c s="338"/>
      <c s="337"/>
      <c s="339"/>
      <c s="340"/>
      <c s="340"/>
      <c s="339"/>
      <c s="373"/>
      <c s="334">
        <f t="shared" si="20"/>
        <v>0</v>
      </c>
      <c s="374"/>
      <c s="375"/>
      <c s="376"/>
      <c s="395" t="str">
        <f t="shared" si="18"/>
        <v/>
      </c>
      <c s="375"/>
      <c s="377"/>
    </row>
    <row r="316" spans="4:19" ht="18" customHeight="1">
      <c r="D316">
        <f t="shared" si="21"/>
        <v>0</v>
      </c>
      <c s="338"/>
      <c s="338"/>
      <c s="337"/>
      <c s="339"/>
      <c s="340"/>
      <c s="340"/>
      <c s="339"/>
      <c s="373"/>
      <c s="334">
        <f t="shared" si="20"/>
        <v>0</v>
      </c>
      <c s="374"/>
      <c s="375"/>
      <c s="376"/>
      <c s="395" t="str">
        <f t="shared" si="18"/>
        <v/>
      </c>
      <c s="375"/>
      <c s="377"/>
    </row>
    <row r="317" spans="4:19" ht="18" customHeight="1">
      <c r="D317">
        <f t="shared" si="21"/>
        <v>0</v>
      </c>
      <c s="338"/>
      <c s="338"/>
      <c s="337"/>
      <c s="339"/>
      <c s="340"/>
      <c s="340"/>
      <c s="339"/>
      <c s="373"/>
      <c s="334">
        <f t="shared" si="20"/>
        <v>0</v>
      </c>
      <c s="374"/>
      <c s="375"/>
      <c s="376"/>
      <c s="395" t="str">
        <f t="shared" si="18"/>
        <v/>
      </c>
      <c s="375"/>
      <c s="377"/>
    </row>
    <row r="318" spans="4:19" ht="18" customHeight="1">
      <c r="D318">
        <f t="shared" si="21"/>
        <v>0</v>
      </c>
      <c s="338"/>
      <c s="338"/>
      <c s="337"/>
      <c s="339"/>
      <c s="340"/>
      <c s="340"/>
      <c s="339"/>
      <c s="373"/>
      <c s="334">
        <f t="shared" si="20"/>
        <v>0</v>
      </c>
      <c s="374"/>
      <c s="375"/>
      <c s="376"/>
      <c s="395" t="str">
        <f t="shared" si="18"/>
        <v/>
      </c>
      <c s="375"/>
      <c s="377"/>
    </row>
    <row r="319" spans="4:19" ht="18" customHeight="1">
      <c r="D319">
        <f t="shared" si="21"/>
        <v>0</v>
      </c>
      <c s="338"/>
      <c s="338"/>
      <c s="337"/>
      <c s="339"/>
      <c s="340"/>
      <c s="340"/>
      <c s="339"/>
      <c s="373"/>
      <c s="334">
        <f t="shared" si="20"/>
        <v>0</v>
      </c>
      <c s="374"/>
      <c s="375"/>
      <c s="376"/>
      <c s="395" t="str">
        <f t="shared" si="18"/>
        <v/>
      </c>
      <c s="375"/>
      <c s="377"/>
    </row>
    <row r="320" spans="4:19" ht="18" customHeight="1">
      <c r="D320">
        <f t="shared" si="21"/>
        <v>0</v>
      </c>
      <c s="338"/>
      <c s="338"/>
      <c s="337"/>
      <c s="339"/>
      <c s="340"/>
      <c s="340"/>
      <c s="339"/>
      <c s="373"/>
      <c s="334">
        <f t="shared" si="20"/>
        <v>0</v>
      </c>
      <c s="374"/>
      <c s="375"/>
      <c s="376"/>
      <c s="395" t="str">
        <f t="shared" si="18"/>
        <v/>
      </c>
      <c s="375"/>
      <c s="377"/>
    </row>
    <row r="321" spans="4:19" ht="18" customHeight="1">
      <c r="D321">
        <f t="shared" si="21"/>
        <v>0</v>
      </c>
      <c s="338"/>
      <c s="338"/>
      <c s="337"/>
      <c s="339"/>
      <c s="340"/>
      <c s="340"/>
      <c s="339"/>
      <c s="373"/>
      <c s="334">
        <f t="shared" si="20"/>
        <v>0</v>
      </c>
      <c s="374"/>
      <c s="375"/>
      <c s="376"/>
      <c s="395" t="str">
        <f t="shared" si="18"/>
        <v/>
      </c>
      <c s="375"/>
      <c s="377"/>
    </row>
    <row r="322" spans="4:19" ht="18" customHeight="1">
      <c r="D322">
        <f t="shared" si="21"/>
        <v>0</v>
      </c>
      <c s="338"/>
      <c s="338"/>
      <c s="337"/>
      <c s="339"/>
      <c s="340"/>
      <c s="340"/>
      <c s="339"/>
      <c s="373"/>
      <c s="334">
        <f t="shared" si="20"/>
        <v>0</v>
      </c>
      <c s="374"/>
      <c s="375"/>
      <c s="376"/>
      <c s="395" t="str">
        <f t="shared" si="18"/>
        <v/>
      </c>
      <c s="375"/>
      <c s="377"/>
    </row>
    <row r="323" spans="4:19" ht="18" customHeight="1">
      <c r="D323">
        <f t="shared" si="21"/>
        <v>0</v>
      </c>
      <c s="338"/>
      <c s="338"/>
      <c s="337"/>
      <c s="339"/>
      <c s="340"/>
      <c s="340"/>
      <c s="339"/>
      <c s="373"/>
      <c s="334">
        <f t="shared" si="20"/>
        <v>0</v>
      </c>
      <c s="374"/>
      <c s="375"/>
      <c s="376"/>
      <c s="395" t="str">
        <f t="shared" si="18"/>
        <v/>
      </c>
      <c s="375"/>
      <c s="377"/>
    </row>
    <row r="324" spans="4:19" ht="18" customHeight="1">
      <c r="D324">
        <f t="shared" si="21"/>
        <v>0</v>
      </c>
      <c s="338"/>
      <c s="338"/>
      <c s="337"/>
      <c s="339"/>
      <c s="340"/>
      <c s="340"/>
      <c s="339"/>
      <c s="373"/>
      <c s="334">
        <f t="shared" si="20"/>
        <v>0</v>
      </c>
      <c s="374"/>
      <c s="375"/>
      <c s="376"/>
      <c s="395" t="str">
        <f t="shared" si="18"/>
        <v/>
      </c>
      <c s="375"/>
      <c s="377"/>
    </row>
    <row r="325" spans="4:19" ht="18" customHeight="1">
      <c r="D325">
        <f t="shared" si="21"/>
        <v>0</v>
      </c>
      <c s="338"/>
      <c s="338"/>
      <c s="337"/>
      <c s="339"/>
      <c s="340"/>
      <c s="340"/>
      <c s="339"/>
      <c s="373"/>
      <c s="334">
        <f t="shared" si="20"/>
        <v>0</v>
      </c>
      <c s="374"/>
      <c s="375"/>
      <c s="376"/>
      <c s="395" t="str">
        <f t="shared" si="18"/>
        <v/>
      </c>
      <c s="375"/>
      <c s="377"/>
    </row>
    <row r="326" spans="4:19" ht="18" customHeight="1">
      <c r="D326">
        <f t="shared" si="21"/>
        <v>0</v>
      </c>
      <c s="338"/>
      <c s="338"/>
      <c s="337"/>
      <c s="339"/>
      <c s="340"/>
      <c s="340"/>
      <c s="339"/>
      <c s="373"/>
      <c s="334">
        <f t="shared" si="20"/>
        <v>0</v>
      </c>
      <c s="374"/>
      <c s="375"/>
      <c s="376"/>
      <c s="395" t="str">
        <f t="shared" si="18"/>
        <v/>
      </c>
      <c s="375"/>
      <c s="377"/>
    </row>
    <row r="327" spans="4:19" ht="18" customHeight="1">
      <c r="D327">
        <f t="shared" si="21"/>
        <v>0</v>
      </c>
      <c s="338"/>
      <c s="338"/>
      <c s="337"/>
      <c s="339"/>
      <c s="340"/>
      <c s="340"/>
      <c s="339"/>
      <c s="373"/>
      <c s="334">
        <f t="shared" si="20"/>
        <v>0</v>
      </c>
      <c s="374"/>
      <c s="375"/>
      <c s="376"/>
      <c s="395" t="str">
        <f t="shared" si="22" ref="Q327:Q390">SUBSTITUTE(P327,LEFT(P327,8),"xxxxxxxx")</f>
        <v/>
      </c>
      <c s="375"/>
      <c s="377"/>
    </row>
    <row r="328" spans="4:19" ht="18" customHeight="1">
      <c r="D328">
        <f t="shared" si="21"/>
        <v>0</v>
      </c>
      <c s="338"/>
      <c s="338"/>
      <c s="337"/>
      <c s="339"/>
      <c s="340"/>
      <c s="340"/>
      <c s="339"/>
      <c s="373"/>
      <c s="334">
        <f t="shared" si="20"/>
        <v>0</v>
      </c>
      <c s="374"/>
      <c s="375"/>
      <c s="376"/>
      <c s="395" t="str">
        <f t="shared" si="22"/>
        <v/>
      </c>
      <c s="375"/>
      <c s="377"/>
    </row>
    <row r="329" spans="4:19" ht="18" customHeight="1">
      <c r="D329">
        <f t="shared" si="21"/>
        <v>0</v>
      </c>
      <c s="338"/>
      <c s="338"/>
      <c s="337"/>
      <c s="339"/>
      <c s="340"/>
      <c s="340"/>
      <c s="339"/>
      <c s="373"/>
      <c s="334">
        <f t="shared" si="20"/>
        <v>0</v>
      </c>
      <c s="374"/>
      <c s="375"/>
      <c s="376"/>
      <c s="395" t="str">
        <f t="shared" si="22"/>
        <v/>
      </c>
      <c s="375"/>
      <c s="377"/>
    </row>
    <row r="330" spans="4:19" ht="18" customHeight="1">
      <c r="D330">
        <f t="shared" si="23" ref="D330:D358">IF(E330&gt;=1,(IF(LEN(I330)&gt;=2,(IF(LEN(K330)&gt;=1,(IF(N330&gt;=18,1,0)),0)),0)),0)</f>
        <v>0</v>
      </c>
      <c s="338"/>
      <c s="338"/>
      <c s="337"/>
      <c s="339"/>
      <c s="340"/>
      <c s="340"/>
      <c s="339"/>
      <c s="373"/>
      <c s="334">
        <f t="shared" si="20"/>
        <v>0</v>
      </c>
      <c s="374"/>
      <c s="375"/>
      <c s="376"/>
      <c s="395" t="str">
        <f t="shared" si="22"/>
        <v/>
      </c>
      <c s="375"/>
      <c s="377"/>
    </row>
    <row r="331" spans="4:19" ht="18" customHeight="1">
      <c r="D331">
        <f t="shared" si="23"/>
        <v>0</v>
      </c>
      <c s="338"/>
      <c s="338"/>
      <c s="337"/>
      <c s="339"/>
      <c s="340"/>
      <c s="340"/>
      <c s="339"/>
      <c s="373"/>
      <c s="334">
        <f t="shared" si="20"/>
        <v>0</v>
      </c>
      <c s="374"/>
      <c s="375"/>
      <c s="376"/>
      <c s="395" t="str">
        <f t="shared" si="22"/>
        <v/>
      </c>
      <c s="375"/>
      <c s="377"/>
    </row>
    <row r="332" spans="4:19" ht="18" customHeight="1">
      <c r="D332">
        <f t="shared" si="23"/>
        <v>0</v>
      </c>
      <c s="338"/>
      <c s="338"/>
      <c s="337"/>
      <c s="339"/>
      <c s="340"/>
      <c s="340"/>
      <c s="339"/>
      <c s="373"/>
      <c s="334">
        <f t="shared" si="20"/>
        <v>0</v>
      </c>
      <c s="374"/>
      <c s="375"/>
      <c s="376"/>
      <c s="395" t="str">
        <f t="shared" si="22"/>
        <v/>
      </c>
      <c s="375"/>
      <c s="377"/>
    </row>
    <row r="333" spans="4:19" ht="18" customHeight="1">
      <c r="D333">
        <f t="shared" si="23"/>
        <v>0</v>
      </c>
      <c s="338"/>
      <c s="338"/>
      <c s="337"/>
      <c s="339"/>
      <c s="340"/>
      <c s="340"/>
      <c s="339"/>
      <c s="373"/>
      <c s="334">
        <f t="shared" si="20"/>
        <v>0</v>
      </c>
      <c s="374"/>
      <c s="375"/>
      <c s="376"/>
      <c s="395" t="str">
        <f t="shared" si="22"/>
        <v/>
      </c>
      <c s="375"/>
      <c s="377"/>
    </row>
    <row r="334" spans="4:19" ht="18" customHeight="1">
      <c r="D334">
        <f t="shared" si="23"/>
        <v>0</v>
      </c>
      <c s="338"/>
      <c s="338"/>
      <c s="337"/>
      <c s="339"/>
      <c s="340"/>
      <c s="340"/>
      <c s="339"/>
      <c s="373"/>
      <c s="334">
        <f t="shared" si="24" ref="M334:M395">IFERROR(IF(D334&gt;=1,(IF(L334&gt;=$H$1,ROUNDDOWN(($G$1-L334)/365,0),0)),0),0)</f>
        <v>0</v>
      </c>
      <c s="374"/>
      <c s="375"/>
      <c s="376"/>
      <c s="395" t="str">
        <f t="shared" si="22"/>
        <v/>
      </c>
      <c s="375"/>
      <c s="377"/>
    </row>
    <row r="335" spans="4:19" ht="18" customHeight="1">
      <c r="D335">
        <f t="shared" si="23"/>
        <v>0</v>
      </c>
      <c s="338"/>
      <c s="338"/>
      <c s="337"/>
      <c s="339"/>
      <c s="340"/>
      <c s="340"/>
      <c s="339"/>
      <c s="373"/>
      <c s="334">
        <f t="shared" si="24"/>
        <v>0</v>
      </c>
      <c s="374"/>
      <c s="375"/>
      <c s="376"/>
      <c s="395" t="str">
        <f t="shared" si="22"/>
        <v/>
      </c>
      <c s="375"/>
      <c s="377"/>
    </row>
    <row r="336" spans="4:19" ht="18" customHeight="1">
      <c r="D336">
        <f t="shared" si="23"/>
        <v>0</v>
      </c>
      <c s="338"/>
      <c s="338"/>
      <c s="337"/>
      <c s="339"/>
      <c s="340"/>
      <c s="340"/>
      <c s="339"/>
      <c s="373"/>
      <c s="334">
        <f t="shared" si="24"/>
        <v>0</v>
      </c>
      <c s="374"/>
      <c s="375"/>
      <c s="376"/>
      <c s="395" t="str">
        <f t="shared" si="22"/>
        <v/>
      </c>
      <c s="375"/>
      <c s="377"/>
    </row>
    <row r="337" spans="4:19" ht="18" customHeight="1">
      <c r="D337">
        <f t="shared" si="23"/>
        <v>0</v>
      </c>
      <c s="338"/>
      <c s="338"/>
      <c s="337"/>
      <c s="339"/>
      <c s="340"/>
      <c s="340"/>
      <c s="339"/>
      <c s="373"/>
      <c s="334">
        <f t="shared" si="24"/>
        <v>0</v>
      </c>
      <c s="374"/>
      <c s="375"/>
      <c s="376"/>
      <c s="395" t="str">
        <f t="shared" si="22"/>
        <v/>
      </c>
      <c s="375"/>
      <c s="377"/>
    </row>
    <row r="338" spans="4:19" ht="18" customHeight="1">
      <c r="D338">
        <f t="shared" si="23"/>
        <v>0</v>
      </c>
      <c s="338"/>
      <c s="338"/>
      <c s="337"/>
      <c s="339"/>
      <c s="340"/>
      <c s="340"/>
      <c s="339"/>
      <c s="373"/>
      <c s="334">
        <f t="shared" si="24"/>
        <v>0</v>
      </c>
      <c s="374"/>
      <c s="375"/>
      <c s="376"/>
      <c s="395" t="str">
        <f t="shared" si="22"/>
        <v/>
      </c>
      <c s="375"/>
      <c s="377"/>
    </row>
    <row r="339" spans="4:19" ht="18" customHeight="1">
      <c r="D339">
        <f t="shared" si="23"/>
        <v>0</v>
      </c>
      <c s="338"/>
      <c s="338"/>
      <c s="337"/>
      <c s="339"/>
      <c s="340"/>
      <c s="340"/>
      <c s="339"/>
      <c s="373"/>
      <c s="334">
        <f t="shared" si="24"/>
        <v>0</v>
      </c>
      <c s="374"/>
      <c s="375"/>
      <c s="376"/>
      <c s="395" t="str">
        <f t="shared" si="22"/>
        <v/>
      </c>
      <c s="375"/>
      <c s="377"/>
    </row>
    <row r="340" spans="4:19" ht="18" customHeight="1">
      <c r="D340">
        <f t="shared" si="23"/>
        <v>0</v>
      </c>
      <c s="338"/>
      <c s="338"/>
      <c s="337"/>
      <c s="339"/>
      <c s="340"/>
      <c s="340"/>
      <c s="339"/>
      <c s="373"/>
      <c s="334">
        <f t="shared" si="24"/>
        <v>0</v>
      </c>
      <c s="374"/>
      <c s="375"/>
      <c s="376"/>
      <c s="395" t="str">
        <f t="shared" si="22"/>
        <v/>
      </c>
      <c s="375"/>
      <c s="377"/>
    </row>
    <row r="341" spans="4:19" ht="18" customHeight="1">
      <c r="D341">
        <f t="shared" si="23"/>
        <v>0</v>
      </c>
      <c s="338"/>
      <c s="338"/>
      <c s="337"/>
      <c s="339"/>
      <c s="340"/>
      <c s="340"/>
      <c s="339"/>
      <c s="373"/>
      <c s="334">
        <f t="shared" si="24"/>
        <v>0</v>
      </c>
      <c s="374"/>
      <c s="375"/>
      <c s="376"/>
      <c s="395" t="str">
        <f t="shared" si="22"/>
        <v/>
      </c>
      <c s="375"/>
      <c s="377"/>
    </row>
    <row r="342" spans="4:19" ht="18" customHeight="1">
      <c r="D342">
        <f t="shared" si="23"/>
        <v>0</v>
      </c>
      <c s="338"/>
      <c s="338"/>
      <c s="337"/>
      <c s="339"/>
      <c s="340"/>
      <c s="340"/>
      <c s="339"/>
      <c s="373"/>
      <c s="334">
        <f t="shared" si="24"/>
        <v>0</v>
      </c>
      <c s="374"/>
      <c s="375"/>
      <c s="376"/>
      <c s="395" t="str">
        <f t="shared" si="22"/>
        <v/>
      </c>
      <c s="375"/>
      <c s="377"/>
    </row>
    <row r="343" spans="4:19" ht="18" customHeight="1">
      <c r="D343">
        <f t="shared" si="23"/>
        <v>0</v>
      </c>
      <c s="338"/>
      <c s="338"/>
      <c s="337"/>
      <c s="339"/>
      <c s="340"/>
      <c s="340"/>
      <c s="339"/>
      <c s="373"/>
      <c s="334">
        <f t="shared" si="24"/>
        <v>0</v>
      </c>
      <c s="374"/>
      <c s="375"/>
      <c s="376"/>
      <c s="395" t="str">
        <f t="shared" si="22"/>
        <v/>
      </c>
      <c s="375"/>
      <c s="377"/>
    </row>
    <row r="344" spans="4:19" ht="18" customHeight="1">
      <c r="D344">
        <f t="shared" si="23"/>
        <v>0</v>
      </c>
      <c s="338"/>
      <c s="338"/>
      <c s="337"/>
      <c s="339"/>
      <c s="340"/>
      <c s="340"/>
      <c s="339"/>
      <c s="373"/>
      <c s="334">
        <f t="shared" si="24"/>
        <v>0</v>
      </c>
      <c s="374"/>
      <c s="375"/>
      <c s="376"/>
      <c s="395" t="str">
        <f t="shared" si="22"/>
        <v/>
      </c>
      <c s="375"/>
      <c s="377"/>
    </row>
    <row r="345" spans="4:19" ht="18" customHeight="1">
      <c r="D345">
        <f t="shared" si="23"/>
        <v>0</v>
      </c>
      <c s="338"/>
      <c s="338"/>
      <c s="337"/>
      <c s="339"/>
      <c s="340"/>
      <c s="340"/>
      <c s="339"/>
      <c s="373"/>
      <c s="334">
        <f t="shared" si="24"/>
        <v>0</v>
      </c>
      <c s="374"/>
      <c s="375"/>
      <c s="376"/>
      <c s="395" t="str">
        <f t="shared" si="22"/>
        <v/>
      </c>
      <c s="375"/>
      <c s="377"/>
    </row>
    <row r="346" spans="4:19" ht="18" customHeight="1">
      <c r="D346">
        <f t="shared" si="23"/>
        <v>0</v>
      </c>
      <c s="338"/>
      <c s="338"/>
      <c s="337"/>
      <c s="339"/>
      <c s="340"/>
      <c s="340"/>
      <c s="339"/>
      <c s="373"/>
      <c s="334">
        <f t="shared" si="24"/>
        <v>0</v>
      </c>
      <c s="374"/>
      <c s="375"/>
      <c s="376"/>
      <c s="395" t="str">
        <f t="shared" si="22"/>
        <v/>
      </c>
      <c s="375"/>
      <c s="377"/>
    </row>
    <row r="347" spans="4:20" ht="18" customHeight="1">
      <c r="D347">
        <f t="shared" si="23"/>
        <v>0</v>
      </c>
      <c s="338"/>
      <c s="338"/>
      <c s="337"/>
      <c s="339"/>
      <c s="340"/>
      <c s="340"/>
      <c s="339"/>
      <c s="373"/>
      <c s="334">
        <f t="shared" si="24"/>
        <v>0</v>
      </c>
      <c s="374"/>
      <c s="375"/>
      <c s="376"/>
      <c s="395" t="str">
        <f t="shared" si="22"/>
        <v/>
      </c>
      <c s="375"/>
      <c s="377"/>
      <c t="s">
        <v>118</v>
      </c>
    </row>
    <row r="348" spans="4:19" ht="18" customHeight="1">
      <c r="D348">
        <f t="shared" si="23"/>
        <v>0</v>
      </c>
      <c s="338"/>
      <c s="338"/>
      <c s="337"/>
      <c s="339"/>
      <c s="340"/>
      <c s="340"/>
      <c s="339"/>
      <c s="373"/>
      <c s="334">
        <f t="shared" si="24"/>
        <v>0</v>
      </c>
      <c s="374"/>
      <c s="375"/>
      <c s="376"/>
      <c s="395" t="str">
        <f t="shared" si="22"/>
        <v/>
      </c>
      <c s="375"/>
      <c s="377"/>
    </row>
    <row r="349" spans="4:19" ht="18" customHeight="1">
      <c r="D349">
        <f t="shared" si="23"/>
        <v>0</v>
      </c>
      <c s="338"/>
      <c s="338"/>
      <c s="337"/>
      <c s="339"/>
      <c s="340"/>
      <c s="340"/>
      <c s="339"/>
      <c s="373"/>
      <c s="334">
        <f t="shared" si="24"/>
        <v>0</v>
      </c>
      <c s="374"/>
      <c s="375"/>
      <c s="376"/>
      <c s="395" t="str">
        <f t="shared" si="22"/>
        <v/>
      </c>
      <c s="375"/>
      <c s="377"/>
    </row>
    <row r="350" spans="4:19" ht="18" customHeight="1">
      <c r="D350">
        <f t="shared" si="23"/>
        <v>0</v>
      </c>
      <c s="338"/>
      <c s="338"/>
      <c s="337"/>
      <c s="339"/>
      <c s="340"/>
      <c s="340"/>
      <c s="339"/>
      <c s="373"/>
      <c s="334">
        <f t="shared" si="24"/>
        <v>0</v>
      </c>
      <c s="374"/>
      <c s="375"/>
      <c s="376"/>
      <c s="395" t="str">
        <f t="shared" si="22"/>
        <v/>
      </c>
      <c s="375"/>
      <c s="377"/>
    </row>
    <row r="351" spans="4:19" ht="18" customHeight="1">
      <c r="D351">
        <f t="shared" si="23"/>
        <v>0</v>
      </c>
      <c s="338"/>
      <c s="338"/>
      <c s="337"/>
      <c s="339"/>
      <c s="340"/>
      <c s="340"/>
      <c s="339"/>
      <c s="373"/>
      <c s="334">
        <f t="shared" si="24"/>
        <v>0</v>
      </c>
      <c s="374"/>
      <c s="375"/>
      <c s="376"/>
      <c s="395" t="str">
        <f t="shared" si="22"/>
        <v/>
      </c>
      <c s="375"/>
      <c s="377"/>
    </row>
    <row r="352" spans="4:19" ht="18" customHeight="1">
      <c r="D352">
        <f t="shared" si="23"/>
        <v>0</v>
      </c>
      <c s="338"/>
      <c s="338"/>
      <c s="337"/>
      <c s="339"/>
      <c s="340"/>
      <c s="340"/>
      <c s="339"/>
      <c s="373"/>
      <c s="334">
        <f t="shared" si="24"/>
        <v>0</v>
      </c>
      <c s="374"/>
      <c s="375"/>
      <c s="376"/>
      <c s="395" t="str">
        <f t="shared" si="22"/>
        <v/>
      </c>
      <c s="375"/>
      <c s="377"/>
    </row>
    <row r="353" spans="4:19" ht="18" customHeight="1">
      <c r="D353">
        <f t="shared" si="23"/>
        <v>0</v>
      </c>
      <c s="338"/>
      <c s="338"/>
      <c s="337"/>
      <c s="339"/>
      <c s="340"/>
      <c s="340"/>
      <c s="339"/>
      <c s="373"/>
      <c s="334">
        <f t="shared" si="24"/>
        <v>0</v>
      </c>
      <c s="374"/>
      <c s="375"/>
      <c s="376"/>
      <c s="395" t="str">
        <f t="shared" si="22"/>
        <v/>
      </c>
      <c s="375"/>
      <c s="377"/>
    </row>
    <row r="354" spans="4:19" ht="18" customHeight="1">
      <c r="D354">
        <f t="shared" si="23"/>
        <v>0</v>
      </c>
      <c s="338"/>
      <c s="338"/>
      <c s="337"/>
      <c s="339"/>
      <c s="340"/>
      <c s="340"/>
      <c s="339"/>
      <c s="373"/>
      <c s="334">
        <f t="shared" si="24"/>
        <v>0</v>
      </c>
      <c s="374"/>
      <c s="375"/>
      <c s="376"/>
      <c s="395" t="str">
        <f t="shared" si="22"/>
        <v/>
      </c>
      <c s="375"/>
      <c s="377"/>
    </row>
    <row r="355" spans="4:19" ht="18" customHeight="1">
      <c r="D355">
        <f t="shared" si="23"/>
        <v>0</v>
      </c>
      <c s="338"/>
      <c s="338"/>
      <c s="337"/>
      <c s="339"/>
      <c s="340"/>
      <c s="340"/>
      <c s="339"/>
      <c s="373"/>
      <c s="334">
        <f t="shared" si="24"/>
        <v>0</v>
      </c>
      <c s="374"/>
      <c s="375"/>
      <c s="376"/>
      <c s="395" t="str">
        <f t="shared" si="22"/>
        <v/>
      </c>
      <c s="375"/>
      <c s="377"/>
    </row>
    <row r="356" spans="4:19" ht="18" customHeight="1">
      <c r="D356">
        <f t="shared" si="23"/>
        <v>0</v>
      </c>
      <c s="338"/>
      <c s="338"/>
      <c s="337"/>
      <c s="339"/>
      <c s="340"/>
      <c s="340"/>
      <c s="339"/>
      <c s="373"/>
      <c s="334">
        <f t="shared" si="24"/>
        <v>0</v>
      </c>
      <c s="374"/>
      <c s="375"/>
      <c s="376"/>
      <c s="395" t="str">
        <f t="shared" si="22"/>
        <v/>
      </c>
      <c s="375"/>
      <c s="377"/>
    </row>
    <row r="357" spans="4:19" ht="18" customHeight="1">
      <c r="D357">
        <f t="shared" si="23"/>
        <v>0</v>
      </c>
      <c s="338"/>
      <c s="338"/>
      <c s="337"/>
      <c s="339"/>
      <c s="340"/>
      <c s="340"/>
      <c s="339"/>
      <c s="373"/>
      <c s="334">
        <f t="shared" si="24"/>
        <v>0</v>
      </c>
      <c s="374"/>
      <c s="375"/>
      <c s="376"/>
      <c s="395" t="str">
        <f t="shared" si="22"/>
        <v/>
      </c>
      <c s="375"/>
      <c s="377"/>
    </row>
    <row r="358" spans="4:19" ht="18" customHeight="1">
      <c r="D358">
        <f t="shared" si="23"/>
        <v>0</v>
      </c>
      <c s="338"/>
      <c s="338"/>
      <c s="337"/>
      <c s="339"/>
      <c s="340"/>
      <c s="340"/>
      <c s="339"/>
      <c s="373"/>
      <c s="334">
        <f t="shared" si="24"/>
        <v>0</v>
      </c>
      <c s="374"/>
      <c s="375"/>
      <c s="376"/>
      <c s="395" t="str">
        <f t="shared" si="22"/>
        <v/>
      </c>
      <c s="375"/>
      <c s="377"/>
    </row>
    <row r="359" spans="4:19" ht="18" customHeight="1">
      <c r="D359">
        <f t="shared" si="25" ref="D359:D365">IF(E359&gt;=1,(IF(LEN(I359)&gt;=2,(IF(LEN(K359)&gt;=1,(IF(N359&gt;=18,1,0)),0)),0)),0)</f>
        <v>0</v>
      </c>
      <c s="338"/>
      <c s="338"/>
      <c s="337"/>
      <c s="339"/>
      <c s="340"/>
      <c s="340"/>
      <c s="339"/>
      <c s="373"/>
      <c s="334">
        <f t="shared" si="24"/>
        <v>0</v>
      </c>
      <c s="374"/>
      <c s="375"/>
      <c s="376"/>
      <c s="395" t="str">
        <f t="shared" si="22"/>
        <v/>
      </c>
      <c s="375"/>
      <c s="377"/>
    </row>
    <row r="360" spans="4:19" ht="25.5" customHeight="1">
      <c r="D360">
        <f t="shared" si="25"/>
        <v>0</v>
      </c>
      <c s="338"/>
      <c s="338"/>
      <c s="337"/>
      <c s="339"/>
      <c s="340"/>
      <c s="340"/>
      <c s="339"/>
      <c s="373"/>
      <c s="334">
        <f t="shared" si="24"/>
        <v>0</v>
      </c>
      <c s="374"/>
      <c s="375"/>
      <c s="376"/>
      <c s="395" t="str">
        <f t="shared" si="22"/>
        <v/>
      </c>
      <c s="375"/>
      <c s="377"/>
    </row>
    <row r="361" spans="4:19" ht="18" customHeight="1">
      <c r="D361">
        <f t="shared" si="25"/>
        <v>0</v>
      </c>
      <c s="338"/>
      <c s="338"/>
      <c s="337"/>
      <c s="339"/>
      <c s="340"/>
      <c s="340"/>
      <c s="339"/>
      <c s="373"/>
      <c s="334">
        <f t="shared" si="24"/>
        <v>0</v>
      </c>
      <c s="374"/>
      <c s="375"/>
      <c s="376"/>
      <c s="395" t="str">
        <f t="shared" si="22"/>
        <v/>
      </c>
      <c s="375"/>
      <c s="377"/>
    </row>
    <row r="362" spans="4:19" ht="18" customHeight="1">
      <c r="D362">
        <f t="shared" si="25"/>
        <v>0</v>
      </c>
      <c s="338"/>
      <c s="338"/>
      <c s="337"/>
      <c s="339"/>
      <c s="340"/>
      <c s="340"/>
      <c s="339"/>
      <c s="373"/>
      <c s="334">
        <f t="shared" si="24"/>
        <v>0</v>
      </c>
      <c s="374"/>
      <c s="375"/>
      <c s="376"/>
      <c s="395" t="str">
        <f t="shared" si="22"/>
        <v/>
      </c>
      <c s="375"/>
      <c s="377"/>
    </row>
    <row r="363" spans="4:19" ht="18" customHeight="1">
      <c r="D363">
        <f t="shared" si="25"/>
        <v>0</v>
      </c>
      <c s="338"/>
      <c s="338"/>
      <c s="337"/>
      <c s="339"/>
      <c s="340"/>
      <c s="340"/>
      <c s="339"/>
      <c s="373"/>
      <c s="334">
        <f t="shared" si="24"/>
        <v>0</v>
      </c>
      <c s="374"/>
      <c s="375"/>
      <c s="376"/>
      <c s="395" t="str">
        <f t="shared" si="22"/>
        <v/>
      </c>
      <c s="375"/>
      <c s="377"/>
    </row>
    <row r="364" spans="4:19" ht="18" customHeight="1">
      <c r="D364">
        <f t="shared" si="25"/>
        <v>0</v>
      </c>
      <c s="338"/>
      <c s="338"/>
      <c s="337"/>
      <c s="339"/>
      <c s="340"/>
      <c s="340"/>
      <c s="339"/>
      <c s="373"/>
      <c s="334">
        <f t="shared" si="24"/>
        <v>0</v>
      </c>
      <c s="374"/>
      <c s="375"/>
      <c s="376"/>
      <c s="395" t="str">
        <f t="shared" si="22"/>
        <v/>
      </c>
      <c s="375"/>
      <c s="377"/>
    </row>
    <row r="365" spans="4:19" ht="18" customHeight="1">
      <c r="D365">
        <f t="shared" si="25"/>
        <v>0</v>
      </c>
      <c s="338"/>
      <c s="338"/>
      <c s="337"/>
      <c s="339"/>
      <c s="340"/>
      <c s="340"/>
      <c s="339"/>
      <c s="373"/>
      <c s="334">
        <f t="shared" si="24"/>
        <v>0</v>
      </c>
      <c s="374"/>
      <c s="375"/>
      <c s="376"/>
      <c s="395" t="str">
        <f t="shared" si="22"/>
        <v/>
      </c>
      <c s="375"/>
      <c s="377"/>
    </row>
    <row r="366" spans="4:19" ht="18" customHeight="1">
      <c r="D366">
        <f t="shared" si="26" ref="D366:D396">IF(E366&gt;=1,(IF(LEN(I366)&gt;=2,(IF(LEN(K366)&gt;=1,(IF(N366&gt;=18,1,0)),0)),0)),0)</f>
        <v>0</v>
      </c>
      <c s="338"/>
      <c s="338"/>
      <c s="337"/>
      <c s="339"/>
      <c s="340"/>
      <c s="340"/>
      <c s="339"/>
      <c s="373"/>
      <c s="334">
        <f t="shared" si="24"/>
        <v>0</v>
      </c>
      <c s="374"/>
      <c s="375"/>
      <c s="376"/>
      <c s="395" t="str">
        <f t="shared" si="22"/>
        <v/>
      </c>
      <c s="375"/>
      <c s="377"/>
    </row>
    <row r="367" spans="4:19" ht="18" customHeight="1">
      <c r="D367">
        <f t="shared" si="26"/>
        <v>0</v>
      </c>
      <c s="338"/>
      <c s="338"/>
      <c s="337"/>
      <c s="339"/>
      <c s="340"/>
      <c s="340"/>
      <c s="339"/>
      <c s="373"/>
      <c s="334">
        <f t="shared" si="24"/>
        <v>0</v>
      </c>
      <c s="374"/>
      <c s="375"/>
      <c s="376"/>
      <c s="395" t="str">
        <f t="shared" si="22"/>
        <v/>
      </c>
      <c s="375"/>
      <c s="377"/>
    </row>
    <row r="368" spans="4:19" ht="18" customHeight="1">
      <c r="D368">
        <f t="shared" si="26"/>
        <v>0</v>
      </c>
      <c s="338"/>
      <c s="338"/>
      <c s="337"/>
      <c s="339"/>
      <c s="340"/>
      <c s="340"/>
      <c s="339"/>
      <c s="373"/>
      <c s="334">
        <f t="shared" si="24"/>
        <v>0</v>
      </c>
      <c s="374"/>
      <c s="375"/>
      <c s="376"/>
      <c s="395" t="str">
        <f t="shared" si="22"/>
        <v/>
      </c>
      <c s="375"/>
      <c s="377"/>
    </row>
    <row r="369" spans="4:19" ht="18" customHeight="1">
      <c r="D369">
        <f t="shared" si="26"/>
        <v>0</v>
      </c>
      <c s="338"/>
      <c s="338"/>
      <c s="337"/>
      <c s="339"/>
      <c s="340"/>
      <c s="340"/>
      <c s="339"/>
      <c s="373"/>
      <c s="334">
        <f t="shared" si="24"/>
        <v>0</v>
      </c>
      <c s="374"/>
      <c s="375"/>
      <c s="376"/>
      <c s="395" t="str">
        <f t="shared" si="22"/>
        <v/>
      </c>
      <c s="375"/>
      <c s="377"/>
    </row>
    <row r="370" spans="4:19" ht="18" customHeight="1">
      <c r="D370">
        <f t="shared" si="26"/>
        <v>0</v>
      </c>
      <c s="338"/>
      <c s="338"/>
      <c s="337"/>
      <c s="339"/>
      <c s="340"/>
      <c s="340"/>
      <c s="339"/>
      <c s="373"/>
      <c s="334">
        <f t="shared" si="24"/>
        <v>0</v>
      </c>
      <c s="374"/>
      <c s="375"/>
      <c s="376"/>
      <c s="395" t="str">
        <f t="shared" si="22"/>
        <v/>
      </c>
      <c s="375"/>
      <c s="377"/>
    </row>
    <row r="371" spans="4:19" ht="18" customHeight="1">
      <c r="D371">
        <f t="shared" si="26"/>
        <v>0</v>
      </c>
      <c s="338"/>
      <c s="338"/>
      <c s="337"/>
      <c s="339"/>
      <c s="340"/>
      <c s="340"/>
      <c s="339"/>
      <c s="373"/>
      <c s="334">
        <f t="shared" si="24"/>
        <v>0</v>
      </c>
      <c s="374"/>
      <c s="375"/>
      <c s="376"/>
      <c s="395" t="str">
        <f t="shared" si="22"/>
        <v/>
      </c>
      <c s="375"/>
      <c s="377"/>
    </row>
    <row r="372" spans="4:19" ht="18" customHeight="1">
      <c r="D372">
        <f t="shared" si="26"/>
        <v>0</v>
      </c>
      <c s="338"/>
      <c s="338"/>
      <c s="337"/>
      <c s="339"/>
      <c s="340"/>
      <c s="340"/>
      <c s="339"/>
      <c s="373"/>
      <c s="334">
        <f t="shared" si="24"/>
        <v>0</v>
      </c>
      <c s="374"/>
      <c s="375"/>
      <c s="376"/>
      <c s="395" t="str">
        <f t="shared" si="22"/>
        <v/>
      </c>
      <c s="375"/>
      <c s="377"/>
    </row>
    <row r="373" spans="4:19" ht="18" customHeight="1">
      <c r="D373">
        <f t="shared" si="26"/>
        <v>0</v>
      </c>
      <c s="338"/>
      <c s="338"/>
      <c s="337"/>
      <c s="339"/>
      <c s="340"/>
      <c s="340"/>
      <c s="339"/>
      <c s="373"/>
      <c s="334">
        <f t="shared" si="24"/>
        <v>0</v>
      </c>
      <c s="374"/>
      <c s="375"/>
      <c s="376"/>
      <c s="395" t="str">
        <f t="shared" si="22"/>
        <v/>
      </c>
      <c s="375"/>
      <c s="377"/>
    </row>
    <row r="374" spans="4:19" ht="18" customHeight="1">
      <c r="D374">
        <f t="shared" si="26"/>
        <v>0</v>
      </c>
      <c s="338"/>
      <c s="338"/>
      <c s="337"/>
      <c s="339"/>
      <c s="340"/>
      <c s="340"/>
      <c s="339"/>
      <c s="373"/>
      <c s="334">
        <f t="shared" si="24"/>
        <v>0</v>
      </c>
      <c s="374"/>
      <c s="375"/>
      <c s="376"/>
      <c s="395" t="str">
        <f t="shared" si="22"/>
        <v/>
      </c>
      <c s="375"/>
      <c s="377"/>
    </row>
    <row r="375" spans="4:19" ht="18" customHeight="1">
      <c r="D375">
        <f t="shared" si="26"/>
        <v>0</v>
      </c>
      <c s="338"/>
      <c s="338"/>
      <c s="337"/>
      <c s="339"/>
      <c s="340"/>
      <c s="340"/>
      <c s="339"/>
      <c s="373"/>
      <c s="334">
        <f t="shared" si="24"/>
        <v>0</v>
      </c>
      <c s="374"/>
      <c s="375"/>
      <c s="376"/>
      <c s="395" t="str">
        <f t="shared" si="22"/>
        <v/>
      </c>
      <c s="375"/>
      <c s="377"/>
    </row>
    <row r="376" spans="4:19" ht="18" customHeight="1">
      <c r="D376">
        <f t="shared" si="26"/>
        <v>0</v>
      </c>
      <c s="338"/>
      <c s="338"/>
      <c s="337"/>
      <c s="339"/>
      <c s="340"/>
      <c s="340"/>
      <c s="339"/>
      <c s="373"/>
      <c s="334">
        <f t="shared" si="24"/>
        <v>0</v>
      </c>
      <c s="374"/>
      <c s="375"/>
      <c s="376"/>
      <c s="395" t="str">
        <f t="shared" si="22"/>
        <v/>
      </c>
      <c s="375"/>
      <c s="377"/>
    </row>
    <row r="377" spans="4:19" ht="18" customHeight="1">
      <c r="D377">
        <f t="shared" si="26"/>
        <v>0</v>
      </c>
      <c s="338"/>
      <c s="338"/>
      <c s="337"/>
      <c s="339"/>
      <c s="340"/>
      <c s="340"/>
      <c s="339"/>
      <c s="373"/>
      <c s="334">
        <f t="shared" si="24"/>
        <v>0</v>
      </c>
      <c s="374"/>
      <c s="375"/>
      <c s="376"/>
      <c s="395" t="str">
        <f t="shared" si="22"/>
        <v/>
      </c>
      <c s="375"/>
      <c s="377"/>
    </row>
    <row r="378" spans="4:19" ht="18" customHeight="1">
      <c r="D378">
        <f t="shared" si="26"/>
        <v>0</v>
      </c>
      <c s="338"/>
      <c s="338"/>
      <c s="337"/>
      <c s="339"/>
      <c s="340"/>
      <c s="340"/>
      <c s="339"/>
      <c s="373"/>
      <c s="334">
        <f t="shared" si="24"/>
        <v>0</v>
      </c>
      <c s="374"/>
      <c s="375"/>
      <c s="376"/>
      <c s="395" t="str">
        <f t="shared" si="22"/>
        <v/>
      </c>
      <c s="375"/>
      <c s="377"/>
    </row>
    <row r="379" spans="4:19" ht="18" customHeight="1">
      <c r="D379">
        <f t="shared" si="26"/>
        <v>0</v>
      </c>
      <c s="338"/>
      <c s="338"/>
      <c s="337"/>
      <c s="339"/>
      <c s="340"/>
      <c s="340"/>
      <c s="339"/>
      <c s="373"/>
      <c s="334">
        <f t="shared" si="24"/>
        <v>0</v>
      </c>
      <c s="374"/>
      <c s="375"/>
      <c s="376"/>
      <c s="395" t="str">
        <f t="shared" si="22"/>
        <v/>
      </c>
      <c s="375"/>
      <c s="377"/>
    </row>
    <row r="380" spans="4:19" ht="18" customHeight="1">
      <c r="D380">
        <f t="shared" si="26"/>
        <v>0</v>
      </c>
      <c s="338"/>
      <c s="338"/>
      <c s="337"/>
      <c s="339"/>
      <c s="340"/>
      <c s="340"/>
      <c s="339"/>
      <c s="373"/>
      <c s="334">
        <f t="shared" si="24"/>
        <v>0</v>
      </c>
      <c s="374"/>
      <c s="375"/>
      <c s="376"/>
      <c s="395" t="str">
        <f t="shared" si="22"/>
        <v/>
      </c>
      <c s="375"/>
      <c s="377"/>
    </row>
    <row r="381" spans="4:19" ht="18" customHeight="1">
      <c r="D381">
        <f t="shared" si="26"/>
        <v>0</v>
      </c>
      <c s="338"/>
      <c s="338"/>
      <c s="337"/>
      <c s="339"/>
      <c s="340"/>
      <c s="340"/>
      <c s="339"/>
      <c s="373"/>
      <c s="334">
        <f t="shared" si="24"/>
        <v>0</v>
      </c>
      <c s="374"/>
      <c s="375"/>
      <c s="376"/>
      <c s="395" t="str">
        <f t="shared" si="22"/>
        <v/>
      </c>
      <c s="375"/>
      <c s="377"/>
    </row>
    <row r="382" spans="4:19" ht="18" customHeight="1">
      <c r="D382">
        <f t="shared" si="26"/>
        <v>0</v>
      </c>
      <c s="338"/>
      <c s="338"/>
      <c s="337"/>
      <c s="339"/>
      <c s="340"/>
      <c s="340"/>
      <c s="339"/>
      <c s="373"/>
      <c s="334">
        <f t="shared" si="24"/>
        <v>0</v>
      </c>
      <c s="374"/>
      <c s="375"/>
      <c s="376"/>
      <c s="395" t="str">
        <f t="shared" si="22"/>
        <v/>
      </c>
      <c s="375"/>
      <c s="377"/>
    </row>
    <row r="383" spans="4:19" ht="18" customHeight="1">
      <c r="D383">
        <f t="shared" si="26"/>
        <v>0</v>
      </c>
      <c s="338"/>
      <c s="338"/>
      <c s="337"/>
      <c s="339"/>
      <c s="340"/>
      <c s="340"/>
      <c s="339"/>
      <c s="373"/>
      <c s="334">
        <f t="shared" si="24"/>
        <v>0</v>
      </c>
      <c s="374"/>
      <c s="375"/>
      <c s="376"/>
      <c s="395" t="str">
        <f t="shared" si="22"/>
        <v/>
      </c>
      <c s="375"/>
      <c s="377"/>
    </row>
    <row r="384" spans="4:19" ht="18" customHeight="1">
      <c r="D384">
        <f t="shared" si="26"/>
        <v>0</v>
      </c>
      <c s="338"/>
      <c s="338"/>
      <c s="337"/>
      <c s="339"/>
      <c s="340"/>
      <c s="340"/>
      <c s="339"/>
      <c s="373"/>
      <c s="334">
        <f t="shared" si="24"/>
        <v>0</v>
      </c>
      <c s="374"/>
      <c s="375"/>
      <c s="376"/>
      <c s="395" t="str">
        <f t="shared" si="22"/>
        <v/>
      </c>
      <c s="375"/>
      <c s="377"/>
    </row>
    <row r="385" spans="4:19" ht="18" customHeight="1">
      <c r="D385">
        <f t="shared" si="26"/>
        <v>0</v>
      </c>
      <c s="338"/>
      <c s="338"/>
      <c s="337"/>
      <c s="339"/>
      <c s="340"/>
      <c s="340"/>
      <c s="339"/>
      <c s="373"/>
      <c s="334">
        <f t="shared" si="24"/>
        <v>0</v>
      </c>
      <c s="374"/>
      <c s="375"/>
      <c s="376"/>
      <c s="395" t="str">
        <f t="shared" si="22"/>
        <v/>
      </c>
      <c s="375"/>
      <c s="377"/>
    </row>
    <row r="386" spans="4:19" ht="18" customHeight="1">
      <c r="D386">
        <f t="shared" si="26"/>
        <v>0</v>
      </c>
      <c s="338"/>
      <c s="338"/>
      <c s="337"/>
      <c s="339"/>
      <c s="340"/>
      <c s="340"/>
      <c s="339"/>
      <c s="373"/>
      <c s="334">
        <f t="shared" si="24"/>
        <v>0</v>
      </c>
      <c s="374"/>
      <c s="375"/>
      <c s="376"/>
      <c s="395" t="str">
        <f t="shared" si="22"/>
        <v/>
      </c>
      <c s="375"/>
      <c s="377"/>
    </row>
    <row r="387" spans="4:19" ht="18" customHeight="1">
      <c r="D387">
        <f t="shared" si="26"/>
        <v>0</v>
      </c>
      <c s="338"/>
      <c s="338"/>
      <c s="337"/>
      <c s="339"/>
      <c s="340"/>
      <c s="340"/>
      <c s="339"/>
      <c s="373"/>
      <c s="334">
        <f t="shared" si="24"/>
        <v>0</v>
      </c>
      <c s="374"/>
      <c s="375"/>
      <c s="376"/>
      <c s="395" t="str">
        <f t="shared" si="22"/>
        <v/>
      </c>
      <c s="375"/>
      <c s="377"/>
    </row>
    <row r="388" spans="4:19" ht="18" customHeight="1">
      <c r="D388">
        <f t="shared" si="26"/>
        <v>0</v>
      </c>
      <c s="338"/>
      <c s="338"/>
      <c s="337"/>
      <c s="339"/>
      <c s="340"/>
      <c s="340"/>
      <c s="339"/>
      <c s="373"/>
      <c s="334">
        <f t="shared" si="24"/>
        <v>0</v>
      </c>
      <c s="374"/>
      <c s="375"/>
      <c s="376"/>
      <c s="395" t="str">
        <f t="shared" si="22"/>
        <v/>
      </c>
      <c s="375"/>
      <c s="377"/>
    </row>
    <row r="389" spans="4:19" ht="18" customHeight="1">
      <c r="D389">
        <f t="shared" si="26"/>
        <v>0</v>
      </c>
      <c s="338"/>
      <c s="338"/>
      <c s="337"/>
      <c s="339"/>
      <c s="340"/>
      <c s="340"/>
      <c s="339"/>
      <c s="373"/>
      <c s="334">
        <f t="shared" si="24"/>
        <v>0</v>
      </c>
      <c s="374"/>
      <c s="375"/>
      <c s="376"/>
      <c s="395" t="str">
        <f t="shared" si="22"/>
        <v/>
      </c>
      <c s="375"/>
      <c s="377"/>
    </row>
    <row r="390" spans="4:19" ht="18" customHeight="1">
      <c r="D390">
        <f t="shared" si="26"/>
        <v>0</v>
      </c>
      <c s="338"/>
      <c s="338"/>
      <c s="337"/>
      <c s="339"/>
      <c s="340"/>
      <c s="340"/>
      <c s="339"/>
      <c s="373"/>
      <c s="334">
        <f t="shared" si="24"/>
        <v>0</v>
      </c>
      <c s="374"/>
      <c s="375"/>
      <c s="376"/>
      <c s="395" t="str">
        <f t="shared" si="22"/>
        <v/>
      </c>
      <c s="375"/>
      <c s="377"/>
    </row>
    <row r="391" spans="4:19" ht="18" customHeight="1">
      <c r="D391">
        <f t="shared" si="26"/>
        <v>0</v>
      </c>
      <c s="338"/>
      <c s="338"/>
      <c s="337"/>
      <c s="339"/>
      <c s="340"/>
      <c s="340"/>
      <c s="339"/>
      <c s="373"/>
      <c s="334">
        <f t="shared" si="24"/>
        <v>0</v>
      </c>
      <c s="374"/>
      <c s="375"/>
      <c s="376"/>
      <c s="395" t="str">
        <f t="shared" si="27" ref="Q391:Q454">SUBSTITUTE(P391,LEFT(P391,8),"xxxxxxxx")</f>
        <v/>
      </c>
      <c s="375"/>
      <c s="377"/>
    </row>
    <row r="392" spans="4:19" ht="18" customHeight="1">
      <c r="D392">
        <f t="shared" si="26"/>
        <v>0</v>
      </c>
      <c s="338"/>
      <c s="338"/>
      <c s="337"/>
      <c s="339"/>
      <c s="340"/>
      <c s="340"/>
      <c s="339"/>
      <c s="373"/>
      <c s="334">
        <f t="shared" si="24"/>
        <v>0</v>
      </c>
      <c s="374"/>
      <c s="375"/>
      <c s="376"/>
      <c s="395" t="str">
        <f t="shared" si="27"/>
        <v/>
      </c>
      <c s="375"/>
      <c s="377"/>
    </row>
    <row r="393" spans="4:19" ht="18" customHeight="1">
      <c r="D393">
        <f t="shared" si="26"/>
        <v>0</v>
      </c>
      <c s="338"/>
      <c s="338"/>
      <c s="337"/>
      <c s="339"/>
      <c s="340"/>
      <c s="340"/>
      <c s="339"/>
      <c s="373"/>
      <c s="334">
        <f t="shared" si="24"/>
        <v>0</v>
      </c>
      <c s="374"/>
      <c s="375"/>
      <c s="376"/>
      <c s="395" t="str">
        <f t="shared" si="27"/>
        <v/>
      </c>
      <c s="375"/>
      <c s="377"/>
    </row>
    <row r="394" spans="4:19" ht="18" customHeight="1">
      <c r="D394">
        <f t="shared" si="26"/>
        <v>0</v>
      </c>
      <c s="338"/>
      <c s="338"/>
      <c s="337"/>
      <c s="339"/>
      <c s="340"/>
      <c s="340"/>
      <c s="339"/>
      <c s="373"/>
      <c s="334">
        <f t="shared" si="24"/>
        <v>0</v>
      </c>
      <c s="374"/>
      <c s="375"/>
      <c s="376"/>
      <c s="395" t="str">
        <f t="shared" si="27"/>
        <v/>
      </c>
      <c s="375"/>
      <c s="377"/>
    </row>
    <row r="395" spans="4:19" ht="18" customHeight="1">
      <c r="D395">
        <f t="shared" si="26"/>
        <v>0</v>
      </c>
      <c s="338"/>
      <c s="338"/>
      <c s="337"/>
      <c s="339"/>
      <c s="340"/>
      <c s="340"/>
      <c s="339"/>
      <c s="373"/>
      <c s="334">
        <f t="shared" si="24"/>
        <v>0</v>
      </c>
      <c s="374"/>
      <c s="375"/>
      <c s="376"/>
      <c s="395" t="str">
        <f t="shared" si="27"/>
        <v/>
      </c>
      <c s="375"/>
      <c s="377"/>
    </row>
    <row r="396" spans="4:19" ht="18" customHeight="1">
      <c r="D396">
        <f t="shared" si="26"/>
        <v>0</v>
      </c>
      <c s="338"/>
      <c s="338"/>
      <c s="337"/>
      <c s="339"/>
      <c s="340"/>
      <c s="340"/>
      <c s="339"/>
      <c s="373"/>
      <c s="334">
        <f t="shared" si="28" ref="M396:M459">IFERROR(IF(D396&gt;=1,(IF(L396&gt;=$H$1,ROUNDDOWN(($G$1-L396)/365,0),0)),0),0)</f>
        <v>0</v>
      </c>
      <c s="374"/>
      <c s="375"/>
      <c s="376"/>
      <c s="395" t="str">
        <f t="shared" si="27"/>
        <v/>
      </c>
      <c s="375"/>
      <c s="377"/>
    </row>
    <row r="397" spans="4:19" ht="18" customHeight="1">
      <c r="D397">
        <f t="shared" si="29" ref="D397:D416">IF(E397&gt;=1,(IF(LEN(I397)&gt;=2,(IF(LEN(K397)&gt;=1,(IF(N397&gt;=18,1,0)),0)),0)),0)</f>
        <v>0</v>
      </c>
      <c s="338"/>
      <c s="338"/>
      <c s="337"/>
      <c s="339"/>
      <c s="340"/>
      <c s="340"/>
      <c s="339"/>
      <c s="373"/>
      <c s="334">
        <f t="shared" si="28"/>
        <v>0</v>
      </c>
      <c s="374"/>
      <c s="375"/>
      <c s="376"/>
      <c s="395" t="str">
        <f t="shared" si="27"/>
        <v/>
      </c>
      <c s="375"/>
      <c s="377"/>
    </row>
    <row r="398" spans="4:19" ht="18" customHeight="1">
      <c r="D398">
        <f t="shared" si="29"/>
        <v>0</v>
      </c>
      <c s="338"/>
      <c s="338"/>
      <c s="337"/>
      <c s="339"/>
      <c s="340"/>
      <c s="340"/>
      <c s="339"/>
      <c s="373"/>
      <c s="334">
        <f t="shared" si="28"/>
        <v>0</v>
      </c>
      <c s="374"/>
      <c s="375"/>
      <c s="376"/>
      <c s="395" t="str">
        <f t="shared" si="27"/>
        <v/>
      </c>
      <c s="375"/>
      <c s="377"/>
    </row>
    <row r="399" spans="4:19" ht="18" customHeight="1">
      <c r="D399">
        <f t="shared" si="29"/>
        <v>0</v>
      </c>
      <c s="338"/>
      <c s="338"/>
      <c s="337"/>
      <c s="339"/>
      <c s="340"/>
      <c s="340"/>
      <c s="339"/>
      <c s="373"/>
      <c s="334">
        <f t="shared" si="28"/>
        <v>0</v>
      </c>
      <c s="374"/>
      <c s="375"/>
      <c s="376"/>
      <c s="395" t="str">
        <f t="shared" si="27"/>
        <v/>
      </c>
      <c s="375"/>
      <c s="377"/>
    </row>
    <row r="400" spans="4:19" ht="18" customHeight="1">
      <c r="D400">
        <f t="shared" si="29"/>
        <v>0</v>
      </c>
      <c s="338"/>
      <c s="338"/>
      <c s="337"/>
      <c s="339"/>
      <c s="340"/>
      <c s="340"/>
      <c s="339"/>
      <c s="373"/>
      <c s="334">
        <f t="shared" si="28"/>
        <v>0</v>
      </c>
      <c s="374"/>
      <c s="375"/>
      <c s="376"/>
      <c s="395" t="str">
        <f t="shared" si="27"/>
        <v/>
      </c>
      <c s="375"/>
      <c s="377"/>
    </row>
    <row r="401" spans="4:19" ht="18" customHeight="1">
      <c r="D401">
        <f t="shared" si="29"/>
        <v>0</v>
      </c>
      <c s="338"/>
      <c s="338"/>
      <c s="337"/>
      <c s="339"/>
      <c s="340"/>
      <c s="340"/>
      <c s="339"/>
      <c s="373"/>
      <c s="334">
        <f t="shared" si="28"/>
        <v>0</v>
      </c>
      <c s="374"/>
      <c s="375"/>
      <c s="376"/>
      <c s="395" t="str">
        <f t="shared" si="27"/>
        <v/>
      </c>
      <c s="375"/>
      <c s="377"/>
    </row>
    <row r="402" spans="4:19" ht="18" customHeight="1">
      <c r="D402">
        <f t="shared" si="29"/>
        <v>0</v>
      </c>
      <c s="338"/>
      <c s="338"/>
      <c s="337"/>
      <c s="339"/>
      <c s="340"/>
      <c s="340"/>
      <c s="339"/>
      <c s="373"/>
      <c s="334">
        <f t="shared" si="28"/>
        <v>0</v>
      </c>
      <c s="374"/>
      <c s="375"/>
      <c s="376"/>
      <c s="395" t="str">
        <f t="shared" si="27"/>
        <v/>
      </c>
      <c s="375"/>
      <c s="377"/>
    </row>
    <row r="403" spans="4:19" ht="18" customHeight="1">
      <c r="D403">
        <f t="shared" si="29"/>
        <v>0</v>
      </c>
      <c s="338"/>
      <c s="338"/>
      <c s="337"/>
      <c s="339"/>
      <c s="340"/>
      <c s="340"/>
      <c s="339"/>
      <c s="373"/>
      <c s="334">
        <f t="shared" si="28"/>
        <v>0</v>
      </c>
      <c s="374"/>
      <c s="375"/>
      <c s="376"/>
      <c s="395" t="str">
        <f t="shared" si="27"/>
        <v/>
      </c>
      <c s="375"/>
      <c s="377"/>
    </row>
    <row r="404" spans="4:19" ht="18" customHeight="1">
      <c r="D404">
        <f t="shared" si="29"/>
        <v>0</v>
      </c>
      <c s="338"/>
      <c s="338"/>
      <c s="337"/>
      <c s="339"/>
      <c s="340"/>
      <c s="340"/>
      <c s="339"/>
      <c s="373"/>
      <c s="334">
        <f t="shared" si="28"/>
        <v>0</v>
      </c>
      <c s="374"/>
      <c s="375"/>
      <c s="376"/>
      <c s="395" t="str">
        <f t="shared" si="27"/>
        <v/>
      </c>
      <c s="375"/>
      <c s="377"/>
    </row>
    <row r="405" spans="4:19" ht="18" customHeight="1">
      <c r="D405">
        <f t="shared" si="29"/>
        <v>0</v>
      </c>
      <c s="338"/>
      <c s="338"/>
      <c s="337"/>
      <c s="339"/>
      <c s="340"/>
      <c s="340"/>
      <c s="339"/>
      <c s="373"/>
      <c s="334">
        <f t="shared" si="28"/>
        <v>0</v>
      </c>
      <c s="374"/>
      <c s="375"/>
      <c s="376"/>
      <c s="395" t="str">
        <f t="shared" si="27"/>
        <v/>
      </c>
      <c s="375"/>
      <c s="377"/>
    </row>
    <row r="406" spans="4:19" ht="18" customHeight="1">
      <c r="D406">
        <f t="shared" si="29"/>
        <v>0</v>
      </c>
      <c s="338"/>
      <c s="338"/>
      <c s="337"/>
      <c s="339"/>
      <c s="340"/>
      <c s="340"/>
      <c s="339"/>
      <c s="373"/>
      <c s="334">
        <f t="shared" si="28"/>
        <v>0</v>
      </c>
      <c s="374"/>
      <c s="375"/>
      <c s="376"/>
      <c s="395" t="str">
        <f t="shared" si="27"/>
        <v/>
      </c>
      <c s="375"/>
      <c s="377"/>
    </row>
    <row r="407" spans="4:19" ht="18" customHeight="1">
      <c r="D407">
        <f t="shared" si="29"/>
        <v>0</v>
      </c>
      <c s="338"/>
      <c s="338"/>
      <c s="337"/>
      <c s="339"/>
      <c s="340"/>
      <c s="340"/>
      <c s="339"/>
      <c s="373"/>
      <c s="334">
        <f t="shared" si="28"/>
        <v>0</v>
      </c>
      <c s="374"/>
      <c s="375"/>
      <c s="376"/>
      <c s="395" t="str">
        <f t="shared" si="27"/>
        <v/>
      </c>
      <c s="375"/>
      <c s="377"/>
    </row>
    <row r="408" spans="4:19" ht="18" customHeight="1">
      <c r="D408">
        <f t="shared" si="29"/>
        <v>0</v>
      </c>
      <c s="338"/>
      <c s="338"/>
      <c s="337"/>
      <c s="339"/>
      <c s="340"/>
      <c s="340"/>
      <c s="339"/>
      <c s="373"/>
      <c s="334">
        <f t="shared" si="28"/>
        <v>0</v>
      </c>
      <c s="374"/>
      <c s="375"/>
      <c s="376"/>
      <c s="395" t="str">
        <f t="shared" si="27"/>
        <v/>
      </c>
      <c s="375"/>
      <c s="377"/>
    </row>
    <row r="409" spans="4:19" ht="18" customHeight="1">
      <c r="D409">
        <f t="shared" si="29"/>
        <v>0</v>
      </c>
      <c s="338"/>
      <c s="338"/>
      <c s="337"/>
      <c s="339"/>
      <c s="340"/>
      <c s="340"/>
      <c s="339"/>
      <c s="373"/>
      <c s="334">
        <f t="shared" si="28"/>
        <v>0</v>
      </c>
      <c s="374"/>
      <c s="375"/>
      <c s="376"/>
      <c s="395" t="str">
        <f t="shared" si="27"/>
        <v/>
      </c>
      <c s="375"/>
      <c s="377"/>
    </row>
    <row r="410" spans="4:19" ht="18" customHeight="1">
      <c r="D410">
        <f t="shared" si="29"/>
        <v>0</v>
      </c>
      <c s="338"/>
      <c s="338"/>
      <c s="337"/>
      <c s="339"/>
      <c s="340"/>
      <c s="340"/>
      <c s="339"/>
      <c s="373"/>
      <c s="334">
        <f t="shared" si="28"/>
        <v>0</v>
      </c>
      <c s="374"/>
      <c s="375"/>
      <c s="376"/>
      <c s="395" t="str">
        <f t="shared" si="27"/>
        <v/>
      </c>
      <c s="375"/>
      <c s="377"/>
    </row>
    <row r="411" spans="4:19" ht="18" customHeight="1">
      <c r="D411">
        <f t="shared" si="29"/>
        <v>0</v>
      </c>
      <c s="338"/>
      <c s="338"/>
      <c s="337"/>
      <c s="339"/>
      <c s="340"/>
      <c s="340"/>
      <c s="339"/>
      <c s="373"/>
      <c s="334">
        <f t="shared" si="28"/>
        <v>0</v>
      </c>
      <c s="374"/>
      <c s="375"/>
      <c s="376"/>
      <c s="395" t="str">
        <f t="shared" si="27"/>
        <v/>
      </c>
      <c s="375"/>
      <c s="377"/>
    </row>
    <row r="412" spans="4:19" ht="18" customHeight="1">
      <c r="D412">
        <f t="shared" si="29"/>
        <v>0</v>
      </c>
      <c s="338"/>
      <c s="338"/>
      <c s="337"/>
      <c s="339"/>
      <c s="340"/>
      <c s="340"/>
      <c s="339"/>
      <c s="373"/>
      <c s="334">
        <f t="shared" si="28"/>
        <v>0</v>
      </c>
      <c s="374"/>
      <c s="375"/>
      <c s="376"/>
      <c s="395" t="str">
        <f t="shared" si="27"/>
        <v/>
      </c>
      <c s="375"/>
      <c s="377"/>
    </row>
    <row r="413" spans="4:19" ht="18" customHeight="1">
      <c r="D413">
        <f t="shared" si="29"/>
        <v>0</v>
      </c>
      <c s="338"/>
      <c s="338"/>
      <c s="337"/>
      <c s="339"/>
      <c s="340"/>
      <c s="340"/>
      <c s="339"/>
      <c s="373"/>
      <c s="334">
        <f t="shared" si="28"/>
        <v>0</v>
      </c>
      <c s="374"/>
      <c s="375"/>
      <c s="376"/>
      <c s="395" t="str">
        <f t="shared" si="27"/>
        <v/>
      </c>
      <c s="375"/>
      <c s="377"/>
    </row>
    <row r="414" spans="4:19" ht="18" customHeight="1">
      <c r="D414">
        <f t="shared" si="29"/>
        <v>0</v>
      </c>
      <c s="338"/>
      <c s="338"/>
      <c s="337"/>
      <c s="339"/>
      <c s="340"/>
      <c s="340"/>
      <c s="339"/>
      <c s="373"/>
      <c s="334">
        <f t="shared" si="28"/>
        <v>0</v>
      </c>
      <c s="374"/>
      <c s="375"/>
      <c s="376"/>
      <c s="395" t="str">
        <f t="shared" si="27"/>
        <v/>
      </c>
      <c s="375"/>
      <c s="377"/>
    </row>
    <row r="415" spans="4:19" ht="18" customHeight="1">
      <c r="D415">
        <f t="shared" si="29"/>
        <v>0</v>
      </c>
      <c s="338"/>
      <c s="338"/>
      <c s="337"/>
      <c s="339"/>
      <c s="340"/>
      <c s="340"/>
      <c s="339"/>
      <c s="373"/>
      <c s="334">
        <f t="shared" si="28"/>
        <v>0</v>
      </c>
      <c s="374"/>
      <c s="375"/>
      <c s="376"/>
      <c s="395" t="str">
        <f t="shared" si="27"/>
        <v/>
      </c>
      <c s="375"/>
      <c s="377"/>
    </row>
    <row r="416" spans="4:19" ht="18" customHeight="1">
      <c r="D416">
        <f t="shared" si="29"/>
        <v>0</v>
      </c>
      <c s="338"/>
      <c s="338"/>
      <c s="337"/>
      <c s="339"/>
      <c s="340"/>
      <c s="340"/>
      <c s="339"/>
      <c s="373"/>
      <c s="334">
        <f t="shared" si="28"/>
        <v>0</v>
      </c>
      <c s="374"/>
      <c s="375"/>
      <c s="376"/>
      <c s="395" t="str">
        <f t="shared" si="27"/>
        <v/>
      </c>
      <c s="375"/>
      <c s="377"/>
    </row>
    <row r="417" spans="4:19" ht="18" customHeight="1">
      <c r="D417">
        <f t="shared" si="30" ref="D417:D448">IF(E417&gt;=1,(IF(LEN(I417)&gt;=2,(IF(LEN(K417)&gt;=1,(IF(N417&gt;=18,1,0)),0)),0)),0)</f>
        <v>0</v>
      </c>
      <c s="338"/>
      <c s="338"/>
      <c s="337"/>
      <c s="339"/>
      <c s="340"/>
      <c s="340"/>
      <c s="339"/>
      <c s="373"/>
      <c s="334">
        <f t="shared" si="28"/>
        <v>0</v>
      </c>
      <c s="374"/>
      <c s="375"/>
      <c s="376"/>
      <c s="395" t="str">
        <f t="shared" si="27"/>
        <v/>
      </c>
      <c s="375"/>
      <c s="377"/>
    </row>
    <row r="418" spans="4:19" ht="18" customHeight="1">
      <c r="D418">
        <f t="shared" si="30"/>
        <v>0</v>
      </c>
      <c s="338"/>
      <c s="338"/>
      <c s="337"/>
      <c s="339"/>
      <c s="340"/>
      <c s="340"/>
      <c s="339"/>
      <c s="373"/>
      <c s="334">
        <f t="shared" si="28"/>
        <v>0</v>
      </c>
      <c s="374"/>
      <c s="375"/>
      <c s="376"/>
      <c s="395" t="str">
        <f t="shared" si="27"/>
        <v/>
      </c>
      <c s="375"/>
      <c s="377"/>
    </row>
    <row r="419" spans="4:19" ht="18" customHeight="1">
      <c r="D419">
        <f t="shared" si="30"/>
        <v>0</v>
      </c>
      <c s="338"/>
      <c s="338"/>
      <c s="337"/>
      <c s="339"/>
      <c s="340"/>
      <c s="340"/>
      <c s="339"/>
      <c s="373"/>
      <c s="334">
        <f t="shared" si="28"/>
        <v>0</v>
      </c>
      <c s="374"/>
      <c s="375"/>
      <c s="376"/>
      <c s="395" t="str">
        <f t="shared" si="27"/>
        <v/>
      </c>
      <c s="375"/>
      <c s="377"/>
    </row>
    <row r="420" spans="4:19" ht="18" customHeight="1">
      <c r="D420">
        <f t="shared" si="30"/>
        <v>0</v>
      </c>
      <c s="338"/>
      <c s="338"/>
      <c s="337"/>
      <c s="339"/>
      <c s="340"/>
      <c s="340"/>
      <c s="339"/>
      <c s="373"/>
      <c s="334">
        <f t="shared" si="28"/>
        <v>0</v>
      </c>
      <c s="374"/>
      <c s="375"/>
      <c s="376"/>
      <c s="395" t="str">
        <f t="shared" si="27"/>
        <v/>
      </c>
      <c s="375"/>
      <c s="377"/>
    </row>
    <row r="421" spans="4:19" ht="18" customHeight="1">
      <c r="D421">
        <f t="shared" si="30"/>
        <v>0</v>
      </c>
      <c s="338"/>
      <c s="338"/>
      <c s="337"/>
      <c s="339"/>
      <c s="340"/>
      <c s="340"/>
      <c s="339"/>
      <c s="373"/>
      <c s="334">
        <f t="shared" si="28"/>
        <v>0</v>
      </c>
      <c s="374"/>
      <c s="375"/>
      <c s="376"/>
      <c s="395" t="str">
        <f t="shared" si="27"/>
        <v/>
      </c>
      <c s="375"/>
      <c s="377"/>
    </row>
    <row r="422" spans="4:19" ht="18" customHeight="1">
      <c r="D422">
        <f t="shared" si="30"/>
        <v>0</v>
      </c>
      <c s="338"/>
      <c s="338"/>
      <c s="337"/>
      <c s="339"/>
      <c s="340"/>
      <c s="340"/>
      <c s="339"/>
      <c s="373"/>
      <c s="334">
        <f t="shared" si="28"/>
        <v>0</v>
      </c>
      <c s="374"/>
      <c s="375"/>
      <c s="376"/>
      <c s="395" t="str">
        <f t="shared" si="27"/>
        <v/>
      </c>
      <c s="375"/>
      <c s="377"/>
    </row>
    <row r="423" spans="4:20" ht="18" customHeight="1">
      <c r="D423">
        <f t="shared" si="30"/>
        <v>0</v>
      </c>
      <c s="338"/>
      <c s="338"/>
      <c s="337"/>
      <c s="339"/>
      <c s="340"/>
      <c s="340"/>
      <c s="339"/>
      <c s="373"/>
      <c s="334">
        <f t="shared" si="28"/>
        <v>0</v>
      </c>
      <c s="374"/>
      <c s="375"/>
      <c s="376"/>
      <c s="395" t="str">
        <f t="shared" si="27"/>
        <v/>
      </c>
      <c s="375"/>
      <c s="377"/>
      <c t="s">
        <v>119</v>
      </c>
    </row>
    <row r="424" spans="4:19" ht="18" customHeight="1">
      <c r="D424">
        <f t="shared" si="30"/>
        <v>0</v>
      </c>
      <c s="338"/>
      <c s="338"/>
      <c s="337"/>
      <c s="339"/>
      <c s="340"/>
      <c s="340"/>
      <c s="339"/>
      <c s="373"/>
      <c s="334">
        <f t="shared" si="28"/>
        <v>0</v>
      </c>
      <c s="374"/>
      <c s="375"/>
      <c s="376"/>
      <c s="395" t="str">
        <f t="shared" si="27"/>
        <v/>
      </c>
      <c s="375"/>
      <c s="377"/>
    </row>
    <row r="425" spans="4:19" ht="18" customHeight="1">
      <c r="D425">
        <f t="shared" si="30"/>
        <v>0</v>
      </c>
      <c s="338"/>
      <c s="338"/>
      <c s="337"/>
      <c s="339"/>
      <c s="340"/>
      <c s="340"/>
      <c s="339"/>
      <c s="373"/>
      <c s="334">
        <f t="shared" si="28"/>
        <v>0</v>
      </c>
      <c s="374"/>
      <c s="375"/>
      <c s="376"/>
      <c s="395" t="str">
        <f t="shared" si="27"/>
        <v/>
      </c>
      <c s="375"/>
      <c s="377"/>
    </row>
    <row r="426" spans="4:19" ht="18" customHeight="1">
      <c r="D426">
        <f t="shared" si="30"/>
        <v>0</v>
      </c>
      <c s="338"/>
      <c s="338"/>
      <c s="337"/>
      <c s="339"/>
      <c s="340"/>
      <c s="340"/>
      <c s="339"/>
      <c s="373"/>
      <c s="334">
        <f t="shared" si="28"/>
        <v>0</v>
      </c>
      <c s="374"/>
      <c s="375"/>
      <c s="376"/>
      <c s="395" t="str">
        <f t="shared" si="27"/>
        <v/>
      </c>
      <c s="375"/>
      <c s="377"/>
    </row>
    <row r="427" spans="4:19" ht="18" customHeight="1">
      <c r="D427">
        <f t="shared" si="30"/>
        <v>0</v>
      </c>
      <c s="338"/>
      <c s="338"/>
      <c s="337"/>
      <c s="339"/>
      <c s="340"/>
      <c s="340"/>
      <c s="339"/>
      <c s="373"/>
      <c s="334">
        <f t="shared" si="28"/>
        <v>0</v>
      </c>
      <c s="374"/>
      <c s="375"/>
      <c s="376"/>
      <c s="395" t="str">
        <f t="shared" si="27"/>
        <v/>
      </c>
      <c s="375"/>
      <c s="377"/>
    </row>
    <row r="428" spans="4:19" ht="18" customHeight="1">
      <c r="D428">
        <f t="shared" si="30"/>
        <v>0</v>
      </c>
      <c s="338"/>
      <c s="338"/>
      <c s="337"/>
      <c s="339"/>
      <c s="340"/>
      <c s="340"/>
      <c s="339"/>
      <c s="373"/>
      <c s="334">
        <f t="shared" si="28"/>
        <v>0</v>
      </c>
      <c s="374"/>
      <c s="375"/>
      <c s="376"/>
      <c s="395" t="str">
        <f t="shared" si="27"/>
        <v/>
      </c>
      <c s="375"/>
      <c s="377"/>
    </row>
    <row r="429" spans="4:19" ht="18" customHeight="1">
      <c r="D429">
        <f t="shared" si="30"/>
        <v>0</v>
      </c>
      <c s="338"/>
      <c s="338"/>
      <c s="337"/>
      <c s="339"/>
      <c s="340"/>
      <c s="340"/>
      <c s="339"/>
      <c s="373"/>
      <c s="334">
        <f t="shared" si="28"/>
        <v>0</v>
      </c>
      <c s="374"/>
      <c s="375"/>
      <c s="376"/>
      <c s="395" t="str">
        <f t="shared" si="27"/>
        <v/>
      </c>
      <c s="375"/>
      <c s="377"/>
    </row>
    <row r="430" spans="4:19" ht="18" customHeight="1">
      <c r="D430">
        <f t="shared" si="30"/>
        <v>0</v>
      </c>
      <c s="338"/>
      <c s="338"/>
      <c s="337"/>
      <c s="339"/>
      <c s="340"/>
      <c s="340"/>
      <c s="339"/>
      <c s="373"/>
      <c s="334">
        <f t="shared" si="28"/>
        <v>0</v>
      </c>
      <c s="374"/>
      <c s="375"/>
      <c s="376"/>
      <c s="395" t="str">
        <f t="shared" si="27"/>
        <v/>
      </c>
      <c s="375"/>
      <c s="377"/>
    </row>
    <row r="431" spans="4:19" ht="18" customHeight="1">
      <c r="D431">
        <f t="shared" si="30"/>
        <v>0</v>
      </c>
      <c s="338"/>
      <c s="338"/>
      <c s="337"/>
      <c s="339"/>
      <c s="340"/>
      <c s="340"/>
      <c s="339"/>
      <c s="373"/>
      <c s="334">
        <f t="shared" si="28"/>
        <v>0</v>
      </c>
      <c s="374"/>
      <c s="375"/>
      <c s="376"/>
      <c s="395" t="str">
        <f t="shared" si="27"/>
        <v/>
      </c>
      <c s="375"/>
      <c s="377"/>
    </row>
    <row r="432" spans="4:19" ht="18" customHeight="1">
      <c r="D432">
        <f t="shared" si="30"/>
        <v>0</v>
      </c>
      <c s="338"/>
      <c s="338"/>
      <c s="337"/>
      <c s="339"/>
      <c s="340"/>
      <c s="340"/>
      <c s="339"/>
      <c s="373"/>
      <c s="334">
        <f t="shared" si="28"/>
        <v>0</v>
      </c>
      <c s="374"/>
      <c s="375"/>
      <c s="376"/>
      <c s="395" t="str">
        <f t="shared" si="27"/>
        <v/>
      </c>
      <c s="375"/>
      <c s="377"/>
    </row>
    <row r="433" spans="4:19" ht="18" customHeight="1">
      <c r="D433">
        <f t="shared" si="30"/>
        <v>0</v>
      </c>
      <c s="338"/>
      <c s="338"/>
      <c s="337"/>
      <c s="339"/>
      <c s="340"/>
      <c s="340"/>
      <c s="339"/>
      <c s="373"/>
      <c s="334">
        <f t="shared" si="28"/>
        <v>0</v>
      </c>
      <c s="374"/>
      <c s="375"/>
      <c s="376"/>
      <c s="395" t="str">
        <f t="shared" si="27"/>
        <v/>
      </c>
      <c s="375"/>
      <c s="377"/>
    </row>
    <row r="434" spans="4:19" ht="18" customHeight="1">
      <c r="D434">
        <f t="shared" si="30"/>
        <v>0</v>
      </c>
      <c s="338"/>
      <c s="338"/>
      <c s="337"/>
      <c s="339"/>
      <c s="340"/>
      <c s="340"/>
      <c s="339"/>
      <c s="373"/>
      <c s="334">
        <f t="shared" si="28"/>
        <v>0</v>
      </c>
      <c s="374"/>
      <c s="375"/>
      <c s="376"/>
      <c s="395" t="str">
        <f t="shared" si="27"/>
        <v/>
      </c>
      <c s="375"/>
      <c s="377"/>
    </row>
    <row r="435" spans="4:19" ht="18" customHeight="1">
      <c r="D435">
        <f t="shared" si="30"/>
        <v>0</v>
      </c>
      <c s="338"/>
      <c s="338"/>
      <c s="337"/>
      <c s="339"/>
      <c s="340"/>
      <c s="340"/>
      <c s="339"/>
      <c s="373"/>
      <c s="334">
        <f t="shared" si="28"/>
        <v>0</v>
      </c>
      <c s="374"/>
      <c s="375"/>
      <c s="376"/>
      <c s="395" t="str">
        <f t="shared" si="27"/>
        <v/>
      </c>
      <c s="375"/>
      <c s="377"/>
    </row>
    <row r="436" spans="4:19" ht="18" customHeight="1">
      <c r="D436">
        <f t="shared" si="30"/>
        <v>0</v>
      </c>
      <c s="338"/>
      <c s="338"/>
      <c s="337"/>
      <c s="339"/>
      <c s="340"/>
      <c s="340"/>
      <c s="339"/>
      <c s="373"/>
      <c s="334">
        <f t="shared" si="28"/>
        <v>0</v>
      </c>
      <c s="374"/>
      <c s="375"/>
      <c s="376"/>
      <c s="395" t="str">
        <f t="shared" si="27"/>
        <v/>
      </c>
      <c s="375"/>
      <c s="377"/>
    </row>
    <row r="437" spans="4:19" ht="18" customHeight="1">
      <c r="D437">
        <f t="shared" si="30"/>
        <v>0</v>
      </c>
      <c s="338"/>
      <c s="338"/>
      <c s="337"/>
      <c s="339"/>
      <c s="340"/>
      <c s="340"/>
      <c s="339"/>
      <c s="373"/>
      <c s="334">
        <f t="shared" si="28"/>
        <v>0</v>
      </c>
      <c s="374"/>
      <c s="375"/>
      <c s="376"/>
      <c s="395" t="str">
        <f t="shared" si="27"/>
        <v/>
      </c>
      <c s="375"/>
      <c s="377"/>
    </row>
    <row r="438" spans="4:19" ht="18" customHeight="1">
      <c r="D438">
        <f t="shared" si="30"/>
        <v>0</v>
      </c>
      <c s="338"/>
      <c s="338"/>
      <c s="337"/>
      <c s="339"/>
      <c s="340"/>
      <c s="340"/>
      <c s="339"/>
      <c s="373"/>
      <c s="334">
        <f t="shared" si="28"/>
        <v>0</v>
      </c>
      <c s="374"/>
      <c s="375"/>
      <c s="376"/>
      <c s="395" t="str">
        <f t="shared" si="27"/>
        <v/>
      </c>
      <c s="375"/>
      <c s="377"/>
    </row>
    <row r="439" spans="4:19" ht="18" customHeight="1">
      <c r="D439">
        <f t="shared" si="30"/>
        <v>0</v>
      </c>
      <c s="338"/>
      <c s="338"/>
      <c s="337"/>
      <c s="339"/>
      <c s="340"/>
      <c s="340"/>
      <c s="339"/>
      <c s="373"/>
      <c s="334">
        <f t="shared" si="28"/>
        <v>0</v>
      </c>
      <c s="374"/>
      <c s="375"/>
      <c s="376"/>
      <c s="395" t="str">
        <f t="shared" si="27"/>
        <v/>
      </c>
      <c s="375"/>
      <c s="377"/>
    </row>
    <row r="440" spans="4:19" ht="18" customHeight="1">
      <c r="D440">
        <f t="shared" si="30"/>
        <v>0</v>
      </c>
      <c s="338"/>
      <c s="338"/>
      <c s="337"/>
      <c s="339"/>
      <c s="340"/>
      <c s="340"/>
      <c s="339"/>
      <c s="373"/>
      <c s="334">
        <f t="shared" si="28"/>
        <v>0</v>
      </c>
      <c s="374"/>
      <c s="375"/>
      <c s="376"/>
      <c s="395" t="str">
        <f t="shared" si="27"/>
        <v/>
      </c>
      <c s="375"/>
      <c s="377"/>
    </row>
    <row r="441" spans="4:19" ht="18" customHeight="1">
      <c r="D441">
        <f t="shared" si="30"/>
        <v>0</v>
      </c>
      <c s="338"/>
      <c s="338"/>
      <c s="337"/>
      <c s="339"/>
      <c s="340"/>
      <c s="340"/>
      <c s="339"/>
      <c s="373"/>
      <c s="334">
        <f t="shared" si="28"/>
        <v>0</v>
      </c>
      <c s="374"/>
      <c s="375"/>
      <c s="376"/>
      <c s="395" t="str">
        <f t="shared" si="27"/>
        <v/>
      </c>
      <c s="375"/>
      <c s="377"/>
    </row>
    <row r="442" spans="4:19" ht="18" customHeight="1">
      <c r="D442">
        <f t="shared" si="30"/>
        <v>0</v>
      </c>
      <c s="338"/>
      <c s="338"/>
      <c s="337"/>
      <c s="339"/>
      <c s="340"/>
      <c s="340"/>
      <c s="339"/>
      <c s="373"/>
      <c s="334">
        <f t="shared" si="28"/>
        <v>0</v>
      </c>
      <c s="374"/>
      <c s="375"/>
      <c s="376"/>
      <c s="395" t="str">
        <f t="shared" si="27"/>
        <v/>
      </c>
      <c s="375"/>
      <c s="377"/>
    </row>
    <row r="443" spans="4:19" ht="18" customHeight="1">
      <c r="D443">
        <f t="shared" si="30"/>
        <v>0</v>
      </c>
      <c s="338"/>
      <c s="338"/>
      <c s="337"/>
      <c s="339"/>
      <c s="340"/>
      <c s="340"/>
      <c s="339"/>
      <c s="373"/>
      <c s="334">
        <f t="shared" si="28"/>
        <v>0</v>
      </c>
      <c s="374"/>
      <c s="375"/>
      <c s="376"/>
      <c s="395" t="str">
        <f t="shared" si="27"/>
        <v/>
      </c>
      <c s="375"/>
      <c s="377"/>
    </row>
    <row r="444" spans="4:19" ht="18" customHeight="1">
      <c r="D444">
        <f t="shared" si="30"/>
        <v>0</v>
      </c>
      <c s="338"/>
      <c s="338"/>
      <c s="337"/>
      <c s="339"/>
      <c s="340"/>
      <c s="340"/>
      <c s="339"/>
      <c s="373"/>
      <c s="334">
        <f t="shared" si="28"/>
        <v>0</v>
      </c>
      <c s="374"/>
      <c s="375"/>
      <c s="376"/>
      <c s="395" t="str">
        <f t="shared" si="27"/>
        <v/>
      </c>
      <c s="375"/>
      <c s="377"/>
    </row>
    <row r="445" spans="4:19" ht="18" customHeight="1">
      <c r="D445">
        <f t="shared" si="30"/>
        <v>0</v>
      </c>
      <c s="338"/>
      <c s="338"/>
      <c s="337"/>
      <c s="339"/>
      <c s="340"/>
      <c s="340"/>
      <c s="339"/>
      <c s="373"/>
      <c s="334">
        <f t="shared" si="28"/>
        <v>0</v>
      </c>
      <c s="374"/>
      <c s="375"/>
      <c s="376"/>
      <c s="395" t="str">
        <f t="shared" si="27"/>
        <v/>
      </c>
      <c s="375"/>
      <c s="377"/>
    </row>
    <row r="446" spans="4:19" ht="18" customHeight="1">
      <c r="D446">
        <f t="shared" si="30"/>
        <v>0</v>
      </c>
      <c s="338"/>
      <c s="338"/>
      <c s="337"/>
      <c s="339"/>
      <c s="340"/>
      <c s="340"/>
      <c s="339"/>
      <c s="373"/>
      <c s="334">
        <f t="shared" si="28"/>
        <v>0</v>
      </c>
      <c s="374"/>
      <c s="375"/>
      <c s="376"/>
      <c s="395" t="str">
        <f t="shared" si="27"/>
        <v/>
      </c>
      <c s="375"/>
      <c s="377"/>
    </row>
    <row r="447" spans="4:19" ht="18" customHeight="1">
      <c r="D447">
        <f t="shared" si="30"/>
        <v>0</v>
      </c>
      <c s="338"/>
      <c s="338"/>
      <c s="337"/>
      <c s="339"/>
      <c s="340"/>
      <c s="340"/>
      <c s="339"/>
      <c s="373"/>
      <c s="334">
        <f t="shared" si="28"/>
        <v>0</v>
      </c>
      <c s="374"/>
      <c s="375"/>
      <c s="376"/>
      <c s="395" t="str">
        <f t="shared" si="27"/>
        <v/>
      </c>
      <c s="375"/>
      <c s="377"/>
    </row>
    <row r="448" spans="4:19" ht="18" customHeight="1">
      <c r="D448">
        <f t="shared" si="30"/>
        <v>0</v>
      </c>
      <c s="338"/>
      <c s="338"/>
      <c s="337"/>
      <c s="339"/>
      <c s="340"/>
      <c s="340"/>
      <c s="339"/>
      <c s="373"/>
      <c s="334">
        <f t="shared" si="28"/>
        <v>0</v>
      </c>
      <c s="374"/>
      <c s="375"/>
      <c s="376"/>
      <c s="395" t="str">
        <f t="shared" si="27"/>
        <v/>
      </c>
      <c s="375"/>
      <c s="377"/>
    </row>
    <row r="449" spans="4:19" ht="18" customHeight="1">
      <c r="D449">
        <f t="shared" si="31" ref="D449:D473">IF(E449&gt;=1,(IF(LEN(I449)&gt;=2,(IF(LEN(K449)&gt;=1,(IF(N449&gt;=18,1,0)),0)),0)),0)</f>
        <v>0</v>
      </c>
      <c s="338"/>
      <c s="338"/>
      <c s="337"/>
      <c s="339"/>
      <c s="340"/>
      <c s="340"/>
      <c s="339"/>
      <c s="373"/>
      <c s="334">
        <f t="shared" si="28"/>
        <v>0</v>
      </c>
      <c s="374"/>
      <c s="375"/>
      <c s="376"/>
      <c s="395" t="str">
        <f t="shared" si="27"/>
        <v/>
      </c>
      <c s="375"/>
      <c s="377"/>
    </row>
    <row r="450" spans="4:19" ht="18" customHeight="1">
      <c r="D450">
        <f t="shared" si="31"/>
        <v>0</v>
      </c>
      <c s="338"/>
      <c s="338"/>
      <c s="337"/>
      <c s="339"/>
      <c s="340"/>
      <c s="340"/>
      <c s="339"/>
      <c s="373"/>
      <c s="334">
        <f t="shared" si="28"/>
        <v>0</v>
      </c>
      <c s="374"/>
      <c s="375"/>
      <c s="376"/>
      <c s="395" t="str">
        <f t="shared" si="27"/>
        <v/>
      </c>
      <c s="375"/>
      <c s="377"/>
    </row>
    <row r="451" spans="4:19" ht="18" customHeight="1">
      <c r="D451">
        <f t="shared" si="31"/>
        <v>0</v>
      </c>
      <c s="338"/>
      <c s="338"/>
      <c s="337"/>
      <c s="339"/>
      <c s="340"/>
      <c s="340"/>
      <c s="339"/>
      <c s="373"/>
      <c s="334">
        <f t="shared" si="28"/>
        <v>0</v>
      </c>
      <c s="374"/>
      <c s="375"/>
      <c s="376"/>
      <c s="395" t="str">
        <f t="shared" si="27"/>
        <v/>
      </c>
      <c s="375"/>
      <c s="377"/>
    </row>
    <row r="452" spans="4:19" ht="18" customHeight="1">
      <c r="D452">
        <f t="shared" si="31"/>
        <v>0</v>
      </c>
      <c s="338"/>
      <c s="338"/>
      <c s="337"/>
      <c s="339"/>
      <c s="340"/>
      <c s="340"/>
      <c s="339"/>
      <c s="373"/>
      <c s="334">
        <f t="shared" si="28"/>
        <v>0</v>
      </c>
      <c s="374"/>
      <c s="375"/>
      <c s="376"/>
      <c s="395" t="str">
        <f t="shared" si="27"/>
        <v/>
      </c>
      <c s="375"/>
      <c s="377"/>
    </row>
    <row r="453" spans="4:19" ht="18" customHeight="1">
      <c r="D453">
        <f t="shared" si="31"/>
        <v>0</v>
      </c>
      <c s="338"/>
      <c s="338"/>
      <c s="337"/>
      <c s="339"/>
      <c s="340"/>
      <c s="340"/>
      <c s="339"/>
      <c s="373"/>
      <c s="334">
        <f t="shared" si="28"/>
        <v>0</v>
      </c>
      <c s="374"/>
      <c s="375"/>
      <c s="376"/>
      <c s="395" t="str">
        <f t="shared" si="27"/>
        <v/>
      </c>
      <c s="375"/>
      <c s="377"/>
    </row>
    <row r="454" spans="4:19" ht="18" customHeight="1">
      <c r="D454">
        <f t="shared" si="31"/>
        <v>0</v>
      </c>
      <c s="338"/>
      <c s="338"/>
      <c s="337"/>
      <c s="339"/>
      <c s="340"/>
      <c s="340"/>
      <c s="339"/>
      <c s="373"/>
      <c s="334">
        <f t="shared" si="28"/>
        <v>0</v>
      </c>
      <c s="374"/>
      <c s="375"/>
      <c s="376"/>
      <c s="395" t="str">
        <f t="shared" si="27"/>
        <v/>
      </c>
      <c s="375"/>
      <c s="377"/>
    </row>
    <row r="455" spans="4:19" ht="18" customHeight="1">
      <c r="D455">
        <f t="shared" si="31"/>
        <v>0</v>
      </c>
      <c s="338"/>
      <c s="338"/>
      <c s="337"/>
      <c s="339"/>
      <c s="340"/>
      <c s="340"/>
      <c s="339"/>
      <c s="373"/>
      <c s="334">
        <f t="shared" si="28"/>
        <v>0</v>
      </c>
      <c s="374"/>
      <c s="375"/>
      <c s="376"/>
      <c s="395" t="str">
        <f t="shared" si="32" ref="Q455:Q518">SUBSTITUTE(P455,LEFT(P455,8),"xxxxxxxx")</f>
        <v/>
      </c>
      <c s="375"/>
      <c s="377"/>
    </row>
    <row r="456" spans="4:19" ht="24.75" customHeight="1">
      <c r="D456">
        <f t="shared" si="31"/>
        <v>0</v>
      </c>
      <c s="338"/>
      <c s="338"/>
      <c s="337"/>
      <c s="339"/>
      <c s="340"/>
      <c s="340"/>
      <c s="339"/>
      <c s="373"/>
      <c s="334">
        <f t="shared" si="28"/>
        <v>0</v>
      </c>
      <c s="374"/>
      <c s="375"/>
      <c s="376"/>
      <c s="395" t="str">
        <f t="shared" si="32"/>
        <v/>
      </c>
      <c s="375"/>
      <c s="377"/>
    </row>
    <row r="457" spans="4:19" ht="18" customHeight="1">
      <c r="D457">
        <f t="shared" si="31"/>
        <v>0</v>
      </c>
      <c s="338"/>
      <c s="338"/>
      <c s="337"/>
      <c s="339"/>
      <c s="340"/>
      <c s="340"/>
      <c s="339"/>
      <c s="373"/>
      <c s="334">
        <f t="shared" si="28"/>
        <v>0</v>
      </c>
      <c s="374"/>
      <c s="375"/>
      <c s="376"/>
      <c s="395" t="str">
        <f t="shared" si="32"/>
        <v/>
      </c>
      <c s="375"/>
      <c s="377"/>
    </row>
    <row r="458" spans="4:19" ht="18" customHeight="1">
      <c r="D458">
        <f t="shared" si="31"/>
        <v>0</v>
      </c>
      <c s="338"/>
      <c s="338"/>
      <c s="337"/>
      <c s="339"/>
      <c s="340"/>
      <c s="340"/>
      <c s="339"/>
      <c s="373"/>
      <c s="334">
        <f t="shared" si="28"/>
        <v>0</v>
      </c>
      <c s="374"/>
      <c s="375"/>
      <c s="376"/>
      <c s="395" t="str">
        <f t="shared" si="32"/>
        <v/>
      </c>
      <c s="375"/>
      <c s="377"/>
    </row>
    <row r="459" spans="4:19" ht="18" customHeight="1">
      <c r="D459">
        <f t="shared" si="31"/>
        <v>0</v>
      </c>
      <c s="338"/>
      <c s="338"/>
      <c s="337"/>
      <c s="339"/>
      <c s="340"/>
      <c s="340"/>
      <c s="339"/>
      <c s="373"/>
      <c s="334">
        <f t="shared" si="28"/>
        <v>0</v>
      </c>
      <c s="374"/>
      <c s="375"/>
      <c s="376"/>
      <c s="395" t="str">
        <f t="shared" si="32"/>
        <v/>
      </c>
      <c s="375"/>
      <c s="377"/>
    </row>
    <row r="460" spans="4:19" ht="18" customHeight="1">
      <c r="D460">
        <f t="shared" si="31"/>
        <v>0</v>
      </c>
      <c s="338"/>
      <c s="338"/>
      <c s="337"/>
      <c s="339"/>
      <c s="340"/>
      <c s="340"/>
      <c s="339"/>
      <c s="373"/>
      <c s="334">
        <f t="shared" si="33" ref="M460:M517">IFERROR(IF(D460&gt;=1,(IF(L460&gt;=$H$1,ROUNDDOWN(($G$1-L460)/365,0),0)),0),0)</f>
        <v>0</v>
      </c>
      <c s="374"/>
      <c s="375"/>
      <c s="376"/>
      <c s="395" t="str">
        <f t="shared" si="32"/>
        <v/>
      </c>
      <c s="375"/>
      <c s="377"/>
    </row>
    <row r="461" spans="4:19" ht="18" customHeight="1">
      <c r="D461">
        <f t="shared" si="31"/>
        <v>0</v>
      </c>
      <c s="338"/>
      <c s="338"/>
      <c s="337"/>
      <c s="339"/>
      <c s="340"/>
      <c s="340"/>
      <c s="339"/>
      <c s="373"/>
      <c s="334">
        <f t="shared" si="33"/>
        <v>0</v>
      </c>
      <c s="374"/>
      <c s="375"/>
      <c s="376"/>
      <c s="395" t="str">
        <f t="shared" si="32"/>
        <v/>
      </c>
      <c s="375"/>
      <c s="377"/>
    </row>
    <row r="462" spans="4:19" ht="18" customHeight="1">
      <c r="D462">
        <f t="shared" si="31"/>
        <v>0</v>
      </c>
      <c s="338"/>
      <c s="338"/>
      <c s="337"/>
      <c s="339"/>
      <c s="340"/>
      <c s="340"/>
      <c s="339"/>
      <c s="373"/>
      <c s="334">
        <f t="shared" si="33"/>
        <v>0</v>
      </c>
      <c s="374"/>
      <c s="375"/>
      <c s="376"/>
      <c s="395" t="str">
        <f t="shared" si="32"/>
        <v/>
      </c>
      <c s="375"/>
      <c s="377"/>
    </row>
    <row r="463" spans="4:19" ht="18" customHeight="1">
      <c r="D463">
        <f t="shared" si="31"/>
        <v>0</v>
      </c>
      <c s="338"/>
      <c s="338"/>
      <c s="337"/>
      <c s="339"/>
      <c s="340"/>
      <c s="340"/>
      <c s="339"/>
      <c s="373"/>
      <c s="334">
        <f>IFERROR(IF(D463&gt;=1,(IF(L463&gt;=$H$1,ROUNDDOWN(($G$1-L463)/365,0),0)),0),0)</f>
        <v>0</v>
      </c>
      <c s="374"/>
      <c s="375"/>
      <c s="376"/>
      <c s="395" t="str">
        <f t="shared" si="32"/>
        <v/>
      </c>
      <c s="375"/>
      <c s="377"/>
    </row>
    <row r="464" spans="4:20" ht="18" customHeight="1">
      <c r="D464">
        <f t="shared" si="31"/>
        <v>0</v>
      </c>
      <c s="338"/>
      <c s="338"/>
      <c s="337"/>
      <c s="339"/>
      <c s="340"/>
      <c s="340"/>
      <c s="339"/>
      <c s="373"/>
      <c s="334">
        <f t="shared" si="33"/>
        <v>0</v>
      </c>
      <c s="374"/>
      <c s="375"/>
      <c s="376"/>
      <c s="395" t="str">
        <f t="shared" si="32"/>
        <v/>
      </c>
      <c s="375"/>
      <c s="377"/>
      <c t="s">
        <v>120</v>
      </c>
    </row>
    <row r="465" spans="4:19" ht="18" customHeight="1">
      <c r="D465">
        <f t="shared" si="31"/>
        <v>0</v>
      </c>
      <c s="338"/>
      <c s="338"/>
      <c s="337"/>
      <c s="339"/>
      <c s="340"/>
      <c s="340"/>
      <c s="339"/>
      <c s="373"/>
      <c s="334">
        <f t="shared" si="33"/>
        <v>0</v>
      </c>
      <c s="374"/>
      <c s="375"/>
      <c s="376"/>
      <c s="395" t="str">
        <f t="shared" si="32"/>
        <v/>
      </c>
      <c s="375"/>
      <c s="377"/>
    </row>
    <row r="466" spans="4:20" ht="18" customHeight="1">
      <c r="D466">
        <f t="shared" si="31"/>
        <v>0</v>
      </c>
      <c s="338"/>
      <c s="338"/>
      <c s="337"/>
      <c s="339"/>
      <c s="340"/>
      <c s="340"/>
      <c s="339"/>
      <c s="373"/>
      <c s="334">
        <f>IFERROR(IF(D466&gt;=1,(IF(L466&gt;=$H$1,ROUNDDOWN(($G$1-L466)/365,0),0)),0),0)</f>
        <v>0</v>
      </c>
      <c s="374"/>
      <c s="375"/>
      <c s="376"/>
      <c s="395" t="str">
        <f t="shared" si="32"/>
        <v/>
      </c>
      <c s="375"/>
      <c s="377"/>
      <c t="s">
        <v>120</v>
      </c>
    </row>
    <row r="467" spans="4:19" ht="18" customHeight="1">
      <c r="D467">
        <f t="shared" si="31"/>
        <v>0</v>
      </c>
      <c s="338"/>
      <c s="338"/>
      <c s="337"/>
      <c s="339"/>
      <c s="340"/>
      <c s="340"/>
      <c s="339"/>
      <c s="373"/>
      <c s="334">
        <f t="shared" si="33"/>
        <v>0</v>
      </c>
      <c s="374"/>
      <c s="375"/>
      <c s="376"/>
      <c s="395" t="str">
        <f t="shared" si="32"/>
        <v/>
      </c>
      <c s="375"/>
      <c s="377"/>
    </row>
    <row r="468" spans="4:20" ht="18" customHeight="1">
      <c r="D468">
        <f t="shared" si="31"/>
        <v>0</v>
      </c>
      <c s="338"/>
      <c s="338"/>
      <c s="337"/>
      <c s="339"/>
      <c s="340"/>
      <c s="340"/>
      <c s="339"/>
      <c s="373"/>
      <c s="334">
        <f t="shared" si="33"/>
        <v>0</v>
      </c>
      <c s="374"/>
      <c s="375"/>
      <c s="376"/>
      <c s="395" t="str">
        <f t="shared" si="32"/>
        <v/>
      </c>
      <c s="375"/>
      <c s="377"/>
      <c t="s">
        <v>120</v>
      </c>
    </row>
    <row r="469" spans="4:19" ht="18" customHeight="1">
      <c r="D469">
        <f t="shared" si="31"/>
        <v>0</v>
      </c>
      <c s="338"/>
      <c s="338"/>
      <c s="337"/>
      <c s="339"/>
      <c s="340"/>
      <c s="340"/>
      <c s="339"/>
      <c s="373"/>
      <c s="334">
        <f t="shared" si="33"/>
        <v>0</v>
      </c>
      <c s="374"/>
      <c s="375"/>
      <c s="376"/>
      <c s="395" t="str">
        <f t="shared" si="32"/>
        <v/>
      </c>
      <c s="375"/>
      <c s="377"/>
    </row>
    <row r="470" spans="4:19" ht="18" customHeight="1">
      <c r="D470">
        <f t="shared" si="31"/>
        <v>0</v>
      </c>
      <c s="338"/>
      <c s="338"/>
      <c s="337"/>
      <c s="339"/>
      <c s="340"/>
      <c s="340"/>
      <c s="339"/>
      <c s="373"/>
      <c s="334">
        <f t="shared" si="33"/>
        <v>0</v>
      </c>
      <c s="374"/>
      <c s="375"/>
      <c s="376"/>
      <c s="395" t="str">
        <f t="shared" si="32"/>
        <v/>
      </c>
      <c s="375"/>
      <c s="377"/>
    </row>
    <row r="471" spans="4:19" ht="18" customHeight="1">
      <c r="D471">
        <f t="shared" si="31"/>
        <v>0</v>
      </c>
      <c s="338"/>
      <c s="338"/>
      <c s="337"/>
      <c s="339"/>
      <c s="340"/>
      <c s="340"/>
      <c s="339"/>
      <c s="373"/>
      <c s="334">
        <f t="shared" si="33"/>
        <v>0</v>
      </c>
      <c s="374"/>
      <c s="375"/>
      <c s="376"/>
      <c s="395" t="str">
        <f t="shared" si="32"/>
        <v/>
      </c>
      <c s="375"/>
      <c s="377"/>
    </row>
    <row r="472" spans="4:19" ht="18" customHeight="1">
      <c r="D472">
        <f t="shared" si="31"/>
        <v>0</v>
      </c>
      <c s="338"/>
      <c s="338"/>
      <c s="337"/>
      <c s="339"/>
      <c s="340"/>
      <c s="340"/>
      <c s="339"/>
      <c s="373"/>
      <c s="334">
        <f t="shared" si="33"/>
        <v>0</v>
      </c>
      <c s="374"/>
      <c s="375"/>
      <c s="376"/>
      <c s="395" t="str">
        <f t="shared" si="32"/>
        <v/>
      </c>
      <c s="375"/>
      <c s="377"/>
    </row>
    <row r="473" spans="4:19" ht="18" customHeight="1">
      <c r="D473">
        <f t="shared" si="31"/>
        <v>0</v>
      </c>
      <c s="338"/>
      <c s="338"/>
      <c s="337"/>
      <c s="339"/>
      <c s="340"/>
      <c s="340"/>
      <c s="339"/>
      <c s="373"/>
      <c s="334">
        <f t="shared" si="33"/>
        <v>0</v>
      </c>
      <c s="374"/>
      <c s="375"/>
      <c s="376"/>
      <c s="395" t="str">
        <f t="shared" si="32"/>
        <v/>
      </c>
      <c s="375"/>
      <c s="377"/>
    </row>
    <row r="474" spans="4:19" ht="18" customHeight="1">
      <c r="D474">
        <f t="shared" si="34" ref="D474:D534">IF(E474&gt;=1,(IF(LEN(I474)&gt;=2,(IF(LEN(K474)&gt;=1,(IF(N474&gt;=18,1,0)),0)),0)),0)</f>
        <v>0</v>
      </c>
      <c s="338"/>
      <c s="338"/>
      <c s="337"/>
      <c s="339"/>
      <c s="340"/>
      <c s="340"/>
      <c s="339"/>
      <c s="373"/>
      <c s="334">
        <f t="shared" si="33"/>
        <v>0</v>
      </c>
      <c s="374"/>
      <c s="375"/>
      <c s="376"/>
      <c s="395" t="str">
        <f t="shared" si="32"/>
        <v/>
      </c>
      <c s="375"/>
      <c s="377"/>
    </row>
    <row r="475" spans="4:19" ht="18" customHeight="1">
      <c r="D475">
        <f t="shared" si="34"/>
        <v>0</v>
      </c>
      <c s="338"/>
      <c s="338"/>
      <c s="337"/>
      <c s="339"/>
      <c s="340"/>
      <c s="340"/>
      <c s="339"/>
      <c s="373"/>
      <c s="334">
        <f t="shared" si="33"/>
        <v>0</v>
      </c>
      <c s="374"/>
      <c s="375"/>
      <c s="376"/>
      <c s="395" t="str">
        <f t="shared" si="32"/>
        <v/>
      </c>
      <c s="375"/>
      <c s="377"/>
    </row>
    <row r="476" spans="4:19" ht="18" customHeight="1">
      <c r="D476">
        <f t="shared" si="34"/>
        <v>0</v>
      </c>
      <c s="338"/>
      <c s="338"/>
      <c s="337"/>
      <c s="339"/>
      <c s="340"/>
      <c s="340"/>
      <c s="339"/>
      <c s="373"/>
      <c s="334">
        <f t="shared" si="33"/>
        <v>0</v>
      </c>
      <c s="374"/>
      <c s="375"/>
      <c s="376"/>
      <c s="395" t="str">
        <f t="shared" si="32"/>
        <v/>
      </c>
      <c s="375"/>
      <c s="377"/>
    </row>
    <row r="477" spans="4:19" ht="18" customHeight="1">
      <c r="D477">
        <f t="shared" si="34"/>
        <v>0</v>
      </c>
      <c s="338"/>
      <c s="338"/>
      <c s="337"/>
      <c s="339"/>
      <c s="340"/>
      <c s="340"/>
      <c s="339"/>
      <c s="373"/>
      <c s="334">
        <f t="shared" si="33"/>
        <v>0</v>
      </c>
      <c s="374"/>
      <c s="375"/>
      <c s="376"/>
      <c s="395" t="str">
        <f t="shared" si="32"/>
        <v/>
      </c>
      <c s="375"/>
      <c s="377"/>
    </row>
    <row r="478" spans="4:19" ht="18" customHeight="1">
      <c r="D478">
        <f t="shared" si="34"/>
        <v>0</v>
      </c>
      <c s="338"/>
      <c s="338"/>
      <c s="337"/>
      <c s="339"/>
      <c s="340"/>
      <c s="340"/>
      <c s="339"/>
      <c s="373"/>
      <c s="334">
        <f t="shared" si="33"/>
        <v>0</v>
      </c>
      <c s="374"/>
      <c s="375"/>
      <c s="376"/>
      <c s="395" t="str">
        <f t="shared" si="32"/>
        <v/>
      </c>
      <c s="375"/>
      <c s="377"/>
    </row>
    <row r="479" spans="4:19" ht="18" customHeight="1">
      <c r="D479">
        <f t="shared" si="34"/>
        <v>0</v>
      </c>
      <c s="338"/>
      <c s="338"/>
      <c s="337"/>
      <c s="339"/>
      <c s="340"/>
      <c s="340"/>
      <c s="339"/>
      <c s="373"/>
      <c s="334">
        <f t="shared" si="33"/>
        <v>0</v>
      </c>
      <c s="374"/>
      <c s="375"/>
      <c s="376"/>
      <c s="395" t="str">
        <f t="shared" si="32"/>
        <v/>
      </c>
      <c s="375"/>
      <c s="377"/>
    </row>
    <row r="480" spans="4:19" ht="18" customHeight="1">
      <c r="D480">
        <f t="shared" si="34"/>
        <v>0</v>
      </c>
      <c s="338"/>
      <c s="338"/>
      <c s="337"/>
      <c s="339"/>
      <c s="340"/>
      <c s="340"/>
      <c s="339"/>
      <c s="373"/>
      <c s="334">
        <f t="shared" si="33"/>
        <v>0</v>
      </c>
      <c s="374"/>
      <c s="375"/>
      <c s="376"/>
      <c s="395" t="str">
        <f t="shared" si="32"/>
        <v/>
      </c>
      <c s="375"/>
      <c s="377"/>
    </row>
    <row r="481" spans="4:19" ht="18" customHeight="1">
      <c r="D481">
        <f t="shared" si="34"/>
        <v>0</v>
      </c>
      <c s="338"/>
      <c s="338"/>
      <c s="337"/>
      <c s="339"/>
      <c s="340"/>
      <c s="340"/>
      <c s="339"/>
      <c s="373"/>
      <c s="334">
        <f t="shared" si="33"/>
        <v>0</v>
      </c>
      <c s="374"/>
      <c s="375"/>
      <c s="376"/>
      <c s="395" t="str">
        <f t="shared" si="32"/>
        <v/>
      </c>
      <c s="375"/>
      <c s="377"/>
    </row>
    <row r="482" spans="4:19" ht="18" customHeight="1">
      <c r="D482">
        <f t="shared" si="34"/>
        <v>0</v>
      </c>
      <c s="338"/>
      <c s="338"/>
      <c s="337"/>
      <c s="339"/>
      <c s="340"/>
      <c s="340"/>
      <c s="339"/>
      <c s="373"/>
      <c s="334">
        <f t="shared" si="33"/>
        <v>0</v>
      </c>
      <c s="374"/>
      <c s="375"/>
      <c s="376"/>
      <c s="395" t="str">
        <f t="shared" si="32"/>
        <v/>
      </c>
      <c s="375"/>
      <c s="377"/>
    </row>
    <row r="483" spans="4:19" ht="18" customHeight="1">
      <c r="D483">
        <f t="shared" si="34"/>
        <v>0</v>
      </c>
      <c s="338"/>
      <c s="338"/>
      <c s="337"/>
      <c s="339"/>
      <c s="340"/>
      <c s="340"/>
      <c s="339"/>
      <c s="373"/>
      <c s="334">
        <f t="shared" si="33"/>
        <v>0</v>
      </c>
      <c s="374"/>
      <c s="375"/>
      <c s="376"/>
      <c s="395" t="str">
        <f t="shared" si="32"/>
        <v/>
      </c>
      <c s="375"/>
      <c s="377"/>
    </row>
    <row r="484" spans="4:19" ht="18" customHeight="1">
      <c r="D484">
        <f t="shared" si="34"/>
        <v>0</v>
      </c>
      <c s="338"/>
      <c s="338"/>
      <c s="337"/>
      <c s="339"/>
      <c s="340"/>
      <c s="340"/>
      <c s="339"/>
      <c s="373"/>
      <c s="334">
        <f>IFERROR(IF(D484&gt;=1,(IF(L484&gt;=$H$1,ROUNDDOWN(($G$1-L484)/365,0),0)),0),0)</f>
        <v>0</v>
      </c>
      <c s="374"/>
      <c s="375"/>
      <c s="376"/>
      <c s="395" t="str">
        <f t="shared" si="32"/>
        <v/>
      </c>
      <c s="375"/>
      <c s="377"/>
    </row>
    <row r="485" spans="4:19" ht="18" customHeight="1">
      <c r="D485">
        <f t="shared" si="34"/>
        <v>0</v>
      </c>
      <c s="338"/>
      <c s="338"/>
      <c s="337"/>
      <c s="339"/>
      <c s="340"/>
      <c s="340"/>
      <c s="339"/>
      <c s="373"/>
      <c s="334">
        <f t="shared" si="33"/>
        <v>0</v>
      </c>
      <c s="374"/>
      <c s="375"/>
      <c s="376"/>
      <c s="395" t="str">
        <f t="shared" si="32"/>
        <v/>
      </c>
      <c s="375"/>
      <c s="377"/>
    </row>
    <row r="486" spans="4:19" ht="18" customHeight="1">
      <c r="D486">
        <f t="shared" si="34"/>
        <v>0</v>
      </c>
      <c s="338"/>
      <c s="338"/>
      <c s="337"/>
      <c s="339"/>
      <c s="340"/>
      <c s="340"/>
      <c s="339"/>
      <c s="373"/>
      <c s="334">
        <f t="shared" si="33"/>
        <v>0</v>
      </c>
      <c s="374"/>
      <c s="375"/>
      <c s="376"/>
      <c s="395" t="str">
        <f t="shared" si="32"/>
        <v/>
      </c>
      <c s="375"/>
      <c s="377"/>
    </row>
    <row r="487" spans="4:19" ht="18" customHeight="1">
      <c r="D487">
        <f t="shared" si="34"/>
        <v>0</v>
      </c>
      <c s="338"/>
      <c s="338"/>
      <c s="337"/>
      <c s="339"/>
      <c s="340"/>
      <c s="340"/>
      <c s="339"/>
      <c s="373"/>
      <c s="334">
        <f t="shared" si="33"/>
        <v>0</v>
      </c>
      <c s="374"/>
      <c s="375"/>
      <c s="376"/>
      <c s="395" t="str">
        <f t="shared" si="32"/>
        <v/>
      </c>
      <c s="375"/>
      <c s="377"/>
    </row>
    <row r="488" spans="4:19" ht="18" customHeight="1">
      <c r="D488">
        <f t="shared" si="34"/>
        <v>0</v>
      </c>
      <c s="338"/>
      <c s="338"/>
      <c s="337"/>
      <c s="339"/>
      <c s="340"/>
      <c s="340"/>
      <c s="339"/>
      <c s="373"/>
      <c s="334">
        <f t="shared" si="33"/>
        <v>0</v>
      </c>
      <c s="374"/>
      <c s="375"/>
      <c s="376"/>
      <c s="395" t="str">
        <f t="shared" si="32"/>
        <v/>
      </c>
      <c s="375"/>
      <c s="377"/>
    </row>
    <row r="489" spans="4:19" ht="18" customHeight="1">
      <c r="D489">
        <f t="shared" si="34"/>
        <v>0</v>
      </c>
      <c s="338"/>
      <c s="338"/>
      <c s="337"/>
      <c s="339"/>
      <c s="340"/>
      <c s="340"/>
      <c s="339"/>
      <c s="373"/>
      <c s="334">
        <f t="shared" si="33"/>
        <v>0</v>
      </c>
      <c s="374"/>
      <c s="375"/>
      <c s="376"/>
      <c s="395" t="str">
        <f t="shared" si="32"/>
        <v/>
      </c>
      <c s="375"/>
      <c s="377"/>
    </row>
    <row r="490" spans="4:19" ht="18" customHeight="1">
      <c r="D490">
        <f t="shared" si="34"/>
        <v>0</v>
      </c>
      <c s="338"/>
      <c s="338"/>
      <c s="337"/>
      <c s="339"/>
      <c s="340"/>
      <c s="340"/>
      <c s="339"/>
      <c s="373"/>
      <c s="334">
        <f t="shared" si="33"/>
        <v>0</v>
      </c>
      <c s="374"/>
      <c s="375"/>
      <c s="376"/>
      <c s="395" t="str">
        <f t="shared" si="32"/>
        <v/>
      </c>
      <c s="375"/>
      <c s="377"/>
    </row>
    <row r="491" spans="4:19" ht="18" customHeight="1">
      <c r="D491">
        <f t="shared" si="34"/>
        <v>0</v>
      </c>
      <c s="338"/>
      <c s="338"/>
      <c s="337"/>
      <c s="339"/>
      <c s="340"/>
      <c s="340"/>
      <c s="339"/>
      <c s="373"/>
      <c s="334">
        <f t="shared" si="33"/>
        <v>0</v>
      </c>
      <c s="374"/>
      <c s="375"/>
      <c s="376"/>
      <c s="395" t="str">
        <f t="shared" si="32"/>
        <v/>
      </c>
      <c s="375"/>
      <c s="377"/>
    </row>
    <row r="492" spans="4:19" ht="18" customHeight="1">
      <c r="D492">
        <f t="shared" si="34"/>
        <v>0</v>
      </c>
      <c s="338"/>
      <c s="338"/>
      <c s="337"/>
      <c s="339"/>
      <c s="340"/>
      <c s="340"/>
      <c s="339"/>
      <c s="373"/>
      <c s="334">
        <f t="shared" si="33"/>
        <v>0</v>
      </c>
      <c s="374"/>
      <c s="375"/>
      <c s="376"/>
      <c s="395" t="str">
        <f t="shared" si="32"/>
        <v/>
      </c>
      <c s="375"/>
      <c s="377"/>
    </row>
    <row r="493" spans="4:19" ht="18" customHeight="1">
      <c r="D493">
        <f t="shared" si="34"/>
        <v>0</v>
      </c>
      <c s="338"/>
      <c s="338"/>
      <c s="337"/>
      <c s="339"/>
      <c s="340"/>
      <c s="340"/>
      <c s="339"/>
      <c s="373"/>
      <c s="334">
        <f t="shared" si="33"/>
        <v>0</v>
      </c>
      <c s="374"/>
      <c s="375"/>
      <c s="376"/>
      <c s="395" t="str">
        <f t="shared" si="32"/>
        <v/>
      </c>
      <c s="375"/>
      <c s="377"/>
    </row>
    <row r="494" spans="4:19" ht="18" customHeight="1">
      <c r="D494">
        <f t="shared" si="34"/>
        <v>0</v>
      </c>
      <c s="338"/>
      <c s="338"/>
      <c s="337"/>
      <c s="339"/>
      <c s="340"/>
      <c s="340"/>
      <c s="339"/>
      <c s="373"/>
      <c s="334">
        <f>IFERROR(IF(D494&gt;=1,(IF(L494&gt;=$H$1,ROUNDDOWN(($G$1-L494)/365,0),0)),0),0)</f>
        <v>0</v>
      </c>
      <c s="374"/>
      <c s="375"/>
      <c s="376"/>
      <c s="395" t="str">
        <f t="shared" si="32"/>
        <v/>
      </c>
      <c s="375"/>
      <c s="377"/>
    </row>
    <row r="495" spans="4:19" ht="18" customHeight="1">
      <c r="D495">
        <f t="shared" si="34"/>
        <v>0</v>
      </c>
      <c s="338"/>
      <c s="338"/>
      <c s="337"/>
      <c s="339"/>
      <c s="340"/>
      <c s="340"/>
      <c s="339"/>
      <c s="373"/>
      <c s="334">
        <f t="shared" si="33"/>
        <v>0</v>
      </c>
      <c s="374"/>
      <c s="375"/>
      <c s="376"/>
      <c s="395" t="str">
        <f t="shared" si="32"/>
        <v/>
      </c>
      <c s="375"/>
      <c s="377"/>
    </row>
    <row r="496" spans="4:20" ht="18" customHeight="1">
      <c r="D496">
        <f t="shared" si="34"/>
        <v>0</v>
      </c>
      <c s="338"/>
      <c s="338"/>
      <c s="337"/>
      <c s="339"/>
      <c s="340"/>
      <c s="340"/>
      <c s="339"/>
      <c s="373"/>
      <c s="334">
        <f t="shared" si="33"/>
        <v>0</v>
      </c>
      <c s="374"/>
      <c s="375"/>
      <c s="376"/>
      <c s="395" t="str">
        <f t="shared" si="32"/>
        <v/>
      </c>
      <c s="375"/>
      <c s="377"/>
      <c t="s">
        <v>121</v>
      </c>
    </row>
    <row r="497" spans="4:19" ht="18" customHeight="1">
      <c r="D497">
        <f t="shared" si="34"/>
        <v>0</v>
      </c>
      <c s="338"/>
      <c s="338"/>
      <c s="337"/>
      <c s="339"/>
      <c s="340"/>
      <c s="340"/>
      <c s="339"/>
      <c s="373"/>
      <c s="334">
        <f t="shared" si="33"/>
        <v>0</v>
      </c>
      <c s="374"/>
      <c s="375"/>
      <c s="376"/>
      <c s="395" t="str">
        <f t="shared" si="32"/>
        <v/>
      </c>
      <c s="375"/>
      <c s="377"/>
    </row>
    <row r="498" spans="4:19" ht="18" customHeight="1">
      <c r="D498">
        <f t="shared" si="34"/>
        <v>0</v>
      </c>
      <c s="338"/>
      <c s="338"/>
      <c s="337"/>
      <c s="339"/>
      <c s="340"/>
      <c s="340"/>
      <c s="339"/>
      <c s="373"/>
      <c s="334">
        <f t="shared" si="33"/>
        <v>0</v>
      </c>
      <c s="374"/>
      <c s="375"/>
      <c s="376"/>
      <c s="395" t="str">
        <f t="shared" si="32"/>
        <v/>
      </c>
      <c s="375"/>
      <c s="377"/>
    </row>
    <row r="499" spans="4:19" ht="18" customHeight="1">
      <c r="D499">
        <f t="shared" si="34"/>
        <v>0</v>
      </c>
      <c s="338"/>
      <c s="338"/>
      <c s="337"/>
      <c s="339"/>
      <c s="340"/>
      <c s="340"/>
      <c s="339"/>
      <c s="373"/>
      <c s="334">
        <f t="shared" si="33"/>
        <v>0</v>
      </c>
      <c s="374"/>
      <c s="375"/>
      <c s="376"/>
      <c s="395" t="str">
        <f t="shared" si="32"/>
        <v/>
      </c>
      <c s="375"/>
      <c s="377"/>
    </row>
    <row r="500" spans="4:20" ht="18" customHeight="1">
      <c r="D500">
        <f t="shared" si="34"/>
        <v>0</v>
      </c>
      <c s="338"/>
      <c s="338"/>
      <c s="337"/>
      <c s="339"/>
      <c s="340"/>
      <c s="340"/>
      <c s="339"/>
      <c s="373"/>
      <c s="334">
        <f t="shared" si="33"/>
        <v>0</v>
      </c>
      <c s="374"/>
      <c s="375"/>
      <c s="376"/>
      <c s="395" t="str">
        <f t="shared" si="32"/>
        <v/>
      </c>
      <c s="375"/>
      <c s="377"/>
      <c t="s">
        <v>122</v>
      </c>
    </row>
    <row r="501" spans="4:19" ht="18" customHeight="1">
      <c r="D501">
        <f t="shared" si="34"/>
        <v>0</v>
      </c>
      <c s="338"/>
      <c s="338"/>
      <c s="337"/>
      <c s="339"/>
      <c s="340"/>
      <c s="340"/>
      <c s="339"/>
      <c s="373"/>
      <c s="334">
        <f t="shared" si="33"/>
        <v>0</v>
      </c>
      <c s="374"/>
      <c s="375"/>
      <c s="376"/>
      <c s="395" t="str">
        <f t="shared" si="32"/>
        <v/>
      </c>
      <c s="375"/>
      <c s="377"/>
    </row>
    <row r="502" spans="4:19" ht="18" customHeight="1">
      <c r="D502">
        <f t="shared" si="34"/>
        <v>0</v>
      </c>
      <c s="338"/>
      <c s="338"/>
      <c s="337"/>
      <c s="339"/>
      <c s="340"/>
      <c s="340"/>
      <c s="339"/>
      <c s="373"/>
      <c s="334">
        <f t="shared" si="33"/>
        <v>0</v>
      </c>
      <c s="374"/>
      <c s="375"/>
      <c s="376"/>
      <c s="395" t="str">
        <f t="shared" si="32"/>
        <v/>
      </c>
      <c s="375"/>
      <c s="377"/>
    </row>
    <row r="503" spans="4:19" ht="18" customHeight="1">
      <c r="D503">
        <f t="shared" si="34"/>
        <v>0</v>
      </c>
      <c s="338"/>
      <c s="338"/>
      <c s="337"/>
      <c s="339"/>
      <c s="340"/>
      <c s="340"/>
      <c s="339"/>
      <c s="373"/>
      <c s="334">
        <f t="shared" si="33"/>
        <v>0</v>
      </c>
      <c s="374"/>
      <c s="375"/>
      <c s="376"/>
      <c s="395" t="str">
        <f t="shared" si="32"/>
        <v/>
      </c>
      <c s="375"/>
      <c s="377"/>
    </row>
    <row r="504" spans="4:19" ht="18" customHeight="1">
      <c r="D504">
        <f t="shared" si="34"/>
        <v>0</v>
      </c>
      <c s="338"/>
      <c s="338"/>
      <c s="337"/>
      <c s="339"/>
      <c s="340"/>
      <c s="340"/>
      <c s="339"/>
      <c s="373"/>
      <c s="334">
        <f t="shared" si="33"/>
        <v>0</v>
      </c>
      <c s="374"/>
      <c s="375"/>
      <c s="376"/>
      <c s="395" t="str">
        <f t="shared" si="32"/>
        <v/>
      </c>
      <c s="375"/>
      <c s="377"/>
    </row>
    <row r="505" spans="4:19" ht="18" customHeight="1">
      <c r="D505">
        <f t="shared" si="34"/>
        <v>0</v>
      </c>
      <c s="338"/>
      <c s="338"/>
      <c s="337"/>
      <c s="339"/>
      <c s="340"/>
      <c s="340"/>
      <c s="339"/>
      <c s="373"/>
      <c s="334">
        <f t="shared" si="33"/>
        <v>0</v>
      </c>
      <c s="374"/>
      <c s="375"/>
      <c s="376"/>
      <c s="395" t="str">
        <f t="shared" si="32"/>
        <v/>
      </c>
      <c s="375"/>
      <c s="377"/>
    </row>
    <row r="506" spans="4:19" ht="18" customHeight="1">
      <c r="D506">
        <f t="shared" si="34"/>
        <v>0</v>
      </c>
      <c s="338"/>
      <c s="338"/>
      <c s="337"/>
      <c s="339"/>
      <c s="340"/>
      <c s="340"/>
      <c s="339"/>
      <c s="373"/>
      <c s="334">
        <f t="shared" si="33"/>
        <v>0</v>
      </c>
      <c s="374"/>
      <c s="375"/>
      <c s="376"/>
      <c s="395" t="str">
        <f t="shared" si="32"/>
        <v/>
      </c>
      <c s="375"/>
      <c s="377"/>
    </row>
    <row r="507" spans="4:19" ht="18" customHeight="1">
      <c r="D507">
        <f t="shared" si="34"/>
        <v>0</v>
      </c>
      <c s="338"/>
      <c s="338"/>
      <c s="337"/>
      <c s="339"/>
      <c s="340"/>
      <c s="340"/>
      <c s="339"/>
      <c s="373"/>
      <c s="334">
        <f t="shared" si="33"/>
        <v>0</v>
      </c>
      <c s="374"/>
      <c s="375"/>
      <c s="376"/>
      <c s="395" t="str">
        <f t="shared" si="32"/>
        <v/>
      </c>
      <c s="375"/>
      <c s="377"/>
    </row>
    <row r="508" spans="4:19" ht="18" customHeight="1">
      <c r="D508">
        <f t="shared" si="34"/>
        <v>0</v>
      </c>
      <c s="338"/>
      <c s="338"/>
      <c s="337"/>
      <c s="339"/>
      <c s="340"/>
      <c s="340"/>
      <c s="339"/>
      <c s="373"/>
      <c s="334">
        <f t="shared" si="33"/>
        <v>0</v>
      </c>
      <c s="374"/>
      <c s="375"/>
      <c s="376"/>
      <c s="395" t="str">
        <f t="shared" si="32"/>
        <v/>
      </c>
      <c s="375"/>
      <c s="377"/>
    </row>
    <row r="509" spans="4:19" ht="18" customHeight="1">
      <c r="D509">
        <f t="shared" si="34"/>
        <v>0</v>
      </c>
      <c s="338"/>
      <c s="338"/>
      <c s="337"/>
      <c s="339"/>
      <c s="340"/>
      <c s="340"/>
      <c s="339"/>
      <c s="373"/>
      <c s="334">
        <f t="shared" si="33"/>
        <v>0</v>
      </c>
      <c s="374"/>
      <c s="375"/>
      <c s="376"/>
      <c s="395" t="str">
        <f t="shared" si="32"/>
        <v/>
      </c>
      <c s="375"/>
      <c s="377"/>
    </row>
    <row r="510" spans="4:19" ht="18" customHeight="1">
      <c r="D510">
        <f t="shared" si="34"/>
        <v>0</v>
      </c>
      <c s="338"/>
      <c s="338"/>
      <c s="337"/>
      <c s="339"/>
      <c s="340"/>
      <c s="340"/>
      <c s="339"/>
      <c s="373"/>
      <c s="334">
        <f t="shared" si="33"/>
        <v>0</v>
      </c>
      <c s="374"/>
      <c s="375"/>
      <c s="376"/>
      <c s="395" t="str">
        <f t="shared" si="32"/>
        <v/>
      </c>
      <c s="375"/>
      <c s="377"/>
    </row>
    <row r="511" spans="4:19" ht="18" customHeight="1">
      <c r="D511">
        <f t="shared" si="34"/>
        <v>0</v>
      </c>
      <c s="338"/>
      <c s="338"/>
      <c s="337"/>
      <c s="339"/>
      <c s="340"/>
      <c s="340"/>
      <c s="339"/>
      <c s="373"/>
      <c s="334">
        <f t="shared" si="33"/>
        <v>0</v>
      </c>
      <c s="374"/>
      <c s="375"/>
      <c s="376"/>
      <c s="395" t="str">
        <f t="shared" si="32"/>
        <v/>
      </c>
      <c s="375"/>
      <c s="377"/>
    </row>
    <row r="512" spans="4:19" ht="18" customHeight="1">
      <c r="D512">
        <f t="shared" si="34"/>
        <v>0</v>
      </c>
      <c s="338"/>
      <c s="338"/>
      <c s="337"/>
      <c s="339"/>
      <c s="340"/>
      <c s="340"/>
      <c s="339"/>
      <c s="373"/>
      <c s="334">
        <f t="shared" si="33"/>
        <v>0</v>
      </c>
      <c s="374"/>
      <c s="375"/>
      <c s="376"/>
      <c s="395" t="str">
        <f t="shared" si="32"/>
        <v/>
      </c>
      <c s="375"/>
      <c s="377"/>
    </row>
    <row r="513" spans="4:19" ht="18" customHeight="1">
      <c r="D513">
        <f t="shared" si="34"/>
        <v>0</v>
      </c>
      <c s="338"/>
      <c s="338"/>
      <c s="337"/>
      <c s="339"/>
      <c s="340"/>
      <c s="340"/>
      <c s="339"/>
      <c s="373"/>
      <c s="334">
        <f t="shared" si="33"/>
        <v>0</v>
      </c>
      <c s="374"/>
      <c s="375"/>
      <c s="376"/>
      <c s="395" t="str">
        <f t="shared" si="32"/>
        <v/>
      </c>
      <c s="375"/>
      <c s="377"/>
    </row>
    <row r="514" spans="4:19" ht="18" customHeight="1">
      <c r="D514">
        <f t="shared" si="34"/>
        <v>0</v>
      </c>
      <c s="338"/>
      <c s="338"/>
      <c s="337"/>
      <c s="339"/>
      <c s="340"/>
      <c s="340"/>
      <c s="339"/>
      <c s="373"/>
      <c s="334">
        <f t="shared" si="33"/>
        <v>0</v>
      </c>
      <c s="374"/>
      <c s="375"/>
      <c s="376"/>
      <c s="395" t="str">
        <f t="shared" si="32"/>
        <v/>
      </c>
      <c s="375"/>
      <c s="377"/>
    </row>
    <row r="515" spans="4:19" ht="18" customHeight="1">
      <c r="D515">
        <f t="shared" si="34"/>
        <v>0</v>
      </c>
      <c s="338"/>
      <c s="338"/>
      <c s="337"/>
      <c s="339"/>
      <c s="340"/>
      <c s="340"/>
      <c s="339"/>
      <c s="373"/>
      <c s="334">
        <f t="shared" si="33"/>
        <v>0</v>
      </c>
      <c s="374"/>
      <c s="375"/>
      <c s="376"/>
      <c s="395" t="str">
        <f t="shared" si="32"/>
        <v/>
      </c>
      <c s="375"/>
      <c s="377"/>
    </row>
    <row r="516" spans="4:19" ht="18" customHeight="1">
      <c r="D516">
        <f t="shared" si="34"/>
        <v>0</v>
      </c>
      <c s="338"/>
      <c s="338"/>
      <c s="337"/>
      <c s="339"/>
      <c s="340"/>
      <c s="340"/>
      <c s="339"/>
      <c s="373"/>
      <c s="334">
        <f>IFERROR(IF(D516&gt;=1,(IF(L516&gt;=$H$1,ROUNDDOWN(($G$1-L516)/365,0),0)),0),0)</f>
        <v>0</v>
      </c>
      <c s="374"/>
      <c s="375"/>
      <c s="376"/>
      <c s="395" t="str">
        <f t="shared" si="32"/>
        <v/>
      </c>
      <c s="375"/>
      <c s="377"/>
    </row>
    <row r="517" spans="4:19" ht="18" customHeight="1">
      <c r="D517">
        <f t="shared" si="34"/>
        <v>0</v>
      </c>
      <c s="338"/>
      <c s="338"/>
      <c s="337"/>
      <c s="339"/>
      <c s="340"/>
      <c s="340"/>
      <c s="339"/>
      <c s="373"/>
      <c s="334">
        <f t="shared" si="33"/>
        <v>0</v>
      </c>
      <c s="374"/>
      <c s="375"/>
      <c s="376"/>
      <c s="395" t="str">
        <f t="shared" si="32"/>
        <v/>
      </c>
      <c s="375"/>
      <c s="377"/>
    </row>
    <row r="518" spans="4:19" ht="18" customHeight="1">
      <c r="D518">
        <f t="shared" si="34"/>
        <v>0</v>
      </c>
      <c s="338"/>
      <c s="338"/>
      <c s="337"/>
      <c s="339"/>
      <c s="340"/>
      <c s="340"/>
      <c s="339"/>
      <c s="373"/>
      <c s="334">
        <f t="shared" si="35" ref="M518:M574">IFERROR(IF(D518&gt;=1,(IF(L518&gt;=$H$1,ROUNDDOWN(($G$1-L518)/365,0),0)),0),0)</f>
        <v>0</v>
      </c>
      <c s="374"/>
      <c s="375"/>
      <c s="376"/>
      <c s="395" t="str">
        <f t="shared" si="32"/>
        <v/>
      </c>
      <c s="375"/>
      <c s="377"/>
    </row>
    <row r="519" spans="4:19" ht="18" customHeight="1">
      <c r="D519">
        <f t="shared" si="34"/>
        <v>0</v>
      </c>
      <c s="338"/>
      <c s="338"/>
      <c s="337"/>
      <c s="339"/>
      <c s="340"/>
      <c s="340"/>
      <c s="339"/>
      <c s="373"/>
      <c s="334">
        <f t="shared" si="35"/>
        <v>0</v>
      </c>
      <c s="374"/>
      <c s="375"/>
      <c s="376"/>
      <c s="395" t="str">
        <f t="shared" si="36" ref="Q519:Q582">SUBSTITUTE(P519,LEFT(P519,8),"xxxxxxxx")</f>
        <v/>
      </c>
      <c s="375"/>
      <c s="377"/>
    </row>
    <row r="520" spans="4:19" ht="18" customHeight="1">
      <c r="D520">
        <f t="shared" si="34"/>
        <v>0</v>
      </c>
      <c s="338"/>
      <c s="338"/>
      <c s="337"/>
      <c s="339"/>
      <c s="340"/>
      <c s="340"/>
      <c s="339"/>
      <c s="373"/>
      <c s="334">
        <f t="shared" si="35"/>
        <v>0</v>
      </c>
      <c s="374"/>
      <c s="375"/>
      <c s="376"/>
      <c s="395" t="str">
        <f t="shared" si="36"/>
        <v/>
      </c>
      <c s="375"/>
      <c s="377"/>
    </row>
    <row r="521" spans="4:19" ht="18" customHeight="1">
      <c r="D521">
        <f t="shared" si="34"/>
        <v>0</v>
      </c>
      <c s="338"/>
      <c s="338"/>
      <c s="337"/>
      <c s="339"/>
      <c s="340"/>
      <c s="340"/>
      <c s="339"/>
      <c s="373"/>
      <c s="334">
        <f t="shared" si="35"/>
        <v>0</v>
      </c>
      <c s="374"/>
      <c s="375"/>
      <c s="376"/>
      <c s="395" t="str">
        <f t="shared" si="36"/>
        <v/>
      </c>
      <c s="375"/>
      <c s="377"/>
    </row>
    <row r="522" spans="4:19" ht="18" customHeight="1">
      <c r="D522">
        <f t="shared" si="34"/>
        <v>0</v>
      </c>
      <c s="338"/>
      <c s="338"/>
      <c s="337"/>
      <c s="339"/>
      <c s="340"/>
      <c s="340"/>
      <c s="339"/>
      <c s="373"/>
      <c s="334">
        <f t="shared" si="35"/>
        <v>0</v>
      </c>
      <c s="374"/>
      <c s="375"/>
      <c s="376"/>
      <c s="395" t="str">
        <f t="shared" si="36"/>
        <v/>
      </c>
      <c s="375"/>
      <c s="377"/>
    </row>
    <row r="523" spans="4:19" ht="18" customHeight="1">
      <c r="D523">
        <f t="shared" si="34"/>
        <v>0</v>
      </c>
      <c s="338"/>
      <c s="338"/>
      <c s="337"/>
      <c s="339"/>
      <c s="340"/>
      <c s="340"/>
      <c s="339"/>
      <c s="373"/>
      <c s="334">
        <f t="shared" si="35"/>
        <v>0</v>
      </c>
      <c s="374"/>
      <c s="375"/>
      <c s="376"/>
      <c s="395" t="str">
        <f t="shared" si="36"/>
        <v/>
      </c>
      <c s="375"/>
      <c s="377"/>
    </row>
    <row r="524" spans="4:19" ht="18" customHeight="1">
      <c r="D524">
        <f t="shared" si="34"/>
        <v>0</v>
      </c>
      <c s="338"/>
      <c s="338"/>
      <c s="337"/>
      <c s="339"/>
      <c s="340"/>
      <c s="340"/>
      <c s="339"/>
      <c s="373"/>
      <c s="334">
        <f t="shared" si="35"/>
        <v>0</v>
      </c>
      <c s="374"/>
      <c s="375"/>
      <c s="376"/>
      <c s="395" t="str">
        <f t="shared" si="36"/>
        <v/>
      </c>
      <c s="375"/>
      <c s="377"/>
    </row>
    <row r="525" spans="4:19" ht="18" customHeight="1">
      <c r="D525">
        <f t="shared" si="34"/>
        <v>0</v>
      </c>
      <c s="338"/>
      <c s="338"/>
      <c s="337"/>
      <c s="339"/>
      <c s="340"/>
      <c s="340"/>
      <c s="339"/>
      <c s="373"/>
      <c s="334">
        <f t="shared" si="35"/>
        <v>0</v>
      </c>
      <c s="374"/>
      <c s="375"/>
      <c s="376"/>
      <c s="395" t="str">
        <f t="shared" si="36"/>
        <v/>
      </c>
      <c s="375"/>
      <c s="377"/>
    </row>
    <row r="526" spans="4:19" ht="18" customHeight="1">
      <c r="D526">
        <f t="shared" si="34"/>
        <v>0</v>
      </c>
      <c s="338"/>
      <c s="338"/>
      <c s="337"/>
      <c s="339"/>
      <c s="340"/>
      <c s="340"/>
      <c s="339"/>
      <c s="373"/>
      <c s="334">
        <f t="shared" si="35"/>
        <v>0</v>
      </c>
      <c s="374"/>
      <c s="375"/>
      <c s="376"/>
      <c s="395" t="str">
        <f t="shared" si="36"/>
        <v/>
      </c>
      <c s="375"/>
      <c s="377"/>
    </row>
    <row r="527" spans="4:19" ht="18" customHeight="1">
      <c r="D527">
        <f t="shared" si="34"/>
        <v>0</v>
      </c>
      <c s="338"/>
      <c s="338"/>
      <c s="337"/>
      <c s="339"/>
      <c s="340"/>
      <c s="340"/>
      <c s="339"/>
      <c s="373"/>
      <c s="334">
        <f t="shared" si="35"/>
        <v>0</v>
      </c>
      <c s="374"/>
      <c s="375"/>
      <c s="376"/>
      <c s="395" t="str">
        <f t="shared" si="36"/>
        <v/>
      </c>
      <c s="375"/>
      <c s="377"/>
    </row>
    <row r="528" spans="4:19" ht="18" customHeight="1">
      <c r="D528">
        <f t="shared" si="34"/>
        <v>0</v>
      </c>
      <c s="338"/>
      <c s="338"/>
      <c s="337"/>
      <c s="339"/>
      <c s="340"/>
      <c s="340"/>
      <c s="339"/>
      <c s="373"/>
      <c s="334">
        <f t="shared" si="35"/>
        <v>0</v>
      </c>
      <c s="374"/>
      <c s="375"/>
      <c s="376"/>
      <c s="395" t="str">
        <f t="shared" si="36"/>
        <v/>
      </c>
      <c s="375"/>
      <c s="377"/>
    </row>
    <row r="529" spans="4:19" ht="18" customHeight="1">
      <c r="D529">
        <f t="shared" si="34"/>
        <v>0</v>
      </c>
      <c s="338"/>
      <c s="338"/>
      <c s="337"/>
      <c s="339"/>
      <c s="340"/>
      <c s="340"/>
      <c s="339"/>
      <c s="373"/>
      <c s="334">
        <f t="shared" si="35"/>
        <v>0</v>
      </c>
      <c s="374"/>
      <c s="375"/>
      <c s="376"/>
      <c s="395" t="str">
        <f t="shared" si="36"/>
        <v/>
      </c>
      <c s="375"/>
      <c s="377"/>
    </row>
    <row r="530" spans="4:19" ht="18" customHeight="1">
      <c r="D530">
        <f t="shared" si="34"/>
        <v>0</v>
      </c>
      <c s="338"/>
      <c s="338"/>
      <c s="337"/>
      <c s="339"/>
      <c s="340"/>
      <c s="340"/>
      <c s="339"/>
      <c s="373"/>
      <c s="334">
        <f t="shared" si="35"/>
        <v>0</v>
      </c>
      <c s="374"/>
      <c s="375"/>
      <c s="376"/>
      <c s="395" t="str">
        <f t="shared" si="36"/>
        <v/>
      </c>
      <c s="375"/>
      <c s="377"/>
    </row>
    <row r="531" spans="4:19" ht="18" customHeight="1">
      <c r="D531">
        <f t="shared" si="34"/>
        <v>0</v>
      </c>
      <c s="338"/>
      <c s="338"/>
      <c s="337"/>
      <c s="339"/>
      <c s="340"/>
      <c s="340"/>
      <c s="339"/>
      <c s="373"/>
      <c s="334">
        <f t="shared" si="35"/>
        <v>0</v>
      </c>
      <c s="374"/>
      <c s="375"/>
      <c s="376"/>
      <c s="395" t="str">
        <f t="shared" si="36"/>
        <v/>
      </c>
      <c s="375"/>
      <c s="377"/>
    </row>
    <row r="532" spans="4:19" ht="18" customHeight="1">
      <c r="D532">
        <f t="shared" si="34"/>
        <v>0</v>
      </c>
      <c s="338"/>
      <c s="338"/>
      <c s="337"/>
      <c s="339"/>
      <c s="340"/>
      <c s="340"/>
      <c s="339"/>
      <c s="373"/>
      <c s="334">
        <f t="shared" si="35"/>
        <v>0</v>
      </c>
      <c s="374"/>
      <c s="375"/>
      <c s="376"/>
      <c s="395" t="str">
        <f t="shared" si="36"/>
        <v/>
      </c>
      <c s="375"/>
      <c s="377"/>
    </row>
    <row r="533" spans="4:19" ht="18" customHeight="1">
      <c r="D533">
        <f t="shared" si="34"/>
        <v>0</v>
      </c>
      <c s="338"/>
      <c s="338"/>
      <c s="337"/>
      <c s="339"/>
      <c s="340"/>
      <c s="340"/>
      <c s="339"/>
      <c s="373"/>
      <c s="334">
        <f t="shared" si="35"/>
        <v>0</v>
      </c>
      <c s="374"/>
      <c s="375"/>
      <c s="376"/>
      <c s="395" t="str">
        <f t="shared" si="36"/>
        <v/>
      </c>
      <c s="375"/>
      <c s="377"/>
    </row>
    <row r="534" spans="4:19" ht="18" customHeight="1">
      <c r="D534">
        <f t="shared" si="34"/>
        <v>0</v>
      </c>
      <c s="338"/>
      <c s="338"/>
      <c s="337"/>
      <c s="339"/>
      <c s="340"/>
      <c s="340"/>
      <c s="339"/>
      <c s="373"/>
      <c s="334">
        <f t="shared" si="35"/>
        <v>0</v>
      </c>
      <c s="374"/>
      <c s="375"/>
      <c s="376"/>
      <c s="395" t="str">
        <f t="shared" si="36"/>
        <v/>
      </c>
      <c s="375"/>
      <c s="377"/>
    </row>
    <row r="535" spans="4:19" ht="18" customHeight="1">
      <c r="D535">
        <f t="shared" si="37" ref="D535:D588">IF(E535&gt;=1,(IF(LEN(I535)&gt;=2,(IF(LEN(K535)&gt;=1,(IF(N535&gt;=18,1,0)),0)),0)),0)</f>
        <v>0</v>
      </c>
      <c s="338"/>
      <c s="338"/>
      <c s="337"/>
      <c s="339"/>
      <c s="340"/>
      <c s="340"/>
      <c s="339"/>
      <c s="373"/>
      <c s="334">
        <f t="shared" si="35"/>
        <v>0</v>
      </c>
      <c s="374"/>
      <c s="375"/>
      <c s="376"/>
      <c s="395" t="str">
        <f t="shared" si="36"/>
        <v/>
      </c>
      <c s="375"/>
      <c s="377"/>
    </row>
    <row r="536" spans="4:19" ht="18" customHeight="1">
      <c r="D536">
        <f t="shared" si="37"/>
        <v>0</v>
      </c>
      <c s="338"/>
      <c s="338"/>
      <c s="337"/>
      <c s="339"/>
      <c s="340"/>
      <c s="340"/>
      <c s="339"/>
      <c s="373"/>
      <c s="334">
        <f t="shared" si="35"/>
        <v>0</v>
      </c>
      <c s="374"/>
      <c s="375"/>
      <c s="376"/>
      <c s="395" t="str">
        <f t="shared" si="36"/>
        <v/>
      </c>
      <c s="375"/>
      <c s="377"/>
    </row>
    <row r="537" spans="4:19" ht="18" customHeight="1">
      <c r="D537">
        <f t="shared" si="37"/>
        <v>0</v>
      </c>
      <c s="338"/>
      <c s="338"/>
      <c s="337"/>
      <c s="339"/>
      <c s="340"/>
      <c s="340"/>
      <c s="339"/>
      <c s="373"/>
      <c s="334">
        <f t="shared" si="35"/>
        <v>0</v>
      </c>
      <c s="374"/>
      <c s="375"/>
      <c s="376"/>
      <c s="395" t="str">
        <f t="shared" si="36"/>
        <v/>
      </c>
      <c s="375"/>
      <c s="377"/>
    </row>
    <row r="538" spans="4:19" ht="18" customHeight="1">
      <c r="D538">
        <f t="shared" si="37"/>
        <v>0</v>
      </c>
      <c s="338"/>
      <c s="338"/>
      <c s="337"/>
      <c s="339"/>
      <c s="340"/>
      <c s="340"/>
      <c s="339"/>
      <c s="373"/>
      <c s="334">
        <f t="shared" si="35"/>
        <v>0</v>
      </c>
      <c s="374"/>
      <c s="375"/>
      <c s="376"/>
      <c s="395" t="str">
        <f t="shared" si="36"/>
        <v/>
      </c>
      <c s="375"/>
      <c s="377"/>
    </row>
    <row r="539" spans="4:19" ht="18" customHeight="1">
      <c r="D539">
        <f t="shared" si="37"/>
        <v>0</v>
      </c>
      <c s="338"/>
      <c s="338"/>
      <c s="337"/>
      <c s="339"/>
      <c s="340"/>
      <c s="340"/>
      <c s="339"/>
      <c s="373"/>
      <c s="334">
        <f t="shared" si="35"/>
        <v>0</v>
      </c>
      <c s="374"/>
      <c s="375"/>
      <c s="376"/>
      <c s="395" t="str">
        <f t="shared" si="36"/>
        <v/>
      </c>
      <c s="375"/>
      <c s="377"/>
    </row>
    <row r="540" spans="4:19" ht="18" customHeight="1">
      <c r="D540">
        <f t="shared" si="37"/>
        <v>0</v>
      </c>
      <c s="338"/>
      <c s="338"/>
      <c s="337"/>
      <c s="339"/>
      <c s="340"/>
      <c s="340"/>
      <c s="339"/>
      <c s="373"/>
      <c s="334">
        <f>IFERROR(IF(D540&gt;=1,(IF(L540&gt;=$H$1,ROUNDDOWN(($G$1-L540)/365,0),0)),0),0)</f>
        <v>0</v>
      </c>
      <c s="374"/>
      <c s="375"/>
      <c s="376"/>
      <c s="395" t="str">
        <f t="shared" si="36"/>
        <v/>
      </c>
      <c s="375"/>
      <c s="377"/>
    </row>
    <row r="541" spans="4:19" ht="18" customHeight="1">
      <c r="D541">
        <f t="shared" si="37"/>
        <v>0</v>
      </c>
      <c s="338"/>
      <c s="338"/>
      <c s="337"/>
      <c s="339"/>
      <c s="340"/>
      <c s="340"/>
      <c s="339"/>
      <c s="373"/>
      <c s="334">
        <f>IFERROR(IF(D541&gt;=1,(IF(L541&gt;=$H$1,ROUNDDOWN(($G$1-L541)/365,0),0)),0),0)</f>
        <v>0</v>
      </c>
      <c s="374"/>
      <c s="375"/>
      <c s="376"/>
      <c s="395" t="str">
        <f t="shared" si="36"/>
        <v/>
      </c>
      <c s="375"/>
      <c s="377"/>
    </row>
    <row r="542" spans="4:19" ht="18" customHeight="1">
      <c r="D542">
        <f t="shared" si="37"/>
        <v>0</v>
      </c>
      <c s="338"/>
      <c s="338"/>
      <c s="337"/>
      <c s="339"/>
      <c s="340"/>
      <c s="340"/>
      <c s="339"/>
      <c s="373"/>
      <c s="334">
        <f>IFERROR(IF(D542&gt;=1,(IF(L542&gt;=$H$1,ROUNDDOWN(($G$1-L542)/365,0),0)),0),0)</f>
        <v>0</v>
      </c>
      <c s="374"/>
      <c s="375"/>
      <c s="376"/>
      <c s="395" t="str">
        <f t="shared" si="36"/>
        <v/>
      </c>
      <c s="375"/>
      <c s="377"/>
    </row>
    <row r="543" spans="4:19" ht="18" customHeight="1">
      <c r="D543">
        <f t="shared" si="37"/>
        <v>0</v>
      </c>
      <c s="338"/>
      <c s="338"/>
      <c s="337"/>
      <c s="339"/>
      <c s="340"/>
      <c s="340"/>
      <c s="339"/>
      <c s="373"/>
      <c s="334">
        <f t="shared" si="35"/>
        <v>0</v>
      </c>
      <c s="374"/>
      <c s="375"/>
      <c s="376"/>
      <c s="395" t="str">
        <f t="shared" si="36"/>
        <v/>
      </c>
      <c s="375"/>
      <c s="377"/>
    </row>
    <row r="544" spans="4:19" ht="18" customHeight="1">
      <c r="D544">
        <f t="shared" si="37"/>
        <v>0</v>
      </c>
      <c s="338"/>
      <c s="338"/>
      <c s="337"/>
      <c s="339"/>
      <c s="340"/>
      <c s="340"/>
      <c s="339"/>
      <c s="373"/>
      <c s="334">
        <f t="shared" si="35"/>
        <v>0</v>
      </c>
      <c s="374"/>
      <c s="375"/>
      <c s="376"/>
      <c s="395" t="str">
        <f t="shared" si="36"/>
        <v/>
      </c>
      <c s="375"/>
      <c s="377"/>
    </row>
    <row r="545" spans="4:19" ht="18" customHeight="1">
      <c r="D545">
        <f t="shared" si="37"/>
        <v>0</v>
      </c>
      <c s="338"/>
      <c s="338"/>
      <c s="337"/>
      <c s="339"/>
      <c s="340"/>
      <c s="340"/>
      <c s="339"/>
      <c s="373"/>
      <c s="334">
        <f t="shared" si="35"/>
        <v>0</v>
      </c>
      <c s="374"/>
      <c s="375"/>
      <c s="376"/>
      <c s="395" t="str">
        <f t="shared" si="36"/>
        <v/>
      </c>
      <c s="375"/>
      <c s="377"/>
    </row>
    <row r="546" spans="4:19" ht="18" customHeight="1">
      <c r="D546">
        <f t="shared" si="37"/>
        <v>0</v>
      </c>
      <c s="338"/>
      <c s="338"/>
      <c s="337"/>
      <c s="339"/>
      <c s="340"/>
      <c s="340"/>
      <c s="339"/>
      <c s="373"/>
      <c s="334">
        <f t="shared" si="35"/>
        <v>0</v>
      </c>
      <c s="374"/>
      <c s="375"/>
      <c s="376"/>
      <c s="395" t="str">
        <f t="shared" si="36"/>
        <v/>
      </c>
      <c s="375"/>
      <c s="377"/>
    </row>
    <row r="547" spans="4:20" ht="18" customHeight="1">
      <c r="D547">
        <f t="shared" si="37"/>
        <v>0</v>
      </c>
      <c s="338"/>
      <c s="338"/>
      <c s="337"/>
      <c s="339"/>
      <c s="340"/>
      <c s="340"/>
      <c s="339"/>
      <c s="373"/>
      <c s="334">
        <f t="shared" si="35"/>
        <v>0</v>
      </c>
      <c s="374"/>
      <c s="375"/>
      <c s="376"/>
      <c s="395" t="str">
        <f t="shared" si="36"/>
        <v/>
      </c>
      <c s="375"/>
      <c s="377"/>
      <c t="s">
        <v>123</v>
      </c>
    </row>
    <row r="548" spans="4:19" ht="18" customHeight="1">
      <c r="D548">
        <f t="shared" si="37"/>
        <v>0</v>
      </c>
      <c s="338"/>
      <c s="338"/>
      <c s="337"/>
      <c s="339"/>
      <c s="340"/>
      <c s="340"/>
      <c s="339"/>
      <c s="373"/>
      <c s="334">
        <f t="shared" si="35"/>
        <v>0</v>
      </c>
      <c s="374"/>
      <c s="375"/>
      <c s="376"/>
      <c s="395" t="str">
        <f t="shared" si="36"/>
        <v/>
      </c>
      <c s="375"/>
      <c s="377"/>
    </row>
    <row r="549" spans="4:19" ht="18" customHeight="1">
      <c r="D549">
        <f t="shared" si="37"/>
        <v>0</v>
      </c>
      <c s="338"/>
      <c s="338"/>
      <c s="337"/>
      <c s="339"/>
      <c s="340"/>
      <c s="340"/>
      <c s="339"/>
      <c s="373"/>
      <c s="334">
        <f t="shared" si="35"/>
        <v>0</v>
      </c>
      <c s="374"/>
      <c s="375"/>
      <c s="376"/>
      <c s="395" t="str">
        <f t="shared" si="36"/>
        <v/>
      </c>
      <c s="375"/>
      <c s="377"/>
    </row>
    <row r="550" spans="4:19" ht="18" customHeight="1">
      <c r="D550">
        <f t="shared" si="37"/>
        <v>0</v>
      </c>
      <c s="338"/>
      <c s="338"/>
      <c s="337"/>
      <c s="339"/>
      <c s="340"/>
      <c s="340"/>
      <c s="339"/>
      <c s="373"/>
      <c s="334">
        <f t="shared" si="35"/>
        <v>0</v>
      </c>
      <c s="374"/>
      <c s="375"/>
      <c s="376"/>
      <c s="395" t="str">
        <f t="shared" si="36"/>
        <v/>
      </c>
      <c s="375"/>
      <c s="377"/>
    </row>
    <row r="551" spans="4:19" ht="18" customHeight="1">
      <c r="D551">
        <f t="shared" si="37"/>
        <v>0</v>
      </c>
      <c s="338"/>
      <c s="338"/>
      <c s="337"/>
      <c s="339"/>
      <c s="340"/>
      <c s="340"/>
      <c s="339"/>
      <c s="373"/>
      <c s="334">
        <f t="shared" si="35"/>
        <v>0</v>
      </c>
      <c s="374"/>
      <c s="375"/>
      <c s="376"/>
      <c s="395" t="str">
        <f t="shared" si="36"/>
        <v/>
      </c>
      <c s="375"/>
      <c s="377"/>
    </row>
    <row r="552" spans="4:19" ht="18" customHeight="1">
      <c r="D552">
        <f t="shared" si="37"/>
        <v>0</v>
      </c>
      <c s="338"/>
      <c s="338"/>
      <c s="337"/>
      <c s="339"/>
      <c s="340"/>
      <c s="340"/>
      <c s="339"/>
      <c s="373"/>
      <c s="334">
        <f t="shared" si="35"/>
        <v>0</v>
      </c>
      <c s="374"/>
      <c s="375"/>
      <c s="376"/>
      <c s="395" t="str">
        <f t="shared" si="36"/>
        <v/>
      </c>
      <c s="375"/>
      <c s="377"/>
    </row>
    <row r="553" spans="4:19" ht="18" customHeight="1">
      <c r="D553">
        <f t="shared" si="37"/>
        <v>0</v>
      </c>
      <c s="338"/>
      <c s="338"/>
      <c s="337"/>
      <c s="339"/>
      <c s="340"/>
      <c s="340"/>
      <c s="339"/>
      <c s="373"/>
      <c s="334">
        <f t="shared" si="35"/>
        <v>0</v>
      </c>
      <c s="374"/>
      <c s="375"/>
      <c s="376"/>
      <c s="395" t="str">
        <f t="shared" si="36"/>
        <v/>
      </c>
      <c s="375"/>
      <c s="377"/>
    </row>
    <row r="554" spans="4:19" ht="18" customHeight="1">
      <c r="D554">
        <f t="shared" si="37"/>
        <v>0</v>
      </c>
      <c s="338"/>
      <c s="338"/>
      <c s="337"/>
      <c s="339"/>
      <c s="340"/>
      <c s="340"/>
      <c s="339"/>
      <c s="373"/>
      <c s="334">
        <f t="shared" si="35"/>
        <v>0</v>
      </c>
      <c s="374"/>
      <c s="375"/>
      <c s="376"/>
      <c s="395" t="str">
        <f t="shared" si="36"/>
        <v/>
      </c>
      <c s="375"/>
      <c s="377"/>
    </row>
    <row r="555" spans="4:19" ht="18" customHeight="1">
      <c r="D555">
        <f t="shared" si="37"/>
        <v>0</v>
      </c>
      <c s="338"/>
      <c s="338"/>
      <c s="337"/>
      <c s="339"/>
      <c s="340"/>
      <c s="340"/>
      <c s="339"/>
      <c s="373"/>
      <c s="334">
        <f>IFERROR(IF(D555&gt;=1,(IF(L555&gt;=$H$1,ROUNDDOWN(($G$1-L555)/365,0),0)),0),0)</f>
        <v>0</v>
      </c>
      <c s="374"/>
      <c s="375"/>
      <c s="376"/>
      <c s="395" t="str">
        <f t="shared" si="36"/>
        <v/>
      </c>
      <c s="375"/>
      <c s="377"/>
    </row>
    <row r="556" spans="4:19" ht="18" customHeight="1">
      <c r="D556">
        <f t="shared" si="37"/>
        <v>0</v>
      </c>
      <c s="338"/>
      <c s="338"/>
      <c s="337"/>
      <c s="339"/>
      <c s="340"/>
      <c s="340"/>
      <c s="339"/>
      <c s="373"/>
      <c s="334">
        <f t="shared" si="35"/>
        <v>0</v>
      </c>
      <c s="374"/>
      <c s="375"/>
      <c s="376"/>
      <c s="395" t="str">
        <f t="shared" si="36"/>
        <v/>
      </c>
      <c s="375"/>
      <c s="377"/>
    </row>
    <row r="557" spans="4:19" ht="18" customHeight="1">
      <c r="D557">
        <f t="shared" si="37"/>
        <v>0</v>
      </c>
      <c s="338"/>
      <c s="338"/>
      <c s="337"/>
      <c s="339"/>
      <c s="340"/>
      <c s="340"/>
      <c s="339"/>
      <c s="373"/>
      <c s="334">
        <f t="shared" si="35"/>
        <v>0</v>
      </c>
      <c s="374"/>
      <c s="375"/>
      <c s="376"/>
      <c s="395" t="str">
        <f t="shared" si="36"/>
        <v/>
      </c>
      <c s="375"/>
      <c s="377"/>
    </row>
    <row r="558" spans="4:19" ht="18" customHeight="1">
      <c r="D558">
        <f t="shared" si="37"/>
        <v>0</v>
      </c>
      <c s="338"/>
      <c s="338"/>
      <c s="337"/>
      <c s="339"/>
      <c s="340"/>
      <c s="340"/>
      <c s="339"/>
      <c s="373"/>
      <c s="334">
        <f t="shared" si="35"/>
        <v>0</v>
      </c>
      <c s="374"/>
      <c s="375"/>
      <c s="376"/>
      <c s="395" t="str">
        <f t="shared" si="36"/>
        <v/>
      </c>
      <c s="375"/>
      <c s="377"/>
    </row>
    <row r="559" spans="4:19" ht="18" customHeight="1">
      <c r="D559">
        <f t="shared" si="37"/>
        <v>0</v>
      </c>
      <c s="338"/>
      <c s="338"/>
      <c s="337"/>
      <c s="339"/>
      <c s="340"/>
      <c s="340"/>
      <c s="339"/>
      <c s="373"/>
      <c s="334">
        <f t="shared" si="35"/>
        <v>0</v>
      </c>
      <c s="374"/>
      <c s="375"/>
      <c s="376"/>
      <c s="395" t="str">
        <f t="shared" si="36"/>
        <v/>
      </c>
      <c s="375"/>
      <c s="377"/>
    </row>
    <row r="560" spans="4:19" ht="18" customHeight="1">
      <c r="D560">
        <f t="shared" si="37"/>
        <v>0</v>
      </c>
      <c s="338"/>
      <c s="338"/>
      <c s="337"/>
      <c s="339"/>
      <c s="340"/>
      <c s="340"/>
      <c s="339"/>
      <c s="373"/>
      <c s="334">
        <f>IFERROR(IF(D560&gt;=1,(IF(L560&gt;=$H$1,ROUNDDOWN(($G$1-L560)/365,0),0)),0),0)</f>
        <v>0</v>
      </c>
      <c s="374"/>
      <c s="375"/>
      <c s="376"/>
      <c s="395" t="str">
        <f t="shared" si="36"/>
        <v/>
      </c>
      <c s="375"/>
      <c s="377"/>
    </row>
    <row r="561" spans="4:19" ht="18" customHeight="1">
      <c r="D561">
        <f t="shared" si="37"/>
        <v>0</v>
      </c>
      <c s="338"/>
      <c s="338"/>
      <c s="337"/>
      <c s="339"/>
      <c s="340"/>
      <c s="340"/>
      <c s="339"/>
      <c s="373"/>
      <c s="334">
        <f t="shared" si="35"/>
        <v>0</v>
      </c>
      <c s="374"/>
      <c s="375"/>
      <c s="376"/>
      <c s="395" t="str">
        <f t="shared" si="36"/>
        <v/>
      </c>
      <c s="375"/>
      <c s="377"/>
    </row>
    <row r="562" spans="4:19" ht="18" customHeight="1">
      <c r="D562">
        <f t="shared" si="37"/>
        <v>0</v>
      </c>
      <c s="338"/>
      <c s="338"/>
      <c s="337"/>
      <c s="339"/>
      <c s="340"/>
      <c s="340"/>
      <c s="339"/>
      <c s="373"/>
      <c s="334">
        <f t="shared" si="35"/>
        <v>0</v>
      </c>
      <c s="374"/>
      <c s="375"/>
      <c s="376"/>
      <c s="395" t="str">
        <f t="shared" si="36"/>
        <v/>
      </c>
      <c s="375"/>
      <c s="377"/>
    </row>
    <row r="563" spans="4:19" ht="18" customHeight="1">
      <c r="D563">
        <f t="shared" si="37"/>
        <v>0</v>
      </c>
      <c s="338"/>
      <c s="338"/>
      <c s="337"/>
      <c s="339"/>
      <c s="340"/>
      <c s="340"/>
      <c s="339"/>
      <c s="373"/>
      <c s="334">
        <f t="shared" si="35"/>
        <v>0</v>
      </c>
      <c s="374"/>
      <c s="375"/>
      <c s="376"/>
      <c s="395" t="str">
        <f t="shared" si="36"/>
        <v/>
      </c>
      <c s="375"/>
      <c s="377"/>
    </row>
    <row r="564" spans="4:19" ht="18" customHeight="1">
      <c r="D564">
        <f t="shared" si="37"/>
        <v>0</v>
      </c>
      <c s="338"/>
      <c s="338"/>
      <c s="337"/>
      <c s="339"/>
      <c s="340"/>
      <c s="340"/>
      <c s="339"/>
      <c s="373"/>
      <c s="334">
        <f t="shared" si="35"/>
        <v>0</v>
      </c>
      <c s="374"/>
      <c s="375"/>
      <c s="376"/>
      <c s="395" t="str">
        <f t="shared" si="36"/>
        <v/>
      </c>
      <c s="375"/>
      <c s="377"/>
    </row>
    <row r="565" spans="4:19" ht="18" customHeight="1">
      <c r="D565">
        <f t="shared" si="37"/>
        <v>0</v>
      </c>
      <c s="338"/>
      <c s="338"/>
      <c s="337"/>
      <c s="339"/>
      <c s="340"/>
      <c s="340"/>
      <c s="339"/>
      <c s="373"/>
      <c s="334">
        <f t="shared" si="35"/>
        <v>0</v>
      </c>
      <c s="374"/>
      <c s="375"/>
      <c s="376"/>
      <c s="395" t="str">
        <f t="shared" si="36"/>
        <v/>
      </c>
      <c s="375"/>
      <c s="377"/>
    </row>
    <row r="566" spans="4:19" ht="18" customHeight="1">
      <c r="D566">
        <f t="shared" si="37"/>
        <v>0</v>
      </c>
      <c s="338"/>
      <c s="338"/>
      <c s="337"/>
      <c s="339"/>
      <c s="340"/>
      <c s="340"/>
      <c s="339"/>
      <c s="373"/>
      <c s="334">
        <f t="shared" si="35"/>
        <v>0</v>
      </c>
      <c s="374"/>
      <c s="375"/>
      <c s="376"/>
      <c s="395" t="str">
        <f t="shared" si="36"/>
        <v/>
      </c>
      <c s="375"/>
      <c s="377"/>
    </row>
    <row r="567" spans="4:19" ht="18" customHeight="1">
      <c r="D567">
        <f t="shared" si="37"/>
        <v>0</v>
      </c>
      <c s="338"/>
      <c s="338"/>
      <c s="337"/>
      <c s="339"/>
      <c s="340"/>
      <c s="340"/>
      <c s="339"/>
      <c s="373"/>
      <c s="334">
        <f t="shared" si="35"/>
        <v>0</v>
      </c>
      <c s="374"/>
      <c s="375"/>
      <c s="376"/>
      <c s="395" t="str">
        <f t="shared" si="36"/>
        <v/>
      </c>
      <c s="375"/>
      <c s="377"/>
    </row>
    <row r="568" spans="4:19" ht="18" customHeight="1">
      <c r="D568">
        <f t="shared" si="37"/>
        <v>0</v>
      </c>
      <c s="338"/>
      <c s="338"/>
      <c s="337"/>
      <c s="339"/>
      <c s="340"/>
      <c s="340"/>
      <c s="339"/>
      <c s="373"/>
      <c s="334">
        <f t="shared" si="35"/>
        <v>0</v>
      </c>
      <c s="374"/>
      <c s="375"/>
      <c s="376"/>
      <c s="395" t="str">
        <f t="shared" si="36"/>
        <v/>
      </c>
      <c s="375"/>
      <c s="377"/>
    </row>
    <row r="569" spans="4:19" ht="18" customHeight="1">
      <c r="D569">
        <f t="shared" si="37"/>
        <v>0</v>
      </c>
      <c s="338"/>
      <c s="338"/>
      <c s="337"/>
      <c s="339"/>
      <c s="340"/>
      <c s="340"/>
      <c s="339"/>
      <c s="373"/>
      <c s="334">
        <f t="shared" si="35"/>
        <v>0</v>
      </c>
      <c s="374"/>
      <c s="375"/>
      <c s="376"/>
      <c s="395" t="str">
        <f t="shared" si="36"/>
        <v/>
      </c>
      <c s="375"/>
      <c s="377"/>
    </row>
    <row r="570" spans="4:19" ht="18" customHeight="1">
      <c r="D570">
        <f t="shared" si="37"/>
        <v>0</v>
      </c>
      <c s="338"/>
      <c s="338"/>
      <c s="337"/>
      <c s="339"/>
      <c s="340"/>
      <c s="340"/>
      <c s="339"/>
      <c s="373"/>
      <c s="334">
        <f t="shared" si="35"/>
        <v>0</v>
      </c>
      <c s="374"/>
      <c s="375"/>
      <c s="376"/>
      <c s="395" t="str">
        <f t="shared" si="36"/>
        <v/>
      </c>
      <c s="375"/>
      <c s="377"/>
    </row>
    <row r="571" spans="4:19" ht="18" customHeight="1">
      <c r="D571">
        <f t="shared" si="37"/>
        <v>0</v>
      </c>
      <c s="338"/>
      <c s="338"/>
      <c s="337"/>
      <c s="339"/>
      <c s="340"/>
      <c s="340"/>
      <c s="339"/>
      <c s="373"/>
      <c s="334">
        <f>IFERROR(IF(D571&gt;=1,(IF(L571&gt;=$H$1,ROUNDDOWN(($G$1-L571)/365,0),0)),0),0)</f>
        <v>0</v>
      </c>
      <c s="374"/>
      <c s="375"/>
      <c s="376"/>
      <c s="395" t="str">
        <f t="shared" si="36"/>
        <v/>
      </c>
      <c s="375"/>
      <c s="377"/>
    </row>
    <row r="572" spans="4:19" ht="18" customHeight="1">
      <c r="D572">
        <f t="shared" si="37"/>
        <v>0</v>
      </c>
      <c s="338"/>
      <c s="338"/>
      <c s="337"/>
      <c s="339"/>
      <c s="340"/>
      <c s="340"/>
      <c s="339"/>
      <c s="373"/>
      <c s="334">
        <f t="shared" si="35"/>
        <v>0</v>
      </c>
      <c s="374"/>
      <c s="375"/>
      <c s="376"/>
      <c s="395" t="str">
        <f t="shared" si="36"/>
        <v/>
      </c>
      <c s="375"/>
      <c s="377"/>
    </row>
    <row r="573" spans="4:19" ht="18" customHeight="1">
      <c r="D573">
        <f t="shared" si="37"/>
        <v>0</v>
      </c>
      <c s="338"/>
      <c s="338"/>
      <c s="337"/>
      <c s="339"/>
      <c s="340"/>
      <c s="340"/>
      <c s="339"/>
      <c s="373"/>
      <c s="334">
        <f t="shared" si="35"/>
        <v>0</v>
      </c>
      <c s="374"/>
      <c s="375"/>
      <c s="376"/>
      <c s="395" t="str">
        <f t="shared" si="36"/>
        <v/>
      </c>
      <c s="375"/>
      <c s="377"/>
    </row>
    <row r="574" spans="4:19" ht="18" customHeight="1">
      <c r="D574">
        <f t="shared" si="37"/>
        <v>0</v>
      </c>
      <c s="338"/>
      <c s="338"/>
      <c s="337"/>
      <c s="339"/>
      <c s="340"/>
      <c s="340"/>
      <c s="339"/>
      <c s="373"/>
      <c s="334">
        <f t="shared" si="35"/>
        <v>0</v>
      </c>
      <c s="374"/>
      <c s="375"/>
      <c s="376"/>
      <c s="395" t="str">
        <f t="shared" si="36"/>
        <v/>
      </c>
      <c s="375"/>
      <c s="377"/>
    </row>
    <row r="575" spans="4:19" ht="18" customHeight="1">
      <c r="D575">
        <f t="shared" si="37"/>
        <v>0</v>
      </c>
      <c s="338"/>
      <c s="338"/>
      <c s="337"/>
      <c s="339"/>
      <c s="340"/>
      <c s="340"/>
      <c s="339"/>
      <c s="373"/>
      <c s="334">
        <f t="shared" si="38" ref="M575:M622">IFERROR(IF(D575&gt;=1,(IF(L575&gt;=$H$1,ROUNDDOWN(($G$1-L575)/365,0),0)),0),0)</f>
        <v>0</v>
      </c>
      <c s="374"/>
      <c s="375"/>
      <c s="376"/>
      <c s="395" t="str">
        <f t="shared" si="36"/>
        <v/>
      </c>
      <c s="375"/>
      <c s="377"/>
    </row>
    <row r="576" spans="4:19" ht="18" customHeight="1">
      <c r="D576">
        <f t="shared" si="37"/>
        <v>0</v>
      </c>
      <c s="338"/>
      <c s="338"/>
      <c s="337"/>
      <c s="339"/>
      <c s="340"/>
      <c s="340"/>
      <c s="339"/>
      <c s="373"/>
      <c s="334">
        <f t="shared" si="38"/>
        <v>0</v>
      </c>
      <c s="374"/>
      <c s="375"/>
      <c s="376"/>
      <c s="395" t="str">
        <f t="shared" si="36"/>
        <v/>
      </c>
      <c s="375"/>
      <c s="377"/>
    </row>
    <row r="577" spans="4:19" ht="18" customHeight="1">
      <c r="D577">
        <f t="shared" si="37"/>
        <v>0</v>
      </c>
      <c s="338"/>
      <c s="338"/>
      <c s="337"/>
      <c s="339"/>
      <c s="340"/>
      <c s="340"/>
      <c s="339"/>
      <c s="373"/>
      <c s="334">
        <f t="shared" si="38"/>
        <v>0</v>
      </c>
      <c s="374"/>
      <c s="375"/>
      <c s="376"/>
      <c s="395" t="str">
        <f t="shared" si="36"/>
        <v/>
      </c>
      <c s="375"/>
      <c s="377"/>
    </row>
    <row r="578" spans="4:19" ht="18" customHeight="1">
      <c r="D578">
        <f t="shared" si="37"/>
        <v>0</v>
      </c>
      <c s="338"/>
      <c s="338"/>
      <c s="337"/>
      <c s="339"/>
      <c s="340"/>
      <c s="340"/>
      <c s="339"/>
      <c s="373"/>
      <c s="334">
        <f t="shared" si="38"/>
        <v>0</v>
      </c>
      <c s="374"/>
      <c s="375"/>
      <c s="376"/>
      <c s="395" t="str">
        <f t="shared" si="36"/>
        <v/>
      </c>
      <c s="375"/>
      <c s="377"/>
    </row>
    <row r="579" spans="4:19" ht="18" customHeight="1">
      <c r="D579">
        <f t="shared" si="37"/>
        <v>0</v>
      </c>
      <c s="338"/>
      <c s="338"/>
      <c s="337"/>
      <c s="339"/>
      <c s="340"/>
      <c s="340"/>
      <c s="339"/>
      <c s="373"/>
      <c s="334">
        <f>IFERROR(IF(D579&gt;=1,(IF(L579&gt;=$H$1,ROUNDDOWN(($G$1-L579)/365,0),0)),0),0)</f>
        <v>0</v>
      </c>
      <c s="374"/>
      <c s="375"/>
      <c s="376"/>
      <c s="395" t="str">
        <f t="shared" si="36"/>
        <v/>
      </c>
      <c s="375"/>
      <c s="377"/>
    </row>
    <row r="580" spans="4:19" ht="18" customHeight="1">
      <c r="D580">
        <f t="shared" si="37"/>
        <v>0</v>
      </c>
      <c s="338"/>
      <c s="338"/>
      <c s="337"/>
      <c s="339"/>
      <c s="340"/>
      <c s="340"/>
      <c s="339"/>
      <c s="373"/>
      <c s="334">
        <f t="shared" si="38"/>
        <v>0</v>
      </c>
      <c s="374"/>
      <c s="375"/>
      <c s="376"/>
      <c s="395" t="str">
        <f t="shared" si="36"/>
        <v/>
      </c>
      <c s="375"/>
      <c s="377"/>
    </row>
    <row r="581" spans="4:19" ht="18" customHeight="1">
      <c r="D581">
        <f t="shared" si="37"/>
        <v>0</v>
      </c>
      <c s="338"/>
      <c s="338"/>
      <c s="337"/>
      <c s="339"/>
      <c s="340"/>
      <c s="340"/>
      <c s="339"/>
      <c s="373"/>
      <c s="334">
        <f t="shared" si="38"/>
        <v>0</v>
      </c>
      <c s="374"/>
      <c s="375"/>
      <c s="376"/>
      <c s="395" t="str">
        <f t="shared" si="36"/>
        <v/>
      </c>
      <c s="375"/>
      <c s="377"/>
    </row>
    <row r="582" spans="4:19" ht="18" customHeight="1">
      <c r="D582">
        <f t="shared" si="37"/>
        <v>0</v>
      </c>
      <c s="338"/>
      <c s="338"/>
      <c s="337"/>
      <c s="339"/>
      <c s="340"/>
      <c s="340"/>
      <c s="339"/>
      <c s="373"/>
      <c s="334">
        <f t="shared" si="38"/>
        <v>0</v>
      </c>
      <c s="374"/>
      <c s="375"/>
      <c s="376"/>
      <c s="395" t="str">
        <f t="shared" si="36"/>
        <v/>
      </c>
      <c s="375"/>
      <c s="377"/>
    </row>
    <row r="583" spans="4:19" ht="18" customHeight="1">
      <c r="D583">
        <f t="shared" si="37"/>
        <v>0</v>
      </c>
      <c s="338"/>
      <c s="338"/>
      <c s="337"/>
      <c s="339"/>
      <c s="340"/>
      <c s="340"/>
      <c s="339"/>
      <c s="373"/>
      <c s="334">
        <f t="shared" si="38"/>
        <v>0</v>
      </c>
      <c s="374"/>
      <c s="375"/>
      <c s="376"/>
      <c s="395" t="str">
        <f t="shared" si="39" ref="Q583:Q646">SUBSTITUTE(P583,LEFT(P583,8),"xxxxxxxx")</f>
        <v/>
      </c>
      <c s="375"/>
      <c s="377"/>
    </row>
    <row r="584" spans="4:19" ht="18" customHeight="1">
      <c r="D584">
        <f t="shared" si="37"/>
        <v>0</v>
      </c>
      <c s="338"/>
      <c s="338"/>
      <c s="337"/>
      <c s="339"/>
      <c s="340"/>
      <c s="340"/>
      <c s="339"/>
      <c s="373"/>
      <c s="334">
        <f t="shared" si="38"/>
        <v>0</v>
      </c>
      <c s="374"/>
      <c s="375"/>
      <c s="376"/>
      <c s="395" t="str">
        <f t="shared" si="39"/>
        <v/>
      </c>
      <c s="375"/>
      <c s="377"/>
    </row>
    <row r="585" spans="4:19" ht="18" customHeight="1">
      <c r="D585">
        <f t="shared" si="37"/>
        <v>0</v>
      </c>
      <c s="338"/>
      <c s="338"/>
      <c s="337"/>
      <c s="339"/>
      <c s="340"/>
      <c s="340"/>
      <c s="339"/>
      <c s="373"/>
      <c s="334">
        <f t="shared" si="38"/>
        <v>0</v>
      </c>
      <c s="374"/>
      <c s="375"/>
      <c s="376"/>
      <c s="395" t="str">
        <f t="shared" si="39"/>
        <v/>
      </c>
      <c s="375"/>
      <c s="377"/>
    </row>
    <row r="586" spans="4:19" ht="18" customHeight="1">
      <c r="D586">
        <f t="shared" si="37"/>
        <v>0</v>
      </c>
      <c s="338"/>
      <c s="338"/>
      <c s="337"/>
      <c s="339"/>
      <c s="340"/>
      <c s="340"/>
      <c s="339"/>
      <c s="373"/>
      <c s="334">
        <f t="shared" si="38"/>
        <v>0</v>
      </c>
      <c s="374"/>
      <c s="375"/>
      <c s="376"/>
      <c s="395" t="str">
        <f t="shared" si="39"/>
        <v/>
      </c>
      <c s="375"/>
      <c s="377"/>
    </row>
    <row r="587" spans="4:19" ht="18" customHeight="1">
      <c r="D587">
        <f t="shared" si="37"/>
        <v>0</v>
      </c>
      <c s="338"/>
      <c s="338"/>
      <c s="337"/>
      <c s="339"/>
      <c s="340"/>
      <c s="340"/>
      <c s="339"/>
      <c s="373"/>
      <c s="334">
        <f t="shared" si="38"/>
        <v>0</v>
      </c>
      <c s="374"/>
      <c s="375"/>
      <c s="376"/>
      <c s="395" t="str">
        <f t="shared" si="39"/>
        <v/>
      </c>
      <c s="375"/>
      <c s="377"/>
    </row>
    <row r="588" spans="4:19" ht="18" customHeight="1">
      <c r="D588">
        <f t="shared" si="37"/>
        <v>0</v>
      </c>
      <c s="338"/>
      <c s="338"/>
      <c s="337"/>
      <c s="339"/>
      <c s="340"/>
      <c s="340"/>
      <c s="339"/>
      <c s="373"/>
      <c s="334">
        <f t="shared" si="38"/>
        <v>0</v>
      </c>
      <c s="374"/>
      <c s="375"/>
      <c s="376"/>
      <c s="395" t="str">
        <f t="shared" si="39"/>
        <v/>
      </c>
      <c s="375"/>
      <c s="377"/>
    </row>
    <row r="589" spans="4:20" ht="18" customHeight="1">
      <c r="D589">
        <f t="shared" si="40" ref="D589:D646">IF(E589&gt;=1,(IF(LEN(I589)&gt;=2,(IF(LEN(K589)&gt;=1,(IF(N589&gt;=18,1,0)),0)),0)),0)</f>
        <v>0</v>
      </c>
      <c s="338"/>
      <c s="338"/>
      <c s="337"/>
      <c s="339"/>
      <c s="340"/>
      <c s="340"/>
      <c s="339"/>
      <c s="373"/>
      <c s="334">
        <f t="shared" si="38"/>
        <v>0</v>
      </c>
      <c s="374"/>
      <c s="375"/>
      <c s="376"/>
      <c s="395" t="str">
        <f t="shared" si="39"/>
        <v/>
      </c>
      <c s="375"/>
      <c s="377"/>
      <c t="s">
        <v>124</v>
      </c>
    </row>
    <row r="590" spans="4:19" ht="18" customHeight="1">
      <c r="D590">
        <f t="shared" si="40"/>
        <v>0</v>
      </c>
      <c s="338"/>
      <c s="338"/>
      <c s="337"/>
      <c s="339"/>
      <c s="340"/>
      <c s="340"/>
      <c s="339"/>
      <c s="373"/>
      <c s="334">
        <f t="shared" si="38"/>
        <v>0</v>
      </c>
      <c s="374"/>
      <c s="375"/>
      <c s="376"/>
      <c s="395" t="str">
        <f t="shared" si="39"/>
        <v/>
      </c>
      <c s="375"/>
      <c s="377"/>
    </row>
    <row r="591" spans="4:19" ht="18" customHeight="1">
      <c r="D591">
        <f t="shared" si="40"/>
        <v>0</v>
      </c>
      <c s="338"/>
      <c s="338"/>
      <c s="337"/>
      <c s="339"/>
      <c s="340"/>
      <c s="340"/>
      <c s="339"/>
      <c s="373"/>
      <c s="334">
        <f t="shared" si="38"/>
        <v>0</v>
      </c>
      <c s="374"/>
      <c s="375"/>
      <c s="376"/>
      <c s="395" t="str">
        <f t="shared" si="39"/>
        <v/>
      </c>
      <c s="375"/>
      <c s="377"/>
    </row>
    <row r="592" spans="4:19" ht="18" customHeight="1">
      <c r="D592">
        <f t="shared" si="40"/>
        <v>0</v>
      </c>
      <c s="338"/>
      <c s="338"/>
      <c s="337"/>
      <c s="339"/>
      <c s="340"/>
      <c s="340"/>
      <c s="339"/>
      <c s="373"/>
      <c s="334">
        <f t="shared" si="38"/>
        <v>0</v>
      </c>
      <c s="374"/>
      <c s="375"/>
      <c s="376"/>
      <c s="395" t="str">
        <f t="shared" si="39"/>
        <v/>
      </c>
      <c s="375"/>
      <c s="377"/>
    </row>
    <row r="593" spans="4:19" ht="18" customHeight="1">
      <c r="D593">
        <f t="shared" si="40"/>
        <v>0</v>
      </c>
      <c s="338"/>
      <c s="338"/>
      <c s="337"/>
      <c s="339"/>
      <c s="340"/>
      <c s="340"/>
      <c s="339"/>
      <c s="373"/>
      <c s="334">
        <f t="shared" si="38"/>
        <v>0</v>
      </c>
      <c s="374"/>
      <c s="375"/>
      <c s="376"/>
      <c s="395" t="str">
        <f t="shared" si="39"/>
        <v/>
      </c>
      <c s="375"/>
      <c s="377"/>
    </row>
    <row r="594" spans="4:19" ht="18" customHeight="1">
      <c r="D594">
        <f t="shared" si="40"/>
        <v>0</v>
      </c>
      <c s="338"/>
      <c s="338"/>
      <c s="337"/>
      <c s="339"/>
      <c s="340"/>
      <c s="340"/>
      <c s="339"/>
      <c s="373"/>
      <c s="334">
        <f t="shared" si="38"/>
        <v>0</v>
      </c>
      <c s="374"/>
      <c s="375"/>
      <c s="376"/>
      <c s="395" t="str">
        <f t="shared" si="39"/>
        <v/>
      </c>
      <c s="375"/>
      <c s="377"/>
    </row>
    <row r="595" spans="4:19" ht="18" customHeight="1">
      <c r="D595">
        <f t="shared" si="40"/>
        <v>0</v>
      </c>
      <c s="338"/>
      <c s="338"/>
      <c s="337"/>
      <c s="339"/>
      <c s="340"/>
      <c s="340"/>
      <c s="339"/>
      <c s="373"/>
      <c s="334">
        <f t="shared" si="38"/>
        <v>0</v>
      </c>
      <c s="374"/>
      <c s="375"/>
      <c s="376"/>
      <c s="395" t="str">
        <f t="shared" si="39"/>
        <v/>
      </c>
      <c s="375"/>
      <c s="377"/>
    </row>
    <row r="596" spans="4:19" ht="18" customHeight="1">
      <c r="D596">
        <f t="shared" si="40"/>
        <v>0</v>
      </c>
      <c s="338"/>
      <c s="338"/>
      <c s="337"/>
      <c s="339"/>
      <c s="340"/>
      <c s="340"/>
      <c s="339"/>
      <c s="373"/>
      <c s="334">
        <f t="shared" si="38"/>
        <v>0</v>
      </c>
      <c s="374"/>
      <c s="375"/>
      <c s="376"/>
      <c s="395" t="str">
        <f t="shared" si="39"/>
        <v/>
      </c>
      <c s="375"/>
      <c s="377"/>
    </row>
    <row r="597" spans="4:19" ht="18" customHeight="1">
      <c r="D597">
        <f t="shared" si="40"/>
        <v>0</v>
      </c>
      <c s="338"/>
      <c s="338"/>
      <c s="337"/>
      <c s="339"/>
      <c s="340"/>
      <c s="340"/>
      <c s="339"/>
      <c s="373"/>
      <c s="334">
        <f t="shared" si="38"/>
        <v>0</v>
      </c>
      <c s="374"/>
      <c s="375"/>
      <c s="376"/>
      <c s="395" t="str">
        <f t="shared" si="39"/>
        <v/>
      </c>
      <c s="375"/>
      <c s="377"/>
    </row>
    <row r="598" spans="4:19" ht="18" customHeight="1">
      <c r="D598">
        <f t="shared" si="40"/>
        <v>0</v>
      </c>
      <c s="338"/>
      <c s="338"/>
      <c s="337"/>
      <c s="339"/>
      <c s="340"/>
      <c s="340"/>
      <c s="339"/>
      <c s="373"/>
      <c s="334">
        <f t="shared" si="38"/>
        <v>0</v>
      </c>
      <c s="374"/>
      <c s="375"/>
      <c s="376"/>
      <c s="395" t="str">
        <f t="shared" si="39"/>
        <v/>
      </c>
      <c s="375"/>
      <c s="377"/>
    </row>
    <row r="599" spans="4:19" ht="18" customHeight="1">
      <c r="D599">
        <f t="shared" si="40"/>
        <v>0</v>
      </c>
      <c s="338"/>
      <c s="338"/>
      <c s="337"/>
      <c s="339"/>
      <c s="340"/>
      <c s="340"/>
      <c s="339"/>
      <c s="373"/>
      <c s="334">
        <f t="shared" si="38"/>
        <v>0</v>
      </c>
      <c s="374"/>
      <c s="375"/>
      <c s="376"/>
      <c s="395" t="str">
        <f t="shared" si="39"/>
        <v/>
      </c>
      <c s="375"/>
      <c s="377"/>
    </row>
    <row r="600" spans="4:19" ht="18" customHeight="1">
      <c r="D600">
        <f t="shared" si="40"/>
        <v>0</v>
      </c>
      <c s="338"/>
      <c s="338"/>
      <c s="337"/>
      <c s="339"/>
      <c s="340"/>
      <c s="340"/>
      <c s="339"/>
      <c s="373"/>
      <c s="334">
        <f t="shared" si="38"/>
        <v>0</v>
      </c>
      <c s="374"/>
      <c s="375"/>
      <c s="376"/>
      <c s="395" t="str">
        <f t="shared" si="39"/>
        <v/>
      </c>
      <c s="375"/>
      <c s="377"/>
    </row>
    <row r="601" spans="4:19" ht="18" customHeight="1">
      <c r="D601">
        <f t="shared" si="40"/>
        <v>0</v>
      </c>
      <c s="338"/>
      <c s="338"/>
      <c s="337"/>
      <c s="339"/>
      <c s="340"/>
      <c s="340"/>
      <c s="339"/>
      <c s="373"/>
      <c s="334">
        <f t="shared" si="38"/>
        <v>0</v>
      </c>
      <c s="374"/>
      <c s="375"/>
      <c s="376"/>
      <c s="395" t="str">
        <f t="shared" si="39"/>
        <v/>
      </c>
      <c s="375"/>
      <c s="377"/>
    </row>
    <row r="602" spans="4:19" ht="18" customHeight="1">
      <c r="D602">
        <f t="shared" si="40"/>
        <v>0</v>
      </c>
      <c s="338"/>
      <c s="338"/>
      <c s="337"/>
      <c s="339"/>
      <c s="340"/>
      <c s="340"/>
      <c s="339"/>
      <c s="373"/>
      <c s="334">
        <f t="shared" si="38"/>
        <v>0</v>
      </c>
      <c s="374"/>
      <c s="375"/>
      <c s="376"/>
      <c s="395" t="str">
        <f t="shared" si="39"/>
        <v/>
      </c>
      <c s="375"/>
      <c s="377"/>
    </row>
    <row r="603" spans="4:19" ht="18" customHeight="1">
      <c r="D603">
        <f t="shared" si="40"/>
        <v>0</v>
      </c>
      <c s="338"/>
      <c s="338"/>
      <c s="337"/>
      <c s="339"/>
      <c s="340"/>
      <c s="340"/>
      <c s="339"/>
      <c s="373"/>
      <c s="334">
        <f t="shared" si="38"/>
        <v>0</v>
      </c>
      <c s="374"/>
      <c s="375"/>
      <c s="376"/>
      <c s="395" t="str">
        <f t="shared" si="39"/>
        <v/>
      </c>
      <c s="375"/>
      <c s="377"/>
    </row>
    <row r="604" spans="4:19" ht="18" customHeight="1">
      <c r="D604">
        <f t="shared" si="40"/>
        <v>0</v>
      </c>
      <c s="338"/>
      <c s="338"/>
      <c s="337"/>
      <c s="339"/>
      <c s="340"/>
      <c s="340"/>
      <c s="339"/>
      <c s="373"/>
      <c s="334">
        <f t="shared" si="38"/>
        <v>0</v>
      </c>
      <c s="374"/>
      <c s="375"/>
      <c s="376"/>
      <c s="395" t="str">
        <f t="shared" si="39"/>
        <v/>
      </c>
      <c s="375"/>
      <c s="377"/>
    </row>
    <row r="605" spans="4:19" ht="18" customHeight="1">
      <c r="D605">
        <f t="shared" si="40"/>
        <v>0</v>
      </c>
      <c s="338"/>
      <c s="338"/>
      <c s="337"/>
      <c s="339"/>
      <c s="340"/>
      <c s="340"/>
      <c s="339"/>
      <c s="373"/>
      <c s="334">
        <f t="shared" si="38"/>
        <v>0</v>
      </c>
      <c s="374"/>
      <c s="375"/>
      <c s="376"/>
      <c s="395" t="str">
        <f t="shared" si="39"/>
        <v/>
      </c>
      <c s="375"/>
      <c s="377"/>
    </row>
    <row r="606" spans="4:19" ht="18" customHeight="1">
      <c r="D606">
        <f t="shared" si="40"/>
        <v>0</v>
      </c>
      <c s="338"/>
      <c s="338"/>
      <c s="337"/>
      <c s="339"/>
      <c s="340"/>
      <c s="340"/>
      <c s="339"/>
      <c s="373"/>
      <c s="334">
        <f t="shared" si="38"/>
        <v>0</v>
      </c>
      <c s="374"/>
      <c s="375"/>
      <c s="376"/>
      <c s="395" t="str">
        <f t="shared" si="39"/>
        <v/>
      </c>
      <c s="375"/>
      <c s="377"/>
    </row>
    <row r="607" spans="4:19" ht="18" customHeight="1">
      <c r="D607">
        <f t="shared" si="40"/>
        <v>0</v>
      </c>
      <c s="338"/>
      <c s="338"/>
      <c s="337"/>
      <c s="339"/>
      <c s="340"/>
      <c s="340"/>
      <c s="339"/>
      <c s="373"/>
      <c s="334">
        <f t="shared" si="38"/>
        <v>0</v>
      </c>
      <c s="374"/>
      <c s="375"/>
      <c s="376"/>
      <c s="395" t="str">
        <f t="shared" si="39"/>
        <v/>
      </c>
      <c s="375"/>
      <c s="377"/>
    </row>
    <row r="608" spans="4:19" ht="18" customHeight="1">
      <c r="D608">
        <f t="shared" si="40"/>
        <v>0</v>
      </c>
      <c s="338"/>
      <c s="338"/>
      <c s="337"/>
      <c s="339"/>
      <c s="340"/>
      <c s="340"/>
      <c s="339"/>
      <c s="373"/>
      <c s="334">
        <f t="shared" si="38"/>
        <v>0</v>
      </c>
      <c s="374"/>
      <c s="375"/>
      <c s="376"/>
      <c s="395" t="str">
        <f t="shared" si="39"/>
        <v/>
      </c>
      <c s="375"/>
      <c s="377"/>
    </row>
    <row r="609" spans="4:19" ht="18" customHeight="1">
      <c r="D609">
        <f t="shared" si="40"/>
        <v>0</v>
      </c>
      <c s="338"/>
      <c s="338"/>
      <c s="337"/>
      <c s="339"/>
      <c s="340"/>
      <c s="340"/>
      <c s="339"/>
      <c s="373"/>
      <c s="334">
        <f t="shared" si="38"/>
        <v>0</v>
      </c>
      <c s="374"/>
      <c s="375"/>
      <c s="376"/>
      <c s="395" t="str">
        <f t="shared" si="39"/>
        <v/>
      </c>
      <c s="375"/>
      <c s="377"/>
    </row>
    <row r="610" spans="4:19" ht="18" customHeight="1">
      <c r="D610">
        <f t="shared" si="40"/>
        <v>0</v>
      </c>
      <c s="338"/>
      <c s="338"/>
      <c s="337"/>
      <c s="339"/>
      <c s="340"/>
      <c s="340"/>
      <c s="339"/>
      <c s="373"/>
      <c s="334">
        <f t="shared" si="38"/>
        <v>0</v>
      </c>
      <c s="374"/>
      <c s="375"/>
      <c s="376"/>
      <c s="395" t="str">
        <f t="shared" si="39"/>
        <v/>
      </c>
      <c s="375"/>
      <c s="377"/>
    </row>
    <row r="611" spans="4:19" ht="18" customHeight="1">
      <c r="D611">
        <f t="shared" si="40"/>
        <v>0</v>
      </c>
      <c s="338"/>
      <c s="338"/>
      <c s="337"/>
      <c s="339"/>
      <c s="340"/>
      <c s="340"/>
      <c s="339"/>
      <c s="373"/>
      <c s="334">
        <f t="shared" si="38"/>
        <v>0</v>
      </c>
      <c s="374"/>
      <c s="375"/>
      <c s="376"/>
      <c s="395" t="str">
        <f t="shared" si="39"/>
        <v/>
      </c>
      <c s="375"/>
      <c s="377"/>
    </row>
    <row r="612" spans="4:19" ht="18" customHeight="1">
      <c r="D612">
        <f t="shared" si="40"/>
        <v>0</v>
      </c>
      <c s="338"/>
      <c s="338"/>
      <c s="337"/>
      <c s="339"/>
      <c s="340"/>
      <c s="340"/>
      <c s="339"/>
      <c s="373"/>
      <c s="334">
        <f t="shared" si="38"/>
        <v>0</v>
      </c>
      <c s="374"/>
      <c s="375"/>
      <c s="376"/>
      <c s="395" t="str">
        <f t="shared" si="39"/>
        <v/>
      </c>
      <c s="375"/>
      <c s="377"/>
    </row>
    <row r="613" spans="4:19" ht="18" customHeight="1">
      <c r="D613">
        <f t="shared" si="40"/>
        <v>0</v>
      </c>
      <c s="338"/>
      <c s="338"/>
      <c s="337"/>
      <c s="339"/>
      <c s="340"/>
      <c s="340"/>
      <c s="339"/>
      <c s="373"/>
      <c s="334">
        <f t="shared" si="38"/>
        <v>0</v>
      </c>
      <c s="374"/>
      <c s="375"/>
      <c s="376"/>
      <c s="395" t="str">
        <f t="shared" si="39"/>
        <v/>
      </c>
      <c s="375"/>
      <c s="377"/>
    </row>
    <row r="614" spans="4:19" ht="18" customHeight="1">
      <c r="D614">
        <f t="shared" si="40"/>
        <v>0</v>
      </c>
      <c s="338"/>
      <c s="338"/>
      <c s="337"/>
      <c s="339"/>
      <c s="340"/>
      <c s="340"/>
      <c s="339"/>
      <c s="373"/>
      <c s="334">
        <f t="shared" si="38"/>
        <v>0</v>
      </c>
      <c s="374"/>
      <c s="375"/>
      <c s="376"/>
      <c s="395" t="str">
        <f t="shared" si="39"/>
        <v/>
      </c>
      <c s="375"/>
      <c s="377"/>
    </row>
    <row r="615" spans="4:19" ht="18" customHeight="1">
      <c r="D615">
        <f t="shared" si="40"/>
        <v>0</v>
      </c>
      <c s="338"/>
      <c s="338"/>
      <c s="337"/>
      <c s="339"/>
      <c s="340"/>
      <c s="340"/>
      <c s="339"/>
      <c s="373"/>
      <c s="334">
        <f t="shared" si="38"/>
        <v>0</v>
      </c>
      <c s="374"/>
      <c s="375"/>
      <c s="376"/>
      <c s="395" t="str">
        <f t="shared" si="39"/>
        <v/>
      </c>
      <c s="375"/>
      <c s="377"/>
    </row>
    <row r="616" spans="4:19" ht="18" customHeight="1">
      <c r="D616">
        <f t="shared" si="40"/>
        <v>0</v>
      </c>
      <c s="338"/>
      <c s="338"/>
      <c s="337"/>
      <c s="339"/>
      <c s="340"/>
      <c s="340"/>
      <c s="339"/>
      <c s="373"/>
      <c s="334">
        <f t="shared" si="38"/>
        <v>0</v>
      </c>
      <c s="374"/>
      <c s="375"/>
      <c s="376"/>
      <c s="395" t="str">
        <f t="shared" si="39"/>
        <v/>
      </c>
      <c s="375"/>
      <c s="377"/>
    </row>
    <row r="617" spans="4:19" ht="18" customHeight="1">
      <c r="D617">
        <f t="shared" si="40"/>
        <v>0</v>
      </c>
      <c s="338"/>
      <c s="338"/>
      <c s="337"/>
      <c s="339"/>
      <c s="340"/>
      <c s="340"/>
      <c s="339"/>
      <c s="373"/>
      <c s="334">
        <f t="shared" si="38"/>
        <v>0</v>
      </c>
      <c s="374"/>
      <c s="375"/>
      <c s="376"/>
      <c s="395" t="str">
        <f t="shared" si="39"/>
        <v/>
      </c>
      <c s="375"/>
      <c s="377"/>
    </row>
    <row r="618" spans="4:19" ht="18" customHeight="1">
      <c r="D618">
        <f t="shared" si="40"/>
        <v>0</v>
      </c>
      <c s="338"/>
      <c s="338"/>
      <c s="337"/>
      <c s="339"/>
      <c s="340"/>
      <c s="340"/>
      <c s="339"/>
      <c s="373"/>
      <c s="334">
        <f t="shared" si="38"/>
        <v>0</v>
      </c>
      <c s="374"/>
      <c s="375"/>
      <c s="376"/>
      <c s="395" t="str">
        <f t="shared" si="39"/>
        <v/>
      </c>
      <c s="375"/>
      <c s="377"/>
    </row>
    <row r="619" spans="4:19" ht="18" customHeight="1">
      <c r="D619">
        <f t="shared" si="40"/>
        <v>0</v>
      </c>
      <c s="338"/>
      <c s="338"/>
      <c s="337"/>
      <c s="339"/>
      <c s="340"/>
      <c s="340"/>
      <c s="339"/>
      <c s="373"/>
      <c s="334">
        <f t="shared" si="38"/>
        <v>0</v>
      </c>
      <c s="374"/>
      <c s="375"/>
      <c s="376"/>
      <c s="395" t="str">
        <f t="shared" si="39"/>
        <v/>
      </c>
      <c s="375"/>
      <c s="377"/>
    </row>
    <row r="620" spans="4:20" ht="18" customHeight="1">
      <c r="D620">
        <f t="shared" si="40"/>
        <v>0</v>
      </c>
      <c s="338"/>
      <c s="338"/>
      <c s="337"/>
      <c s="339"/>
      <c s="340"/>
      <c s="340"/>
      <c s="339"/>
      <c s="373"/>
      <c s="334">
        <f t="shared" si="38"/>
        <v>0</v>
      </c>
      <c s="374"/>
      <c s="375"/>
      <c s="376"/>
      <c s="395" t="str">
        <f t="shared" si="39"/>
        <v/>
      </c>
      <c s="375"/>
      <c s="377"/>
      <c t="s">
        <v>113</v>
      </c>
    </row>
    <row r="621" spans="4:19" ht="18" customHeight="1">
      <c r="D621">
        <f t="shared" si="40"/>
        <v>0</v>
      </c>
      <c s="338"/>
      <c s="338"/>
      <c s="337"/>
      <c s="339"/>
      <c s="340"/>
      <c s="340"/>
      <c s="339"/>
      <c s="373"/>
      <c s="334">
        <f t="shared" si="38"/>
        <v>0</v>
      </c>
      <c s="374"/>
      <c s="375"/>
      <c s="376"/>
      <c s="395" t="str">
        <f t="shared" si="39"/>
        <v/>
      </c>
      <c s="375"/>
      <c s="377"/>
    </row>
    <row r="622" spans="4:19" ht="18" customHeight="1">
      <c r="D622">
        <f t="shared" si="40"/>
        <v>0</v>
      </c>
      <c s="338"/>
      <c s="338"/>
      <c s="337"/>
      <c s="339"/>
      <c s="340"/>
      <c s="340"/>
      <c s="339"/>
      <c s="373"/>
      <c s="334">
        <f t="shared" si="38"/>
        <v>0</v>
      </c>
      <c s="374"/>
      <c s="375"/>
      <c s="376"/>
      <c s="395" t="str">
        <f t="shared" si="39"/>
        <v/>
      </c>
      <c s="375"/>
      <c s="377"/>
    </row>
    <row r="623" spans="4:20" ht="18" customHeight="1">
      <c r="D623">
        <f t="shared" si="40"/>
        <v>0</v>
      </c>
      <c s="338"/>
      <c s="338"/>
      <c s="337"/>
      <c s="339"/>
      <c s="340"/>
      <c s="340"/>
      <c s="339"/>
      <c s="373"/>
      <c s="334">
        <f t="shared" si="41" ref="M623:M683">IFERROR(IF(D623&gt;=1,(IF(L623&gt;=$H$1,ROUNDDOWN(($G$1-L623)/365,0),0)),0),0)</f>
        <v>0</v>
      </c>
      <c s="374"/>
      <c s="375"/>
      <c s="376"/>
      <c s="395" t="str">
        <f t="shared" si="39"/>
        <v/>
      </c>
      <c s="375"/>
      <c s="377"/>
      <c t="s">
        <v>113</v>
      </c>
    </row>
    <row r="624" spans="4:19" ht="18" customHeight="1">
      <c r="D624">
        <f t="shared" si="40"/>
        <v>0</v>
      </c>
      <c s="338"/>
      <c s="338"/>
      <c s="337"/>
      <c s="339"/>
      <c s="340"/>
      <c s="340"/>
      <c s="339"/>
      <c s="373"/>
      <c s="334">
        <f>IFERROR(IF(D624&gt;=1,(IF(L624&gt;=$H$1,ROUNDDOWN(($G$1-L624)/365,0),0)),0),0)</f>
        <v>0</v>
      </c>
      <c s="374"/>
      <c s="375"/>
      <c s="376"/>
      <c s="395" t="str">
        <f t="shared" si="39"/>
        <v/>
      </c>
      <c s="375"/>
      <c s="377"/>
    </row>
    <row r="625" spans="4:19" ht="18" customHeight="1">
      <c r="D625">
        <f t="shared" si="40"/>
        <v>0</v>
      </c>
      <c s="338"/>
      <c s="338"/>
      <c s="337"/>
      <c s="339"/>
      <c s="340"/>
      <c s="340"/>
      <c s="339"/>
      <c s="373"/>
      <c s="334">
        <f t="shared" si="41"/>
        <v>0</v>
      </c>
      <c s="374"/>
      <c s="375"/>
      <c s="376"/>
      <c s="395" t="str">
        <f t="shared" si="39"/>
        <v/>
      </c>
      <c s="375"/>
      <c s="377"/>
    </row>
    <row r="626" spans="4:19" ht="18" customHeight="1">
      <c r="D626">
        <f t="shared" si="40"/>
        <v>0</v>
      </c>
      <c s="338"/>
      <c s="338"/>
      <c s="337"/>
      <c s="339"/>
      <c s="340"/>
      <c s="340"/>
      <c s="339"/>
      <c s="373"/>
      <c s="334">
        <f>IFERROR(IF(D626&gt;=1,(IF(L626&gt;=$H$1,ROUNDDOWN(($G$1-L626)/365,0),0)),0),0)</f>
        <v>0</v>
      </c>
      <c s="374"/>
      <c s="375"/>
      <c s="376"/>
      <c s="395" t="str">
        <f t="shared" si="39"/>
        <v/>
      </c>
      <c s="375"/>
      <c s="377"/>
    </row>
    <row r="627" spans="4:19" ht="18" customHeight="1">
      <c r="D627">
        <f t="shared" si="40"/>
        <v>0</v>
      </c>
      <c s="338"/>
      <c s="338"/>
      <c s="337"/>
      <c s="339"/>
      <c s="340"/>
      <c s="340"/>
      <c s="339"/>
      <c s="373"/>
      <c s="334">
        <f t="shared" si="41"/>
        <v>0</v>
      </c>
      <c s="374"/>
      <c s="375"/>
      <c s="376"/>
      <c s="395" t="str">
        <f t="shared" si="39"/>
        <v/>
      </c>
      <c s="375"/>
      <c s="377"/>
    </row>
    <row r="628" spans="4:19" ht="18" customHeight="1">
      <c r="D628">
        <f t="shared" si="40"/>
        <v>0</v>
      </c>
      <c s="338"/>
      <c s="338"/>
      <c s="337"/>
      <c s="339"/>
      <c s="340"/>
      <c s="340"/>
      <c s="339"/>
      <c s="373"/>
      <c s="334">
        <f t="shared" si="41"/>
        <v>0</v>
      </c>
      <c s="374"/>
      <c s="375"/>
      <c s="376"/>
      <c s="395" t="str">
        <f t="shared" si="39"/>
        <v/>
      </c>
      <c s="375"/>
      <c s="377"/>
    </row>
    <row r="629" spans="4:19" ht="18" customHeight="1">
      <c r="D629">
        <f t="shared" si="40"/>
        <v>0</v>
      </c>
      <c s="338"/>
      <c s="338"/>
      <c s="337"/>
      <c s="339"/>
      <c s="340"/>
      <c s="340"/>
      <c s="339"/>
      <c s="373"/>
      <c s="334">
        <f t="shared" si="41"/>
        <v>0</v>
      </c>
      <c s="374"/>
      <c s="375"/>
      <c s="376"/>
      <c s="395" t="str">
        <f t="shared" si="39"/>
        <v/>
      </c>
      <c s="375"/>
      <c s="377"/>
    </row>
    <row r="630" spans="4:19" ht="18" customHeight="1">
      <c r="D630">
        <f t="shared" si="40"/>
        <v>0</v>
      </c>
      <c s="338"/>
      <c s="338"/>
      <c s="337"/>
      <c s="339"/>
      <c s="340"/>
      <c s="340"/>
      <c s="339"/>
      <c s="373"/>
      <c s="334">
        <f t="shared" si="41"/>
        <v>0</v>
      </c>
      <c s="374"/>
      <c s="375"/>
      <c s="376"/>
      <c s="395" t="str">
        <f t="shared" si="39"/>
        <v/>
      </c>
      <c s="375"/>
      <c s="377"/>
    </row>
    <row r="631" spans="4:19" ht="18" customHeight="1">
      <c r="D631">
        <f t="shared" si="40"/>
        <v>0</v>
      </c>
      <c s="338"/>
      <c s="338"/>
      <c s="337"/>
      <c s="339"/>
      <c s="340"/>
      <c s="340"/>
      <c s="339"/>
      <c s="373"/>
      <c s="334">
        <f t="shared" si="41"/>
        <v>0</v>
      </c>
      <c s="374"/>
      <c s="375"/>
      <c s="376"/>
      <c s="395" t="str">
        <f t="shared" si="39"/>
        <v/>
      </c>
      <c s="375"/>
      <c s="377"/>
    </row>
    <row r="632" spans="4:19" ht="18" customHeight="1">
      <c r="D632">
        <f t="shared" si="40"/>
        <v>0</v>
      </c>
      <c s="338"/>
      <c s="338"/>
      <c s="337"/>
      <c s="339"/>
      <c s="340"/>
      <c s="340"/>
      <c s="339"/>
      <c s="373"/>
      <c s="334">
        <f t="shared" si="41"/>
        <v>0</v>
      </c>
      <c s="374"/>
      <c s="375"/>
      <c s="376"/>
      <c s="395" t="str">
        <f t="shared" si="39"/>
        <v/>
      </c>
      <c s="375"/>
      <c s="377"/>
    </row>
    <row r="633" spans="4:19" ht="18" customHeight="1">
      <c r="D633">
        <f t="shared" si="40"/>
        <v>0</v>
      </c>
      <c s="338"/>
      <c s="338"/>
      <c s="337"/>
      <c s="339"/>
      <c s="340"/>
      <c s="340"/>
      <c s="339"/>
      <c s="373"/>
      <c s="334">
        <f t="shared" si="41"/>
        <v>0</v>
      </c>
      <c s="374"/>
      <c s="375"/>
      <c s="376"/>
      <c s="395" t="str">
        <f t="shared" si="39"/>
        <v/>
      </c>
      <c s="375"/>
      <c s="377"/>
    </row>
    <row r="634" spans="4:19" ht="18" customHeight="1">
      <c r="D634">
        <f t="shared" si="40"/>
        <v>0</v>
      </c>
      <c s="338"/>
      <c s="338"/>
      <c s="337"/>
      <c s="339"/>
      <c s="340"/>
      <c s="340"/>
      <c s="339"/>
      <c s="373"/>
      <c s="334">
        <f t="shared" si="41"/>
        <v>0</v>
      </c>
      <c s="374"/>
      <c s="375"/>
      <c s="376"/>
      <c s="395" t="str">
        <f t="shared" si="39"/>
        <v/>
      </c>
      <c s="375"/>
      <c s="377"/>
    </row>
    <row r="635" spans="4:19" ht="18" customHeight="1">
      <c r="D635">
        <f t="shared" si="40"/>
        <v>0</v>
      </c>
      <c s="338"/>
      <c s="338"/>
      <c s="337"/>
      <c s="339"/>
      <c s="340"/>
      <c s="340"/>
      <c s="339"/>
      <c s="373"/>
      <c s="334">
        <f t="shared" si="41"/>
        <v>0</v>
      </c>
      <c s="374"/>
      <c s="375"/>
      <c s="376"/>
      <c s="395" t="str">
        <f t="shared" si="39"/>
        <v/>
      </c>
      <c s="375"/>
      <c s="377"/>
    </row>
    <row r="636" spans="4:19" ht="18" customHeight="1">
      <c r="D636">
        <f t="shared" si="40"/>
        <v>0</v>
      </c>
      <c s="338"/>
      <c s="338"/>
      <c s="337"/>
      <c s="339"/>
      <c s="340"/>
      <c s="340"/>
      <c s="339"/>
      <c s="373"/>
      <c s="334">
        <f t="shared" si="41"/>
        <v>0</v>
      </c>
      <c s="374"/>
      <c s="375"/>
      <c s="376"/>
      <c s="395" t="str">
        <f t="shared" si="39"/>
        <v/>
      </c>
      <c s="375"/>
      <c s="377"/>
    </row>
    <row r="637" spans="4:19" ht="18" customHeight="1">
      <c r="D637">
        <f t="shared" si="40"/>
        <v>0</v>
      </c>
      <c s="338"/>
      <c s="338"/>
      <c s="337"/>
      <c s="339"/>
      <c s="340"/>
      <c s="340"/>
      <c s="339"/>
      <c s="373"/>
      <c s="334">
        <f t="shared" si="41"/>
        <v>0</v>
      </c>
      <c s="374"/>
      <c s="375"/>
      <c s="376"/>
      <c s="395" t="str">
        <f t="shared" si="39"/>
        <v/>
      </c>
      <c s="375"/>
      <c s="377"/>
    </row>
    <row r="638" spans="4:19" ht="18" customHeight="1">
      <c r="D638">
        <f t="shared" si="40"/>
        <v>0</v>
      </c>
      <c s="338"/>
      <c s="338"/>
      <c s="337"/>
      <c s="339"/>
      <c s="340"/>
      <c s="340"/>
      <c s="339"/>
      <c s="373"/>
      <c s="334">
        <f t="shared" si="41"/>
        <v>0</v>
      </c>
      <c s="374"/>
      <c s="375"/>
      <c s="376"/>
      <c s="395" t="str">
        <f t="shared" si="39"/>
        <v/>
      </c>
      <c s="375"/>
      <c s="377"/>
    </row>
    <row r="639" spans="4:19" ht="18" customHeight="1">
      <c r="D639">
        <f t="shared" si="40"/>
        <v>0</v>
      </c>
      <c s="338"/>
      <c s="338"/>
      <c s="337"/>
      <c s="339"/>
      <c s="340"/>
      <c s="340"/>
      <c s="339"/>
      <c s="373"/>
      <c s="334">
        <f t="shared" si="41"/>
        <v>0</v>
      </c>
      <c s="374"/>
      <c s="375"/>
      <c s="376"/>
      <c s="395" t="str">
        <f t="shared" si="39"/>
        <v/>
      </c>
      <c s="375"/>
      <c s="377"/>
    </row>
    <row r="640" spans="4:19" ht="18" customHeight="1">
      <c r="D640">
        <f t="shared" si="40"/>
        <v>0</v>
      </c>
      <c s="338"/>
      <c s="338"/>
      <c s="337"/>
      <c s="339"/>
      <c s="340"/>
      <c s="340"/>
      <c s="339"/>
      <c s="373"/>
      <c s="334">
        <f t="shared" si="41"/>
        <v>0</v>
      </c>
      <c s="374"/>
      <c s="375"/>
      <c s="376"/>
      <c s="395" t="str">
        <f t="shared" si="39"/>
        <v/>
      </c>
      <c s="375"/>
      <c s="377"/>
    </row>
    <row r="641" spans="4:19" ht="18" customHeight="1">
      <c r="D641">
        <f t="shared" si="40"/>
        <v>0</v>
      </c>
      <c s="338"/>
      <c s="338"/>
      <c s="337"/>
      <c s="339"/>
      <c s="340"/>
      <c s="340"/>
      <c s="339"/>
      <c s="373"/>
      <c s="334">
        <f t="shared" si="41"/>
        <v>0</v>
      </c>
      <c s="374"/>
      <c s="375"/>
      <c s="376"/>
      <c s="395" t="str">
        <f t="shared" si="39"/>
        <v/>
      </c>
      <c s="375"/>
      <c s="377"/>
    </row>
    <row r="642" spans="4:19" ht="30.75" customHeight="1">
      <c r="D642">
        <f t="shared" si="40"/>
        <v>0</v>
      </c>
      <c s="338"/>
      <c s="338"/>
      <c s="337"/>
      <c s="339"/>
      <c s="340"/>
      <c s="340"/>
      <c s="339"/>
      <c s="373"/>
      <c s="334">
        <f t="shared" si="41"/>
        <v>0</v>
      </c>
      <c s="374"/>
      <c s="375"/>
      <c s="376"/>
      <c s="395" t="str">
        <f t="shared" si="39"/>
        <v/>
      </c>
      <c s="375"/>
      <c s="377"/>
    </row>
    <row r="643" spans="4:19" ht="30.75" customHeight="1">
      <c r="D643">
        <f t="shared" si="40"/>
        <v>0</v>
      </c>
      <c s="338"/>
      <c s="338"/>
      <c s="337"/>
      <c s="339"/>
      <c s="340"/>
      <c s="340"/>
      <c s="339"/>
      <c s="373"/>
      <c s="334">
        <f t="shared" si="41"/>
        <v>0</v>
      </c>
      <c s="374"/>
      <c s="375"/>
      <c s="376"/>
      <c s="395" t="str">
        <f t="shared" si="39"/>
        <v/>
      </c>
      <c s="375"/>
      <c s="377"/>
    </row>
    <row r="644" spans="4:19" ht="24" customHeight="1">
      <c r="D644">
        <f t="shared" si="40"/>
        <v>0</v>
      </c>
      <c s="338"/>
      <c s="338"/>
      <c s="337"/>
      <c s="339"/>
      <c s="340"/>
      <c s="340"/>
      <c s="339"/>
      <c s="373"/>
      <c s="334">
        <f t="shared" si="41"/>
        <v>0</v>
      </c>
      <c s="374"/>
      <c s="375"/>
      <c s="376"/>
      <c s="395" t="str">
        <f t="shared" si="39"/>
        <v/>
      </c>
      <c s="375"/>
      <c s="377"/>
    </row>
    <row r="645" spans="4:19" ht="18" customHeight="1">
      <c r="D645">
        <f t="shared" si="40"/>
        <v>0</v>
      </c>
      <c s="338"/>
      <c s="338"/>
      <c s="337"/>
      <c s="339"/>
      <c s="340"/>
      <c s="340"/>
      <c s="339"/>
      <c s="373"/>
      <c s="334">
        <f t="shared" si="41"/>
        <v>0</v>
      </c>
      <c s="374"/>
      <c s="375"/>
      <c s="376"/>
      <c s="395" t="str">
        <f t="shared" si="39"/>
        <v/>
      </c>
      <c s="375"/>
      <c s="377"/>
    </row>
    <row r="646" spans="4:19" ht="18" customHeight="1">
      <c r="D646">
        <f t="shared" si="40"/>
        <v>0</v>
      </c>
      <c s="338"/>
      <c s="338"/>
      <c s="337"/>
      <c s="339"/>
      <c s="340"/>
      <c s="340"/>
      <c s="339"/>
      <c s="373"/>
      <c s="334">
        <f t="shared" si="41"/>
        <v>0</v>
      </c>
      <c s="374"/>
      <c s="375"/>
      <c s="376"/>
      <c s="395" t="str">
        <f t="shared" si="39"/>
        <v/>
      </c>
      <c s="375"/>
      <c s="377"/>
    </row>
    <row r="647" spans="4:19" ht="18" customHeight="1">
      <c r="D647">
        <f t="shared" si="42" ref="D647:D711">IF(E647&gt;=1,(IF(LEN(I647)&gt;=2,(IF(LEN(K647)&gt;=1,(IF(N647&gt;=18,1,0)),0)),0)),0)</f>
        <v>0</v>
      </c>
      <c s="338"/>
      <c s="338"/>
      <c s="337"/>
      <c s="339"/>
      <c s="340"/>
      <c s="340"/>
      <c s="339"/>
      <c s="373"/>
      <c s="334">
        <f t="shared" si="41"/>
        <v>0</v>
      </c>
      <c s="374"/>
      <c s="375"/>
      <c s="376"/>
      <c s="395" t="str">
        <f t="shared" si="43" ref="Q647:Q710">SUBSTITUTE(P647,LEFT(P647,8),"xxxxxxxx")</f>
        <v/>
      </c>
      <c s="375"/>
      <c s="377"/>
    </row>
    <row r="648" spans="4:19" ht="18" customHeight="1">
      <c r="D648">
        <f t="shared" si="42"/>
        <v>0</v>
      </c>
      <c s="338"/>
      <c s="338"/>
      <c s="337"/>
      <c s="339"/>
      <c s="340"/>
      <c s="340"/>
      <c s="339"/>
      <c s="373"/>
      <c s="334">
        <f t="shared" si="41"/>
        <v>0</v>
      </c>
      <c s="374"/>
      <c s="375"/>
      <c s="376"/>
      <c s="395" t="str">
        <f t="shared" si="43"/>
        <v/>
      </c>
      <c s="375"/>
      <c s="377"/>
    </row>
    <row r="649" spans="4:19" ht="18" customHeight="1">
      <c r="D649">
        <f t="shared" si="42"/>
        <v>0</v>
      </c>
      <c s="338"/>
      <c s="338"/>
      <c s="337"/>
      <c s="339"/>
      <c s="340"/>
      <c s="340"/>
      <c s="339"/>
      <c s="373"/>
      <c s="334">
        <f t="shared" si="41"/>
        <v>0</v>
      </c>
      <c s="374"/>
      <c s="375"/>
      <c s="376"/>
      <c s="395" t="str">
        <f t="shared" si="43"/>
        <v/>
      </c>
      <c s="375"/>
      <c s="377"/>
    </row>
    <row r="650" spans="4:19" ht="18" customHeight="1">
      <c r="D650">
        <f t="shared" si="42"/>
        <v>0</v>
      </c>
      <c s="338"/>
      <c s="338"/>
      <c s="337"/>
      <c s="339"/>
      <c s="340"/>
      <c s="340"/>
      <c s="339"/>
      <c s="373"/>
      <c s="334">
        <f t="shared" si="41"/>
        <v>0</v>
      </c>
      <c s="374"/>
      <c s="375"/>
      <c s="376"/>
      <c s="395" t="str">
        <f t="shared" si="43"/>
        <v/>
      </c>
      <c s="375"/>
      <c s="377"/>
    </row>
    <row r="651" spans="4:19" ht="18" customHeight="1">
      <c r="D651">
        <f t="shared" si="42"/>
        <v>0</v>
      </c>
      <c s="338"/>
      <c s="338"/>
      <c s="337"/>
      <c s="339"/>
      <c s="340"/>
      <c s="340"/>
      <c s="339"/>
      <c s="373"/>
      <c s="334">
        <f t="shared" si="41"/>
        <v>0</v>
      </c>
      <c s="374"/>
      <c s="375"/>
      <c s="376"/>
      <c s="395" t="str">
        <f t="shared" si="43"/>
        <v/>
      </c>
      <c s="375"/>
      <c s="377"/>
    </row>
    <row r="652" spans="4:19" ht="18" customHeight="1">
      <c r="D652">
        <f t="shared" si="42"/>
        <v>0</v>
      </c>
      <c s="338"/>
      <c s="338"/>
      <c s="337"/>
      <c s="339"/>
      <c s="340"/>
      <c s="340"/>
      <c s="339"/>
      <c s="373"/>
      <c s="334">
        <f t="shared" si="41"/>
        <v>0</v>
      </c>
      <c s="374"/>
      <c s="375"/>
      <c s="376"/>
      <c s="395" t="str">
        <f t="shared" si="43"/>
        <v/>
      </c>
      <c s="375"/>
      <c s="377"/>
    </row>
    <row r="653" spans="4:19" ht="18" customHeight="1">
      <c r="D653">
        <f t="shared" si="42"/>
        <v>0</v>
      </c>
      <c s="338"/>
      <c s="338"/>
      <c s="337"/>
      <c s="339"/>
      <c s="340"/>
      <c s="340"/>
      <c s="339"/>
      <c s="373"/>
      <c s="334">
        <f t="shared" si="41"/>
        <v>0</v>
      </c>
      <c s="374"/>
      <c s="375"/>
      <c s="376"/>
      <c s="395" t="str">
        <f t="shared" si="43"/>
        <v/>
      </c>
      <c s="375"/>
      <c s="377"/>
    </row>
    <row r="654" spans="4:19" ht="18" customHeight="1">
      <c r="D654">
        <f t="shared" si="42"/>
        <v>0</v>
      </c>
      <c s="338"/>
      <c s="338"/>
      <c s="337"/>
      <c s="339"/>
      <c s="340"/>
      <c s="340"/>
      <c s="339"/>
      <c s="373"/>
      <c s="334">
        <f t="shared" si="41"/>
        <v>0</v>
      </c>
      <c s="374"/>
      <c s="375"/>
      <c s="376"/>
      <c s="395" t="str">
        <f t="shared" si="43"/>
        <v/>
      </c>
      <c s="375"/>
      <c s="377"/>
    </row>
    <row r="655" spans="4:19" ht="18" customHeight="1">
      <c r="D655">
        <f t="shared" si="42"/>
        <v>0</v>
      </c>
      <c s="338"/>
      <c s="338"/>
      <c s="337"/>
      <c s="339"/>
      <c s="340"/>
      <c s="340"/>
      <c s="339"/>
      <c s="373"/>
      <c s="334">
        <f t="shared" si="41"/>
        <v>0</v>
      </c>
      <c s="374"/>
      <c s="375"/>
      <c s="376"/>
      <c s="395" t="str">
        <f t="shared" si="43"/>
        <v/>
      </c>
      <c s="375"/>
      <c s="377"/>
    </row>
    <row r="656" spans="4:19" ht="18" customHeight="1">
      <c r="D656">
        <f t="shared" si="42"/>
        <v>0</v>
      </c>
      <c s="338"/>
      <c s="338"/>
      <c s="337"/>
      <c s="339"/>
      <c s="340"/>
      <c s="340"/>
      <c s="339"/>
      <c s="373"/>
      <c s="334">
        <f t="shared" si="41"/>
        <v>0</v>
      </c>
      <c s="374"/>
      <c s="375"/>
      <c s="376"/>
      <c s="395" t="str">
        <f t="shared" si="43"/>
        <v/>
      </c>
      <c s="375"/>
      <c s="377"/>
    </row>
    <row r="657" spans="4:19" ht="18" customHeight="1">
      <c r="D657">
        <f t="shared" si="42"/>
        <v>0</v>
      </c>
      <c s="338"/>
      <c s="338"/>
      <c s="337"/>
      <c s="339"/>
      <c s="340"/>
      <c s="340"/>
      <c s="339"/>
      <c s="373"/>
      <c s="334">
        <f>IFERROR(IF(D657&gt;=1,(IF(L657&gt;=$H$1,ROUNDDOWN(($G$1-L657)/365,0),0)),0),0)</f>
        <v>0</v>
      </c>
      <c s="374"/>
      <c s="375"/>
      <c s="376"/>
      <c s="395" t="str">
        <f t="shared" si="43"/>
        <v/>
      </c>
      <c s="375"/>
      <c s="377"/>
    </row>
    <row r="658" spans="4:19" ht="18" customHeight="1">
      <c r="D658">
        <f t="shared" si="42"/>
        <v>0</v>
      </c>
      <c s="338"/>
      <c s="338"/>
      <c s="337"/>
      <c s="339"/>
      <c s="340"/>
      <c s="340"/>
      <c s="339"/>
      <c s="373"/>
      <c s="334">
        <f t="shared" si="41"/>
        <v>0</v>
      </c>
      <c s="374"/>
      <c s="375"/>
      <c s="376"/>
      <c s="395" t="str">
        <f t="shared" si="43"/>
        <v/>
      </c>
      <c s="375"/>
      <c s="377"/>
    </row>
    <row r="659" spans="4:19" ht="18" customHeight="1">
      <c r="D659">
        <f t="shared" si="42"/>
        <v>0</v>
      </c>
      <c s="338"/>
      <c s="338"/>
      <c s="337"/>
      <c s="339"/>
      <c s="340"/>
      <c s="340"/>
      <c s="339"/>
      <c s="373"/>
      <c s="334">
        <f t="shared" si="41"/>
        <v>0</v>
      </c>
      <c s="374"/>
      <c s="375"/>
      <c s="376"/>
      <c s="395" t="str">
        <f t="shared" si="43"/>
        <v/>
      </c>
      <c s="375"/>
      <c s="377"/>
    </row>
    <row r="660" spans="4:19" ht="18" customHeight="1">
      <c r="D660">
        <f t="shared" si="42"/>
        <v>0</v>
      </c>
      <c s="338"/>
      <c s="338"/>
      <c s="337"/>
      <c s="339"/>
      <c s="340"/>
      <c s="340"/>
      <c s="339"/>
      <c s="373"/>
      <c s="334">
        <f t="shared" si="41"/>
        <v>0</v>
      </c>
      <c s="374"/>
      <c s="375"/>
      <c s="376"/>
      <c s="395" t="str">
        <f t="shared" si="43"/>
        <v/>
      </c>
      <c s="375"/>
      <c s="377"/>
    </row>
    <row r="661" spans="4:19" ht="18" customHeight="1">
      <c r="D661">
        <f t="shared" si="42"/>
        <v>0</v>
      </c>
      <c s="338"/>
      <c s="338"/>
      <c s="337"/>
      <c s="339"/>
      <c s="340"/>
      <c s="340"/>
      <c s="339"/>
      <c s="373"/>
      <c s="334">
        <f t="shared" si="41"/>
        <v>0</v>
      </c>
      <c s="374"/>
      <c s="375"/>
      <c s="376"/>
      <c s="395" t="str">
        <f t="shared" si="43"/>
        <v/>
      </c>
      <c s="375"/>
      <c s="377"/>
    </row>
    <row r="662" spans="4:19" ht="18" customHeight="1">
      <c r="D662">
        <f t="shared" si="42"/>
        <v>0</v>
      </c>
      <c s="338"/>
      <c s="338"/>
      <c s="337"/>
      <c s="339"/>
      <c s="340"/>
      <c s="340"/>
      <c s="339"/>
      <c s="373"/>
      <c s="334">
        <f t="shared" si="41"/>
        <v>0</v>
      </c>
      <c s="374"/>
      <c s="375"/>
      <c s="376"/>
      <c s="395" t="str">
        <f t="shared" si="43"/>
        <v/>
      </c>
      <c s="375"/>
      <c s="377"/>
    </row>
    <row r="663" spans="4:19" ht="18" customHeight="1">
      <c r="D663">
        <f t="shared" si="42"/>
        <v>0</v>
      </c>
      <c s="338"/>
      <c s="338"/>
      <c s="337"/>
      <c s="339"/>
      <c s="340"/>
      <c s="340"/>
      <c s="339"/>
      <c s="373"/>
      <c s="334">
        <f t="shared" si="41"/>
        <v>0</v>
      </c>
      <c s="374"/>
      <c s="375"/>
      <c s="376"/>
      <c s="395" t="str">
        <f t="shared" si="43"/>
        <v/>
      </c>
      <c s="375"/>
      <c s="377"/>
    </row>
    <row r="664" spans="4:19" ht="18" customHeight="1">
      <c r="D664">
        <f t="shared" si="42"/>
        <v>0</v>
      </c>
      <c s="338"/>
      <c s="338"/>
      <c s="337"/>
      <c s="339"/>
      <c s="340"/>
      <c s="340"/>
      <c s="339"/>
      <c s="373"/>
      <c s="334">
        <f t="shared" si="41"/>
        <v>0</v>
      </c>
      <c s="374"/>
      <c s="375"/>
      <c s="376"/>
      <c s="395" t="str">
        <f t="shared" si="43"/>
        <v/>
      </c>
      <c s="375"/>
      <c s="377"/>
    </row>
    <row r="665" spans="4:19" ht="18" customHeight="1">
      <c r="D665">
        <f t="shared" si="42"/>
        <v>0</v>
      </c>
      <c s="338"/>
      <c s="338"/>
      <c s="337"/>
      <c s="339"/>
      <c s="340"/>
      <c s="340"/>
      <c s="339"/>
      <c s="373"/>
      <c s="334">
        <f t="shared" si="41"/>
        <v>0</v>
      </c>
      <c s="374"/>
      <c s="375"/>
      <c s="376"/>
      <c s="395" t="str">
        <f t="shared" si="43"/>
        <v/>
      </c>
      <c s="375"/>
      <c s="377"/>
    </row>
    <row r="666" spans="4:19" ht="18" customHeight="1">
      <c r="D666">
        <f t="shared" si="42"/>
        <v>0</v>
      </c>
      <c s="338"/>
      <c s="338"/>
      <c s="337"/>
      <c s="339"/>
      <c s="340"/>
      <c s="340"/>
      <c s="339"/>
      <c s="373"/>
      <c s="334">
        <f t="shared" si="41"/>
        <v>0</v>
      </c>
      <c s="374"/>
      <c s="375"/>
      <c s="376"/>
      <c s="395" t="str">
        <f t="shared" si="43"/>
        <v/>
      </c>
      <c s="375"/>
      <c s="377"/>
    </row>
    <row r="667" spans="4:19" ht="18" customHeight="1">
      <c r="D667">
        <f t="shared" si="42"/>
        <v>0</v>
      </c>
      <c s="338"/>
      <c s="338"/>
      <c s="337"/>
      <c s="339"/>
      <c s="340"/>
      <c s="340"/>
      <c s="339"/>
      <c s="373"/>
      <c s="334">
        <f t="shared" si="41"/>
        <v>0</v>
      </c>
      <c s="374"/>
      <c s="375"/>
      <c s="376"/>
      <c s="395" t="str">
        <f t="shared" si="43"/>
        <v/>
      </c>
      <c s="375"/>
      <c s="377"/>
    </row>
    <row r="668" spans="4:20" ht="18" customHeight="1">
      <c r="D668">
        <f t="shared" si="42"/>
        <v>0</v>
      </c>
      <c s="338"/>
      <c s="338"/>
      <c s="337"/>
      <c s="339"/>
      <c s="340"/>
      <c s="340"/>
      <c s="339"/>
      <c s="373"/>
      <c s="334">
        <f t="shared" si="41"/>
        <v>0</v>
      </c>
      <c s="374"/>
      <c s="375"/>
      <c s="376"/>
      <c s="395" t="str">
        <f t="shared" si="43"/>
        <v/>
      </c>
      <c s="375"/>
      <c s="377"/>
      <c t="s">
        <v>125</v>
      </c>
    </row>
    <row r="669" spans="4:19" ht="18" customHeight="1">
      <c r="D669">
        <f t="shared" si="42"/>
        <v>0</v>
      </c>
      <c s="338"/>
      <c s="338"/>
      <c s="337"/>
      <c s="339"/>
      <c s="340"/>
      <c s="340"/>
      <c s="339"/>
      <c s="373"/>
      <c s="334">
        <f t="shared" si="41"/>
        <v>0</v>
      </c>
      <c s="374"/>
      <c s="375"/>
      <c s="376"/>
      <c s="395" t="str">
        <f t="shared" si="43"/>
        <v/>
      </c>
      <c s="375"/>
      <c s="377"/>
    </row>
    <row r="670" spans="4:19" ht="18" customHeight="1">
      <c r="D670">
        <f t="shared" si="42"/>
        <v>0</v>
      </c>
      <c s="338"/>
      <c s="338"/>
      <c s="337"/>
      <c s="339"/>
      <c s="340"/>
      <c s="340"/>
      <c s="339"/>
      <c s="373"/>
      <c s="334">
        <f t="shared" si="41"/>
        <v>0</v>
      </c>
      <c s="374"/>
      <c s="375"/>
      <c s="376"/>
      <c s="395" t="str">
        <f t="shared" si="43"/>
        <v/>
      </c>
      <c s="375"/>
      <c s="377"/>
    </row>
    <row r="671" spans="4:19" ht="18" customHeight="1">
      <c r="D671">
        <f t="shared" si="42"/>
        <v>0</v>
      </c>
      <c s="338"/>
      <c s="338"/>
      <c s="337"/>
      <c s="339"/>
      <c s="340"/>
      <c s="340"/>
      <c s="339"/>
      <c s="373"/>
      <c s="334">
        <f t="shared" si="41"/>
        <v>0</v>
      </c>
      <c s="374"/>
      <c s="375"/>
      <c s="376"/>
      <c s="395" t="str">
        <f t="shared" si="43"/>
        <v/>
      </c>
      <c s="375"/>
      <c s="377"/>
    </row>
    <row r="672" spans="4:19" ht="18" customHeight="1">
      <c r="D672">
        <f t="shared" si="42"/>
        <v>0</v>
      </c>
      <c s="338"/>
      <c s="338"/>
      <c s="337"/>
      <c s="339"/>
      <c s="340"/>
      <c s="340"/>
      <c s="339"/>
      <c s="373"/>
      <c s="334">
        <f t="shared" si="41"/>
        <v>0</v>
      </c>
      <c s="374"/>
      <c s="375"/>
      <c s="376"/>
      <c s="395" t="str">
        <f t="shared" si="43"/>
        <v/>
      </c>
      <c s="375"/>
      <c s="377"/>
    </row>
    <row r="673" spans="4:19" ht="18" customHeight="1">
      <c r="D673">
        <f t="shared" si="42"/>
        <v>0</v>
      </c>
      <c s="338"/>
      <c s="338"/>
      <c s="337"/>
      <c s="339"/>
      <c s="340"/>
      <c s="340"/>
      <c s="339"/>
      <c s="373"/>
      <c s="334">
        <f t="shared" si="41"/>
        <v>0</v>
      </c>
      <c s="374"/>
      <c s="375"/>
      <c s="376"/>
      <c s="395" t="str">
        <f t="shared" si="43"/>
        <v/>
      </c>
      <c s="375"/>
      <c s="377"/>
    </row>
    <row r="674" spans="4:19" ht="18" customHeight="1">
      <c r="D674">
        <f t="shared" si="42"/>
        <v>0</v>
      </c>
      <c s="338"/>
      <c s="338"/>
      <c s="337"/>
      <c s="339"/>
      <c s="340"/>
      <c s="340"/>
      <c s="339"/>
      <c s="373"/>
      <c s="334">
        <f t="shared" si="41"/>
        <v>0</v>
      </c>
      <c s="374"/>
      <c s="375"/>
      <c s="376"/>
      <c s="395" t="str">
        <f t="shared" si="43"/>
        <v/>
      </c>
      <c s="375"/>
      <c s="377"/>
    </row>
    <row r="675" spans="4:19" ht="18" customHeight="1">
      <c r="D675">
        <f t="shared" si="42"/>
        <v>0</v>
      </c>
      <c s="338"/>
      <c s="338"/>
      <c s="337"/>
      <c s="339"/>
      <c s="340"/>
      <c s="340"/>
      <c s="339"/>
      <c s="373"/>
      <c s="334">
        <f t="shared" si="41"/>
        <v>0</v>
      </c>
      <c s="374"/>
      <c s="375"/>
      <c s="376"/>
      <c s="395" t="str">
        <f t="shared" si="43"/>
        <v/>
      </c>
      <c s="375"/>
      <c s="377"/>
    </row>
    <row r="676" spans="4:20" ht="18" customHeight="1">
      <c r="D676">
        <f t="shared" si="42"/>
        <v>0</v>
      </c>
      <c s="338"/>
      <c s="338"/>
      <c s="337"/>
      <c s="339"/>
      <c s="340"/>
      <c s="340"/>
      <c s="339"/>
      <c s="373"/>
      <c s="334">
        <f t="shared" si="41"/>
        <v>0</v>
      </c>
      <c s="374"/>
      <c s="375"/>
      <c s="376"/>
      <c s="395" t="str">
        <f t="shared" si="43"/>
        <v/>
      </c>
      <c s="375"/>
      <c s="377"/>
      <c t="s">
        <v>126</v>
      </c>
    </row>
    <row r="677" spans="4:19" ht="18" customHeight="1">
      <c r="D677">
        <f t="shared" si="42"/>
        <v>0</v>
      </c>
      <c s="338"/>
      <c s="338"/>
      <c s="337"/>
      <c s="339"/>
      <c s="340"/>
      <c s="340"/>
      <c s="339"/>
      <c s="373"/>
      <c s="334">
        <f t="shared" si="41"/>
        <v>0</v>
      </c>
      <c s="374"/>
      <c s="375"/>
      <c s="376"/>
      <c s="395" t="str">
        <f t="shared" si="43"/>
        <v/>
      </c>
      <c s="375"/>
      <c s="377"/>
    </row>
    <row r="678" spans="4:19" ht="18" customHeight="1">
      <c r="D678">
        <f t="shared" si="42"/>
        <v>0</v>
      </c>
      <c s="338"/>
      <c s="338"/>
      <c s="337"/>
      <c s="339"/>
      <c s="340"/>
      <c s="340"/>
      <c s="339"/>
      <c s="373"/>
      <c s="334">
        <f t="shared" si="41"/>
        <v>0</v>
      </c>
      <c s="374"/>
      <c s="375"/>
      <c s="376"/>
      <c s="395" t="str">
        <f t="shared" si="43"/>
        <v/>
      </c>
      <c s="375"/>
      <c s="377"/>
    </row>
    <row r="679" spans="4:19" ht="18" customHeight="1">
      <c r="D679">
        <f t="shared" si="42"/>
        <v>0</v>
      </c>
      <c s="338"/>
      <c s="338"/>
      <c s="337"/>
      <c s="339"/>
      <c s="340"/>
      <c s="340"/>
      <c s="339"/>
      <c s="373"/>
      <c s="334">
        <f t="shared" si="41"/>
        <v>0</v>
      </c>
      <c s="374"/>
      <c s="375"/>
      <c s="376"/>
      <c s="395" t="str">
        <f t="shared" si="43"/>
        <v/>
      </c>
      <c s="375"/>
      <c s="377"/>
    </row>
    <row r="680" spans="4:19" ht="18" customHeight="1">
      <c r="D680">
        <f t="shared" si="42"/>
        <v>0</v>
      </c>
      <c s="338"/>
      <c s="338"/>
      <c s="337"/>
      <c s="339"/>
      <c s="340"/>
      <c s="340"/>
      <c s="339"/>
      <c s="373"/>
      <c s="334">
        <f t="shared" si="41"/>
        <v>0</v>
      </c>
      <c s="374"/>
      <c s="375"/>
      <c s="376"/>
      <c s="395" t="str">
        <f t="shared" si="43"/>
        <v/>
      </c>
      <c s="375"/>
      <c s="377"/>
    </row>
    <row r="681" spans="4:19" ht="18" customHeight="1">
      <c r="D681">
        <f t="shared" si="42"/>
        <v>0</v>
      </c>
      <c s="338"/>
      <c s="338"/>
      <c s="337"/>
      <c s="339"/>
      <c s="340"/>
      <c s="340"/>
      <c s="339"/>
      <c s="373"/>
      <c s="334">
        <f t="shared" si="41"/>
        <v>0</v>
      </c>
      <c s="374"/>
      <c s="375"/>
      <c s="376"/>
      <c s="395" t="str">
        <f t="shared" si="43"/>
        <v/>
      </c>
      <c s="375"/>
      <c s="377"/>
    </row>
    <row r="682" spans="4:19" ht="18" customHeight="1">
      <c r="D682">
        <f t="shared" si="42"/>
        <v>0</v>
      </c>
      <c s="338"/>
      <c s="338"/>
      <c s="337"/>
      <c s="339"/>
      <c s="340"/>
      <c s="340"/>
      <c s="339"/>
      <c s="373"/>
      <c s="334">
        <f t="shared" si="41"/>
        <v>0</v>
      </c>
      <c s="374"/>
      <c s="375"/>
      <c s="376"/>
      <c s="395" t="str">
        <f t="shared" si="43"/>
        <v/>
      </c>
      <c s="375"/>
      <c s="377"/>
    </row>
    <row r="683" spans="4:19" ht="18" customHeight="1">
      <c r="D683">
        <f t="shared" si="42"/>
        <v>0</v>
      </c>
      <c s="338"/>
      <c s="338"/>
      <c s="337"/>
      <c s="339"/>
      <c s="340"/>
      <c s="340"/>
      <c s="339"/>
      <c s="373"/>
      <c s="334">
        <f t="shared" si="41"/>
        <v>0</v>
      </c>
      <c s="374"/>
      <c s="375"/>
      <c s="376"/>
      <c s="395" t="str">
        <f t="shared" si="43"/>
        <v/>
      </c>
      <c s="375"/>
      <c s="377"/>
    </row>
    <row r="684" spans="4:19" ht="18" customHeight="1">
      <c r="D684">
        <f t="shared" si="42"/>
        <v>0</v>
      </c>
      <c s="338"/>
      <c s="338"/>
      <c s="337"/>
      <c s="339"/>
      <c s="340"/>
      <c s="340"/>
      <c s="339"/>
      <c s="373"/>
      <c s="334">
        <f t="shared" si="44" ref="M684:M744">IFERROR(IF(D684&gt;=1,(IF(L684&gt;=$H$1,ROUNDDOWN(($G$1-L684)/365,0),0)),0),0)</f>
        <v>0</v>
      </c>
      <c s="374"/>
      <c s="375"/>
      <c s="376"/>
      <c s="395" t="str">
        <f t="shared" si="43"/>
        <v/>
      </c>
      <c s="375"/>
      <c s="377"/>
    </row>
    <row r="685" spans="4:19" ht="18" customHeight="1">
      <c r="D685">
        <f t="shared" si="42"/>
        <v>0</v>
      </c>
      <c s="338"/>
      <c s="338"/>
      <c s="337"/>
      <c s="339"/>
      <c s="340"/>
      <c s="340"/>
      <c s="339"/>
      <c s="373"/>
      <c s="334">
        <f t="shared" si="44"/>
        <v>0</v>
      </c>
      <c s="374"/>
      <c s="375"/>
      <c s="376"/>
      <c s="395" t="str">
        <f t="shared" si="43"/>
        <v/>
      </c>
      <c s="375"/>
      <c s="377"/>
    </row>
    <row r="686" spans="4:19" ht="18" customHeight="1">
      <c r="D686">
        <f t="shared" si="42"/>
        <v>0</v>
      </c>
      <c s="338"/>
      <c s="338"/>
      <c s="337"/>
      <c s="339"/>
      <c s="340"/>
      <c s="340"/>
      <c s="339"/>
      <c s="373"/>
      <c s="334">
        <f t="shared" si="44"/>
        <v>0</v>
      </c>
      <c s="374"/>
      <c s="375"/>
      <c s="376"/>
      <c s="395" t="str">
        <f t="shared" si="43"/>
        <v/>
      </c>
      <c s="375"/>
      <c s="377"/>
    </row>
    <row r="687" spans="4:19" ht="18" customHeight="1">
      <c r="D687">
        <f t="shared" si="42"/>
        <v>0</v>
      </c>
      <c s="338"/>
      <c s="338"/>
      <c s="337"/>
      <c s="339"/>
      <c s="340"/>
      <c s="340"/>
      <c s="339"/>
      <c s="373"/>
      <c s="334">
        <f t="shared" si="44"/>
        <v>0</v>
      </c>
      <c s="374"/>
      <c s="375"/>
      <c s="376"/>
      <c s="395" t="str">
        <f t="shared" si="43"/>
        <v/>
      </c>
      <c s="375"/>
      <c s="377"/>
    </row>
    <row r="688" spans="4:19" ht="18" customHeight="1">
      <c r="D688">
        <f t="shared" si="42"/>
        <v>0</v>
      </c>
      <c s="338"/>
      <c s="338"/>
      <c s="337"/>
      <c s="339"/>
      <c s="340"/>
      <c s="340"/>
      <c s="339"/>
      <c s="373"/>
      <c s="334">
        <f t="shared" si="44"/>
        <v>0</v>
      </c>
      <c s="374"/>
      <c s="375"/>
      <c s="376"/>
      <c s="395" t="str">
        <f t="shared" si="43"/>
        <v/>
      </c>
      <c s="375"/>
      <c s="377"/>
    </row>
    <row r="689" spans="4:19" ht="18" customHeight="1">
      <c r="D689">
        <f t="shared" si="42"/>
        <v>0</v>
      </c>
      <c s="338"/>
      <c s="338"/>
      <c s="337"/>
      <c s="339"/>
      <c s="340"/>
      <c s="340"/>
      <c s="339"/>
      <c s="373"/>
      <c s="334">
        <f t="shared" si="44"/>
        <v>0</v>
      </c>
      <c s="374"/>
      <c s="375"/>
      <c s="376"/>
      <c s="395" t="str">
        <f t="shared" si="43"/>
        <v/>
      </c>
      <c s="375"/>
      <c s="377"/>
    </row>
    <row r="690" spans="4:19" ht="18" customHeight="1">
      <c r="D690">
        <f t="shared" si="42"/>
        <v>0</v>
      </c>
      <c s="338"/>
      <c s="338"/>
      <c s="337"/>
      <c s="339"/>
      <c s="340"/>
      <c s="340"/>
      <c s="339"/>
      <c s="373"/>
      <c s="334">
        <f t="shared" si="44"/>
        <v>0</v>
      </c>
      <c s="374"/>
      <c s="375"/>
      <c s="376"/>
      <c s="395" t="str">
        <f t="shared" si="43"/>
        <v/>
      </c>
      <c s="375"/>
      <c s="377"/>
    </row>
    <row r="691" spans="4:19" ht="18" customHeight="1">
      <c r="D691">
        <f t="shared" si="42"/>
        <v>0</v>
      </c>
      <c s="338"/>
      <c s="338"/>
      <c s="337"/>
      <c s="339"/>
      <c s="340"/>
      <c s="340"/>
      <c s="339"/>
      <c s="373"/>
      <c s="334">
        <f t="shared" si="44"/>
        <v>0</v>
      </c>
      <c s="374"/>
      <c s="375"/>
      <c s="376"/>
      <c s="395" t="str">
        <f t="shared" si="43"/>
        <v/>
      </c>
      <c s="375"/>
      <c s="377"/>
    </row>
    <row r="692" spans="4:19" ht="18" customHeight="1">
      <c r="D692">
        <f t="shared" si="42"/>
        <v>0</v>
      </c>
      <c s="338"/>
      <c s="338"/>
      <c s="337"/>
      <c s="339"/>
      <c s="340"/>
      <c s="340"/>
      <c s="339"/>
      <c s="373"/>
      <c s="334">
        <f t="shared" si="44"/>
        <v>0</v>
      </c>
      <c s="374"/>
      <c s="375"/>
      <c s="376"/>
      <c s="395" t="str">
        <f t="shared" si="43"/>
        <v/>
      </c>
      <c s="375"/>
      <c s="377"/>
    </row>
    <row r="693" spans="4:19" ht="18" customHeight="1">
      <c r="D693">
        <f t="shared" si="42"/>
        <v>0</v>
      </c>
      <c s="338"/>
      <c s="338"/>
      <c s="337"/>
      <c s="339"/>
      <c s="340"/>
      <c s="340"/>
      <c s="339"/>
      <c s="373"/>
      <c s="334">
        <f t="shared" si="44"/>
        <v>0</v>
      </c>
      <c s="374"/>
      <c s="375"/>
      <c s="376"/>
      <c s="395" t="str">
        <f t="shared" si="43"/>
        <v/>
      </c>
      <c s="375"/>
      <c s="377"/>
    </row>
    <row r="694" spans="4:19" ht="18" customHeight="1">
      <c r="D694">
        <f t="shared" si="42"/>
        <v>0</v>
      </c>
      <c s="338"/>
      <c s="338"/>
      <c s="337"/>
      <c s="339"/>
      <c s="340"/>
      <c s="340"/>
      <c s="339"/>
      <c s="373"/>
      <c s="334">
        <f t="shared" si="44"/>
        <v>0</v>
      </c>
      <c s="374"/>
      <c s="375"/>
      <c s="376"/>
      <c s="395" t="str">
        <f t="shared" si="43"/>
        <v/>
      </c>
      <c s="375"/>
      <c s="377"/>
    </row>
    <row r="695" spans="4:19" ht="18" customHeight="1">
      <c r="D695">
        <f t="shared" si="42"/>
        <v>0</v>
      </c>
      <c s="338"/>
      <c s="338"/>
      <c s="337"/>
      <c s="339"/>
      <c s="340"/>
      <c s="340"/>
      <c s="339"/>
      <c s="373"/>
      <c s="334">
        <f t="shared" si="44"/>
        <v>0</v>
      </c>
      <c s="374"/>
      <c s="375"/>
      <c s="376"/>
      <c s="395" t="str">
        <f t="shared" si="43"/>
        <v/>
      </c>
      <c s="375"/>
      <c s="377"/>
    </row>
    <row r="696" spans="4:19" ht="18" customHeight="1">
      <c r="D696">
        <f t="shared" si="42"/>
        <v>0</v>
      </c>
      <c s="338"/>
      <c s="338"/>
      <c s="337"/>
      <c s="339"/>
      <c s="340"/>
      <c s="340"/>
      <c s="339"/>
      <c s="373"/>
      <c s="334">
        <f t="shared" si="44"/>
        <v>0</v>
      </c>
      <c s="374"/>
      <c s="375"/>
      <c s="376"/>
      <c s="395" t="str">
        <f t="shared" si="43"/>
        <v/>
      </c>
      <c s="375"/>
      <c s="377"/>
    </row>
    <row r="697" spans="4:19" ht="18" customHeight="1">
      <c r="D697">
        <f t="shared" si="42"/>
        <v>0</v>
      </c>
      <c s="338"/>
      <c s="338"/>
      <c s="337"/>
      <c s="339"/>
      <c s="340"/>
      <c s="340"/>
      <c s="339"/>
      <c s="373"/>
      <c s="334">
        <f t="shared" si="44"/>
        <v>0</v>
      </c>
      <c s="374"/>
      <c s="375"/>
      <c s="376"/>
      <c s="395" t="str">
        <f t="shared" si="43"/>
        <v/>
      </c>
      <c s="375"/>
      <c s="377"/>
    </row>
    <row r="698" spans="4:19" ht="18" customHeight="1">
      <c r="D698">
        <f t="shared" si="42"/>
        <v>0</v>
      </c>
      <c s="338"/>
      <c s="338"/>
      <c s="337"/>
      <c s="339"/>
      <c s="340"/>
      <c s="340"/>
      <c s="339"/>
      <c s="373"/>
      <c s="334">
        <f t="shared" si="44"/>
        <v>0</v>
      </c>
      <c s="374"/>
      <c s="375"/>
      <c s="376"/>
      <c s="395" t="str">
        <f t="shared" si="43"/>
        <v/>
      </c>
      <c s="375"/>
      <c s="377"/>
    </row>
    <row r="699" spans="4:19" ht="18" customHeight="1">
      <c r="D699">
        <f t="shared" si="42"/>
        <v>0</v>
      </c>
      <c s="338"/>
      <c s="338"/>
      <c s="337"/>
      <c s="339"/>
      <c s="340"/>
      <c s="340"/>
      <c s="339"/>
      <c s="373"/>
      <c s="334">
        <f t="shared" si="44"/>
        <v>0</v>
      </c>
      <c s="374"/>
      <c s="375"/>
      <c s="376"/>
      <c s="395" t="str">
        <f t="shared" si="43"/>
        <v/>
      </c>
      <c s="375"/>
      <c s="377"/>
    </row>
    <row r="700" spans="4:19" ht="18" customHeight="1">
      <c r="D700">
        <f t="shared" si="42"/>
        <v>0</v>
      </c>
      <c s="338"/>
      <c s="338"/>
      <c s="337"/>
      <c s="339"/>
      <c s="340"/>
      <c s="340"/>
      <c s="339"/>
      <c s="373"/>
      <c s="334">
        <f t="shared" si="44"/>
        <v>0</v>
      </c>
      <c s="374"/>
      <c s="375"/>
      <c s="376"/>
      <c s="395" t="str">
        <f t="shared" si="43"/>
        <v/>
      </c>
      <c s="375"/>
      <c s="377"/>
    </row>
    <row r="701" spans="4:19" ht="18" customHeight="1">
      <c r="D701">
        <f t="shared" si="42"/>
        <v>0</v>
      </c>
      <c s="338"/>
      <c s="338"/>
      <c s="337"/>
      <c s="339"/>
      <c s="340"/>
      <c s="340"/>
      <c s="339"/>
      <c s="373"/>
      <c s="334">
        <f t="shared" si="44"/>
        <v>0</v>
      </c>
      <c s="374"/>
      <c s="375"/>
      <c s="376"/>
      <c s="395" t="str">
        <f t="shared" si="43"/>
        <v/>
      </c>
      <c s="375"/>
      <c s="377"/>
    </row>
    <row r="702" spans="4:19" ht="18" customHeight="1">
      <c r="D702">
        <f t="shared" si="42"/>
        <v>0</v>
      </c>
      <c s="338"/>
      <c s="338"/>
      <c s="337"/>
      <c s="339"/>
      <c s="340"/>
      <c s="340"/>
      <c s="339"/>
      <c s="373"/>
      <c s="334">
        <f t="shared" si="44"/>
        <v>0</v>
      </c>
      <c s="374"/>
      <c s="375"/>
      <c s="376"/>
      <c s="395" t="str">
        <f t="shared" si="43"/>
        <v/>
      </c>
      <c s="375"/>
      <c s="377"/>
    </row>
    <row r="703" spans="4:19" ht="18" customHeight="1">
      <c r="D703">
        <f t="shared" si="42"/>
        <v>0</v>
      </c>
      <c s="338"/>
      <c s="338"/>
      <c s="337"/>
      <c s="339"/>
      <c s="340"/>
      <c s="340"/>
      <c s="339"/>
      <c s="373"/>
      <c s="334">
        <f t="shared" si="44"/>
        <v>0</v>
      </c>
      <c s="374"/>
      <c s="375"/>
      <c s="376"/>
      <c s="395" t="str">
        <f t="shared" si="43"/>
        <v/>
      </c>
      <c s="375"/>
      <c s="377"/>
    </row>
    <row r="704" spans="4:19" ht="18" customHeight="1">
      <c r="D704">
        <f t="shared" si="42"/>
        <v>0</v>
      </c>
      <c s="338"/>
      <c s="338"/>
      <c s="337"/>
      <c s="339"/>
      <c s="340"/>
      <c s="340"/>
      <c s="339"/>
      <c s="373"/>
      <c s="334">
        <f t="shared" si="44"/>
        <v>0</v>
      </c>
      <c s="374"/>
      <c s="375"/>
      <c s="376"/>
      <c s="395" t="str">
        <f t="shared" si="43"/>
        <v/>
      </c>
      <c s="375"/>
      <c s="377"/>
    </row>
    <row r="705" spans="4:19" ht="18" customHeight="1">
      <c r="D705">
        <f t="shared" si="42"/>
        <v>0</v>
      </c>
      <c s="338"/>
      <c s="338"/>
      <c s="337"/>
      <c s="339"/>
      <c s="340"/>
      <c s="340"/>
      <c s="339"/>
      <c s="373"/>
      <c s="334">
        <f t="shared" si="44"/>
        <v>0</v>
      </c>
      <c s="374"/>
      <c s="375"/>
      <c s="376"/>
      <c s="395" t="str">
        <f t="shared" si="43"/>
        <v/>
      </c>
      <c s="375"/>
      <c s="377"/>
    </row>
    <row r="706" spans="4:19" ht="18" customHeight="1">
      <c r="D706">
        <f t="shared" si="42"/>
        <v>0</v>
      </c>
      <c s="338"/>
      <c s="338"/>
      <c s="337"/>
      <c s="339"/>
      <c s="340"/>
      <c s="340"/>
      <c s="339"/>
      <c s="373"/>
      <c s="334">
        <f t="shared" si="44"/>
        <v>0</v>
      </c>
      <c s="374"/>
      <c s="375"/>
      <c s="376"/>
      <c s="395" t="str">
        <f t="shared" si="43"/>
        <v/>
      </c>
      <c s="375"/>
      <c s="377"/>
    </row>
    <row r="707" spans="4:19" ht="18" customHeight="1">
      <c r="D707">
        <f t="shared" si="42"/>
        <v>0</v>
      </c>
      <c s="338"/>
      <c s="338"/>
      <c s="337"/>
      <c s="339"/>
      <c s="340"/>
      <c s="340"/>
      <c s="339"/>
      <c s="373"/>
      <c s="334">
        <f t="shared" si="44"/>
        <v>0</v>
      </c>
      <c s="374"/>
      <c s="375"/>
      <c s="376"/>
      <c s="395" t="str">
        <f t="shared" si="43"/>
        <v/>
      </c>
      <c s="375"/>
      <c s="377"/>
    </row>
    <row r="708" spans="4:19" ht="18" customHeight="1">
      <c r="D708">
        <f t="shared" si="42"/>
        <v>0</v>
      </c>
      <c s="338"/>
      <c s="338"/>
      <c s="337"/>
      <c s="339"/>
      <c s="340"/>
      <c s="340"/>
      <c s="339"/>
      <c s="373"/>
      <c s="334">
        <f t="shared" si="44"/>
        <v>0</v>
      </c>
      <c s="374"/>
      <c s="375"/>
      <c s="376"/>
      <c s="395" t="str">
        <f t="shared" si="43"/>
        <v/>
      </c>
      <c s="375"/>
      <c s="377"/>
    </row>
    <row r="709" spans="4:19" ht="18" customHeight="1">
      <c r="D709">
        <f t="shared" si="42"/>
        <v>0</v>
      </c>
      <c s="338"/>
      <c s="338"/>
      <c s="337"/>
      <c s="339"/>
      <c s="340"/>
      <c s="340"/>
      <c s="339"/>
      <c s="373"/>
      <c s="334">
        <f t="shared" si="44"/>
        <v>0</v>
      </c>
      <c s="374"/>
      <c s="375"/>
      <c s="376"/>
      <c s="395" t="str">
        <f t="shared" si="43"/>
        <v/>
      </c>
      <c s="375"/>
      <c s="377"/>
    </row>
    <row r="710" spans="4:19" ht="18" customHeight="1">
      <c r="D710">
        <f t="shared" si="42"/>
        <v>0</v>
      </c>
      <c s="338"/>
      <c s="338"/>
      <c s="337"/>
      <c s="339"/>
      <c s="340"/>
      <c s="340"/>
      <c s="339"/>
      <c s="373"/>
      <c s="334">
        <f t="shared" si="44"/>
        <v>0</v>
      </c>
      <c s="374"/>
      <c s="375"/>
      <c s="376"/>
      <c s="395" t="str">
        <f t="shared" si="43"/>
        <v/>
      </c>
      <c s="375"/>
      <c s="377"/>
    </row>
    <row r="711" spans="4:19" ht="18" customHeight="1">
      <c r="D711">
        <f t="shared" si="42"/>
        <v>0</v>
      </c>
      <c s="338"/>
      <c s="338"/>
      <c s="337"/>
      <c s="339"/>
      <c s="340"/>
      <c s="340"/>
      <c s="339"/>
      <c s="373"/>
      <c s="334">
        <f t="shared" si="44"/>
        <v>0</v>
      </c>
      <c s="374"/>
      <c s="375"/>
      <c s="376"/>
      <c s="395" t="str">
        <f t="shared" si="45" ref="Q711:Q774">SUBSTITUTE(P711,LEFT(P711,8),"xxxxxxxx")</f>
        <v/>
      </c>
      <c s="375"/>
      <c s="377"/>
    </row>
    <row r="712" spans="4:19" ht="18" customHeight="1">
      <c r="D712">
        <f t="shared" si="46" ref="D712:D779">IF(E712&gt;=1,(IF(LEN(I712)&gt;=2,(IF(LEN(K712)&gt;=1,(IF(N712&gt;=18,1,0)),0)),0)),0)</f>
        <v>0</v>
      </c>
      <c s="338"/>
      <c s="338"/>
      <c s="337"/>
      <c s="339"/>
      <c s="340"/>
      <c s="340"/>
      <c s="339"/>
      <c s="373"/>
      <c s="334">
        <f t="shared" si="44"/>
        <v>0</v>
      </c>
      <c s="374"/>
      <c s="375"/>
      <c s="376"/>
      <c s="395" t="str">
        <f t="shared" si="45"/>
        <v/>
      </c>
      <c s="375"/>
      <c s="377"/>
    </row>
    <row r="713" spans="4:19" ht="18" customHeight="1">
      <c r="D713">
        <f t="shared" si="46"/>
        <v>0</v>
      </c>
      <c s="338"/>
      <c s="338"/>
      <c s="337"/>
      <c s="339"/>
      <c s="340"/>
      <c s="340"/>
      <c s="339"/>
      <c s="373"/>
      <c s="334">
        <f t="shared" si="44"/>
        <v>0</v>
      </c>
      <c s="374"/>
      <c s="375"/>
      <c s="376"/>
      <c s="395" t="str">
        <f t="shared" si="45"/>
        <v/>
      </c>
      <c s="375"/>
      <c s="377"/>
    </row>
    <row r="714" spans="4:19" ht="18" customHeight="1">
      <c r="D714">
        <f t="shared" si="46"/>
        <v>0</v>
      </c>
      <c s="338"/>
      <c s="338"/>
      <c s="337"/>
      <c s="339"/>
      <c s="340"/>
      <c s="340"/>
      <c s="339"/>
      <c s="373"/>
      <c s="334">
        <f t="shared" si="44"/>
        <v>0</v>
      </c>
      <c s="374"/>
      <c s="375"/>
      <c s="376"/>
      <c s="395" t="str">
        <f t="shared" si="45"/>
        <v/>
      </c>
      <c s="375"/>
      <c s="377"/>
    </row>
    <row r="715" spans="4:20" ht="18" customHeight="1">
      <c r="D715">
        <f t="shared" si="46"/>
        <v>0</v>
      </c>
      <c s="338"/>
      <c s="338"/>
      <c s="337"/>
      <c s="339"/>
      <c s="340"/>
      <c s="340"/>
      <c s="339"/>
      <c s="373"/>
      <c s="334">
        <f t="shared" si="44"/>
        <v>0</v>
      </c>
      <c s="374"/>
      <c s="375"/>
      <c s="376"/>
      <c s="395" t="str">
        <f t="shared" si="45"/>
        <v/>
      </c>
      <c s="375"/>
      <c s="377"/>
      <c s="367" t="s">
        <v>127</v>
      </c>
    </row>
    <row r="716" spans="4:19" ht="18" customHeight="1">
      <c r="D716">
        <f t="shared" si="46"/>
        <v>0</v>
      </c>
      <c s="338"/>
      <c s="338"/>
      <c s="337"/>
      <c s="339"/>
      <c s="340"/>
      <c s="340"/>
      <c s="339"/>
      <c s="373"/>
      <c s="334">
        <f t="shared" si="44"/>
        <v>0</v>
      </c>
      <c s="374"/>
      <c s="375"/>
      <c s="376"/>
      <c s="395" t="str">
        <f t="shared" si="45"/>
        <v/>
      </c>
      <c s="375"/>
      <c s="377"/>
    </row>
    <row r="717" spans="4:19" ht="18" customHeight="1">
      <c r="D717">
        <f t="shared" si="46"/>
        <v>0</v>
      </c>
      <c s="338"/>
      <c s="338"/>
      <c s="337"/>
      <c s="339"/>
      <c s="340"/>
      <c s="340"/>
      <c s="339"/>
      <c s="373"/>
      <c s="334">
        <f t="shared" si="44"/>
        <v>0</v>
      </c>
      <c s="374"/>
      <c s="375"/>
      <c s="376"/>
      <c s="395" t="str">
        <f t="shared" si="45"/>
        <v/>
      </c>
      <c s="375"/>
      <c s="377"/>
    </row>
    <row r="718" spans="4:19" ht="18" customHeight="1">
      <c r="D718">
        <f t="shared" si="46"/>
        <v>0</v>
      </c>
      <c s="338"/>
      <c s="338"/>
      <c s="337"/>
      <c s="339"/>
      <c s="340"/>
      <c s="340"/>
      <c s="339"/>
      <c s="373"/>
      <c s="334">
        <f t="shared" si="44"/>
        <v>0</v>
      </c>
      <c s="374"/>
      <c s="375"/>
      <c s="376"/>
      <c s="395" t="str">
        <f t="shared" si="45"/>
        <v/>
      </c>
      <c s="375"/>
      <c s="377"/>
    </row>
    <row r="719" spans="4:19" ht="18" customHeight="1">
      <c r="D719">
        <f t="shared" si="46"/>
        <v>0</v>
      </c>
      <c s="338"/>
      <c s="338"/>
      <c s="337"/>
      <c s="339"/>
      <c s="340"/>
      <c s="340"/>
      <c s="339"/>
      <c s="373"/>
      <c s="334">
        <f t="shared" si="44"/>
        <v>0</v>
      </c>
      <c s="374"/>
      <c s="375"/>
      <c s="376"/>
      <c s="395" t="str">
        <f t="shared" si="45"/>
        <v/>
      </c>
      <c s="375"/>
      <c s="377"/>
    </row>
    <row r="720" spans="4:19" ht="18" customHeight="1">
      <c r="D720">
        <f t="shared" si="46"/>
        <v>0</v>
      </c>
      <c s="338"/>
      <c s="338"/>
      <c s="337"/>
      <c s="339"/>
      <c s="340"/>
      <c s="340"/>
      <c s="339"/>
      <c s="373"/>
      <c s="334">
        <f t="shared" si="44"/>
        <v>0</v>
      </c>
      <c s="374"/>
      <c s="375"/>
      <c s="376"/>
      <c s="395" t="str">
        <f t="shared" si="45"/>
        <v/>
      </c>
      <c s="375"/>
      <c s="377"/>
    </row>
    <row r="721" spans="4:19" ht="18" customHeight="1">
      <c r="D721">
        <f t="shared" si="46"/>
        <v>0</v>
      </c>
      <c s="338"/>
      <c s="338"/>
      <c s="337"/>
      <c s="339"/>
      <c s="340"/>
      <c s="340"/>
      <c s="339"/>
      <c s="373"/>
      <c s="334">
        <f t="shared" si="44"/>
        <v>0</v>
      </c>
      <c s="374"/>
      <c s="375"/>
      <c s="376"/>
      <c s="395" t="str">
        <f t="shared" si="45"/>
        <v/>
      </c>
      <c s="375"/>
      <c s="377"/>
    </row>
    <row r="722" spans="4:19" ht="18" customHeight="1">
      <c r="D722">
        <f t="shared" si="46"/>
        <v>0</v>
      </c>
      <c s="338"/>
      <c s="338"/>
      <c s="337"/>
      <c s="339"/>
      <c s="340"/>
      <c s="340"/>
      <c s="339"/>
      <c s="373"/>
      <c s="334">
        <f t="shared" si="44"/>
        <v>0</v>
      </c>
      <c s="374"/>
      <c s="375"/>
      <c s="376"/>
      <c s="395" t="str">
        <f t="shared" si="45"/>
        <v/>
      </c>
      <c s="375"/>
      <c s="377"/>
    </row>
    <row r="723" spans="4:19" ht="18" customHeight="1">
      <c r="D723">
        <f t="shared" si="46"/>
        <v>0</v>
      </c>
      <c s="338"/>
      <c s="338"/>
      <c s="337"/>
      <c s="339"/>
      <c s="340"/>
      <c s="340"/>
      <c s="339"/>
      <c s="373"/>
      <c s="334">
        <f t="shared" si="44"/>
        <v>0</v>
      </c>
      <c s="374"/>
      <c s="375"/>
      <c s="376"/>
      <c s="395" t="str">
        <f t="shared" si="45"/>
        <v/>
      </c>
      <c s="375"/>
      <c s="377"/>
    </row>
    <row r="724" spans="4:19" ht="18" customHeight="1">
      <c r="D724">
        <f t="shared" si="46"/>
        <v>0</v>
      </c>
      <c s="338"/>
      <c s="338"/>
      <c s="337"/>
      <c s="339"/>
      <c s="340"/>
      <c s="340"/>
      <c s="339"/>
      <c s="373"/>
      <c s="334">
        <f t="shared" si="44"/>
        <v>0</v>
      </c>
      <c s="374"/>
      <c s="375"/>
      <c s="376"/>
      <c s="395" t="str">
        <f t="shared" si="45"/>
        <v/>
      </c>
      <c s="375"/>
      <c s="377"/>
    </row>
    <row r="725" spans="4:19" ht="18" customHeight="1">
      <c r="D725">
        <f t="shared" si="46"/>
        <v>0</v>
      </c>
      <c s="338"/>
      <c s="338"/>
      <c s="337"/>
      <c s="339"/>
      <c s="340"/>
      <c s="340"/>
      <c s="339"/>
      <c s="373"/>
      <c s="334">
        <f t="shared" si="44"/>
        <v>0</v>
      </c>
      <c s="374"/>
      <c s="375"/>
      <c s="376"/>
      <c s="395" t="str">
        <f t="shared" si="45"/>
        <v/>
      </c>
      <c s="375"/>
      <c s="377"/>
    </row>
    <row r="726" spans="4:19" ht="18" customHeight="1">
      <c r="D726">
        <f t="shared" si="46"/>
        <v>0</v>
      </c>
      <c s="338"/>
      <c s="338"/>
      <c s="337"/>
      <c s="339"/>
      <c s="340"/>
      <c s="340"/>
      <c s="339"/>
      <c s="373"/>
      <c s="334">
        <f t="shared" si="44"/>
        <v>0</v>
      </c>
      <c s="374"/>
      <c s="375"/>
      <c s="376"/>
      <c s="395" t="str">
        <f t="shared" si="45"/>
        <v/>
      </c>
      <c s="375"/>
      <c s="377"/>
    </row>
    <row r="727" spans="4:19" ht="18" customHeight="1">
      <c r="D727">
        <f t="shared" si="46"/>
        <v>0</v>
      </c>
      <c s="338"/>
      <c s="338"/>
      <c s="337"/>
      <c s="339"/>
      <c s="340"/>
      <c s="340"/>
      <c s="339"/>
      <c s="373"/>
      <c s="334">
        <f t="shared" si="44"/>
        <v>0</v>
      </c>
      <c s="374"/>
      <c s="375"/>
      <c s="376"/>
      <c s="395" t="str">
        <f t="shared" si="45"/>
        <v/>
      </c>
      <c s="375"/>
      <c s="377"/>
    </row>
    <row r="728" spans="4:19" ht="18" customHeight="1">
      <c r="D728">
        <f t="shared" si="46"/>
        <v>0</v>
      </c>
      <c s="338"/>
      <c s="338"/>
      <c s="337"/>
      <c s="339"/>
      <c s="340"/>
      <c s="340"/>
      <c s="339"/>
      <c s="373"/>
      <c s="334">
        <f t="shared" si="44"/>
        <v>0</v>
      </c>
      <c s="374"/>
      <c s="375"/>
      <c s="376"/>
      <c s="395" t="str">
        <f t="shared" si="45"/>
        <v/>
      </c>
      <c s="375"/>
      <c s="377"/>
    </row>
    <row r="729" spans="4:19" ht="18" customHeight="1">
      <c r="D729">
        <f t="shared" si="46"/>
        <v>0</v>
      </c>
      <c s="338"/>
      <c s="338"/>
      <c s="337"/>
      <c s="339"/>
      <c s="340"/>
      <c s="340"/>
      <c s="339"/>
      <c s="373"/>
      <c s="334">
        <f t="shared" si="44"/>
        <v>0</v>
      </c>
      <c s="374"/>
      <c s="375"/>
      <c s="376"/>
      <c s="395" t="str">
        <f t="shared" si="45"/>
        <v/>
      </c>
      <c s="375"/>
      <c s="377"/>
    </row>
    <row r="730" spans="4:19" ht="18" customHeight="1">
      <c r="D730">
        <f t="shared" si="46"/>
        <v>0</v>
      </c>
      <c s="338"/>
      <c s="338"/>
      <c s="337"/>
      <c s="339"/>
      <c s="340"/>
      <c s="340"/>
      <c s="339"/>
      <c s="373"/>
      <c s="334">
        <f t="shared" si="44"/>
        <v>0</v>
      </c>
      <c s="374"/>
      <c s="375"/>
      <c s="376"/>
      <c s="395" t="str">
        <f t="shared" si="45"/>
        <v/>
      </c>
      <c s="375"/>
      <c s="377"/>
    </row>
    <row r="731" spans="4:19" ht="18" customHeight="1">
      <c r="D731">
        <f t="shared" si="46"/>
        <v>0</v>
      </c>
      <c s="338"/>
      <c s="338"/>
      <c s="337"/>
      <c s="339"/>
      <c s="340"/>
      <c s="340"/>
      <c s="339"/>
      <c s="373"/>
      <c s="334">
        <f t="shared" si="44"/>
        <v>0</v>
      </c>
      <c s="374"/>
      <c s="375"/>
      <c s="376"/>
      <c s="395" t="str">
        <f t="shared" si="45"/>
        <v/>
      </c>
      <c s="375"/>
      <c s="377"/>
    </row>
    <row r="732" spans="4:19" ht="18" customHeight="1">
      <c r="D732">
        <f t="shared" si="46"/>
        <v>0</v>
      </c>
      <c s="338"/>
      <c s="338"/>
      <c s="337"/>
      <c s="339"/>
      <c s="340"/>
      <c s="340"/>
      <c s="339"/>
      <c s="373"/>
      <c s="334">
        <f t="shared" si="44"/>
        <v>0</v>
      </c>
      <c s="374"/>
      <c s="375"/>
      <c s="376"/>
      <c s="395" t="str">
        <f t="shared" si="45"/>
        <v/>
      </c>
      <c s="375"/>
      <c s="377"/>
    </row>
    <row r="733" spans="4:19" ht="18" customHeight="1">
      <c r="D733">
        <f t="shared" si="46"/>
        <v>0</v>
      </c>
      <c s="338"/>
      <c s="338"/>
      <c s="337"/>
      <c s="339"/>
      <c s="340"/>
      <c s="340"/>
      <c s="339"/>
      <c s="373"/>
      <c s="334">
        <f t="shared" si="44"/>
        <v>0</v>
      </c>
      <c s="374"/>
      <c s="375"/>
      <c s="376"/>
      <c s="395" t="str">
        <f t="shared" si="45"/>
        <v/>
      </c>
      <c s="375"/>
      <c s="377"/>
    </row>
    <row r="734" spans="4:19" ht="18" customHeight="1">
      <c r="D734">
        <f t="shared" si="46"/>
        <v>0</v>
      </c>
      <c s="338"/>
      <c s="338"/>
      <c s="337"/>
      <c s="339"/>
      <c s="340"/>
      <c s="340"/>
      <c s="339"/>
      <c s="373"/>
      <c s="334">
        <f t="shared" si="44"/>
        <v>0</v>
      </c>
      <c s="374"/>
      <c s="375"/>
      <c s="376"/>
      <c s="395" t="str">
        <f t="shared" si="45"/>
        <v/>
      </c>
      <c s="375"/>
      <c s="377"/>
    </row>
    <row r="735" spans="4:19" ht="18" customHeight="1">
      <c r="D735">
        <f t="shared" si="46"/>
        <v>0</v>
      </c>
      <c s="338"/>
      <c s="338"/>
      <c s="337"/>
      <c s="339"/>
      <c s="340"/>
      <c s="340"/>
      <c s="339"/>
      <c s="373"/>
      <c s="334">
        <f t="shared" si="44"/>
        <v>0</v>
      </c>
      <c s="374"/>
      <c s="375"/>
      <c s="376"/>
      <c s="395" t="str">
        <f t="shared" si="45"/>
        <v/>
      </c>
      <c s="375"/>
      <c s="377"/>
    </row>
    <row r="736" spans="4:19" ht="18" customHeight="1">
      <c r="D736">
        <f t="shared" si="46"/>
        <v>0</v>
      </c>
      <c s="338"/>
      <c s="338"/>
      <c s="337"/>
      <c s="339"/>
      <c s="340"/>
      <c s="340"/>
      <c s="339"/>
      <c s="373"/>
      <c s="334">
        <f t="shared" si="44"/>
        <v>0</v>
      </c>
      <c s="374"/>
      <c s="375"/>
      <c s="376"/>
      <c s="395" t="str">
        <f t="shared" si="45"/>
        <v/>
      </c>
      <c s="375"/>
      <c s="377"/>
    </row>
    <row r="737" spans="4:19" ht="18" customHeight="1">
      <c r="D737">
        <f t="shared" si="46"/>
        <v>0</v>
      </c>
      <c s="338"/>
      <c s="338"/>
      <c s="337"/>
      <c s="339"/>
      <c s="340"/>
      <c s="340"/>
      <c s="339"/>
      <c s="373"/>
      <c s="334">
        <f t="shared" si="44"/>
        <v>0</v>
      </c>
      <c s="374"/>
      <c s="375"/>
      <c s="376"/>
      <c s="395" t="str">
        <f t="shared" si="45"/>
        <v/>
      </c>
      <c s="375"/>
      <c s="377"/>
    </row>
    <row r="738" spans="4:19" ht="18" customHeight="1">
      <c r="D738">
        <f t="shared" si="46"/>
        <v>0</v>
      </c>
      <c s="338"/>
      <c s="338"/>
      <c s="337"/>
      <c s="339"/>
      <c s="340"/>
      <c s="340"/>
      <c s="339"/>
      <c s="373"/>
      <c s="334">
        <f t="shared" si="44"/>
        <v>0</v>
      </c>
      <c s="374"/>
      <c s="375"/>
      <c s="376"/>
      <c s="395" t="str">
        <f t="shared" si="45"/>
        <v/>
      </c>
      <c s="375"/>
      <c s="377"/>
    </row>
    <row r="739" spans="4:19" ht="18" customHeight="1">
      <c r="D739">
        <f t="shared" si="46"/>
        <v>0</v>
      </c>
      <c s="338"/>
      <c s="338"/>
      <c s="337"/>
      <c s="339"/>
      <c s="340"/>
      <c s="340"/>
      <c s="339"/>
      <c s="373"/>
      <c s="334">
        <f t="shared" si="44"/>
        <v>0</v>
      </c>
      <c s="374"/>
      <c s="375"/>
      <c s="376"/>
      <c s="395" t="str">
        <f t="shared" si="45"/>
        <v/>
      </c>
      <c s="375"/>
      <c s="377"/>
    </row>
    <row r="740" spans="4:19" ht="18" customHeight="1">
      <c r="D740">
        <f t="shared" si="46"/>
        <v>0</v>
      </c>
      <c s="338"/>
      <c s="338"/>
      <c s="337"/>
      <c s="339"/>
      <c s="340"/>
      <c s="340"/>
      <c s="339"/>
      <c s="373"/>
      <c s="334">
        <f t="shared" si="44"/>
        <v>0</v>
      </c>
      <c s="374"/>
      <c s="375"/>
      <c s="376"/>
      <c s="395" t="str">
        <f t="shared" si="45"/>
        <v/>
      </c>
      <c s="375"/>
      <c s="377"/>
    </row>
    <row r="741" spans="4:19" ht="18" customHeight="1">
      <c r="D741">
        <f t="shared" si="46"/>
        <v>0</v>
      </c>
      <c s="338"/>
      <c s="338"/>
      <c s="337"/>
      <c s="339"/>
      <c s="340"/>
      <c s="340"/>
      <c s="339"/>
      <c s="373"/>
      <c s="334">
        <f t="shared" si="44"/>
        <v>0</v>
      </c>
      <c s="374"/>
      <c s="375"/>
      <c s="376"/>
      <c s="395" t="str">
        <f t="shared" si="45"/>
        <v/>
      </c>
      <c s="375"/>
      <c s="377"/>
    </row>
    <row r="742" spans="4:19" ht="18" customHeight="1">
      <c r="D742">
        <f t="shared" si="46"/>
        <v>0</v>
      </c>
      <c s="338"/>
      <c s="338"/>
      <c s="337"/>
      <c s="339"/>
      <c s="340"/>
      <c s="340"/>
      <c s="339"/>
      <c s="373"/>
      <c s="334">
        <f t="shared" si="44"/>
        <v>0</v>
      </c>
      <c s="374"/>
      <c s="375"/>
      <c s="376"/>
      <c s="395" t="str">
        <f t="shared" si="45"/>
        <v/>
      </c>
      <c s="375"/>
      <c s="377"/>
    </row>
    <row r="743" spans="4:19" ht="18" customHeight="1">
      <c r="D743">
        <f t="shared" si="46"/>
        <v>0</v>
      </c>
      <c s="338"/>
      <c s="338"/>
      <c s="337"/>
      <c s="339"/>
      <c s="340"/>
      <c s="340"/>
      <c s="339"/>
      <c s="373"/>
      <c s="334">
        <f t="shared" si="44"/>
        <v>0</v>
      </c>
      <c s="374"/>
      <c s="375"/>
      <c s="376"/>
      <c s="395" t="str">
        <f t="shared" si="45"/>
        <v/>
      </c>
      <c s="375"/>
      <c s="377"/>
    </row>
    <row r="744" spans="4:19" ht="18" customHeight="1">
      <c r="D744">
        <f t="shared" si="46"/>
        <v>0</v>
      </c>
      <c s="338"/>
      <c s="338"/>
      <c s="337"/>
      <c s="339"/>
      <c s="340"/>
      <c s="340"/>
      <c s="339"/>
      <c s="373"/>
      <c s="334">
        <f t="shared" si="44"/>
        <v>0</v>
      </c>
      <c s="374"/>
      <c s="375"/>
      <c s="376"/>
      <c s="395" t="str">
        <f t="shared" si="45"/>
        <v/>
      </c>
      <c s="375"/>
      <c s="377"/>
    </row>
    <row r="745" spans="4:19" ht="18" customHeight="1">
      <c r="D745">
        <f t="shared" si="46"/>
        <v>0</v>
      </c>
      <c s="338"/>
      <c s="338"/>
      <c s="337"/>
      <c s="339"/>
      <c s="340"/>
      <c s="340"/>
      <c s="339"/>
      <c s="373"/>
      <c s="334">
        <f t="shared" si="47" ref="M745:M806">IFERROR(IF(D745&gt;=1,(IF(L745&gt;=$H$1,ROUNDDOWN(($G$1-L745)/365,0),0)),0),0)</f>
        <v>0</v>
      </c>
      <c s="374"/>
      <c s="375"/>
      <c s="376"/>
      <c s="395" t="str">
        <f t="shared" si="45"/>
        <v/>
      </c>
      <c s="375"/>
      <c s="377"/>
    </row>
    <row r="746" spans="4:19" ht="18" customHeight="1">
      <c r="D746">
        <f t="shared" si="46"/>
        <v>0</v>
      </c>
      <c s="338"/>
      <c s="338"/>
      <c s="337"/>
      <c s="339"/>
      <c s="340"/>
      <c s="340"/>
      <c s="339"/>
      <c s="373"/>
      <c s="334">
        <f t="shared" si="47"/>
        <v>0</v>
      </c>
      <c s="374"/>
      <c s="375"/>
      <c s="376"/>
      <c s="395" t="str">
        <f t="shared" si="45"/>
        <v/>
      </c>
      <c s="375"/>
      <c s="377"/>
    </row>
    <row r="747" spans="4:19" ht="18" customHeight="1">
      <c r="D747">
        <f t="shared" si="46"/>
        <v>0</v>
      </c>
      <c s="338"/>
      <c s="338"/>
      <c s="337"/>
      <c s="339"/>
      <c s="340"/>
      <c s="340"/>
      <c s="339"/>
      <c s="373"/>
      <c s="334">
        <f t="shared" si="47"/>
        <v>0</v>
      </c>
      <c s="374"/>
      <c s="375"/>
      <c s="376"/>
      <c s="395" t="str">
        <f t="shared" si="45"/>
        <v/>
      </c>
      <c s="375"/>
      <c s="377"/>
    </row>
    <row r="748" spans="4:19" ht="18" customHeight="1">
      <c r="D748">
        <f t="shared" si="46"/>
        <v>0</v>
      </c>
      <c s="338"/>
      <c s="338"/>
      <c s="337"/>
      <c s="339"/>
      <c s="340"/>
      <c s="340"/>
      <c s="339"/>
      <c s="373"/>
      <c s="334">
        <f t="shared" si="47"/>
        <v>0</v>
      </c>
      <c s="374"/>
      <c s="375"/>
      <c s="376"/>
      <c s="395" t="str">
        <f t="shared" si="45"/>
        <v/>
      </c>
      <c s="375"/>
      <c s="377"/>
    </row>
    <row r="749" spans="4:19" ht="18" customHeight="1">
      <c r="D749">
        <f t="shared" si="46"/>
        <v>0</v>
      </c>
      <c s="338"/>
      <c s="338"/>
      <c s="337"/>
      <c s="339"/>
      <c s="340"/>
      <c s="340"/>
      <c s="339"/>
      <c s="373"/>
      <c s="334">
        <f t="shared" si="47"/>
        <v>0</v>
      </c>
      <c s="374"/>
      <c s="375"/>
      <c s="376"/>
      <c s="395" t="str">
        <f t="shared" si="45"/>
        <v/>
      </c>
      <c s="375"/>
      <c s="377"/>
    </row>
    <row r="750" spans="4:19" ht="18" customHeight="1">
      <c r="D750">
        <f t="shared" si="46"/>
        <v>0</v>
      </c>
      <c s="338"/>
      <c s="338"/>
      <c s="337"/>
      <c s="339"/>
      <c s="340"/>
      <c s="340"/>
      <c s="339"/>
      <c s="373"/>
      <c s="334">
        <f t="shared" si="47"/>
        <v>0</v>
      </c>
      <c s="374"/>
      <c s="375"/>
      <c s="376"/>
      <c s="395" t="str">
        <f t="shared" si="45"/>
        <v/>
      </c>
      <c s="375"/>
      <c s="377"/>
    </row>
    <row r="751" spans="4:19" ht="18.95" customHeight="1">
      <c r="D751">
        <f t="shared" si="46"/>
        <v>0</v>
      </c>
      <c s="338"/>
      <c s="338"/>
      <c s="337"/>
      <c s="339"/>
      <c s="340"/>
      <c s="340"/>
      <c s="339"/>
      <c s="373"/>
      <c s="334">
        <f t="shared" si="47"/>
        <v>0</v>
      </c>
      <c s="374"/>
      <c s="375"/>
      <c s="376"/>
      <c s="395" t="str">
        <f t="shared" si="45"/>
        <v/>
      </c>
      <c s="375"/>
      <c s="377"/>
    </row>
    <row r="752" spans="4:19" ht="18" customHeight="1">
      <c r="D752">
        <f t="shared" si="46"/>
        <v>0</v>
      </c>
      <c s="338"/>
      <c s="338"/>
      <c s="337"/>
      <c s="339"/>
      <c s="340"/>
      <c s="340"/>
      <c s="339"/>
      <c s="373"/>
      <c s="334">
        <f t="shared" si="47"/>
        <v>0</v>
      </c>
      <c s="374"/>
      <c s="375"/>
      <c s="376"/>
      <c s="395" t="str">
        <f t="shared" si="45"/>
        <v/>
      </c>
      <c s="375"/>
      <c s="377"/>
    </row>
    <row r="753" spans="4:19" ht="18" customHeight="1">
      <c r="D753">
        <f t="shared" si="46"/>
        <v>0</v>
      </c>
      <c s="338"/>
      <c s="338"/>
      <c s="337"/>
      <c s="339"/>
      <c s="340"/>
      <c s="340"/>
      <c s="339"/>
      <c s="373"/>
      <c s="334">
        <f t="shared" si="47"/>
        <v>0</v>
      </c>
      <c s="374"/>
      <c s="375"/>
      <c s="376"/>
      <c s="395" t="str">
        <f t="shared" si="45"/>
        <v/>
      </c>
      <c s="375"/>
      <c s="377"/>
    </row>
    <row r="754" spans="4:19" ht="18" customHeight="1">
      <c r="D754">
        <f t="shared" si="46"/>
        <v>0</v>
      </c>
      <c s="338"/>
      <c s="338"/>
      <c s="337"/>
      <c s="339"/>
      <c s="340"/>
      <c s="340"/>
      <c s="339"/>
      <c s="373"/>
      <c s="334">
        <f t="shared" si="47"/>
        <v>0</v>
      </c>
      <c s="374"/>
      <c s="375"/>
      <c s="376"/>
      <c s="395" t="str">
        <f t="shared" si="45"/>
        <v/>
      </c>
      <c s="375"/>
      <c s="377"/>
    </row>
    <row r="755" spans="4:19" ht="18" customHeight="1">
      <c r="D755">
        <f t="shared" si="46"/>
        <v>0</v>
      </c>
      <c s="338"/>
      <c s="338"/>
      <c s="337"/>
      <c s="339"/>
      <c s="340"/>
      <c s="340"/>
      <c s="339"/>
      <c s="373"/>
      <c s="334">
        <f t="shared" si="47"/>
        <v>0</v>
      </c>
      <c s="374"/>
      <c s="375"/>
      <c s="376"/>
      <c s="395" t="str">
        <f t="shared" si="45"/>
        <v/>
      </c>
      <c s="375"/>
      <c s="377"/>
    </row>
    <row r="756" spans="4:19" ht="18" customHeight="1">
      <c r="D756">
        <f t="shared" si="46"/>
        <v>0</v>
      </c>
      <c s="338"/>
      <c s="338"/>
      <c s="337"/>
      <c s="339"/>
      <c s="340"/>
      <c s="340"/>
      <c s="339"/>
      <c s="373"/>
      <c s="334">
        <f t="shared" si="47"/>
        <v>0</v>
      </c>
      <c s="374"/>
      <c s="375"/>
      <c s="376"/>
      <c s="395" t="str">
        <f t="shared" si="45"/>
        <v/>
      </c>
      <c s="375"/>
      <c s="377"/>
    </row>
    <row r="757" spans="4:19" ht="18" customHeight="1">
      <c r="D757">
        <f t="shared" si="46"/>
        <v>0</v>
      </c>
      <c s="338"/>
      <c s="338"/>
      <c s="337"/>
      <c s="339"/>
      <c s="340"/>
      <c s="340"/>
      <c s="339"/>
      <c s="373"/>
      <c s="334">
        <f t="shared" si="47"/>
        <v>0</v>
      </c>
      <c s="374"/>
      <c s="375"/>
      <c s="376"/>
      <c s="395" t="str">
        <f t="shared" si="45"/>
        <v/>
      </c>
      <c s="375"/>
      <c s="377"/>
    </row>
    <row r="758" spans="4:19" ht="18" customHeight="1">
      <c r="D758">
        <f t="shared" si="46"/>
        <v>0</v>
      </c>
      <c s="338"/>
      <c s="338"/>
      <c s="337"/>
      <c s="339"/>
      <c s="340"/>
      <c s="340"/>
      <c s="339"/>
      <c s="373"/>
      <c s="334">
        <f t="shared" si="47"/>
        <v>0</v>
      </c>
      <c s="374"/>
      <c s="375"/>
      <c s="376"/>
      <c s="395" t="str">
        <f t="shared" si="45"/>
        <v/>
      </c>
      <c s="375"/>
      <c s="377"/>
    </row>
    <row r="759" spans="4:19" ht="18" customHeight="1">
      <c r="D759">
        <f t="shared" si="46"/>
        <v>0</v>
      </c>
      <c s="338"/>
      <c s="338"/>
      <c s="337"/>
      <c s="339"/>
      <c s="340"/>
      <c s="340"/>
      <c s="339"/>
      <c s="373"/>
      <c s="334">
        <f t="shared" si="47"/>
        <v>0</v>
      </c>
      <c s="374"/>
      <c s="375"/>
      <c s="376"/>
      <c s="395" t="str">
        <f t="shared" si="45"/>
        <v/>
      </c>
      <c s="375"/>
      <c s="377"/>
    </row>
    <row r="760" spans="4:19" ht="18" customHeight="1">
      <c r="D760">
        <f t="shared" si="46"/>
        <v>0</v>
      </c>
      <c s="338"/>
      <c s="338"/>
      <c s="337"/>
      <c s="339"/>
      <c s="340"/>
      <c s="340"/>
      <c s="339"/>
      <c s="373"/>
      <c s="334">
        <f t="shared" si="47"/>
        <v>0</v>
      </c>
      <c s="374"/>
      <c s="375"/>
      <c s="376"/>
      <c s="395" t="str">
        <f t="shared" si="45"/>
        <v/>
      </c>
      <c s="375"/>
      <c s="377"/>
    </row>
    <row r="761" spans="4:19" ht="18" customHeight="1">
      <c r="D761">
        <f t="shared" si="46"/>
        <v>0</v>
      </c>
      <c s="338"/>
      <c s="338"/>
      <c s="337"/>
      <c s="339"/>
      <c s="340"/>
      <c s="340"/>
      <c s="339"/>
      <c s="373"/>
      <c s="334">
        <f t="shared" si="47"/>
        <v>0</v>
      </c>
      <c s="374"/>
      <c s="375"/>
      <c s="376"/>
      <c s="395" t="str">
        <f t="shared" si="45"/>
        <v/>
      </c>
      <c s="375"/>
      <c s="377"/>
    </row>
    <row r="762" spans="4:19" ht="18" customHeight="1">
      <c r="D762">
        <f t="shared" si="46"/>
        <v>0</v>
      </c>
      <c s="338"/>
      <c s="338"/>
      <c s="337"/>
      <c s="339"/>
      <c s="340"/>
      <c s="340"/>
      <c s="339"/>
      <c s="373"/>
      <c s="334">
        <f t="shared" si="47"/>
        <v>0</v>
      </c>
      <c s="374"/>
      <c s="375"/>
      <c s="376"/>
      <c s="395" t="str">
        <f t="shared" si="45"/>
        <v/>
      </c>
      <c s="375"/>
      <c s="377"/>
    </row>
    <row r="763" spans="4:19" ht="18" customHeight="1">
      <c r="D763">
        <f t="shared" si="46"/>
        <v>0</v>
      </c>
      <c s="338"/>
      <c s="338"/>
      <c s="337"/>
      <c s="339"/>
      <c s="340"/>
      <c s="340"/>
      <c s="339"/>
      <c s="373"/>
      <c s="334">
        <f t="shared" si="47"/>
        <v>0</v>
      </c>
      <c s="374"/>
      <c s="375"/>
      <c s="376"/>
      <c s="395" t="str">
        <f t="shared" si="45"/>
        <v/>
      </c>
      <c s="375"/>
      <c s="377"/>
    </row>
    <row r="764" spans="4:19" ht="18" customHeight="1">
      <c r="D764">
        <f t="shared" si="46"/>
        <v>0</v>
      </c>
      <c s="338"/>
      <c s="338"/>
      <c s="337"/>
      <c s="339"/>
      <c s="340"/>
      <c s="340"/>
      <c s="339"/>
      <c s="373"/>
      <c s="334">
        <f t="shared" si="47"/>
        <v>0</v>
      </c>
      <c s="374"/>
      <c s="375"/>
      <c s="376"/>
      <c s="395" t="str">
        <f t="shared" si="45"/>
        <v/>
      </c>
      <c s="375"/>
      <c s="377"/>
    </row>
    <row r="765" spans="4:19" ht="18" customHeight="1">
      <c r="D765">
        <f t="shared" si="46"/>
        <v>0</v>
      </c>
      <c s="338"/>
      <c s="338"/>
      <c s="337"/>
      <c s="339"/>
      <c s="340"/>
      <c s="340"/>
      <c s="339"/>
      <c s="373"/>
      <c s="334">
        <f t="shared" si="47"/>
        <v>0</v>
      </c>
      <c s="374"/>
      <c s="375"/>
      <c s="376"/>
      <c s="395" t="str">
        <f t="shared" si="45"/>
        <v/>
      </c>
      <c s="375"/>
      <c s="377"/>
    </row>
    <row r="766" spans="4:19" ht="18" customHeight="1">
      <c r="D766">
        <f t="shared" si="46"/>
        <v>0</v>
      </c>
      <c s="338"/>
      <c s="338"/>
      <c s="337"/>
      <c s="339"/>
      <c s="340"/>
      <c s="340"/>
      <c s="339"/>
      <c s="373"/>
      <c s="334">
        <f t="shared" si="47"/>
        <v>0</v>
      </c>
      <c s="374"/>
      <c s="375"/>
      <c s="376"/>
      <c s="395" t="str">
        <f t="shared" si="45"/>
        <v/>
      </c>
      <c s="375"/>
      <c s="377"/>
    </row>
    <row r="767" spans="4:19" ht="18" customHeight="1">
      <c r="D767">
        <f t="shared" si="46"/>
        <v>0</v>
      </c>
      <c s="338"/>
      <c s="338"/>
      <c s="337"/>
      <c s="339"/>
      <c s="340"/>
      <c s="340"/>
      <c s="339"/>
      <c s="373"/>
      <c s="334">
        <f t="shared" si="47"/>
        <v>0</v>
      </c>
      <c s="374"/>
      <c s="375"/>
      <c s="376"/>
      <c s="395" t="str">
        <f t="shared" si="45"/>
        <v/>
      </c>
      <c s="375"/>
      <c s="377"/>
    </row>
    <row r="768" spans="4:19" ht="18" customHeight="1">
      <c r="D768">
        <f t="shared" si="46"/>
        <v>0</v>
      </c>
      <c s="338"/>
      <c s="338"/>
      <c s="337"/>
      <c s="339"/>
      <c s="340"/>
      <c s="340"/>
      <c s="339"/>
      <c s="373"/>
      <c s="334">
        <f t="shared" si="47"/>
        <v>0</v>
      </c>
      <c s="374"/>
      <c s="375"/>
      <c s="376"/>
      <c s="395" t="str">
        <f t="shared" si="45"/>
        <v/>
      </c>
      <c s="375"/>
      <c s="377"/>
    </row>
    <row r="769" spans="4:20" ht="18" customHeight="1">
      <c r="D769">
        <f t="shared" si="46"/>
        <v>0</v>
      </c>
      <c s="338"/>
      <c s="338"/>
      <c s="337"/>
      <c s="339"/>
      <c s="340"/>
      <c s="340"/>
      <c s="339"/>
      <c s="373"/>
      <c s="334">
        <f t="shared" si="47"/>
        <v>0</v>
      </c>
      <c s="374"/>
      <c s="375"/>
      <c s="376"/>
      <c s="395" t="str">
        <f t="shared" si="45"/>
        <v/>
      </c>
      <c s="375"/>
      <c s="377"/>
      <c t="s">
        <v>113</v>
      </c>
    </row>
    <row r="770" spans="4:19" ht="18" customHeight="1">
      <c r="D770">
        <f t="shared" si="46"/>
        <v>0</v>
      </c>
      <c s="338"/>
      <c s="338"/>
      <c s="337"/>
      <c s="339"/>
      <c s="340"/>
      <c s="340"/>
      <c s="339"/>
      <c s="373"/>
      <c s="334">
        <f t="shared" si="47"/>
        <v>0</v>
      </c>
      <c s="374"/>
      <c s="375"/>
      <c s="376"/>
      <c s="395" t="str">
        <f t="shared" si="45"/>
        <v/>
      </c>
      <c s="375"/>
      <c s="377"/>
    </row>
    <row r="771" spans="4:19" ht="18" customHeight="1">
      <c r="D771">
        <f t="shared" si="46"/>
        <v>0</v>
      </c>
      <c s="338"/>
      <c s="338"/>
      <c s="337"/>
      <c s="339"/>
      <c s="340"/>
      <c s="340"/>
      <c s="339"/>
      <c s="373"/>
      <c s="334">
        <f t="shared" si="47"/>
        <v>0</v>
      </c>
      <c s="374"/>
      <c s="375"/>
      <c s="376"/>
      <c s="395" t="str">
        <f t="shared" si="45"/>
        <v/>
      </c>
      <c s="375"/>
      <c s="377"/>
    </row>
    <row r="772" spans="4:19" ht="18" customHeight="1">
      <c r="D772">
        <f t="shared" si="46"/>
        <v>0</v>
      </c>
      <c s="338"/>
      <c s="338"/>
      <c s="337"/>
      <c s="339"/>
      <c s="340"/>
      <c s="340"/>
      <c s="339"/>
      <c s="373"/>
      <c s="334">
        <f t="shared" si="47"/>
        <v>0</v>
      </c>
      <c s="374"/>
      <c s="375"/>
      <c s="376"/>
      <c s="395" t="str">
        <f t="shared" si="45"/>
        <v/>
      </c>
      <c s="375"/>
      <c s="377"/>
    </row>
    <row r="773" spans="4:19" ht="18" customHeight="1">
      <c r="D773">
        <f t="shared" si="46"/>
        <v>0</v>
      </c>
      <c s="338"/>
      <c s="338"/>
      <c s="337"/>
      <c s="339"/>
      <c s="340"/>
      <c s="340"/>
      <c s="339"/>
      <c s="373"/>
      <c s="334">
        <f t="shared" si="47"/>
        <v>0</v>
      </c>
      <c s="374"/>
      <c s="375"/>
      <c s="376"/>
      <c s="395" t="str">
        <f t="shared" si="45"/>
        <v/>
      </c>
      <c s="375"/>
      <c s="377"/>
    </row>
    <row r="774" spans="4:19" ht="18" customHeight="1">
      <c r="D774">
        <f t="shared" si="46"/>
        <v>0</v>
      </c>
      <c s="338"/>
      <c s="338"/>
      <c s="337"/>
      <c s="339"/>
      <c s="340"/>
      <c s="340"/>
      <c s="339"/>
      <c s="373"/>
      <c s="334">
        <f t="shared" si="47"/>
        <v>0</v>
      </c>
      <c s="374"/>
      <c s="375"/>
      <c s="376"/>
      <c s="395" t="str">
        <f t="shared" si="45"/>
        <v/>
      </c>
      <c s="375"/>
      <c s="377"/>
    </row>
    <row r="775" spans="4:19" ht="18" customHeight="1">
      <c r="D775">
        <f t="shared" si="46"/>
        <v>0</v>
      </c>
      <c s="338"/>
      <c s="338"/>
      <c s="337"/>
      <c s="339"/>
      <c s="340"/>
      <c s="340"/>
      <c s="339"/>
      <c s="373"/>
      <c s="334">
        <f t="shared" si="47"/>
        <v>0</v>
      </c>
      <c s="374"/>
      <c s="375"/>
      <c s="376"/>
      <c s="395" t="str">
        <f t="shared" si="48" ref="Q775:Q838">SUBSTITUTE(P775,LEFT(P775,8),"xxxxxxxx")</f>
        <v/>
      </c>
      <c s="375"/>
      <c s="377"/>
    </row>
    <row r="776" spans="4:19" ht="18" customHeight="1">
      <c r="D776">
        <f t="shared" si="46"/>
        <v>0</v>
      </c>
      <c s="338"/>
      <c s="338"/>
      <c s="337"/>
      <c s="339"/>
      <c s="340"/>
      <c s="340"/>
      <c s="339"/>
      <c s="373"/>
      <c s="334">
        <f t="shared" si="47"/>
        <v>0</v>
      </c>
      <c s="374"/>
      <c s="375"/>
      <c s="376"/>
      <c s="395" t="str">
        <f t="shared" si="48"/>
        <v/>
      </c>
      <c s="375"/>
      <c s="377"/>
    </row>
    <row r="777" spans="4:20" ht="18" customHeight="1">
      <c r="D777">
        <f t="shared" si="46"/>
        <v>0</v>
      </c>
      <c s="338"/>
      <c s="338"/>
      <c s="337"/>
      <c s="339"/>
      <c s="340"/>
      <c s="340"/>
      <c s="339"/>
      <c s="373"/>
      <c s="334">
        <f t="shared" si="47"/>
        <v>0</v>
      </c>
      <c s="374"/>
      <c s="375"/>
      <c s="376"/>
      <c s="395" t="str">
        <f t="shared" si="48"/>
        <v/>
      </c>
      <c s="375"/>
      <c s="377"/>
      <c s="367" t="s">
        <v>128</v>
      </c>
    </row>
    <row r="778" spans="4:19" ht="18" customHeight="1">
      <c r="D778">
        <f t="shared" si="46"/>
        <v>0</v>
      </c>
      <c s="338"/>
      <c s="338"/>
      <c s="337"/>
      <c s="339"/>
      <c s="340"/>
      <c s="340"/>
      <c s="339"/>
      <c s="373"/>
      <c s="334">
        <f t="shared" si="47"/>
        <v>0</v>
      </c>
      <c s="374"/>
      <c s="375"/>
      <c s="376"/>
      <c s="395" t="str">
        <f t="shared" si="48"/>
        <v/>
      </c>
      <c s="375"/>
      <c s="377"/>
    </row>
    <row r="779" spans="4:19" ht="18" customHeight="1">
      <c r="D779">
        <f t="shared" si="46"/>
        <v>0</v>
      </c>
      <c s="338"/>
      <c s="338"/>
      <c s="337"/>
      <c s="339"/>
      <c s="340"/>
      <c s="340"/>
      <c s="339"/>
      <c s="373"/>
      <c s="334">
        <f t="shared" si="47"/>
        <v>0</v>
      </c>
      <c s="374"/>
      <c s="375"/>
      <c s="376"/>
      <c s="395" t="str">
        <f t="shared" si="48"/>
        <v/>
      </c>
      <c s="375"/>
      <c s="377"/>
    </row>
    <row r="780" spans="4:19" ht="18" customHeight="1">
      <c r="D780">
        <f t="shared" si="49" ref="D780:D846">IF(E780&gt;=1,(IF(LEN(I780)&gt;=2,(IF(LEN(K780)&gt;=1,(IF(N780&gt;=18,1,0)),0)),0)),0)</f>
        <v>0</v>
      </c>
      <c s="338"/>
      <c s="338"/>
      <c s="337"/>
      <c s="339"/>
      <c s="340"/>
      <c s="340"/>
      <c s="339"/>
      <c s="373"/>
      <c s="334">
        <f t="shared" si="47"/>
        <v>0</v>
      </c>
      <c s="374"/>
      <c s="375"/>
      <c s="376"/>
      <c s="395" t="str">
        <f t="shared" si="48"/>
        <v/>
      </c>
      <c s="375"/>
      <c s="377"/>
    </row>
    <row r="781" spans="4:19" ht="18" customHeight="1">
      <c r="D781">
        <f t="shared" si="49"/>
        <v>0</v>
      </c>
      <c s="338"/>
      <c s="338"/>
      <c s="337"/>
      <c s="339"/>
      <c s="340"/>
      <c s="340"/>
      <c s="339"/>
      <c s="373"/>
      <c s="334">
        <f t="shared" si="47"/>
        <v>0</v>
      </c>
      <c s="374"/>
      <c s="375"/>
      <c s="376"/>
      <c s="395" t="str">
        <f t="shared" si="48"/>
        <v/>
      </c>
      <c s="375"/>
      <c s="377"/>
    </row>
    <row r="782" spans="4:19" ht="18" customHeight="1">
      <c r="D782">
        <f t="shared" si="49"/>
        <v>0</v>
      </c>
      <c s="338"/>
      <c s="338"/>
      <c s="337"/>
      <c s="339"/>
      <c s="340"/>
      <c s="340"/>
      <c s="339"/>
      <c s="373"/>
      <c s="334">
        <f t="shared" si="47"/>
        <v>0</v>
      </c>
      <c s="374"/>
      <c s="375"/>
      <c s="376"/>
      <c s="395" t="str">
        <f t="shared" si="48"/>
        <v/>
      </c>
      <c s="375"/>
      <c s="377"/>
    </row>
    <row r="783" spans="4:19" ht="18" customHeight="1">
      <c r="D783">
        <f t="shared" si="49"/>
        <v>0</v>
      </c>
      <c s="338"/>
      <c s="338"/>
      <c s="337"/>
      <c s="339"/>
      <c s="340"/>
      <c s="340"/>
      <c s="339"/>
      <c s="373"/>
      <c s="334">
        <f t="shared" si="47"/>
        <v>0</v>
      </c>
      <c s="374"/>
      <c s="375"/>
      <c s="376"/>
      <c s="395" t="str">
        <f t="shared" si="48"/>
        <v/>
      </c>
      <c s="375"/>
      <c s="377"/>
    </row>
    <row r="784" spans="4:19" ht="18" customHeight="1">
      <c r="D784">
        <f t="shared" si="49"/>
        <v>0</v>
      </c>
      <c s="338"/>
      <c s="338"/>
      <c s="337"/>
      <c s="339"/>
      <c s="340"/>
      <c s="340"/>
      <c s="339"/>
      <c s="373"/>
      <c s="334">
        <f t="shared" si="47"/>
        <v>0</v>
      </c>
      <c s="374"/>
      <c s="375"/>
      <c s="376"/>
      <c s="395" t="str">
        <f t="shared" si="48"/>
        <v/>
      </c>
      <c s="375"/>
      <c s="377"/>
    </row>
    <row r="785" spans="4:19" ht="18" customHeight="1">
      <c r="D785">
        <f t="shared" si="49"/>
        <v>0</v>
      </c>
      <c s="338"/>
      <c s="338"/>
      <c s="337"/>
      <c s="339"/>
      <c s="340"/>
      <c s="340"/>
      <c s="339"/>
      <c s="373"/>
      <c s="334">
        <f t="shared" si="47"/>
        <v>0</v>
      </c>
      <c s="374"/>
      <c s="375"/>
      <c s="376"/>
      <c s="395" t="str">
        <f t="shared" si="48"/>
        <v/>
      </c>
      <c s="375"/>
      <c s="377"/>
    </row>
    <row r="786" spans="4:19" ht="18" customHeight="1">
      <c r="D786">
        <f t="shared" si="49"/>
        <v>0</v>
      </c>
      <c s="338"/>
      <c s="338"/>
      <c s="337"/>
      <c s="339"/>
      <c s="340"/>
      <c s="340"/>
      <c s="339"/>
      <c s="373"/>
      <c s="334">
        <f t="shared" si="47"/>
        <v>0</v>
      </c>
      <c s="374"/>
      <c s="375"/>
      <c s="376"/>
      <c s="395" t="str">
        <f t="shared" si="48"/>
        <v/>
      </c>
      <c s="375"/>
      <c s="377"/>
    </row>
    <row r="787" spans="4:19" ht="18" customHeight="1">
      <c r="D787">
        <f t="shared" si="49"/>
        <v>0</v>
      </c>
      <c s="338"/>
      <c s="338"/>
      <c s="337"/>
      <c s="339"/>
      <c s="340"/>
      <c s="340"/>
      <c s="339"/>
      <c s="373"/>
      <c s="334">
        <f t="shared" si="47"/>
        <v>0</v>
      </c>
      <c s="374"/>
      <c s="375"/>
      <c s="376"/>
      <c s="395" t="str">
        <f t="shared" si="48"/>
        <v/>
      </c>
      <c s="375"/>
      <c s="377"/>
    </row>
    <row r="788" spans="4:20" ht="18" customHeight="1">
      <c r="D788">
        <f t="shared" si="49"/>
        <v>0</v>
      </c>
      <c s="338"/>
      <c s="338"/>
      <c s="337"/>
      <c s="339"/>
      <c s="340"/>
      <c s="340"/>
      <c s="339"/>
      <c s="373"/>
      <c s="334">
        <f t="shared" si="47"/>
        <v>0</v>
      </c>
      <c s="374"/>
      <c s="375"/>
      <c s="376"/>
      <c s="395" t="str">
        <f t="shared" si="48"/>
        <v/>
      </c>
      <c s="375"/>
      <c s="377"/>
      <c s="370">
        <v>987285592173</v>
      </c>
    </row>
    <row r="789" spans="4:19" ht="18" customHeight="1">
      <c r="D789">
        <f t="shared" si="49"/>
        <v>0</v>
      </c>
      <c s="338"/>
      <c s="338"/>
      <c s="337"/>
      <c s="339"/>
      <c s="340"/>
      <c s="340"/>
      <c s="339"/>
      <c s="373"/>
      <c s="334">
        <f t="shared" si="47"/>
        <v>0</v>
      </c>
      <c s="374"/>
      <c s="375"/>
      <c s="376"/>
      <c s="395" t="str">
        <f t="shared" si="48"/>
        <v/>
      </c>
      <c s="375"/>
      <c s="377"/>
    </row>
    <row r="790" spans="4:19" ht="18" customHeight="1">
      <c r="D790">
        <f t="shared" si="49"/>
        <v>0</v>
      </c>
      <c s="338"/>
      <c s="338"/>
      <c s="337"/>
      <c s="339"/>
      <c s="340"/>
      <c s="340"/>
      <c s="339"/>
      <c s="373"/>
      <c s="334">
        <f t="shared" si="47"/>
        <v>0</v>
      </c>
      <c s="374"/>
      <c s="375"/>
      <c s="376"/>
      <c s="395" t="str">
        <f t="shared" si="48"/>
        <v/>
      </c>
      <c s="375"/>
      <c s="377"/>
    </row>
    <row r="791" spans="4:19" ht="18" customHeight="1">
      <c r="D791">
        <f t="shared" si="49"/>
        <v>0</v>
      </c>
      <c s="338"/>
      <c s="338"/>
      <c s="337"/>
      <c s="339"/>
      <c s="340"/>
      <c s="340"/>
      <c s="339"/>
      <c s="373"/>
      <c s="334">
        <f t="shared" si="47"/>
        <v>0</v>
      </c>
      <c s="374"/>
      <c s="375"/>
      <c s="376"/>
      <c s="395" t="str">
        <f t="shared" si="48"/>
        <v/>
      </c>
      <c s="375"/>
      <c s="377"/>
    </row>
    <row r="792" spans="4:19" ht="18" customHeight="1">
      <c r="D792">
        <f t="shared" si="49"/>
        <v>0</v>
      </c>
      <c s="338"/>
      <c s="338"/>
      <c s="337"/>
      <c s="339"/>
      <c s="340"/>
      <c s="340"/>
      <c s="339"/>
      <c s="373"/>
      <c s="334">
        <f t="shared" si="47"/>
        <v>0</v>
      </c>
      <c s="374"/>
      <c s="375"/>
      <c s="376"/>
      <c s="395" t="str">
        <f t="shared" si="48"/>
        <v/>
      </c>
      <c s="375"/>
      <c s="377"/>
    </row>
    <row r="793" spans="4:19" ht="18" customHeight="1">
      <c r="D793">
        <f t="shared" si="49"/>
        <v>0</v>
      </c>
      <c s="338"/>
      <c s="338"/>
      <c s="337"/>
      <c s="339"/>
      <c s="340"/>
      <c s="340"/>
      <c s="339"/>
      <c s="373"/>
      <c s="334">
        <f t="shared" si="47"/>
        <v>0</v>
      </c>
      <c s="374"/>
      <c s="375"/>
      <c s="376"/>
      <c s="395" t="str">
        <f t="shared" si="48"/>
        <v/>
      </c>
      <c s="375"/>
      <c s="377"/>
    </row>
    <row r="794" spans="4:19" ht="18" customHeight="1">
      <c r="D794">
        <f t="shared" si="49"/>
        <v>0</v>
      </c>
      <c s="338"/>
      <c s="338"/>
      <c s="337"/>
      <c s="339"/>
      <c s="340"/>
      <c s="340"/>
      <c s="339"/>
      <c s="373"/>
      <c s="334">
        <f t="shared" si="47"/>
        <v>0</v>
      </c>
      <c s="374"/>
      <c s="375"/>
      <c s="376"/>
      <c s="395" t="str">
        <f t="shared" si="48"/>
        <v/>
      </c>
      <c s="375"/>
      <c s="377"/>
    </row>
    <row r="795" spans="4:19" ht="18" customHeight="1">
      <c r="D795">
        <f t="shared" si="49"/>
        <v>0</v>
      </c>
      <c s="338"/>
      <c s="338"/>
      <c s="337"/>
      <c s="339"/>
      <c s="340"/>
      <c s="340"/>
      <c s="339"/>
      <c s="373"/>
      <c s="334">
        <f t="shared" si="47"/>
        <v>0</v>
      </c>
      <c s="374"/>
      <c s="375"/>
      <c s="376"/>
      <c s="395" t="str">
        <f t="shared" si="48"/>
        <v/>
      </c>
      <c s="375"/>
      <c s="377"/>
    </row>
    <row r="796" spans="4:19" ht="18" customHeight="1">
      <c r="D796">
        <f t="shared" si="49"/>
        <v>0</v>
      </c>
      <c s="338"/>
      <c s="338"/>
      <c s="337"/>
      <c s="339"/>
      <c s="340"/>
      <c s="340"/>
      <c s="339"/>
      <c s="373"/>
      <c s="334">
        <f t="shared" si="47"/>
        <v>0</v>
      </c>
      <c s="374"/>
      <c s="375"/>
      <c s="376"/>
      <c s="395" t="str">
        <f t="shared" si="48"/>
        <v/>
      </c>
      <c s="375"/>
      <c s="377"/>
    </row>
    <row r="797" spans="4:19" ht="18" customHeight="1">
      <c r="D797">
        <f t="shared" si="49"/>
        <v>0</v>
      </c>
      <c s="338"/>
      <c s="338"/>
      <c s="337"/>
      <c s="339"/>
      <c s="340"/>
      <c s="340"/>
      <c s="339"/>
      <c s="373"/>
      <c s="334">
        <f t="shared" si="47"/>
        <v>0</v>
      </c>
      <c s="374"/>
      <c s="375"/>
      <c s="376"/>
      <c s="395" t="str">
        <f t="shared" si="48"/>
        <v/>
      </c>
      <c s="375"/>
      <c s="377"/>
    </row>
    <row r="798" spans="4:19" ht="18" customHeight="1">
      <c r="D798">
        <f t="shared" si="49"/>
        <v>0</v>
      </c>
      <c s="338"/>
      <c s="338"/>
      <c s="337"/>
      <c s="339"/>
      <c s="340"/>
      <c s="340"/>
      <c s="339"/>
      <c s="373"/>
      <c s="334">
        <f t="shared" si="47"/>
        <v>0</v>
      </c>
      <c s="374"/>
      <c s="375"/>
      <c s="376"/>
      <c s="395" t="str">
        <f t="shared" si="48"/>
        <v/>
      </c>
      <c s="375"/>
      <c s="377"/>
    </row>
    <row r="799" spans="4:19" ht="18" customHeight="1">
      <c r="D799">
        <f t="shared" si="49"/>
        <v>0</v>
      </c>
      <c s="338"/>
      <c s="338"/>
      <c s="337"/>
      <c s="339"/>
      <c s="340"/>
      <c s="340"/>
      <c s="339"/>
      <c s="373"/>
      <c s="334">
        <f t="shared" si="47"/>
        <v>0</v>
      </c>
      <c s="374"/>
      <c s="375"/>
      <c s="376"/>
      <c s="395" t="str">
        <f t="shared" si="48"/>
        <v/>
      </c>
      <c s="375"/>
      <c s="377"/>
    </row>
    <row r="800" spans="4:19" ht="18" customHeight="1">
      <c r="D800">
        <f t="shared" si="49"/>
        <v>0</v>
      </c>
      <c s="338"/>
      <c s="338"/>
      <c s="337"/>
      <c s="339"/>
      <c s="340"/>
      <c s="340"/>
      <c s="339"/>
      <c s="373"/>
      <c s="334">
        <f t="shared" si="47"/>
        <v>0</v>
      </c>
      <c s="374"/>
      <c s="375"/>
      <c s="376"/>
      <c s="395" t="str">
        <f t="shared" si="48"/>
        <v/>
      </c>
      <c s="375"/>
      <c s="377"/>
    </row>
    <row r="801" spans="4:19" ht="18" customHeight="1">
      <c r="D801">
        <f t="shared" si="49"/>
        <v>0</v>
      </c>
      <c s="338"/>
      <c s="338"/>
      <c s="337"/>
      <c s="339"/>
      <c s="340"/>
      <c s="340"/>
      <c s="339"/>
      <c s="373"/>
      <c s="334">
        <f t="shared" si="47"/>
        <v>0</v>
      </c>
      <c s="374"/>
      <c s="375"/>
      <c s="376"/>
      <c s="395" t="str">
        <f t="shared" si="48"/>
        <v/>
      </c>
      <c s="375"/>
      <c s="377"/>
    </row>
    <row r="802" spans="4:19" ht="18" customHeight="1">
      <c r="D802">
        <f t="shared" si="49"/>
        <v>0</v>
      </c>
      <c s="338"/>
      <c s="338"/>
      <c s="337"/>
      <c s="339"/>
      <c s="340"/>
      <c s="340"/>
      <c s="339"/>
      <c s="373"/>
      <c s="334">
        <f t="shared" si="47"/>
        <v>0</v>
      </c>
      <c s="374"/>
      <c s="375"/>
      <c s="376"/>
      <c s="395" t="str">
        <f t="shared" si="48"/>
        <v/>
      </c>
      <c s="375"/>
      <c s="377"/>
    </row>
    <row r="803" spans="4:19" ht="18" customHeight="1">
      <c r="D803">
        <f t="shared" si="49"/>
        <v>0</v>
      </c>
      <c s="338"/>
      <c s="338"/>
      <c s="337"/>
      <c s="339"/>
      <c s="340"/>
      <c s="340"/>
      <c s="339"/>
      <c s="373"/>
      <c s="334">
        <f t="shared" si="47"/>
        <v>0</v>
      </c>
      <c s="374"/>
      <c s="375"/>
      <c s="376"/>
      <c s="395" t="str">
        <f t="shared" si="48"/>
        <v/>
      </c>
      <c s="375"/>
      <c s="377"/>
    </row>
    <row r="804" spans="4:20" ht="18" customHeight="1">
      <c r="D804">
        <f t="shared" si="49"/>
        <v>0</v>
      </c>
      <c s="338"/>
      <c s="338"/>
      <c s="337"/>
      <c s="339"/>
      <c s="340"/>
      <c s="340"/>
      <c s="339"/>
      <c s="373"/>
      <c s="334">
        <f t="shared" si="47"/>
        <v>0</v>
      </c>
      <c s="374"/>
      <c s="375"/>
      <c s="376"/>
      <c s="395" t="str">
        <f t="shared" si="48"/>
        <v/>
      </c>
      <c s="375"/>
      <c s="377"/>
      <c s="370">
        <v>750311015059</v>
      </c>
    </row>
    <row r="805" spans="4:19" ht="18" customHeight="1">
      <c r="D805">
        <f t="shared" si="49"/>
        <v>0</v>
      </c>
      <c s="338"/>
      <c s="338"/>
      <c s="337"/>
      <c s="339"/>
      <c s="340"/>
      <c s="340"/>
      <c s="339"/>
      <c s="373"/>
      <c s="334">
        <f t="shared" si="47"/>
        <v>0</v>
      </c>
      <c s="374"/>
      <c s="375"/>
      <c s="376"/>
      <c s="395" t="str">
        <f t="shared" si="48"/>
        <v/>
      </c>
      <c s="375"/>
      <c s="377"/>
    </row>
    <row r="806" spans="4:19" ht="18" customHeight="1">
      <c r="D806">
        <f t="shared" si="49"/>
        <v>0</v>
      </c>
      <c s="338"/>
      <c s="338"/>
      <c s="337"/>
      <c s="339"/>
      <c s="340"/>
      <c s="340"/>
      <c s="339"/>
      <c s="373"/>
      <c s="334">
        <f t="shared" si="47"/>
        <v>0</v>
      </c>
      <c s="374"/>
      <c s="375"/>
      <c s="376"/>
      <c s="395" t="str">
        <f t="shared" si="48"/>
        <v/>
      </c>
      <c s="375"/>
      <c s="377"/>
    </row>
    <row r="807" spans="4:19" ht="18" customHeight="1">
      <c r="D807">
        <f t="shared" si="49"/>
        <v>0</v>
      </c>
      <c s="338"/>
      <c s="338"/>
      <c s="337"/>
      <c s="339"/>
      <c s="340"/>
      <c s="340"/>
      <c s="339"/>
      <c s="373"/>
      <c s="334">
        <f t="shared" si="50" ref="M807:M869">IFERROR(IF(D807&gt;=1,(IF(L807&gt;=$H$1,ROUNDDOWN(($G$1-L807)/365,0),0)),0),0)</f>
        <v>0</v>
      </c>
      <c s="374"/>
      <c s="375"/>
      <c s="376"/>
      <c s="395" t="str">
        <f t="shared" si="48"/>
        <v/>
      </c>
      <c s="375"/>
      <c s="377"/>
    </row>
    <row r="808" spans="4:19" ht="18" customHeight="1">
      <c r="D808">
        <f t="shared" si="49"/>
        <v>0</v>
      </c>
      <c s="338"/>
      <c s="338"/>
      <c s="337"/>
      <c s="339"/>
      <c s="340"/>
      <c s="340"/>
      <c s="339"/>
      <c s="373"/>
      <c s="334">
        <f t="shared" si="50"/>
        <v>0</v>
      </c>
      <c s="374"/>
      <c s="375"/>
      <c s="376"/>
      <c s="395" t="str">
        <f t="shared" si="48"/>
        <v/>
      </c>
      <c s="375"/>
      <c s="377"/>
    </row>
    <row r="809" spans="4:19" ht="18" customHeight="1">
      <c r="D809">
        <f t="shared" si="49"/>
        <v>0</v>
      </c>
      <c s="338"/>
      <c s="338"/>
      <c s="337"/>
      <c s="339"/>
      <c s="340"/>
      <c s="340"/>
      <c s="339"/>
      <c s="373"/>
      <c s="334">
        <f t="shared" si="50"/>
        <v>0</v>
      </c>
      <c s="374"/>
      <c s="375"/>
      <c s="376"/>
      <c s="395" t="str">
        <f t="shared" si="48"/>
        <v/>
      </c>
      <c s="375"/>
      <c s="377"/>
    </row>
    <row r="810" spans="4:19" ht="18" customHeight="1">
      <c r="D810">
        <f t="shared" si="49"/>
        <v>0</v>
      </c>
      <c s="338"/>
      <c s="338"/>
      <c s="337"/>
      <c s="339"/>
      <c s="340"/>
      <c s="340"/>
      <c s="339"/>
      <c s="373"/>
      <c s="334">
        <f t="shared" si="50"/>
        <v>0</v>
      </c>
      <c s="374"/>
      <c s="375"/>
      <c s="376"/>
      <c s="395" t="str">
        <f t="shared" si="48"/>
        <v/>
      </c>
      <c s="375"/>
      <c s="377"/>
    </row>
    <row r="811" spans="4:20" ht="18" customHeight="1">
      <c r="D811">
        <f t="shared" si="49"/>
        <v>0</v>
      </c>
      <c s="338"/>
      <c s="338"/>
      <c s="337"/>
      <c s="339"/>
      <c s="340"/>
      <c s="340"/>
      <c s="339"/>
      <c s="373"/>
      <c s="334">
        <f t="shared" si="50"/>
        <v>0</v>
      </c>
      <c s="374"/>
      <c s="375"/>
      <c s="376"/>
      <c s="395" t="str">
        <f t="shared" si="48"/>
        <v/>
      </c>
      <c s="375"/>
      <c s="377"/>
      <c t="s">
        <v>129</v>
      </c>
    </row>
    <row r="812" spans="4:19" ht="18" customHeight="1">
      <c r="D812">
        <f t="shared" si="49"/>
        <v>0</v>
      </c>
      <c s="338"/>
      <c s="338"/>
      <c s="337"/>
      <c s="339"/>
      <c s="340"/>
      <c s="340"/>
      <c s="339"/>
      <c s="373"/>
      <c s="334">
        <f t="shared" si="50"/>
        <v>0</v>
      </c>
      <c s="374"/>
      <c s="375"/>
      <c s="376"/>
      <c s="395" t="str">
        <f t="shared" si="48"/>
        <v/>
      </c>
      <c s="375"/>
      <c s="377"/>
    </row>
    <row r="813" spans="4:20" ht="18" customHeight="1">
      <c r="D813">
        <f t="shared" si="49"/>
        <v>0</v>
      </c>
      <c s="338"/>
      <c s="338"/>
      <c s="337"/>
      <c s="339"/>
      <c s="340"/>
      <c s="340"/>
      <c s="339"/>
      <c s="373"/>
      <c s="334">
        <f t="shared" si="50"/>
        <v>0</v>
      </c>
      <c s="374"/>
      <c s="375"/>
      <c s="376"/>
      <c s="395" t="str">
        <f t="shared" si="48"/>
        <v/>
      </c>
      <c s="375"/>
      <c s="377"/>
      <c t="s">
        <v>130</v>
      </c>
    </row>
    <row r="814" spans="4:19" ht="18" customHeight="1">
      <c r="D814">
        <f t="shared" si="49"/>
        <v>0</v>
      </c>
      <c s="338"/>
      <c s="338"/>
      <c s="337"/>
      <c s="339"/>
      <c s="340"/>
      <c s="340"/>
      <c s="339"/>
      <c s="373"/>
      <c s="334">
        <f t="shared" si="50"/>
        <v>0</v>
      </c>
      <c s="374"/>
      <c s="375"/>
      <c s="376"/>
      <c s="395" t="str">
        <f t="shared" si="48"/>
        <v/>
      </c>
      <c s="375"/>
      <c s="377"/>
    </row>
    <row r="815" spans="4:19" ht="18" customHeight="1">
      <c r="D815">
        <f t="shared" si="49"/>
        <v>0</v>
      </c>
      <c s="338"/>
      <c s="338"/>
      <c s="337"/>
      <c s="339"/>
      <c s="340"/>
      <c s="340"/>
      <c s="339"/>
      <c s="373"/>
      <c s="334">
        <f t="shared" si="50"/>
        <v>0</v>
      </c>
      <c s="374"/>
      <c s="375"/>
      <c s="376"/>
      <c s="395" t="str">
        <f t="shared" si="48"/>
        <v/>
      </c>
      <c s="375"/>
      <c s="377"/>
    </row>
    <row r="816" spans="4:19" ht="18" customHeight="1">
      <c r="D816">
        <f t="shared" si="49"/>
        <v>0</v>
      </c>
      <c s="338"/>
      <c s="338"/>
      <c s="337"/>
      <c s="339"/>
      <c s="340"/>
      <c s="340"/>
      <c s="339"/>
      <c s="373"/>
      <c s="334">
        <f t="shared" si="50"/>
        <v>0</v>
      </c>
      <c s="374"/>
      <c s="375"/>
      <c s="376"/>
      <c s="395" t="str">
        <f t="shared" si="48"/>
        <v/>
      </c>
      <c s="375"/>
      <c s="377"/>
    </row>
    <row r="817" spans="4:19" ht="18" customHeight="1">
      <c r="D817">
        <f t="shared" si="49"/>
        <v>0</v>
      </c>
      <c s="338"/>
      <c s="338"/>
      <c s="337"/>
      <c s="339"/>
      <c s="340"/>
      <c s="340"/>
      <c s="339"/>
      <c s="373"/>
      <c s="334">
        <f t="shared" si="50"/>
        <v>0</v>
      </c>
      <c s="374"/>
      <c s="375"/>
      <c s="376"/>
      <c s="395" t="str">
        <f t="shared" si="48"/>
        <v/>
      </c>
      <c s="375"/>
      <c s="377"/>
    </row>
    <row r="818" spans="4:20" ht="18" customHeight="1">
      <c r="D818">
        <f t="shared" si="49"/>
        <v>0</v>
      </c>
      <c s="338"/>
      <c s="338"/>
      <c s="337"/>
      <c s="339"/>
      <c s="340"/>
      <c s="340"/>
      <c s="339"/>
      <c s="373"/>
      <c s="334">
        <f t="shared" si="50"/>
        <v>0</v>
      </c>
      <c s="374"/>
      <c s="375"/>
      <c s="376"/>
      <c s="395" t="str">
        <f t="shared" si="48"/>
        <v/>
      </c>
      <c s="375"/>
      <c s="377"/>
      <c s="368" t="s">
        <v>131</v>
      </c>
    </row>
    <row r="819" spans="4:20" ht="18" customHeight="1">
      <c r="D819">
        <f>IF(E819&gt;=1,(IF(LEN(I820)&gt;=2,(IF(LEN(K820)&gt;=1,(IF(N820&gt;=18,1,0)),0)),0)),0)</f>
        <v>0</v>
      </c>
      <c s="338"/>
      <c s="338"/>
      <c s="337"/>
      <c s="339"/>
      <c s="340"/>
      <c s="340"/>
      <c s="339"/>
      <c s="373"/>
      <c s="334">
        <f t="shared" si="50"/>
        <v>0</v>
      </c>
      <c s="374"/>
      <c s="375"/>
      <c s="376"/>
      <c s="395" t="str">
        <f t="shared" si="48"/>
        <v/>
      </c>
      <c s="375"/>
      <c s="377"/>
      <c s="371">
        <v>421315678721</v>
      </c>
    </row>
    <row r="820" spans="4:20" ht="18" customHeight="1">
      <c r="D820">
        <f>IF(E820&gt;=1,(IF(LEN(I819)&gt;=2,(IF(LEN(K819)&gt;=1,(IF(N819&gt;=18,1,0)),0)),0)),0)</f>
        <v>0</v>
      </c>
      <c s="338"/>
      <c s="338"/>
      <c s="337"/>
      <c s="339"/>
      <c s="340"/>
      <c s="340"/>
      <c s="339"/>
      <c s="373"/>
      <c s="334">
        <f t="shared" si="50"/>
        <v>0</v>
      </c>
      <c s="374"/>
      <c s="375"/>
      <c s="376"/>
      <c s="395" t="str">
        <f t="shared" si="48"/>
        <v/>
      </c>
      <c s="375"/>
      <c s="377"/>
      <c s="368" t="s">
        <v>132</v>
      </c>
    </row>
    <row r="821" spans="4:19" ht="18" customHeight="1">
      <c r="D821">
        <f>IF(E821&gt;=1,(IF(LEN(I821)&gt;=2,(IF(LEN(K821)&gt;=1,(IF(N821&gt;=18,1,0)),0)),0)),0)</f>
        <v>0</v>
      </c>
      <c s="338"/>
      <c s="338"/>
      <c s="337"/>
      <c s="339"/>
      <c s="340"/>
      <c s="340"/>
      <c s="339"/>
      <c s="373"/>
      <c s="334">
        <f t="shared" si="50"/>
        <v>0</v>
      </c>
      <c s="374"/>
      <c s="375"/>
      <c s="376"/>
      <c s="395" t="str">
        <f t="shared" si="48"/>
        <v/>
      </c>
      <c s="375"/>
      <c s="377"/>
    </row>
    <row r="822" spans="4:19" ht="18" customHeight="1">
      <c r="D822">
        <f>IF(E822&gt;=1,(IF(LEN(I822)&gt;=2,(IF(LEN(K822)&gt;=1,(IF(N822&gt;=18,1,0)),0)),0)),0)</f>
        <v>0</v>
      </c>
      <c s="338"/>
      <c s="338"/>
      <c s="337"/>
      <c s="339"/>
      <c s="340"/>
      <c s="340"/>
      <c s="339"/>
      <c s="373"/>
      <c s="334">
        <f t="shared" si="50"/>
        <v>0</v>
      </c>
      <c s="374"/>
      <c s="375"/>
      <c s="376"/>
      <c s="395" t="str">
        <f t="shared" si="48"/>
        <v/>
      </c>
      <c s="375"/>
      <c s="377"/>
    </row>
    <row r="823" spans="4:19" ht="18" customHeight="1">
      <c r="D823">
        <f>IF(E823&gt;=1,(IF(LEN(I823)&gt;=2,(IF(LEN(K823)&gt;=1,(IF(N823&gt;=18,1,0)),0)),0)),0)</f>
        <v>0</v>
      </c>
      <c s="338"/>
      <c s="338"/>
      <c s="337"/>
      <c s="339"/>
      <c s="340"/>
      <c s="340"/>
      <c s="339"/>
      <c s="373"/>
      <c s="334">
        <f t="shared" si="50"/>
        <v>0</v>
      </c>
      <c s="374"/>
      <c s="375"/>
      <c s="376"/>
      <c s="395" t="str">
        <f t="shared" si="48"/>
        <v/>
      </c>
      <c s="375"/>
      <c s="377"/>
    </row>
    <row r="824" spans="4:20" ht="18" customHeight="1">
      <c r="D824">
        <f t="shared" si="49"/>
        <v>0</v>
      </c>
      <c s="338"/>
      <c s="338"/>
      <c s="337"/>
      <c s="339"/>
      <c s="340"/>
      <c s="340"/>
      <c s="339"/>
      <c s="373"/>
      <c s="334">
        <f t="shared" si="50"/>
        <v>0</v>
      </c>
      <c s="374"/>
      <c s="375"/>
      <c s="376"/>
      <c s="395" t="str">
        <f t="shared" si="48"/>
        <v/>
      </c>
      <c s="375"/>
      <c s="377"/>
      <c s="368" t="s">
        <v>133</v>
      </c>
    </row>
    <row r="825" spans="4:19" ht="18" customHeight="1">
      <c r="D825">
        <f t="shared" si="49"/>
        <v>0</v>
      </c>
      <c s="338"/>
      <c s="338"/>
      <c s="337"/>
      <c s="339"/>
      <c s="340"/>
      <c s="340"/>
      <c s="339"/>
      <c s="373"/>
      <c s="334">
        <f t="shared" si="50"/>
        <v>0</v>
      </c>
      <c s="374"/>
      <c s="375"/>
      <c s="376"/>
      <c s="395" t="str">
        <f t="shared" si="48"/>
        <v/>
      </c>
      <c s="375"/>
      <c s="377"/>
    </row>
    <row r="826" spans="4:19" ht="18" customHeight="1">
      <c r="D826">
        <f t="shared" si="49"/>
        <v>0</v>
      </c>
      <c s="338"/>
      <c s="338"/>
      <c s="337"/>
      <c s="339"/>
      <c s="340"/>
      <c s="340"/>
      <c s="339"/>
      <c s="373"/>
      <c s="334">
        <f t="shared" si="50"/>
        <v>0</v>
      </c>
      <c s="374"/>
      <c s="375"/>
      <c s="376"/>
      <c s="395" t="str">
        <f t="shared" si="48"/>
        <v/>
      </c>
      <c s="375"/>
      <c s="377"/>
    </row>
    <row r="827" spans="4:19" ht="18" customHeight="1">
      <c r="D827">
        <f t="shared" si="49"/>
        <v>0</v>
      </c>
      <c s="338"/>
      <c s="338"/>
      <c s="337"/>
      <c s="339"/>
      <c s="340"/>
      <c s="340"/>
      <c s="339"/>
      <c s="373"/>
      <c s="334">
        <f t="shared" si="50"/>
        <v>0</v>
      </c>
      <c s="374"/>
      <c s="375"/>
      <c s="376"/>
      <c s="395" t="str">
        <f t="shared" si="48"/>
        <v/>
      </c>
      <c s="375"/>
      <c s="377"/>
    </row>
    <row r="828" spans="4:19" ht="18" customHeight="1">
      <c r="D828">
        <f t="shared" si="49"/>
        <v>0</v>
      </c>
      <c s="338"/>
      <c s="338"/>
      <c s="337"/>
      <c s="339"/>
      <c s="340"/>
      <c s="340"/>
      <c s="339"/>
      <c s="373"/>
      <c s="334">
        <f t="shared" si="50"/>
        <v>0</v>
      </c>
      <c s="374"/>
      <c s="375"/>
      <c s="376"/>
      <c s="395" t="str">
        <f t="shared" si="48"/>
        <v/>
      </c>
      <c s="375"/>
      <c s="377"/>
    </row>
    <row r="829" spans="4:19" ht="18" customHeight="1">
      <c r="D829">
        <f t="shared" si="49"/>
        <v>0</v>
      </c>
      <c s="338"/>
      <c s="338"/>
      <c s="337"/>
      <c s="339"/>
      <c s="340"/>
      <c s="340"/>
      <c s="339"/>
      <c s="373"/>
      <c s="334">
        <f t="shared" si="50"/>
        <v>0</v>
      </c>
      <c s="374"/>
      <c s="375"/>
      <c s="376"/>
      <c s="395" t="str">
        <f t="shared" si="48"/>
        <v/>
      </c>
      <c s="375"/>
      <c s="377"/>
    </row>
    <row r="830" spans="4:19" ht="18" customHeight="1">
      <c r="D830">
        <f t="shared" si="49"/>
        <v>0</v>
      </c>
      <c s="338"/>
      <c s="338"/>
      <c s="337"/>
      <c s="339"/>
      <c s="340"/>
      <c s="340"/>
      <c s="339"/>
      <c s="373"/>
      <c s="334">
        <f t="shared" si="50"/>
        <v>0</v>
      </c>
      <c s="374"/>
      <c s="375"/>
      <c s="376"/>
      <c s="395" t="str">
        <f t="shared" si="48"/>
        <v/>
      </c>
      <c s="375"/>
      <c s="377"/>
    </row>
    <row r="831" spans="4:19" ht="18" customHeight="1">
      <c r="D831">
        <f t="shared" si="49"/>
        <v>0</v>
      </c>
      <c s="338"/>
      <c s="338"/>
      <c s="337"/>
      <c s="339"/>
      <c s="340"/>
      <c s="340"/>
      <c s="339"/>
      <c s="373"/>
      <c s="334">
        <f t="shared" si="50"/>
        <v>0</v>
      </c>
      <c s="374"/>
      <c s="375"/>
      <c s="376"/>
      <c s="395" t="str">
        <f t="shared" si="48"/>
        <v/>
      </c>
      <c s="375"/>
      <c s="377"/>
    </row>
    <row r="832" spans="4:19" ht="18" customHeight="1">
      <c r="D832">
        <f t="shared" si="49"/>
        <v>0</v>
      </c>
      <c s="338"/>
      <c s="338"/>
      <c s="337"/>
      <c s="339"/>
      <c s="340"/>
      <c s="340"/>
      <c s="339"/>
      <c s="373"/>
      <c s="334">
        <f t="shared" si="50"/>
        <v>0</v>
      </c>
      <c s="374"/>
      <c s="375"/>
      <c s="376"/>
      <c s="395" t="str">
        <f t="shared" si="48"/>
        <v/>
      </c>
      <c s="375"/>
      <c s="377"/>
    </row>
    <row r="833" spans="4:19" ht="18" customHeight="1">
      <c r="D833">
        <f t="shared" si="49"/>
        <v>0</v>
      </c>
      <c s="338"/>
      <c s="338"/>
      <c s="337"/>
      <c s="339"/>
      <c s="340"/>
      <c s="340"/>
      <c s="339"/>
      <c s="373"/>
      <c s="334">
        <f t="shared" si="50"/>
        <v>0</v>
      </c>
      <c s="374"/>
      <c s="375"/>
      <c s="376"/>
      <c s="395" t="str">
        <f t="shared" si="48"/>
        <v/>
      </c>
      <c s="375"/>
      <c s="377"/>
    </row>
    <row r="834" spans="4:19" ht="18" customHeight="1">
      <c r="D834">
        <f t="shared" si="49"/>
        <v>0</v>
      </c>
      <c s="338"/>
      <c s="338"/>
      <c s="337"/>
      <c s="339"/>
      <c s="340"/>
      <c s="340"/>
      <c s="339"/>
      <c s="373"/>
      <c s="334">
        <f t="shared" si="50"/>
        <v>0</v>
      </c>
      <c s="374"/>
      <c s="375"/>
      <c s="376"/>
      <c s="395" t="str">
        <f t="shared" si="48"/>
        <v/>
      </c>
      <c s="375"/>
      <c s="377"/>
    </row>
    <row r="835" spans="4:19" ht="18" customHeight="1">
      <c r="D835">
        <f t="shared" si="49"/>
        <v>0</v>
      </c>
      <c s="338"/>
      <c s="338"/>
      <c s="337"/>
      <c s="339"/>
      <c s="340"/>
      <c s="340"/>
      <c s="339"/>
      <c s="373"/>
      <c s="334">
        <f t="shared" si="50"/>
        <v>0</v>
      </c>
      <c s="374"/>
      <c s="375"/>
      <c s="376"/>
      <c s="395" t="str">
        <f t="shared" si="48"/>
        <v/>
      </c>
      <c s="375"/>
      <c s="377"/>
    </row>
    <row r="836" spans="4:19" ht="18" customHeight="1">
      <c r="D836">
        <f t="shared" si="49"/>
        <v>0</v>
      </c>
      <c s="338"/>
      <c s="338"/>
      <c s="337"/>
      <c s="339"/>
      <c s="340"/>
      <c s="340"/>
      <c s="339"/>
      <c s="373"/>
      <c s="334">
        <f t="shared" si="50"/>
        <v>0</v>
      </c>
      <c s="374"/>
      <c s="375"/>
      <c s="376"/>
      <c s="395" t="str">
        <f t="shared" si="48"/>
        <v/>
      </c>
      <c s="375"/>
      <c s="377"/>
    </row>
    <row r="837" spans="4:19" ht="18" customHeight="1">
      <c r="D837">
        <f t="shared" si="49"/>
        <v>0</v>
      </c>
      <c s="338"/>
      <c s="338"/>
      <c s="337"/>
      <c s="339"/>
      <c s="340"/>
      <c s="340"/>
      <c s="339"/>
      <c s="373"/>
      <c s="334">
        <f t="shared" si="50"/>
        <v>0</v>
      </c>
      <c s="374"/>
      <c s="375"/>
      <c s="376"/>
      <c s="395" t="str">
        <f t="shared" si="48"/>
        <v/>
      </c>
      <c s="375"/>
      <c s="377"/>
    </row>
    <row r="838" spans="4:19" ht="18" customHeight="1">
      <c r="D838">
        <f t="shared" si="49"/>
        <v>0</v>
      </c>
      <c s="338"/>
      <c s="338"/>
      <c s="337"/>
      <c s="339"/>
      <c s="340"/>
      <c s="340"/>
      <c s="339"/>
      <c s="373"/>
      <c s="334">
        <f t="shared" si="50"/>
        <v>0</v>
      </c>
      <c s="374"/>
      <c s="375"/>
      <c s="376"/>
      <c s="395" t="str">
        <f t="shared" si="48"/>
        <v/>
      </c>
      <c s="375"/>
      <c s="377"/>
    </row>
    <row r="839" spans="4:19" ht="18" customHeight="1">
      <c r="D839">
        <f t="shared" si="49"/>
        <v>0</v>
      </c>
      <c s="338"/>
      <c s="338"/>
      <c s="337"/>
      <c s="339"/>
      <c s="340"/>
      <c s="340"/>
      <c s="339"/>
      <c s="373"/>
      <c s="334">
        <f t="shared" si="50"/>
        <v>0</v>
      </c>
      <c s="374"/>
      <c s="375"/>
      <c s="376"/>
      <c s="395" t="str">
        <f t="shared" si="51" ref="Q839:Q902">SUBSTITUTE(P839,LEFT(P839,8),"xxxxxxxx")</f>
        <v/>
      </c>
      <c s="375"/>
      <c s="377"/>
    </row>
    <row r="840" spans="4:19" ht="18" customHeight="1">
      <c r="D840">
        <f t="shared" si="49"/>
        <v>0</v>
      </c>
      <c s="338"/>
      <c s="338"/>
      <c s="337"/>
      <c s="339"/>
      <c s="340"/>
      <c s="340"/>
      <c s="339"/>
      <c s="373"/>
      <c s="334">
        <f t="shared" si="50"/>
        <v>0</v>
      </c>
      <c s="374"/>
      <c s="375"/>
      <c s="376"/>
      <c s="395" t="str">
        <f t="shared" si="51"/>
        <v/>
      </c>
      <c s="375"/>
      <c s="377"/>
    </row>
    <row r="841" spans="4:19" ht="18" customHeight="1">
      <c r="D841">
        <f t="shared" si="49"/>
        <v>0</v>
      </c>
      <c s="338"/>
      <c s="338"/>
      <c s="337"/>
      <c s="339"/>
      <c s="340"/>
      <c s="340"/>
      <c s="339"/>
      <c s="373"/>
      <c s="334">
        <f t="shared" si="50"/>
        <v>0</v>
      </c>
      <c s="374"/>
      <c s="375"/>
      <c s="376"/>
      <c s="395" t="str">
        <f t="shared" si="51"/>
        <v/>
      </c>
      <c s="375"/>
      <c s="377"/>
    </row>
    <row r="842" spans="4:19" ht="18" customHeight="1">
      <c r="D842">
        <f t="shared" si="49"/>
        <v>0</v>
      </c>
      <c s="338"/>
      <c s="338"/>
      <c s="337"/>
      <c s="339"/>
      <c s="340"/>
      <c s="340"/>
      <c s="339"/>
      <c s="373"/>
      <c s="334">
        <f t="shared" si="50"/>
        <v>0</v>
      </c>
      <c s="374"/>
      <c s="375"/>
      <c s="376"/>
      <c s="395" t="str">
        <f t="shared" si="51"/>
        <v/>
      </c>
      <c s="375"/>
      <c s="377"/>
    </row>
    <row r="843" spans="4:19" ht="18" customHeight="1">
      <c r="D843">
        <f t="shared" si="49"/>
        <v>0</v>
      </c>
      <c s="338"/>
      <c s="338"/>
      <c s="337"/>
      <c s="339"/>
      <c s="340"/>
      <c s="340"/>
      <c s="339"/>
      <c s="373"/>
      <c s="334">
        <f t="shared" si="50"/>
        <v>0</v>
      </c>
      <c s="374"/>
      <c s="375"/>
      <c s="376"/>
      <c s="395" t="str">
        <f t="shared" si="51"/>
        <v/>
      </c>
      <c s="375"/>
      <c s="377"/>
    </row>
    <row r="844" spans="4:19" ht="18" customHeight="1">
      <c r="D844">
        <f t="shared" si="49"/>
        <v>0</v>
      </c>
      <c s="338"/>
      <c s="338"/>
      <c s="337"/>
      <c s="339"/>
      <c s="340"/>
      <c s="340"/>
      <c s="339"/>
      <c s="373"/>
      <c s="334">
        <f t="shared" si="50"/>
        <v>0</v>
      </c>
      <c s="374"/>
      <c s="375"/>
      <c s="376"/>
      <c s="395" t="str">
        <f t="shared" si="51"/>
        <v/>
      </c>
      <c s="375"/>
      <c s="377"/>
    </row>
    <row r="845" spans="4:19" ht="18" customHeight="1">
      <c r="D845">
        <f t="shared" si="49"/>
        <v>0</v>
      </c>
      <c s="338"/>
      <c s="338"/>
      <c s="337"/>
      <c s="339"/>
      <c s="340"/>
      <c s="340"/>
      <c s="339"/>
      <c s="373"/>
      <c s="334">
        <f t="shared" si="50"/>
        <v>0</v>
      </c>
      <c s="374"/>
      <c s="375"/>
      <c s="376"/>
      <c s="395" t="str">
        <f t="shared" si="51"/>
        <v/>
      </c>
      <c s="375"/>
      <c s="377"/>
    </row>
    <row r="846" spans="4:19" ht="18" customHeight="1">
      <c r="D846">
        <f t="shared" si="49"/>
        <v>0</v>
      </c>
      <c s="338"/>
      <c s="338"/>
      <c s="337"/>
      <c s="339"/>
      <c s="340"/>
      <c s="340"/>
      <c s="339"/>
      <c s="373"/>
      <c s="334">
        <f t="shared" si="50"/>
        <v>0</v>
      </c>
      <c s="374"/>
      <c s="375"/>
      <c s="376"/>
      <c s="395" t="str">
        <f t="shared" si="51"/>
        <v/>
      </c>
      <c s="375"/>
      <c s="377"/>
    </row>
    <row r="847" spans="4:19" ht="18" customHeight="1">
      <c r="D847">
        <f t="shared" si="52" ref="D847:D862">IF(E847&gt;=1,(IF(LEN(I847)&gt;=2,(IF(LEN(K847)&gt;=1,(IF(N847&gt;=18,1,0)),0)),0)),0)</f>
        <v>0</v>
      </c>
      <c s="338"/>
      <c s="338"/>
      <c s="337"/>
      <c s="339"/>
      <c s="340"/>
      <c s="340"/>
      <c s="339"/>
      <c s="373"/>
      <c s="334">
        <f t="shared" si="50"/>
        <v>0</v>
      </c>
      <c s="374"/>
      <c s="375"/>
      <c s="376"/>
      <c s="395" t="str">
        <f t="shared" si="51"/>
        <v/>
      </c>
      <c s="375"/>
      <c s="377"/>
    </row>
    <row r="848" spans="4:19" ht="18" customHeight="1">
      <c r="D848">
        <f t="shared" si="52"/>
        <v>0</v>
      </c>
      <c s="338"/>
      <c s="338"/>
      <c s="337"/>
      <c s="339"/>
      <c s="340"/>
      <c s="340"/>
      <c s="339"/>
      <c s="373"/>
      <c s="334">
        <f t="shared" si="50"/>
        <v>0</v>
      </c>
      <c s="374"/>
      <c s="375"/>
      <c s="376"/>
      <c s="395" t="str">
        <f t="shared" si="51"/>
        <v/>
      </c>
      <c s="375"/>
      <c s="377"/>
    </row>
    <row r="849" spans="4:19" ht="18" customHeight="1">
      <c r="D849">
        <f t="shared" si="52"/>
        <v>0</v>
      </c>
      <c s="338"/>
      <c s="338"/>
      <c s="337"/>
      <c s="339"/>
      <c s="340"/>
      <c s="340"/>
      <c s="339"/>
      <c s="373"/>
      <c s="334">
        <f t="shared" si="50"/>
        <v>0</v>
      </c>
      <c s="374"/>
      <c s="375"/>
      <c s="376"/>
      <c s="395" t="str">
        <f t="shared" si="51"/>
        <v/>
      </c>
      <c s="375"/>
      <c s="377"/>
    </row>
    <row r="850" spans="4:19" ht="18" customHeight="1">
      <c r="D850">
        <f t="shared" si="52"/>
        <v>0</v>
      </c>
      <c s="338"/>
      <c s="338"/>
      <c s="337"/>
      <c s="339"/>
      <c s="340"/>
      <c s="340"/>
      <c s="339"/>
      <c s="373"/>
      <c s="334">
        <f t="shared" si="50"/>
        <v>0</v>
      </c>
      <c s="374"/>
      <c s="375"/>
      <c s="376"/>
      <c s="395" t="str">
        <f t="shared" si="51"/>
        <v/>
      </c>
      <c s="375"/>
      <c s="377"/>
    </row>
    <row r="851" spans="4:19" ht="18" customHeight="1">
      <c r="D851">
        <f t="shared" si="52"/>
        <v>0</v>
      </c>
      <c s="338"/>
      <c s="338"/>
      <c s="337"/>
      <c s="339"/>
      <c s="340"/>
      <c s="340"/>
      <c s="339"/>
      <c s="373"/>
      <c s="334">
        <f t="shared" si="50"/>
        <v>0</v>
      </c>
      <c s="374"/>
      <c s="375"/>
      <c s="376"/>
      <c s="395" t="str">
        <f t="shared" si="51"/>
        <v/>
      </c>
      <c s="375"/>
      <c s="377"/>
    </row>
    <row r="852" spans="4:19" ht="18" customHeight="1">
      <c r="D852">
        <f t="shared" si="52"/>
        <v>0</v>
      </c>
      <c s="338"/>
      <c s="338"/>
      <c s="337"/>
      <c s="339"/>
      <c s="340"/>
      <c s="340"/>
      <c s="339"/>
      <c s="373"/>
      <c s="334">
        <f t="shared" si="50"/>
        <v>0</v>
      </c>
      <c s="374"/>
      <c s="375"/>
      <c s="376"/>
      <c s="395" t="str">
        <f t="shared" si="51"/>
        <v/>
      </c>
      <c s="375"/>
      <c s="377"/>
    </row>
    <row r="853" spans="4:19" ht="18" customHeight="1">
      <c r="D853">
        <f t="shared" si="52"/>
        <v>0</v>
      </c>
      <c s="338"/>
      <c s="338"/>
      <c s="337"/>
      <c s="339"/>
      <c s="340"/>
      <c s="340"/>
      <c s="339"/>
      <c s="373"/>
      <c s="334">
        <f t="shared" si="50"/>
        <v>0</v>
      </c>
      <c s="374"/>
      <c s="375"/>
      <c s="376"/>
      <c s="395" t="str">
        <f t="shared" si="51"/>
        <v/>
      </c>
      <c s="375"/>
      <c s="377"/>
    </row>
    <row r="854" spans="4:19" ht="18" customHeight="1">
      <c r="D854">
        <f t="shared" si="52"/>
        <v>0</v>
      </c>
      <c s="338"/>
      <c s="338"/>
      <c s="337"/>
      <c s="339"/>
      <c s="340"/>
      <c s="340"/>
      <c s="339"/>
      <c s="373"/>
      <c s="334">
        <f t="shared" si="50"/>
        <v>0</v>
      </c>
      <c s="374"/>
      <c s="375"/>
      <c s="376"/>
      <c s="395" t="str">
        <f t="shared" si="51"/>
        <v/>
      </c>
      <c s="375"/>
      <c s="377"/>
    </row>
    <row r="855" spans="4:19" ht="18" customHeight="1">
      <c r="D855">
        <f t="shared" si="52"/>
        <v>0</v>
      </c>
      <c s="338"/>
      <c s="338"/>
      <c s="337"/>
      <c s="339"/>
      <c s="340"/>
      <c s="340"/>
      <c s="339"/>
      <c s="373"/>
      <c s="334">
        <f t="shared" si="50"/>
        <v>0</v>
      </c>
      <c s="374"/>
      <c s="375"/>
      <c s="376"/>
      <c s="395" t="str">
        <f t="shared" si="51"/>
        <v/>
      </c>
      <c s="375"/>
      <c s="377"/>
    </row>
    <row r="856" spans="4:19" ht="18" customHeight="1">
      <c r="D856">
        <f t="shared" si="52"/>
        <v>0</v>
      </c>
      <c s="338"/>
      <c s="338"/>
      <c s="337"/>
      <c s="339"/>
      <c s="340"/>
      <c s="340"/>
      <c s="339"/>
      <c s="373"/>
      <c s="334">
        <f t="shared" si="50"/>
        <v>0</v>
      </c>
      <c s="374"/>
      <c s="375"/>
      <c s="376"/>
      <c s="395" t="str">
        <f t="shared" si="51"/>
        <v/>
      </c>
      <c s="375"/>
      <c s="377"/>
    </row>
    <row r="857" spans="4:19" ht="18" customHeight="1">
      <c r="D857">
        <f t="shared" si="52"/>
        <v>0</v>
      </c>
      <c s="338"/>
      <c s="338"/>
      <c s="337"/>
      <c s="339"/>
      <c s="340"/>
      <c s="340"/>
      <c s="339"/>
      <c s="373"/>
      <c s="334">
        <f t="shared" si="50"/>
        <v>0</v>
      </c>
      <c s="374"/>
      <c s="375"/>
      <c s="376"/>
      <c s="395" t="str">
        <f t="shared" si="51"/>
        <v/>
      </c>
      <c s="375"/>
      <c s="377"/>
    </row>
    <row r="858" spans="4:19" ht="18" customHeight="1">
      <c r="D858">
        <f t="shared" si="52"/>
        <v>0</v>
      </c>
      <c s="338"/>
      <c s="338"/>
      <c s="337"/>
      <c s="339"/>
      <c s="340"/>
      <c s="340"/>
      <c s="339"/>
      <c s="373"/>
      <c s="334">
        <f t="shared" si="50"/>
        <v>0</v>
      </c>
      <c s="374"/>
      <c s="375"/>
      <c s="376"/>
      <c s="395" t="str">
        <f t="shared" si="51"/>
        <v/>
      </c>
      <c s="375"/>
      <c s="377"/>
    </row>
    <row r="859" spans="4:19" ht="18" customHeight="1">
      <c r="D859">
        <f t="shared" si="52"/>
        <v>0</v>
      </c>
      <c s="338"/>
      <c s="338"/>
      <c s="337"/>
      <c s="339"/>
      <c s="340"/>
      <c s="340"/>
      <c s="339"/>
      <c s="373"/>
      <c s="334">
        <f t="shared" si="50"/>
        <v>0</v>
      </c>
      <c s="374"/>
      <c s="375"/>
      <c s="376"/>
      <c s="395" t="str">
        <f t="shared" si="51"/>
        <v/>
      </c>
      <c s="375"/>
      <c s="377"/>
    </row>
    <row r="860" spans="4:19" ht="18" customHeight="1">
      <c r="D860">
        <f t="shared" si="52"/>
        <v>0</v>
      </c>
      <c s="338"/>
      <c s="338"/>
      <c s="337"/>
      <c s="339"/>
      <c s="340"/>
      <c s="340"/>
      <c s="339"/>
      <c s="373"/>
      <c s="334">
        <f t="shared" si="50"/>
        <v>0</v>
      </c>
      <c s="374"/>
      <c s="375"/>
      <c s="376"/>
      <c s="395" t="str">
        <f t="shared" si="51"/>
        <v/>
      </c>
      <c s="375"/>
      <c s="377"/>
    </row>
    <row r="861" spans="4:19" ht="18" customHeight="1">
      <c r="D861">
        <f t="shared" si="52"/>
        <v>0</v>
      </c>
      <c s="338"/>
      <c s="338"/>
      <c s="337"/>
      <c s="339"/>
      <c s="340"/>
      <c s="340"/>
      <c s="339"/>
      <c s="373"/>
      <c s="334">
        <f t="shared" si="50"/>
        <v>0</v>
      </c>
      <c s="374"/>
      <c s="375"/>
      <c s="376"/>
      <c s="395" t="str">
        <f t="shared" si="51"/>
        <v/>
      </c>
      <c s="375"/>
      <c s="377"/>
    </row>
    <row r="862" spans="4:20" ht="18" customHeight="1">
      <c r="D862">
        <f t="shared" si="52"/>
        <v>0</v>
      </c>
      <c s="338"/>
      <c s="338"/>
      <c s="337"/>
      <c s="339"/>
      <c s="340"/>
      <c s="340"/>
      <c s="339"/>
      <c s="373"/>
      <c s="334">
        <f t="shared" si="50"/>
        <v>0</v>
      </c>
      <c s="374"/>
      <c s="375"/>
      <c s="376"/>
      <c s="395" t="str">
        <f t="shared" si="51"/>
        <v/>
      </c>
      <c s="375"/>
      <c s="377"/>
      <c t="s">
        <v>134</v>
      </c>
    </row>
    <row r="863" spans="4:20" ht="18" customHeight="1">
      <c r="D863">
        <f t="shared" si="53" ref="D863:D874">IF(E863&gt;=1,(IF(LEN(I863)&gt;=2,(IF(LEN(K863)&gt;=1,(IF(N863&gt;=18,1,0)),0)),0)),0)</f>
        <v>0</v>
      </c>
      <c s="338"/>
      <c s="338"/>
      <c s="337"/>
      <c s="339"/>
      <c s="340"/>
      <c s="340"/>
      <c s="339"/>
      <c s="373"/>
      <c s="334">
        <f t="shared" si="50"/>
        <v>0</v>
      </c>
      <c s="374"/>
      <c s="375"/>
      <c s="376"/>
      <c s="395" t="str">
        <f t="shared" si="51"/>
        <v/>
      </c>
      <c s="375"/>
      <c s="377"/>
      <c s="371">
        <v>833173740117</v>
      </c>
    </row>
    <row r="864" spans="4:20" ht="18" customHeight="1">
      <c r="D864">
        <f t="shared" si="53"/>
        <v>0</v>
      </c>
      <c s="338"/>
      <c s="338"/>
      <c s="337"/>
      <c s="339"/>
      <c s="340"/>
      <c s="340"/>
      <c s="339"/>
      <c s="373"/>
      <c s="334">
        <f t="shared" si="50"/>
        <v>0</v>
      </c>
      <c s="374"/>
      <c s="375"/>
      <c s="376"/>
      <c s="395" t="str">
        <f t="shared" si="51"/>
        <v/>
      </c>
      <c s="375"/>
      <c s="377"/>
      <c t="s">
        <v>119</v>
      </c>
    </row>
    <row r="865" spans="4:19" ht="18" customHeight="1">
      <c r="D865">
        <f t="shared" si="53"/>
        <v>0</v>
      </c>
      <c s="338"/>
      <c s="338"/>
      <c s="337"/>
      <c s="339"/>
      <c s="340"/>
      <c s="340"/>
      <c s="339"/>
      <c s="373"/>
      <c s="334">
        <f t="shared" si="50"/>
        <v>0</v>
      </c>
      <c s="374"/>
      <c s="375"/>
      <c s="376"/>
      <c s="395" t="str">
        <f t="shared" si="51"/>
        <v/>
      </c>
      <c s="375"/>
      <c s="377"/>
    </row>
    <row r="866" spans="4:19" ht="18" customHeight="1">
      <c r="D866">
        <f t="shared" si="53"/>
        <v>0</v>
      </c>
      <c s="338"/>
      <c s="338"/>
      <c s="337"/>
      <c s="339"/>
      <c s="340"/>
      <c s="340"/>
      <c s="339"/>
      <c s="373"/>
      <c s="334">
        <f t="shared" si="50"/>
        <v>0</v>
      </c>
      <c s="374"/>
      <c s="375"/>
      <c s="376"/>
      <c s="395" t="str">
        <f t="shared" si="51"/>
        <v/>
      </c>
      <c s="375"/>
      <c s="377"/>
    </row>
    <row r="867" spans="4:19" ht="18" customHeight="1">
      <c r="D867">
        <f t="shared" si="53"/>
        <v>0</v>
      </c>
      <c s="338"/>
      <c s="338"/>
      <c s="337"/>
      <c s="339"/>
      <c s="340"/>
      <c s="340"/>
      <c s="339"/>
      <c s="373"/>
      <c s="334">
        <f t="shared" si="50"/>
        <v>0</v>
      </c>
      <c s="374"/>
      <c s="375"/>
      <c s="376"/>
      <c s="395" t="str">
        <f t="shared" si="51"/>
        <v/>
      </c>
      <c s="375"/>
      <c s="377"/>
    </row>
    <row r="868" spans="4:19" ht="18" customHeight="1">
      <c r="D868">
        <f t="shared" si="53"/>
        <v>0</v>
      </c>
      <c s="338"/>
      <c s="338"/>
      <c s="337"/>
      <c s="339"/>
      <c s="340"/>
      <c s="340"/>
      <c s="339"/>
      <c s="373"/>
      <c s="334">
        <f t="shared" si="50"/>
        <v>0</v>
      </c>
      <c s="374"/>
      <c s="375"/>
      <c s="376"/>
      <c s="395" t="str">
        <f t="shared" si="51"/>
        <v/>
      </c>
      <c s="375"/>
      <c s="377"/>
    </row>
    <row r="869" spans="4:19" ht="18" customHeight="1">
      <c r="D869">
        <f t="shared" si="53"/>
        <v>0</v>
      </c>
      <c s="338"/>
      <c s="338"/>
      <c s="337"/>
      <c s="339"/>
      <c s="340"/>
      <c s="340"/>
      <c s="339"/>
      <c s="373"/>
      <c s="334">
        <f t="shared" si="50"/>
        <v>0</v>
      </c>
      <c s="374"/>
      <c s="375"/>
      <c s="376"/>
      <c s="395" t="str">
        <f t="shared" si="51"/>
        <v/>
      </c>
      <c s="375"/>
      <c s="377"/>
    </row>
    <row r="870" spans="4:20" ht="18" customHeight="1">
      <c r="D870">
        <f t="shared" si="53"/>
        <v>0</v>
      </c>
      <c s="338"/>
      <c s="338"/>
      <c s="337"/>
      <c s="339"/>
      <c s="340"/>
      <c s="340"/>
      <c s="339"/>
      <c s="373"/>
      <c s="334">
        <f t="shared" si="54" ref="M870:M932">IFERROR(IF(D870&gt;=1,(IF(L870&gt;=$H$1,ROUNDDOWN(($G$1-L870)/365,0),0)),0),0)</f>
        <v>0</v>
      </c>
      <c s="374"/>
      <c s="375"/>
      <c s="376"/>
      <c s="395" t="str">
        <f t="shared" si="51"/>
        <v/>
      </c>
      <c s="375"/>
      <c s="377"/>
      <c t="s">
        <v>113</v>
      </c>
    </row>
    <row r="871" spans="4:19" ht="18" customHeight="1">
      <c r="D871">
        <f t="shared" si="53"/>
        <v>0</v>
      </c>
      <c s="338"/>
      <c s="338"/>
      <c s="337"/>
      <c s="339"/>
      <c s="340"/>
      <c s="340"/>
      <c s="339"/>
      <c s="373"/>
      <c s="334">
        <f t="shared" si="54"/>
        <v>0</v>
      </c>
      <c s="374"/>
      <c s="375"/>
      <c s="376"/>
      <c s="395" t="str">
        <f t="shared" si="51"/>
        <v/>
      </c>
      <c s="375"/>
      <c s="377"/>
    </row>
    <row r="872" spans="4:19" ht="18" customHeight="1">
      <c r="D872">
        <f t="shared" si="53"/>
        <v>0</v>
      </c>
      <c s="338"/>
      <c s="338"/>
      <c s="337"/>
      <c s="339"/>
      <c s="340"/>
      <c s="340"/>
      <c s="339"/>
      <c s="373"/>
      <c s="334">
        <f t="shared" si="54"/>
        <v>0</v>
      </c>
      <c s="374"/>
      <c s="375"/>
      <c s="376"/>
      <c s="395" t="str">
        <f t="shared" si="51"/>
        <v/>
      </c>
      <c s="375"/>
      <c s="377"/>
    </row>
    <row r="873" spans="4:19" ht="18" customHeight="1">
      <c r="D873">
        <f t="shared" si="53"/>
        <v>0</v>
      </c>
      <c s="338"/>
      <c s="338"/>
      <c s="337"/>
      <c s="339"/>
      <c s="340"/>
      <c s="340"/>
      <c s="339"/>
      <c s="373"/>
      <c s="334">
        <f t="shared" si="54"/>
        <v>0</v>
      </c>
      <c s="374"/>
      <c s="375"/>
      <c s="376"/>
      <c s="395" t="str">
        <f t="shared" si="51"/>
        <v/>
      </c>
      <c s="375"/>
      <c s="377"/>
    </row>
    <row r="874" spans="4:19" ht="18" customHeight="1">
      <c r="D874">
        <f t="shared" si="53"/>
        <v>0</v>
      </c>
      <c s="338"/>
      <c s="338"/>
      <c s="337"/>
      <c s="339"/>
      <c s="340"/>
      <c s="340"/>
      <c s="339"/>
      <c s="373"/>
      <c s="334">
        <f t="shared" si="54"/>
        <v>0</v>
      </c>
      <c s="374"/>
      <c s="375"/>
      <c s="376"/>
      <c s="395" t="str">
        <f t="shared" si="51"/>
        <v/>
      </c>
      <c s="375"/>
      <c s="377"/>
    </row>
    <row r="875" spans="4:19" ht="21.75" customHeight="1">
      <c r="D875">
        <f t="shared" si="55" ref="D875:D897">IF(E875&gt;=1,(IF(LEN(I875)&gt;=2,(IF(LEN(K875)&gt;=1,(IF(N875&gt;=18,1,0)),0)),0)),0)</f>
        <v>0</v>
      </c>
      <c s="338"/>
      <c s="338"/>
      <c s="337"/>
      <c s="339"/>
      <c s="340"/>
      <c s="340"/>
      <c s="339"/>
      <c s="373"/>
      <c s="334">
        <f t="shared" si="54"/>
        <v>0</v>
      </c>
      <c s="374"/>
      <c s="375"/>
      <c s="376"/>
      <c s="395" t="str">
        <f t="shared" si="51"/>
        <v/>
      </c>
      <c s="375"/>
      <c s="377"/>
    </row>
    <row r="876" spans="4:19" ht="18" customHeight="1">
      <c r="D876">
        <f t="shared" si="55"/>
        <v>0</v>
      </c>
      <c s="338"/>
      <c s="338"/>
      <c s="337"/>
      <c s="339"/>
      <c s="340"/>
      <c s="340"/>
      <c s="339"/>
      <c s="373"/>
      <c s="334">
        <f t="shared" si="54"/>
        <v>0</v>
      </c>
      <c s="374"/>
      <c s="375"/>
      <c s="376"/>
      <c s="395" t="str">
        <f t="shared" si="51"/>
        <v/>
      </c>
      <c s="375"/>
      <c s="377"/>
    </row>
    <row r="877" spans="4:19" ht="18" customHeight="1">
      <c r="D877">
        <f t="shared" si="55"/>
        <v>0</v>
      </c>
      <c s="338"/>
      <c s="338"/>
      <c s="337"/>
      <c s="339"/>
      <c s="340"/>
      <c s="340"/>
      <c s="339"/>
      <c s="373"/>
      <c s="334">
        <f t="shared" si="54"/>
        <v>0</v>
      </c>
      <c s="374"/>
      <c s="375"/>
      <c s="376"/>
      <c s="395" t="str">
        <f t="shared" si="51"/>
        <v/>
      </c>
      <c s="375"/>
      <c s="377"/>
    </row>
    <row r="878" spans="4:19" ht="18" customHeight="1">
      <c r="D878">
        <f t="shared" si="55"/>
        <v>0</v>
      </c>
      <c s="338"/>
      <c s="338"/>
      <c s="337"/>
      <c s="339"/>
      <c s="340"/>
      <c s="340"/>
      <c s="339"/>
      <c s="373"/>
      <c s="334">
        <f t="shared" si="54"/>
        <v>0</v>
      </c>
      <c s="374"/>
      <c s="375"/>
      <c s="376"/>
      <c s="395" t="str">
        <f t="shared" si="51"/>
        <v/>
      </c>
      <c s="375"/>
      <c s="377"/>
    </row>
    <row r="879" spans="4:19" ht="15.75" customHeight="1">
      <c r="D879">
        <f t="shared" si="55"/>
        <v>0</v>
      </c>
      <c s="338"/>
      <c s="338"/>
      <c s="337"/>
      <c s="339"/>
      <c s="340"/>
      <c s="340"/>
      <c s="339"/>
      <c s="373"/>
      <c s="334">
        <f t="shared" si="54"/>
        <v>0</v>
      </c>
      <c s="374"/>
      <c s="375"/>
      <c s="376"/>
      <c s="395" t="str">
        <f t="shared" si="51"/>
        <v/>
      </c>
      <c s="375"/>
      <c s="377"/>
    </row>
    <row r="880" spans="4:19" ht="18" customHeight="1">
      <c r="D880">
        <f t="shared" si="55"/>
        <v>0</v>
      </c>
      <c s="338"/>
      <c s="338"/>
      <c s="337"/>
      <c s="339"/>
      <c s="340"/>
      <c s="340"/>
      <c s="339"/>
      <c s="373"/>
      <c s="334">
        <f t="shared" si="54"/>
        <v>0</v>
      </c>
      <c s="374"/>
      <c s="375"/>
      <c s="376"/>
      <c s="395" t="str">
        <f t="shared" si="51"/>
        <v/>
      </c>
      <c s="375"/>
      <c s="377"/>
    </row>
    <row r="881" spans="4:19" ht="18" customHeight="1">
      <c r="D881">
        <f t="shared" si="55"/>
        <v>0</v>
      </c>
      <c s="338"/>
      <c s="338"/>
      <c s="337"/>
      <c s="339"/>
      <c s="340"/>
      <c s="340"/>
      <c s="339"/>
      <c s="373"/>
      <c s="334">
        <f t="shared" si="54"/>
        <v>0</v>
      </c>
      <c s="374"/>
      <c s="375"/>
      <c s="376"/>
      <c s="395" t="str">
        <f t="shared" si="51"/>
        <v/>
      </c>
      <c s="375"/>
      <c s="377"/>
    </row>
    <row r="882" spans="4:20" ht="18" customHeight="1">
      <c r="D882">
        <f t="shared" si="55"/>
        <v>0</v>
      </c>
      <c s="338"/>
      <c s="338"/>
      <c s="337"/>
      <c s="339"/>
      <c s="340"/>
      <c s="340"/>
      <c s="339"/>
      <c s="373"/>
      <c s="334">
        <f t="shared" si="54"/>
        <v>0</v>
      </c>
      <c s="374"/>
      <c s="375"/>
      <c s="376"/>
      <c s="395" t="str">
        <f t="shared" si="51"/>
        <v/>
      </c>
      <c s="375"/>
      <c s="377"/>
      <c t="s">
        <v>135</v>
      </c>
    </row>
    <row r="883" spans="4:19" ht="18" customHeight="1">
      <c r="D883">
        <f t="shared" si="55"/>
        <v>0</v>
      </c>
      <c s="338"/>
      <c s="338"/>
      <c s="337"/>
      <c s="339"/>
      <c s="340"/>
      <c s="340"/>
      <c s="339"/>
      <c s="373"/>
      <c s="334">
        <f t="shared" si="54"/>
        <v>0</v>
      </c>
      <c s="374"/>
      <c s="375"/>
      <c s="376"/>
      <c s="395" t="str">
        <f t="shared" si="51"/>
        <v/>
      </c>
      <c s="375"/>
      <c s="377"/>
    </row>
    <row r="884" spans="4:20" ht="18" customHeight="1">
      <c r="D884">
        <f t="shared" si="55"/>
        <v>0</v>
      </c>
      <c s="338"/>
      <c s="338"/>
      <c s="337"/>
      <c s="339"/>
      <c s="340"/>
      <c s="340"/>
      <c s="339"/>
      <c s="373"/>
      <c s="334">
        <f t="shared" si="54"/>
        <v>0</v>
      </c>
      <c s="374"/>
      <c s="375"/>
      <c s="376"/>
      <c s="395" t="str">
        <f t="shared" si="51"/>
        <v/>
      </c>
      <c s="375"/>
      <c s="377"/>
      <c t="s">
        <v>119</v>
      </c>
    </row>
    <row r="885" spans="4:19" ht="18" customHeight="1">
      <c r="D885">
        <f t="shared" si="55"/>
        <v>0</v>
      </c>
      <c s="338"/>
      <c s="338"/>
      <c s="337"/>
      <c s="339"/>
      <c s="340"/>
      <c s="340"/>
      <c s="339"/>
      <c s="373"/>
      <c s="334">
        <f t="shared" si="54"/>
        <v>0</v>
      </c>
      <c s="374"/>
      <c s="375"/>
      <c s="376"/>
      <c s="395" t="str">
        <f t="shared" si="51"/>
        <v/>
      </c>
      <c s="375"/>
      <c s="377"/>
    </row>
    <row r="886" spans="4:19" ht="18" customHeight="1">
      <c r="D886">
        <f t="shared" si="55"/>
        <v>0</v>
      </c>
      <c s="338"/>
      <c s="338"/>
      <c s="337"/>
      <c s="339"/>
      <c s="340"/>
      <c s="340"/>
      <c s="339"/>
      <c s="373"/>
      <c s="334">
        <f t="shared" si="54"/>
        <v>0</v>
      </c>
      <c s="374"/>
      <c s="375"/>
      <c s="376"/>
      <c s="395" t="str">
        <f t="shared" si="51"/>
        <v/>
      </c>
      <c s="375"/>
      <c s="377"/>
    </row>
    <row r="887" spans="4:19" ht="18" customHeight="1">
      <c r="D887">
        <f t="shared" si="55"/>
        <v>0</v>
      </c>
      <c s="338"/>
      <c s="338"/>
      <c s="337"/>
      <c s="339"/>
      <c s="340"/>
      <c s="340"/>
      <c s="339"/>
      <c s="373"/>
      <c s="334">
        <f t="shared" si="54"/>
        <v>0</v>
      </c>
      <c s="374"/>
      <c s="375"/>
      <c s="376"/>
      <c s="395" t="str">
        <f t="shared" si="51"/>
        <v/>
      </c>
      <c s="375"/>
      <c s="377"/>
    </row>
    <row r="888" spans="4:19" ht="18" customHeight="1">
      <c r="D888">
        <f t="shared" si="55"/>
        <v>0</v>
      </c>
      <c s="338"/>
      <c s="338"/>
      <c s="337"/>
      <c s="339"/>
      <c s="340"/>
      <c s="340"/>
      <c s="339"/>
      <c s="373"/>
      <c s="334">
        <f t="shared" si="54"/>
        <v>0</v>
      </c>
      <c s="374"/>
      <c s="375"/>
      <c s="376"/>
      <c s="395" t="str">
        <f t="shared" si="51"/>
        <v/>
      </c>
      <c s="375"/>
      <c s="377"/>
    </row>
    <row r="889" spans="4:19" ht="18" customHeight="1">
      <c r="D889">
        <f t="shared" si="55"/>
        <v>0</v>
      </c>
      <c s="338"/>
      <c s="338"/>
      <c s="337"/>
      <c s="339"/>
      <c s="340"/>
      <c s="340"/>
      <c s="339"/>
      <c s="373"/>
      <c s="334">
        <f t="shared" si="54"/>
        <v>0</v>
      </c>
      <c s="374"/>
      <c s="375"/>
      <c s="376"/>
      <c s="395" t="str">
        <f t="shared" si="51"/>
        <v/>
      </c>
      <c s="375"/>
      <c s="377"/>
    </row>
    <row r="890" spans="4:19" ht="18" customHeight="1">
      <c r="D890">
        <f t="shared" si="55"/>
        <v>0</v>
      </c>
      <c s="338"/>
      <c s="338"/>
      <c s="337"/>
      <c s="339"/>
      <c s="340"/>
      <c s="340"/>
      <c s="339"/>
      <c s="373"/>
      <c s="334">
        <f t="shared" si="54"/>
        <v>0</v>
      </c>
      <c s="374"/>
      <c s="375"/>
      <c s="376"/>
      <c s="395" t="str">
        <f t="shared" si="51"/>
        <v/>
      </c>
      <c s="375"/>
      <c s="377"/>
    </row>
    <row r="891" spans="4:19" ht="18" customHeight="1">
      <c r="D891">
        <f t="shared" si="55"/>
        <v>0</v>
      </c>
      <c s="338"/>
      <c s="338"/>
      <c s="337"/>
      <c s="339"/>
      <c s="340"/>
      <c s="340"/>
      <c s="339"/>
      <c s="373"/>
      <c s="334">
        <f t="shared" si="54"/>
        <v>0</v>
      </c>
      <c s="374"/>
      <c s="375"/>
      <c s="376"/>
      <c s="395" t="str">
        <f t="shared" si="51"/>
        <v/>
      </c>
      <c s="375"/>
      <c s="377"/>
    </row>
    <row r="892" spans="4:19" ht="18" customHeight="1">
      <c r="D892">
        <f t="shared" si="55"/>
        <v>0</v>
      </c>
      <c s="338"/>
      <c s="338"/>
      <c s="337"/>
      <c s="339"/>
      <c s="340"/>
      <c s="340"/>
      <c s="339"/>
      <c s="373"/>
      <c s="334">
        <f t="shared" si="54"/>
        <v>0</v>
      </c>
      <c s="374"/>
      <c s="375"/>
      <c s="376"/>
      <c s="395" t="str">
        <f t="shared" si="51"/>
        <v/>
      </c>
      <c s="375"/>
      <c s="377"/>
    </row>
    <row r="893" spans="4:19" ht="18" customHeight="1">
      <c r="D893">
        <f t="shared" si="55"/>
        <v>0</v>
      </c>
      <c s="338"/>
      <c s="338"/>
      <c s="337"/>
      <c s="339"/>
      <c s="340"/>
      <c s="340"/>
      <c s="339"/>
      <c s="373"/>
      <c s="334">
        <f t="shared" si="54"/>
        <v>0</v>
      </c>
      <c s="374"/>
      <c s="375"/>
      <c s="376"/>
      <c s="395" t="str">
        <f t="shared" si="51"/>
        <v/>
      </c>
      <c s="375"/>
      <c s="377"/>
    </row>
    <row r="894" spans="4:19" ht="18" customHeight="1">
      <c r="D894">
        <f t="shared" si="55"/>
        <v>0</v>
      </c>
      <c s="338"/>
      <c s="338"/>
      <c s="337"/>
      <c s="339"/>
      <c s="340"/>
      <c s="340"/>
      <c s="339"/>
      <c s="373"/>
      <c s="334">
        <f t="shared" si="54"/>
        <v>0</v>
      </c>
      <c s="374"/>
      <c s="375"/>
      <c s="376"/>
      <c s="395" t="str">
        <f t="shared" si="51"/>
        <v/>
      </c>
      <c s="375"/>
      <c s="377"/>
    </row>
    <row r="895" spans="4:20" ht="18" customHeight="1">
      <c r="D895">
        <f t="shared" si="55"/>
        <v>0</v>
      </c>
      <c s="338"/>
      <c s="338"/>
      <c s="337"/>
      <c s="339"/>
      <c s="340"/>
      <c s="340"/>
      <c s="339"/>
      <c s="373"/>
      <c s="334">
        <f t="shared" si="54"/>
        <v>0</v>
      </c>
      <c s="374"/>
      <c s="375"/>
      <c s="376"/>
      <c s="395" t="str">
        <f t="shared" si="51"/>
        <v/>
      </c>
      <c s="375"/>
      <c s="377"/>
      <c t="s">
        <v>136</v>
      </c>
    </row>
    <row r="896" spans="4:19" ht="18" customHeight="1">
      <c r="D896">
        <f t="shared" si="55"/>
        <v>0</v>
      </c>
      <c s="338"/>
      <c s="338"/>
      <c s="337"/>
      <c s="339"/>
      <c s="340"/>
      <c s="340"/>
      <c s="339"/>
      <c s="373"/>
      <c s="334">
        <f>IFERROR(IF(D896&gt;=1,(IF(L896&gt;=$H$1,ROUNDDOWN(($G$1-L896)/365,0),0)),0),0)</f>
        <v>0</v>
      </c>
      <c s="374"/>
      <c s="375"/>
      <c s="376"/>
      <c s="395" t="str">
        <f t="shared" si="51"/>
        <v/>
      </c>
      <c s="375"/>
      <c s="377"/>
    </row>
    <row r="897" spans="4:19" ht="18" customHeight="1">
      <c r="D897">
        <f t="shared" si="55"/>
        <v>0</v>
      </c>
      <c s="338"/>
      <c s="338"/>
      <c s="337"/>
      <c s="339"/>
      <c s="340"/>
      <c s="340"/>
      <c s="339"/>
      <c s="373"/>
      <c s="334">
        <f t="shared" si="54"/>
        <v>0</v>
      </c>
      <c s="374"/>
      <c s="375"/>
      <c s="376"/>
      <c s="395" t="str">
        <f t="shared" si="51"/>
        <v/>
      </c>
      <c s="375"/>
      <c s="377"/>
    </row>
    <row r="898" spans="4:19" ht="18" customHeight="1">
      <c r="D898">
        <f t="shared" si="56" ref="D898:D911">IF(E898&gt;=1,(IF(LEN(I898)&gt;=2,(IF(LEN(K898)&gt;=1,(IF(N898&gt;=18,1,0)),0)),0)),0)</f>
        <v>0</v>
      </c>
      <c s="338"/>
      <c s="338"/>
      <c s="337"/>
      <c s="339"/>
      <c s="340"/>
      <c s="340"/>
      <c s="339"/>
      <c s="373"/>
      <c s="334">
        <f t="shared" si="54"/>
        <v>0</v>
      </c>
      <c s="374"/>
      <c s="375"/>
      <c s="376"/>
      <c s="395" t="str">
        <f t="shared" si="51"/>
        <v/>
      </c>
      <c s="375"/>
      <c s="377"/>
    </row>
    <row r="899" spans="4:19" ht="18" customHeight="1">
      <c r="D899">
        <f t="shared" si="56"/>
        <v>0</v>
      </c>
      <c s="338"/>
      <c s="338"/>
      <c s="337"/>
      <c s="339"/>
      <c s="340"/>
      <c s="340"/>
      <c s="339"/>
      <c s="373"/>
      <c s="334">
        <f t="shared" si="54"/>
        <v>0</v>
      </c>
      <c s="374"/>
      <c s="375"/>
      <c s="376"/>
      <c s="395" t="str">
        <f t="shared" si="51"/>
        <v/>
      </c>
      <c s="375"/>
      <c s="377"/>
    </row>
    <row r="900" spans="4:19" ht="18" customHeight="1">
      <c r="D900">
        <f t="shared" si="56"/>
        <v>0</v>
      </c>
      <c s="338"/>
      <c s="338"/>
      <c s="337"/>
      <c s="339"/>
      <c s="340"/>
      <c s="340"/>
      <c s="339"/>
      <c s="373"/>
      <c s="334">
        <f t="shared" si="54"/>
        <v>0</v>
      </c>
      <c s="374"/>
      <c s="375"/>
      <c s="376"/>
      <c s="395" t="str">
        <f t="shared" si="51"/>
        <v/>
      </c>
      <c s="375"/>
      <c s="377"/>
    </row>
    <row r="901" spans="4:19" ht="18" customHeight="1">
      <c r="D901">
        <f t="shared" si="56"/>
        <v>0</v>
      </c>
      <c s="338"/>
      <c s="338"/>
      <c s="337"/>
      <c s="339"/>
      <c s="340"/>
      <c s="340"/>
      <c s="339"/>
      <c s="373"/>
      <c s="334">
        <f t="shared" si="54"/>
        <v>0</v>
      </c>
      <c s="374"/>
      <c s="375"/>
      <c s="376"/>
      <c s="395" t="str">
        <f t="shared" si="51"/>
        <v/>
      </c>
      <c s="375"/>
      <c s="377"/>
    </row>
    <row r="902" spans="4:19" ht="18" customHeight="1">
      <c r="D902">
        <f t="shared" si="56"/>
        <v>0</v>
      </c>
      <c s="338"/>
      <c s="338"/>
      <c s="337"/>
      <c s="339"/>
      <c s="340"/>
      <c s="340"/>
      <c s="339"/>
      <c s="373"/>
      <c s="334">
        <f t="shared" si="54"/>
        <v>0</v>
      </c>
      <c s="374"/>
      <c s="375"/>
      <c s="376"/>
      <c s="395" t="str">
        <f t="shared" si="51"/>
        <v/>
      </c>
      <c s="375"/>
      <c s="377"/>
    </row>
    <row r="903" spans="4:19" ht="18" customHeight="1">
      <c r="D903">
        <f t="shared" si="56"/>
        <v>0</v>
      </c>
      <c s="338"/>
      <c s="338"/>
      <c s="337"/>
      <c s="339"/>
      <c s="340"/>
      <c s="340"/>
      <c s="339"/>
      <c s="373"/>
      <c s="334">
        <f t="shared" si="54"/>
        <v>0</v>
      </c>
      <c s="374"/>
      <c s="375"/>
      <c s="376"/>
      <c s="395" t="str">
        <f t="shared" si="57" ref="Q903:Q966">SUBSTITUTE(P903,LEFT(P903,8),"xxxxxxxx")</f>
        <v/>
      </c>
      <c s="375"/>
      <c s="377"/>
    </row>
    <row r="904" spans="4:19" ht="18" customHeight="1">
      <c r="D904">
        <f t="shared" si="56"/>
        <v>0</v>
      </c>
      <c s="338"/>
      <c s="338"/>
      <c s="337"/>
      <c s="339"/>
      <c s="340"/>
      <c s="340"/>
      <c s="339"/>
      <c s="373"/>
      <c s="334">
        <f t="shared" si="54"/>
        <v>0</v>
      </c>
      <c s="374"/>
      <c s="375"/>
      <c s="376"/>
      <c s="395" t="str">
        <f t="shared" si="57"/>
        <v/>
      </c>
      <c s="375"/>
      <c s="377"/>
    </row>
    <row r="905" spans="4:19" ht="18" customHeight="1">
      <c r="D905">
        <f t="shared" si="56"/>
        <v>0</v>
      </c>
      <c s="338"/>
      <c s="338"/>
      <c s="337"/>
      <c s="339"/>
      <c s="340"/>
      <c s="340"/>
      <c s="339"/>
      <c s="373"/>
      <c s="334">
        <f t="shared" si="54"/>
        <v>0</v>
      </c>
      <c s="374"/>
      <c s="375"/>
      <c s="376"/>
      <c s="395" t="str">
        <f t="shared" si="57"/>
        <v/>
      </c>
      <c s="375"/>
      <c s="377"/>
    </row>
    <row r="906" spans="4:19" ht="18" customHeight="1">
      <c r="D906">
        <f t="shared" si="56"/>
        <v>0</v>
      </c>
      <c s="338"/>
      <c s="338"/>
      <c s="337"/>
      <c s="339"/>
      <c s="340"/>
      <c s="340"/>
      <c s="339"/>
      <c s="373"/>
      <c s="334">
        <f t="shared" si="54"/>
        <v>0</v>
      </c>
      <c s="374"/>
      <c s="375"/>
      <c s="376"/>
      <c s="395" t="str">
        <f t="shared" si="57"/>
        <v/>
      </c>
      <c s="375"/>
      <c s="377"/>
    </row>
    <row r="907" spans="4:19" ht="18" customHeight="1">
      <c r="D907">
        <f t="shared" si="56"/>
        <v>0</v>
      </c>
      <c s="338"/>
      <c s="338"/>
      <c s="337"/>
      <c s="339"/>
      <c s="340"/>
      <c s="340"/>
      <c s="339"/>
      <c s="373"/>
      <c s="334">
        <f t="shared" si="54"/>
        <v>0</v>
      </c>
      <c s="374"/>
      <c s="375"/>
      <c s="376"/>
      <c s="395" t="str">
        <f t="shared" si="57"/>
        <v/>
      </c>
      <c s="375"/>
      <c s="377"/>
    </row>
    <row r="908" spans="4:19" ht="18" customHeight="1">
      <c r="D908">
        <f t="shared" si="56"/>
        <v>0</v>
      </c>
      <c s="338"/>
      <c s="338"/>
      <c s="337"/>
      <c s="339"/>
      <c s="340"/>
      <c s="340"/>
      <c s="339"/>
      <c s="373"/>
      <c s="334">
        <f t="shared" si="54"/>
        <v>0</v>
      </c>
      <c s="374"/>
      <c s="375"/>
      <c s="376"/>
      <c s="395" t="str">
        <f t="shared" si="57"/>
        <v/>
      </c>
      <c s="375"/>
      <c s="377"/>
    </row>
    <row r="909" spans="4:19" ht="18" customHeight="1">
      <c r="D909">
        <f t="shared" si="56"/>
        <v>0</v>
      </c>
      <c s="338"/>
      <c s="338"/>
      <c s="337"/>
      <c s="339"/>
      <c s="340"/>
      <c s="340"/>
      <c s="339"/>
      <c s="373"/>
      <c s="334">
        <f t="shared" si="54"/>
        <v>0</v>
      </c>
      <c s="374"/>
      <c s="375"/>
      <c s="376"/>
      <c s="395" t="str">
        <f t="shared" si="57"/>
        <v/>
      </c>
      <c s="375"/>
      <c s="377"/>
    </row>
    <row r="910" spans="4:19" ht="18" customHeight="1">
      <c r="D910">
        <f t="shared" si="56"/>
        <v>0</v>
      </c>
      <c s="338"/>
      <c s="338"/>
      <c s="337"/>
      <c s="339"/>
      <c s="340"/>
      <c s="340"/>
      <c s="339"/>
      <c s="373"/>
      <c s="334">
        <f t="shared" si="54"/>
        <v>0</v>
      </c>
      <c s="374"/>
      <c s="375"/>
      <c s="376"/>
      <c s="395" t="str">
        <f t="shared" si="57"/>
        <v/>
      </c>
      <c s="375"/>
      <c s="377"/>
    </row>
    <row r="911" spans="4:19" ht="18" customHeight="1">
      <c r="D911">
        <f t="shared" si="56"/>
        <v>0</v>
      </c>
      <c s="338"/>
      <c s="338"/>
      <c s="337"/>
      <c s="339"/>
      <c s="340"/>
      <c s="340"/>
      <c s="339"/>
      <c s="373"/>
      <c s="334">
        <f t="shared" si="54"/>
        <v>0</v>
      </c>
      <c s="374"/>
      <c s="375"/>
      <c s="376"/>
      <c s="395" t="str">
        <f t="shared" si="57"/>
        <v/>
      </c>
      <c s="375"/>
      <c s="377"/>
    </row>
    <row r="912" spans="4:19" ht="18" customHeight="1">
      <c r="D912">
        <f t="shared" si="58" ref="D912:D942">IF(E912&gt;=1,(IF(LEN(I912)&gt;=2,(IF(LEN(K912)&gt;=1,(IF(N912&gt;=18,1,0)),0)),0)),0)</f>
        <v>0</v>
      </c>
      <c s="338"/>
      <c s="338"/>
      <c s="337"/>
      <c s="339"/>
      <c s="340"/>
      <c s="340"/>
      <c s="339"/>
      <c s="373"/>
      <c s="334">
        <f t="shared" si="54"/>
        <v>0</v>
      </c>
      <c s="374"/>
      <c s="375"/>
      <c s="376"/>
      <c s="395" t="str">
        <f t="shared" si="57"/>
        <v/>
      </c>
      <c s="375"/>
      <c s="377"/>
    </row>
    <row r="913" spans="4:19" ht="18" customHeight="1">
      <c r="D913">
        <f t="shared" si="58"/>
        <v>0</v>
      </c>
      <c s="338"/>
      <c s="338"/>
      <c s="337"/>
      <c s="339"/>
      <c s="340"/>
      <c s="340"/>
      <c s="339"/>
      <c s="373"/>
      <c s="334">
        <f t="shared" si="54"/>
        <v>0</v>
      </c>
      <c s="374"/>
      <c s="375"/>
      <c s="376"/>
      <c s="395" t="str">
        <f t="shared" si="57"/>
        <v/>
      </c>
      <c s="375"/>
      <c s="377"/>
    </row>
    <row r="914" spans="4:19" ht="18" customHeight="1">
      <c r="D914">
        <f t="shared" si="58"/>
        <v>0</v>
      </c>
      <c s="338"/>
      <c s="338"/>
      <c s="337"/>
      <c s="339"/>
      <c s="340"/>
      <c s="340"/>
      <c s="339"/>
      <c s="373"/>
      <c s="334">
        <f t="shared" si="54"/>
        <v>0</v>
      </c>
      <c s="374"/>
      <c s="375"/>
      <c s="376"/>
      <c s="395" t="str">
        <f t="shared" si="57"/>
        <v/>
      </c>
      <c s="375"/>
      <c s="377"/>
    </row>
    <row r="915" spans="4:19" ht="18" customHeight="1">
      <c r="D915">
        <f t="shared" si="58"/>
        <v>0</v>
      </c>
      <c s="338"/>
      <c s="338"/>
      <c s="337"/>
      <c s="339"/>
      <c s="340"/>
      <c s="340"/>
      <c s="339"/>
      <c s="373"/>
      <c s="334">
        <f t="shared" si="54"/>
        <v>0</v>
      </c>
      <c s="374"/>
      <c s="375"/>
      <c s="376"/>
      <c s="395" t="str">
        <f t="shared" si="57"/>
        <v/>
      </c>
      <c s="375"/>
      <c s="377"/>
    </row>
    <row r="916" spans="4:19" ht="18" customHeight="1">
      <c r="D916">
        <f t="shared" si="58"/>
        <v>0</v>
      </c>
      <c s="338"/>
      <c s="338"/>
      <c s="337"/>
      <c s="339"/>
      <c s="340"/>
      <c s="340"/>
      <c s="339"/>
      <c s="373"/>
      <c s="334">
        <f t="shared" si="54"/>
        <v>0</v>
      </c>
      <c s="374"/>
      <c s="375"/>
      <c s="376"/>
      <c s="395" t="str">
        <f t="shared" si="57"/>
        <v/>
      </c>
      <c s="375"/>
      <c s="377"/>
    </row>
    <row r="917" spans="4:19" ht="18" customHeight="1">
      <c r="D917">
        <f t="shared" si="58"/>
        <v>0</v>
      </c>
      <c s="338"/>
      <c s="338"/>
      <c s="337"/>
      <c s="339"/>
      <c s="340"/>
      <c s="340"/>
      <c s="339"/>
      <c s="373"/>
      <c s="334">
        <f t="shared" si="54"/>
        <v>0</v>
      </c>
      <c s="374"/>
      <c s="375"/>
      <c s="376"/>
      <c s="395" t="str">
        <f t="shared" si="57"/>
        <v/>
      </c>
      <c s="375"/>
      <c s="377"/>
    </row>
    <row r="918" spans="4:19" ht="18" customHeight="1">
      <c r="D918">
        <f t="shared" si="58"/>
        <v>0</v>
      </c>
      <c s="338"/>
      <c s="338"/>
      <c s="337"/>
      <c s="339"/>
      <c s="340"/>
      <c s="340"/>
      <c s="339"/>
      <c s="373"/>
      <c s="334">
        <f t="shared" si="54"/>
        <v>0</v>
      </c>
      <c s="374"/>
      <c s="375"/>
      <c s="376"/>
      <c s="395" t="str">
        <f t="shared" si="57"/>
        <v/>
      </c>
      <c s="375"/>
      <c s="377"/>
    </row>
    <row r="919" spans="4:19" ht="18" customHeight="1">
      <c r="D919">
        <f t="shared" si="58"/>
        <v>0</v>
      </c>
      <c s="338"/>
      <c s="338"/>
      <c s="337"/>
      <c s="339"/>
      <c s="340"/>
      <c s="340"/>
      <c s="339"/>
      <c s="373"/>
      <c s="334">
        <f t="shared" si="54"/>
        <v>0</v>
      </c>
      <c s="374"/>
      <c s="375"/>
      <c s="376"/>
      <c s="395" t="str">
        <f t="shared" si="57"/>
        <v/>
      </c>
      <c s="375"/>
      <c s="377"/>
    </row>
    <row r="920" spans="4:19" ht="18" customHeight="1">
      <c r="D920">
        <f t="shared" si="58"/>
        <v>0</v>
      </c>
      <c s="338"/>
      <c s="338"/>
      <c s="337"/>
      <c s="339"/>
      <c s="340"/>
      <c s="340"/>
      <c s="339"/>
      <c s="373"/>
      <c s="334">
        <f t="shared" si="54"/>
        <v>0</v>
      </c>
      <c s="374"/>
      <c s="375"/>
      <c s="376"/>
      <c s="395" t="str">
        <f t="shared" si="57"/>
        <v/>
      </c>
      <c s="375"/>
      <c s="377"/>
    </row>
    <row r="921" spans="4:20" ht="18" customHeight="1">
      <c r="D921">
        <f t="shared" si="58"/>
        <v>0</v>
      </c>
      <c s="338"/>
      <c s="338"/>
      <c s="337"/>
      <c s="339"/>
      <c s="340"/>
      <c s="340"/>
      <c s="339"/>
      <c s="373"/>
      <c s="334">
        <f t="shared" si="54"/>
        <v>0</v>
      </c>
      <c s="374"/>
      <c s="375"/>
      <c s="376"/>
      <c s="395" t="str">
        <f t="shared" si="57"/>
        <v/>
      </c>
      <c s="375"/>
      <c s="377"/>
      <c t="s">
        <v>137</v>
      </c>
    </row>
    <row r="922" spans="4:20" ht="18" customHeight="1">
      <c r="D922">
        <f t="shared" si="58"/>
        <v>0</v>
      </c>
      <c s="338"/>
      <c s="338"/>
      <c s="337"/>
      <c s="339"/>
      <c s="340"/>
      <c s="340"/>
      <c s="339"/>
      <c s="373"/>
      <c s="334">
        <f t="shared" si="54"/>
        <v>0</v>
      </c>
      <c s="374"/>
      <c s="375"/>
      <c s="376"/>
      <c s="395" t="str">
        <f t="shared" si="57"/>
        <v/>
      </c>
      <c s="375"/>
      <c s="377"/>
      <c t="s">
        <v>137</v>
      </c>
    </row>
    <row r="923" spans="4:19" ht="18" customHeight="1">
      <c r="D923">
        <f t="shared" si="58"/>
        <v>0</v>
      </c>
      <c s="338"/>
      <c s="338"/>
      <c s="337"/>
      <c s="339"/>
      <c s="340"/>
      <c s="340"/>
      <c s="339"/>
      <c s="373"/>
      <c s="334">
        <f t="shared" si="54"/>
        <v>0</v>
      </c>
      <c s="374"/>
      <c s="375"/>
      <c s="376"/>
      <c s="395" t="str">
        <f t="shared" si="57"/>
        <v/>
      </c>
      <c s="375"/>
      <c s="377"/>
    </row>
    <row r="924" spans="4:19" ht="18" customHeight="1">
      <c r="D924">
        <f t="shared" si="58"/>
        <v>0</v>
      </c>
      <c s="338"/>
      <c s="338"/>
      <c s="337"/>
      <c s="339"/>
      <c s="340"/>
      <c s="340"/>
      <c s="339"/>
      <c s="373"/>
      <c s="334">
        <f t="shared" si="54"/>
        <v>0</v>
      </c>
      <c s="374"/>
      <c s="375"/>
      <c s="376"/>
      <c s="395" t="str">
        <f t="shared" si="57"/>
        <v/>
      </c>
      <c s="375"/>
      <c s="377"/>
    </row>
    <row r="925" spans="4:19" ht="18" customHeight="1">
      <c r="D925">
        <f t="shared" si="58"/>
        <v>0</v>
      </c>
      <c s="338"/>
      <c s="338"/>
      <c s="337"/>
      <c s="339"/>
      <c s="340"/>
      <c s="340"/>
      <c s="339"/>
      <c s="373"/>
      <c s="334">
        <f t="shared" si="54"/>
        <v>0</v>
      </c>
      <c s="374"/>
      <c s="375"/>
      <c s="376"/>
      <c s="395" t="str">
        <f t="shared" si="57"/>
        <v/>
      </c>
      <c s="375"/>
      <c s="377"/>
    </row>
    <row r="926" spans="4:19" ht="18" customHeight="1">
      <c r="D926">
        <f t="shared" si="58"/>
        <v>0</v>
      </c>
      <c s="338"/>
      <c s="338"/>
      <c s="337"/>
      <c s="339"/>
      <c s="340"/>
      <c s="340"/>
      <c s="339"/>
      <c s="373"/>
      <c s="334">
        <f t="shared" si="54"/>
        <v>0</v>
      </c>
      <c s="374"/>
      <c s="375"/>
      <c s="376"/>
      <c s="395" t="str">
        <f t="shared" si="57"/>
        <v/>
      </c>
      <c s="375"/>
      <c s="377"/>
    </row>
    <row r="927" spans="4:19" ht="18" customHeight="1">
      <c r="D927">
        <f t="shared" si="58"/>
        <v>0</v>
      </c>
      <c s="338"/>
      <c s="338"/>
      <c s="337"/>
      <c s="339"/>
      <c s="340"/>
      <c s="340"/>
      <c s="339"/>
      <c s="373"/>
      <c s="334">
        <f t="shared" si="54"/>
        <v>0</v>
      </c>
      <c s="374"/>
      <c s="375"/>
      <c s="376"/>
      <c s="395" t="str">
        <f t="shared" si="57"/>
        <v/>
      </c>
      <c s="375"/>
      <c s="377"/>
    </row>
    <row r="928" spans="4:19" ht="18" customHeight="1">
      <c r="D928">
        <f t="shared" si="58"/>
        <v>0</v>
      </c>
      <c s="338"/>
      <c s="338"/>
      <c s="337"/>
      <c s="339"/>
      <c s="340"/>
      <c s="340"/>
      <c s="339"/>
      <c s="373"/>
      <c s="334">
        <f t="shared" si="54"/>
        <v>0</v>
      </c>
      <c s="374"/>
      <c s="375"/>
      <c s="376"/>
      <c s="395" t="str">
        <f t="shared" si="57"/>
        <v/>
      </c>
      <c s="375"/>
      <c s="377"/>
    </row>
    <row r="929" spans="4:19" ht="18" customHeight="1">
      <c r="D929">
        <f t="shared" si="58"/>
        <v>0</v>
      </c>
      <c s="338"/>
      <c s="338"/>
      <c s="337"/>
      <c s="339"/>
      <c s="340"/>
      <c s="340"/>
      <c s="339"/>
      <c s="373"/>
      <c s="334">
        <f t="shared" si="54"/>
        <v>0</v>
      </c>
      <c s="374"/>
      <c s="375"/>
      <c s="376"/>
      <c s="395" t="str">
        <f t="shared" si="57"/>
        <v/>
      </c>
      <c s="375"/>
      <c s="377"/>
    </row>
    <row r="930" spans="4:19" ht="18" customHeight="1">
      <c r="D930">
        <f t="shared" si="58"/>
        <v>0</v>
      </c>
      <c s="338"/>
      <c s="338"/>
      <c s="337"/>
      <c s="339"/>
      <c s="340"/>
      <c s="340"/>
      <c s="339"/>
      <c s="373"/>
      <c s="334">
        <f t="shared" si="54"/>
        <v>0</v>
      </c>
      <c s="374"/>
      <c s="375"/>
      <c s="376"/>
      <c s="395" t="str">
        <f t="shared" si="57"/>
        <v/>
      </c>
      <c s="375"/>
      <c s="377"/>
    </row>
    <row r="931" spans="4:19" ht="18" customHeight="1">
      <c r="D931">
        <f t="shared" si="58"/>
        <v>0</v>
      </c>
      <c s="338"/>
      <c s="338"/>
      <c s="337"/>
      <c s="339"/>
      <c s="340"/>
      <c s="340"/>
      <c s="339"/>
      <c s="373"/>
      <c s="334">
        <f t="shared" si="54"/>
        <v>0</v>
      </c>
      <c s="374"/>
      <c s="375"/>
      <c s="376"/>
      <c s="395" t="str">
        <f t="shared" si="57"/>
        <v/>
      </c>
      <c s="375"/>
      <c s="377"/>
    </row>
    <row r="932" spans="4:19" ht="18" customHeight="1">
      <c r="D932">
        <f t="shared" si="58"/>
        <v>0</v>
      </c>
      <c s="338"/>
      <c s="338"/>
      <c s="337"/>
      <c s="339"/>
      <c s="340"/>
      <c s="340"/>
      <c s="339"/>
      <c s="373"/>
      <c s="334">
        <f t="shared" si="54"/>
        <v>0</v>
      </c>
      <c s="374"/>
      <c s="375"/>
      <c s="376"/>
      <c s="395" t="str">
        <f t="shared" si="57"/>
        <v/>
      </c>
      <c s="375"/>
      <c s="377"/>
    </row>
    <row r="933" spans="4:19" ht="18" customHeight="1">
      <c r="D933">
        <f t="shared" si="58"/>
        <v>0</v>
      </c>
      <c s="338"/>
      <c s="338"/>
      <c s="337"/>
      <c s="339"/>
      <c s="340"/>
      <c s="340"/>
      <c s="339"/>
      <c s="373"/>
      <c s="334">
        <f t="shared" si="59" ref="M933:M993">IFERROR(IF(D933&gt;=1,(IF(L933&gt;=$H$1,ROUNDDOWN(($G$1-L933)/365,0),0)),0),0)</f>
        <v>0</v>
      </c>
      <c s="374"/>
      <c s="375"/>
      <c s="376"/>
      <c s="395" t="str">
        <f t="shared" si="57"/>
        <v/>
      </c>
      <c s="375"/>
      <c s="377"/>
    </row>
    <row r="934" spans="4:19" ht="18" customHeight="1">
      <c r="D934">
        <f t="shared" si="58"/>
        <v>0</v>
      </c>
      <c s="338"/>
      <c s="338"/>
      <c s="337"/>
      <c s="339"/>
      <c s="340"/>
      <c s="340"/>
      <c s="339"/>
      <c s="373"/>
      <c s="334">
        <f t="shared" si="59"/>
        <v>0</v>
      </c>
      <c s="374"/>
      <c s="375"/>
      <c s="376"/>
      <c s="395" t="str">
        <f t="shared" si="57"/>
        <v/>
      </c>
      <c s="375"/>
      <c s="377"/>
    </row>
    <row r="935" spans="4:19" ht="18" customHeight="1">
      <c r="D935">
        <f t="shared" si="58"/>
        <v>0</v>
      </c>
      <c s="338"/>
      <c s="338"/>
      <c s="337"/>
      <c s="339"/>
      <c s="340"/>
      <c s="340"/>
      <c s="339"/>
      <c s="373"/>
      <c s="334">
        <f t="shared" si="59"/>
        <v>0</v>
      </c>
      <c s="374"/>
      <c s="375"/>
      <c s="376"/>
      <c s="395" t="str">
        <f t="shared" si="57"/>
        <v/>
      </c>
      <c s="375"/>
      <c s="377"/>
    </row>
    <row r="936" spans="4:19" ht="18" customHeight="1">
      <c r="D936">
        <f t="shared" si="58"/>
        <v>0</v>
      </c>
      <c s="338"/>
      <c s="338"/>
      <c s="337"/>
      <c s="339"/>
      <c s="340"/>
      <c s="340"/>
      <c s="339"/>
      <c s="373"/>
      <c s="334">
        <f t="shared" si="59"/>
        <v>0</v>
      </c>
      <c s="374"/>
      <c s="375"/>
      <c s="376"/>
      <c s="395" t="str">
        <f t="shared" si="57"/>
        <v/>
      </c>
      <c s="375"/>
      <c s="377"/>
    </row>
    <row r="937" spans="4:19" ht="18" customHeight="1">
      <c r="D937">
        <f t="shared" si="58"/>
        <v>0</v>
      </c>
      <c s="338"/>
      <c s="338"/>
      <c s="337"/>
      <c s="339"/>
      <c s="340"/>
      <c s="340"/>
      <c s="339"/>
      <c s="373"/>
      <c s="334">
        <f t="shared" si="59"/>
        <v>0</v>
      </c>
      <c s="374"/>
      <c s="375"/>
      <c s="376"/>
      <c s="395" t="str">
        <f t="shared" si="57"/>
        <v/>
      </c>
      <c s="375"/>
      <c s="377"/>
    </row>
    <row r="938" spans="4:19" ht="18" customHeight="1">
      <c r="D938">
        <f t="shared" si="58"/>
        <v>0</v>
      </c>
      <c s="338"/>
      <c s="338"/>
      <c s="337"/>
      <c s="339"/>
      <c s="340"/>
      <c s="340"/>
      <c s="339"/>
      <c s="373"/>
      <c s="334">
        <f t="shared" si="59"/>
        <v>0</v>
      </c>
      <c s="374"/>
      <c s="375"/>
      <c s="376"/>
      <c s="395" t="str">
        <f t="shared" si="57"/>
        <v/>
      </c>
      <c s="375"/>
      <c s="377"/>
    </row>
    <row r="939" spans="4:19" ht="18" customHeight="1">
      <c r="D939">
        <f t="shared" si="58"/>
        <v>0</v>
      </c>
      <c s="338"/>
      <c s="338"/>
      <c s="337"/>
      <c s="339"/>
      <c s="340"/>
      <c s="340"/>
      <c s="339"/>
      <c s="373"/>
      <c s="334">
        <f t="shared" si="59"/>
        <v>0</v>
      </c>
      <c s="374"/>
      <c s="375"/>
      <c s="376"/>
      <c s="395" t="str">
        <f t="shared" si="57"/>
        <v/>
      </c>
      <c s="375"/>
      <c s="377"/>
    </row>
    <row r="940" spans="4:19" ht="18" customHeight="1">
      <c r="D940">
        <f t="shared" si="58"/>
        <v>0</v>
      </c>
      <c s="338"/>
      <c s="338"/>
      <c s="337"/>
      <c s="339"/>
      <c s="340"/>
      <c s="340"/>
      <c s="339"/>
      <c s="373"/>
      <c s="334">
        <f t="shared" si="59"/>
        <v>0</v>
      </c>
      <c s="374"/>
      <c s="375"/>
      <c s="376"/>
      <c s="395" t="str">
        <f t="shared" si="57"/>
        <v/>
      </c>
      <c s="375"/>
      <c s="377"/>
    </row>
    <row r="941" spans="4:19" ht="18" customHeight="1">
      <c r="D941">
        <f t="shared" si="58"/>
        <v>0</v>
      </c>
      <c s="338"/>
      <c s="338"/>
      <c s="337"/>
      <c s="339"/>
      <c s="340"/>
      <c s="340"/>
      <c s="339"/>
      <c s="373"/>
      <c s="334">
        <f t="shared" si="59"/>
        <v>0</v>
      </c>
      <c s="374"/>
      <c s="375"/>
      <c s="376"/>
      <c s="395" t="str">
        <f t="shared" si="57"/>
        <v/>
      </c>
      <c s="375"/>
      <c s="377"/>
    </row>
    <row r="942" spans="4:19" ht="18" customHeight="1">
      <c r="D942">
        <f t="shared" si="58"/>
        <v>0</v>
      </c>
      <c s="338"/>
      <c s="338"/>
      <c s="337"/>
      <c s="339"/>
      <c s="340"/>
      <c s="340"/>
      <c s="339"/>
      <c s="373"/>
      <c s="334">
        <f t="shared" si="59"/>
        <v>0</v>
      </c>
      <c s="374"/>
      <c s="375"/>
      <c s="376"/>
      <c s="395" t="str">
        <f t="shared" si="57"/>
        <v/>
      </c>
      <c s="375"/>
      <c s="377"/>
    </row>
    <row r="943" spans="4:19" ht="18" customHeight="1">
      <c r="D943">
        <f t="shared" si="60" ref="D943:D956">IF(E943&gt;=1,(IF(LEN(I943)&gt;=2,(IF(LEN(K943)&gt;=1,(IF(N943&gt;=18,1,0)),0)),0)),0)</f>
        <v>0</v>
      </c>
      <c s="338"/>
      <c s="338"/>
      <c s="337"/>
      <c s="339"/>
      <c s="340"/>
      <c s="340"/>
      <c s="339"/>
      <c s="373"/>
      <c s="334">
        <f t="shared" si="59"/>
        <v>0</v>
      </c>
      <c s="374"/>
      <c s="375"/>
      <c s="376"/>
      <c s="395" t="str">
        <f t="shared" si="57"/>
        <v/>
      </c>
      <c s="375"/>
      <c s="377"/>
    </row>
    <row r="944" spans="4:19" ht="18" customHeight="1">
      <c r="D944">
        <f t="shared" si="60"/>
        <v>0</v>
      </c>
      <c s="338"/>
      <c s="338"/>
      <c s="337"/>
      <c s="339"/>
      <c s="340"/>
      <c s="340"/>
      <c s="339"/>
      <c s="373"/>
      <c s="334">
        <f t="shared" si="59"/>
        <v>0</v>
      </c>
      <c s="374"/>
      <c s="375"/>
      <c s="376"/>
      <c s="395" t="str">
        <f t="shared" si="57"/>
        <v/>
      </c>
      <c s="375"/>
      <c s="377"/>
    </row>
    <row r="945" spans="4:19" ht="18" customHeight="1">
      <c r="D945">
        <f t="shared" si="60"/>
        <v>0</v>
      </c>
      <c s="338"/>
      <c s="338"/>
      <c s="337"/>
      <c s="339"/>
      <c s="340"/>
      <c s="340"/>
      <c s="339"/>
      <c s="373"/>
      <c s="334">
        <f t="shared" si="59"/>
        <v>0</v>
      </c>
      <c s="374"/>
      <c s="375"/>
      <c s="376"/>
      <c s="395" t="str">
        <f t="shared" si="57"/>
        <v/>
      </c>
      <c s="375"/>
      <c s="377"/>
    </row>
    <row r="946" spans="4:19" ht="18" customHeight="1">
      <c r="D946">
        <f t="shared" si="60"/>
        <v>0</v>
      </c>
      <c s="338"/>
      <c s="338"/>
      <c s="337"/>
      <c s="339"/>
      <c s="340"/>
      <c s="340"/>
      <c s="339"/>
      <c s="373"/>
      <c s="334">
        <f t="shared" si="59"/>
        <v>0</v>
      </c>
      <c s="374"/>
      <c s="375"/>
      <c s="376"/>
      <c s="395" t="str">
        <f t="shared" si="57"/>
        <v/>
      </c>
      <c s="375"/>
      <c s="377"/>
    </row>
    <row r="947" spans="4:19" ht="18" customHeight="1">
      <c r="D947">
        <f t="shared" si="60"/>
        <v>0</v>
      </c>
      <c s="338"/>
      <c s="338"/>
      <c s="337"/>
      <c s="339"/>
      <c s="340"/>
      <c s="340"/>
      <c s="339"/>
      <c s="373"/>
      <c s="334">
        <f t="shared" si="59"/>
        <v>0</v>
      </c>
      <c s="374"/>
      <c s="375"/>
      <c s="376"/>
      <c s="395" t="str">
        <f t="shared" si="57"/>
        <v/>
      </c>
      <c s="375"/>
      <c s="377"/>
    </row>
    <row r="948" spans="4:19" ht="18" customHeight="1">
      <c r="D948">
        <f t="shared" si="60"/>
        <v>0</v>
      </c>
      <c s="338"/>
      <c s="338"/>
      <c s="337"/>
      <c s="339"/>
      <c s="340"/>
      <c s="340"/>
      <c s="339"/>
      <c s="373"/>
      <c s="334">
        <f t="shared" si="59"/>
        <v>0</v>
      </c>
      <c s="374"/>
      <c s="375"/>
      <c s="376"/>
      <c s="395" t="str">
        <f t="shared" si="57"/>
        <v/>
      </c>
      <c s="375"/>
      <c s="377"/>
    </row>
    <row r="949" spans="4:20" ht="18" customHeight="1">
      <c r="D949">
        <f t="shared" si="60"/>
        <v>0</v>
      </c>
      <c s="338"/>
      <c s="338"/>
      <c s="337"/>
      <c s="339"/>
      <c s="340"/>
      <c s="340"/>
      <c s="339"/>
      <c s="373"/>
      <c s="334">
        <f t="shared" si="59"/>
        <v>0</v>
      </c>
      <c s="374"/>
      <c s="375"/>
      <c s="376"/>
      <c s="395" t="str">
        <f t="shared" si="57"/>
        <v/>
      </c>
      <c s="375"/>
      <c s="377"/>
      <c s="371">
        <v>208099817723</v>
      </c>
    </row>
    <row r="950" spans="4:19" ht="18" customHeight="1">
      <c r="D950">
        <f t="shared" si="60"/>
        <v>0</v>
      </c>
      <c s="338"/>
      <c s="338"/>
      <c s="337"/>
      <c s="339"/>
      <c s="340"/>
      <c s="340"/>
      <c s="339"/>
      <c s="373"/>
      <c s="334">
        <f t="shared" si="59"/>
        <v>0</v>
      </c>
      <c s="374"/>
      <c s="375"/>
      <c s="376"/>
      <c s="395" t="str">
        <f t="shared" si="57"/>
        <v/>
      </c>
      <c s="375"/>
      <c s="377"/>
    </row>
    <row r="951" spans="4:19" ht="18" customHeight="1">
      <c r="D951">
        <f t="shared" si="60"/>
        <v>0</v>
      </c>
      <c s="338"/>
      <c s="338"/>
      <c s="337"/>
      <c s="339"/>
      <c s="340"/>
      <c s="340"/>
      <c s="339"/>
      <c s="373"/>
      <c s="334">
        <f t="shared" si="59"/>
        <v>0</v>
      </c>
      <c s="374"/>
      <c s="375"/>
      <c s="376"/>
      <c s="395" t="str">
        <f t="shared" si="57"/>
        <v/>
      </c>
      <c s="375"/>
      <c s="377"/>
    </row>
    <row r="952" spans="4:20" ht="18" customHeight="1">
      <c r="D952">
        <f t="shared" si="60"/>
        <v>0</v>
      </c>
      <c s="338"/>
      <c s="338"/>
      <c s="337"/>
      <c s="339"/>
      <c s="340"/>
      <c s="340"/>
      <c s="339"/>
      <c s="373"/>
      <c s="334">
        <f t="shared" si="59"/>
        <v>0</v>
      </c>
      <c s="374"/>
      <c s="375"/>
      <c s="376"/>
      <c s="395" t="str">
        <f t="shared" si="57"/>
        <v/>
      </c>
      <c s="375"/>
      <c s="377"/>
      <c t="s">
        <v>138</v>
      </c>
    </row>
    <row r="953" spans="4:19" ht="18" customHeight="1">
      <c r="D953">
        <f t="shared" si="60"/>
        <v>0</v>
      </c>
      <c s="338"/>
      <c s="338"/>
      <c s="337"/>
      <c s="339"/>
      <c s="340"/>
      <c s="340"/>
      <c s="339"/>
      <c s="373"/>
      <c s="334">
        <f t="shared" si="59"/>
        <v>0</v>
      </c>
      <c s="374"/>
      <c s="375"/>
      <c s="376"/>
      <c s="395" t="str">
        <f t="shared" si="57"/>
        <v/>
      </c>
      <c s="375"/>
      <c s="377"/>
    </row>
    <row r="954" spans="4:19" ht="18" customHeight="1">
      <c r="D954">
        <f t="shared" si="60"/>
        <v>0</v>
      </c>
      <c s="338"/>
      <c s="338"/>
      <c s="337"/>
      <c s="339"/>
      <c s="340"/>
      <c s="340"/>
      <c s="339"/>
      <c s="373"/>
      <c s="334">
        <f t="shared" si="59"/>
        <v>0</v>
      </c>
      <c s="374"/>
      <c s="375"/>
      <c s="376"/>
      <c s="395" t="str">
        <f t="shared" si="57"/>
        <v/>
      </c>
      <c s="375"/>
      <c s="377"/>
    </row>
    <row r="955" spans="4:19" ht="18" customHeight="1">
      <c r="D955">
        <f t="shared" si="60"/>
        <v>0</v>
      </c>
      <c s="338"/>
      <c s="338"/>
      <c s="337"/>
      <c s="339"/>
      <c s="340"/>
      <c s="340"/>
      <c s="339"/>
      <c s="373"/>
      <c s="334">
        <f t="shared" si="59"/>
        <v>0</v>
      </c>
      <c s="374"/>
      <c s="375"/>
      <c s="376"/>
      <c s="395" t="str">
        <f t="shared" si="57"/>
        <v/>
      </c>
      <c s="375"/>
      <c s="377"/>
    </row>
    <row r="956" spans="4:19" ht="18" customHeight="1">
      <c r="D956">
        <f t="shared" si="60"/>
        <v>0</v>
      </c>
      <c s="338"/>
      <c s="338"/>
      <c s="337"/>
      <c s="339"/>
      <c s="340"/>
      <c s="340"/>
      <c s="339"/>
      <c s="373"/>
      <c s="334">
        <f t="shared" si="59"/>
        <v>0</v>
      </c>
      <c s="374"/>
      <c s="375"/>
      <c s="376"/>
      <c s="395" t="str">
        <f t="shared" si="57"/>
        <v/>
      </c>
      <c s="375"/>
      <c s="377"/>
    </row>
    <row r="957" spans="4:19" ht="18" customHeight="1">
      <c r="D957">
        <f t="shared" si="61" ref="D957:D965">IF(E957&gt;=1,(IF(LEN(I957)&gt;=2,(IF(LEN(K957)&gt;=1,(IF(N957&gt;=18,1,0)),0)),0)),0)</f>
        <v>0</v>
      </c>
      <c s="338"/>
      <c s="338"/>
      <c s="337"/>
      <c s="339"/>
      <c s="340"/>
      <c s="340"/>
      <c s="339"/>
      <c s="373"/>
      <c s="334">
        <f t="shared" si="59"/>
        <v>0</v>
      </c>
      <c s="374"/>
      <c s="375"/>
      <c s="376"/>
      <c s="395" t="str">
        <f t="shared" si="57"/>
        <v/>
      </c>
      <c s="375"/>
      <c s="377"/>
    </row>
    <row r="958" spans="4:19" ht="18" customHeight="1">
      <c r="D958">
        <f t="shared" si="61"/>
        <v>0</v>
      </c>
      <c s="338"/>
      <c s="338"/>
      <c s="337"/>
      <c s="339"/>
      <c s="340"/>
      <c s="340"/>
      <c s="339"/>
      <c s="373"/>
      <c s="334">
        <f t="shared" si="59"/>
        <v>0</v>
      </c>
      <c s="374"/>
      <c s="375"/>
      <c s="376"/>
      <c s="395" t="str">
        <f t="shared" si="57"/>
        <v/>
      </c>
      <c s="375"/>
      <c s="377"/>
    </row>
    <row r="959" spans="4:19" ht="18" customHeight="1">
      <c r="D959">
        <f t="shared" si="61"/>
        <v>0</v>
      </c>
      <c s="338"/>
      <c s="338"/>
      <c s="337"/>
      <c s="339"/>
      <c s="340"/>
      <c s="340"/>
      <c s="339"/>
      <c s="373"/>
      <c s="334">
        <f t="shared" si="59"/>
        <v>0</v>
      </c>
      <c s="374"/>
      <c s="375"/>
      <c s="376"/>
      <c s="395" t="str">
        <f t="shared" si="57"/>
        <v/>
      </c>
      <c s="375"/>
      <c s="377"/>
    </row>
    <row r="960" spans="4:19" ht="18" customHeight="1">
      <c r="D960">
        <f t="shared" si="61"/>
        <v>0</v>
      </c>
      <c s="338"/>
      <c s="338"/>
      <c s="337"/>
      <c s="339"/>
      <c s="340"/>
      <c s="340"/>
      <c s="339"/>
      <c s="373"/>
      <c s="334">
        <f t="shared" si="59"/>
        <v>0</v>
      </c>
      <c s="374"/>
      <c s="375"/>
      <c s="376"/>
      <c s="395" t="str">
        <f t="shared" si="57"/>
        <v/>
      </c>
      <c s="375"/>
      <c s="377"/>
    </row>
    <row r="961" spans="4:19" ht="18" customHeight="1">
      <c r="D961">
        <f t="shared" si="61"/>
        <v>0</v>
      </c>
      <c s="338"/>
      <c s="338"/>
      <c s="337"/>
      <c s="339"/>
      <c s="340"/>
      <c s="340"/>
      <c s="339"/>
      <c s="373"/>
      <c s="334">
        <f t="shared" si="59"/>
        <v>0</v>
      </c>
      <c s="374"/>
      <c s="375"/>
      <c s="376"/>
      <c s="395" t="str">
        <f t="shared" si="57"/>
        <v/>
      </c>
      <c s="375"/>
      <c s="377"/>
    </row>
    <row r="962" spans="4:19" ht="18" customHeight="1">
      <c r="D962">
        <f t="shared" si="61"/>
        <v>0</v>
      </c>
      <c s="338"/>
      <c s="338"/>
      <c s="337"/>
      <c s="339"/>
      <c s="340"/>
      <c s="340"/>
      <c s="339"/>
      <c s="373"/>
      <c s="334">
        <f t="shared" si="59"/>
        <v>0</v>
      </c>
      <c s="374"/>
      <c s="375"/>
      <c s="376"/>
      <c s="395" t="str">
        <f t="shared" si="57"/>
        <v/>
      </c>
      <c s="375"/>
      <c s="377"/>
    </row>
    <row r="963" spans="4:19" ht="18" customHeight="1">
      <c r="D963">
        <f t="shared" si="61"/>
        <v>0</v>
      </c>
      <c s="338"/>
      <c s="338"/>
      <c s="337"/>
      <c s="339"/>
      <c s="340"/>
      <c s="340"/>
      <c s="339"/>
      <c s="373"/>
      <c s="334">
        <f t="shared" si="59"/>
        <v>0</v>
      </c>
      <c s="374"/>
      <c s="375"/>
      <c s="376"/>
      <c s="395" t="str">
        <f t="shared" si="57"/>
        <v/>
      </c>
      <c s="375"/>
      <c s="377"/>
    </row>
    <row r="964" spans="4:19" ht="18" customHeight="1">
      <c r="D964">
        <f t="shared" si="61"/>
        <v>0</v>
      </c>
      <c s="338"/>
      <c s="338"/>
      <c s="337"/>
      <c s="339"/>
      <c s="340"/>
      <c s="340"/>
      <c s="339"/>
      <c s="373"/>
      <c s="334">
        <f t="shared" si="59"/>
        <v>0</v>
      </c>
      <c s="374"/>
      <c s="375"/>
      <c s="376"/>
      <c s="395" t="str">
        <f t="shared" si="57"/>
        <v/>
      </c>
      <c s="375"/>
      <c s="377"/>
    </row>
    <row r="965" spans="4:19" ht="18" customHeight="1">
      <c r="D965">
        <f t="shared" si="61"/>
        <v>0</v>
      </c>
      <c s="338"/>
      <c s="338"/>
      <c s="337"/>
      <c s="339"/>
      <c s="340"/>
      <c s="340"/>
      <c s="339"/>
      <c s="373"/>
      <c s="334">
        <f t="shared" si="59"/>
        <v>0</v>
      </c>
      <c s="374"/>
      <c s="375"/>
      <c s="376"/>
      <c s="395" t="str">
        <f t="shared" si="57"/>
        <v/>
      </c>
      <c s="375"/>
      <c s="377"/>
    </row>
    <row r="966" spans="4:19" ht="18" customHeight="1">
      <c r="D966">
        <f t="shared" si="62" ref="D966:D983">IF(E966&gt;=1,(IF(LEN(I966)&gt;=2,(IF(LEN(K966)&gt;=1,(IF(N966&gt;=18,1,0)),0)),0)),0)</f>
        <v>0</v>
      </c>
      <c s="338"/>
      <c s="338"/>
      <c s="337"/>
      <c s="339"/>
      <c s="340"/>
      <c s="340"/>
      <c s="339"/>
      <c s="373"/>
      <c s="334">
        <f t="shared" si="59"/>
        <v>0</v>
      </c>
      <c s="374"/>
      <c s="375"/>
      <c s="376"/>
      <c s="395" t="str">
        <f t="shared" si="57"/>
        <v/>
      </c>
      <c s="375"/>
      <c s="377"/>
    </row>
    <row r="967" spans="4:19" ht="18" customHeight="1">
      <c r="D967">
        <f t="shared" si="62"/>
        <v>0</v>
      </c>
      <c s="338"/>
      <c s="338"/>
      <c s="337"/>
      <c s="339"/>
      <c s="340"/>
      <c s="340"/>
      <c s="339"/>
      <c s="373"/>
      <c s="334">
        <f t="shared" si="59"/>
        <v>0</v>
      </c>
      <c s="374"/>
      <c s="375"/>
      <c s="376"/>
      <c s="395" t="str">
        <f t="shared" si="63" ref="Q967:Q1030">SUBSTITUTE(P967,LEFT(P967,8),"xxxxxxxx")</f>
        <v/>
      </c>
      <c s="375"/>
      <c s="377"/>
    </row>
    <row r="968" spans="4:19" ht="18" customHeight="1">
      <c r="D968">
        <f t="shared" si="62"/>
        <v>0</v>
      </c>
      <c s="338"/>
      <c s="338"/>
      <c s="337"/>
      <c s="339"/>
      <c s="340"/>
      <c s="340"/>
      <c s="339"/>
      <c s="373"/>
      <c s="334">
        <f t="shared" si="59"/>
        <v>0</v>
      </c>
      <c s="374"/>
      <c s="375"/>
      <c s="376"/>
      <c s="395" t="str">
        <f t="shared" si="63"/>
        <v/>
      </c>
      <c s="375"/>
      <c s="377"/>
    </row>
    <row r="969" spans="4:19" ht="18" customHeight="1">
      <c r="D969">
        <f t="shared" si="62"/>
        <v>0</v>
      </c>
      <c s="338"/>
      <c s="338"/>
      <c s="337"/>
      <c s="339"/>
      <c s="340"/>
      <c s="340"/>
      <c s="339"/>
      <c s="373"/>
      <c s="334">
        <f t="shared" si="59"/>
        <v>0</v>
      </c>
      <c s="374"/>
      <c s="375"/>
      <c s="376"/>
      <c s="395" t="str">
        <f t="shared" si="63"/>
        <v/>
      </c>
      <c s="375"/>
      <c s="377"/>
    </row>
    <row r="970" spans="4:19" ht="18" customHeight="1">
      <c r="D970">
        <f t="shared" si="62"/>
        <v>0</v>
      </c>
      <c s="338"/>
      <c s="338"/>
      <c s="337"/>
      <c s="339"/>
      <c s="340"/>
      <c s="340"/>
      <c s="339"/>
      <c s="373"/>
      <c s="334">
        <f t="shared" si="59"/>
        <v>0</v>
      </c>
      <c s="374"/>
      <c s="375"/>
      <c s="376"/>
      <c s="395" t="str">
        <f t="shared" si="63"/>
        <v/>
      </c>
      <c s="375"/>
      <c s="377"/>
    </row>
    <row r="971" spans="4:19" ht="18" customHeight="1">
      <c r="D971">
        <f t="shared" si="62"/>
        <v>0</v>
      </c>
      <c s="338"/>
      <c s="338"/>
      <c s="337"/>
      <c s="339"/>
      <c s="340"/>
      <c s="340"/>
      <c s="339"/>
      <c s="373"/>
      <c s="334">
        <f t="shared" si="59"/>
        <v>0</v>
      </c>
      <c s="374"/>
      <c s="375"/>
      <c s="376"/>
      <c s="395" t="str">
        <f t="shared" si="63"/>
        <v/>
      </c>
      <c s="375"/>
      <c s="377"/>
    </row>
    <row r="972" spans="4:19" ht="18" customHeight="1">
      <c r="D972">
        <f t="shared" si="62"/>
        <v>0</v>
      </c>
      <c s="338"/>
      <c s="338"/>
      <c s="337"/>
      <c s="339"/>
      <c s="340"/>
      <c s="340"/>
      <c s="339"/>
      <c s="373"/>
      <c s="334">
        <f t="shared" si="59"/>
        <v>0</v>
      </c>
      <c s="374"/>
      <c s="375"/>
      <c s="376"/>
      <c s="395" t="str">
        <f t="shared" si="63"/>
        <v/>
      </c>
      <c s="375"/>
      <c s="377"/>
    </row>
    <row r="973" spans="4:19" ht="18" customHeight="1">
      <c r="D973">
        <f t="shared" si="62"/>
        <v>0</v>
      </c>
      <c s="338"/>
      <c s="338"/>
      <c s="337"/>
      <c s="339"/>
      <c s="340"/>
      <c s="340"/>
      <c s="339"/>
      <c s="373"/>
      <c s="334">
        <f t="shared" si="59"/>
        <v>0</v>
      </c>
      <c s="374"/>
      <c s="375"/>
      <c s="376"/>
      <c s="395" t="str">
        <f t="shared" si="63"/>
        <v/>
      </c>
      <c s="375"/>
      <c s="377"/>
    </row>
    <row r="974" spans="4:20" ht="18" customHeight="1">
      <c r="D974">
        <f t="shared" si="62"/>
        <v>0</v>
      </c>
      <c s="338"/>
      <c s="338"/>
      <c s="337"/>
      <c s="339"/>
      <c s="340"/>
      <c s="340"/>
      <c s="339"/>
      <c s="373"/>
      <c s="334">
        <f t="shared" si="59"/>
        <v>0</v>
      </c>
      <c s="374"/>
      <c s="375"/>
      <c s="376"/>
      <c s="395" t="str">
        <f t="shared" si="63"/>
        <v/>
      </c>
      <c s="375"/>
      <c s="377"/>
      <c s="371">
        <v>805655551961</v>
      </c>
    </row>
    <row r="975" spans="4:19" ht="18" customHeight="1">
      <c r="D975">
        <f t="shared" si="62"/>
        <v>0</v>
      </c>
      <c s="338"/>
      <c s="338"/>
      <c s="337"/>
      <c s="339"/>
      <c s="340"/>
      <c s="340"/>
      <c s="339"/>
      <c s="373"/>
      <c s="334">
        <f t="shared" si="59"/>
        <v>0</v>
      </c>
      <c s="374"/>
      <c s="375"/>
      <c s="376"/>
      <c s="395" t="str">
        <f t="shared" si="63"/>
        <v/>
      </c>
      <c s="375"/>
      <c s="377"/>
    </row>
    <row r="976" spans="4:19" ht="18" customHeight="1">
      <c r="D976">
        <f t="shared" si="62"/>
        <v>0</v>
      </c>
      <c s="338"/>
      <c s="338"/>
      <c s="337"/>
      <c s="339"/>
      <c s="340"/>
      <c s="340"/>
      <c s="339"/>
      <c s="373"/>
      <c s="334">
        <f t="shared" si="59"/>
        <v>0</v>
      </c>
      <c s="374"/>
      <c s="375"/>
      <c s="376"/>
      <c s="395" t="str">
        <f t="shared" si="63"/>
        <v/>
      </c>
      <c s="375"/>
      <c s="377"/>
    </row>
    <row r="977" spans="4:19" ht="18" customHeight="1">
      <c r="D977">
        <f t="shared" si="62"/>
        <v>0</v>
      </c>
      <c s="338"/>
      <c s="338"/>
      <c s="337"/>
      <c s="339"/>
      <c s="340"/>
      <c s="340"/>
      <c s="339"/>
      <c s="373"/>
      <c s="334">
        <f t="shared" si="59"/>
        <v>0</v>
      </c>
      <c s="374"/>
      <c s="375"/>
      <c s="376"/>
      <c s="395" t="str">
        <f t="shared" si="63"/>
        <v/>
      </c>
      <c s="375"/>
      <c s="377"/>
    </row>
    <row r="978" spans="4:19" ht="18" customHeight="1">
      <c r="D978">
        <f t="shared" si="62"/>
        <v>0</v>
      </c>
      <c s="338"/>
      <c s="338"/>
      <c s="337"/>
      <c s="339"/>
      <c s="340"/>
      <c s="340"/>
      <c s="339"/>
      <c s="373"/>
      <c s="334">
        <f t="shared" si="59"/>
        <v>0</v>
      </c>
      <c s="374"/>
      <c s="375"/>
      <c s="376"/>
      <c s="395" t="str">
        <f t="shared" si="63"/>
        <v/>
      </c>
      <c s="375"/>
      <c s="377"/>
    </row>
    <row r="979" spans="4:19" ht="18" customHeight="1">
      <c r="D979">
        <f t="shared" si="62"/>
        <v>0</v>
      </c>
      <c s="338"/>
      <c s="338"/>
      <c s="337"/>
      <c s="339"/>
      <c s="340"/>
      <c s="340"/>
      <c s="339"/>
      <c s="373"/>
      <c s="334">
        <f t="shared" si="59"/>
        <v>0</v>
      </c>
      <c s="374"/>
      <c s="375"/>
      <c s="376"/>
      <c s="395" t="str">
        <f t="shared" si="63"/>
        <v/>
      </c>
      <c s="375"/>
      <c s="377"/>
    </row>
    <row r="980" spans="4:19" ht="18" customHeight="1">
      <c r="D980">
        <f t="shared" si="62"/>
        <v>0</v>
      </c>
      <c s="338"/>
      <c s="338"/>
      <c s="337"/>
      <c s="339"/>
      <c s="340"/>
      <c s="340"/>
      <c s="339"/>
      <c s="373"/>
      <c s="334">
        <f t="shared" si="59"/>
        <v>0</v>
      </c>
      <c s="374"/>
      <c s="375"/>
      <c s="376"/>
      <c s="395" t="str">
        <f t="shared" si="63"/>
        <v/>
      </c>
      <c s="375"/>
      <c s="377"/>
    </row>
    <row r="981" spans="4:19" ht="18" customHeight="1">
      <c r="D981">
        <f t="shared" si="62"/>
        <v>0</v>
      </c>
      <c s="338"/>
      <c s="338"/>
      <c s="337"/>
      <c s="339"/>
      <c s="340"/>
      <c s="340"/>
      <c s="339"/>
      <c s="373"/>
      <c s="334">
        <f t="shared" si="59"/>
        <v>0</v>
      </c>
      <c s="374"/>
      <c s="375"/>
      <c s="376"/>
      <c s="395" t="str">
        <f t="shared" si="63"/>
        <v/>
      </c>
      <c s="375"/>
      <c s="377"/>
    </row>
    <row r="982" spans="4:19" ht="18" customHeight="1">
      <c r="D982">
        <f t="shared" si="62"/>
        <v>0</v>
      </c>
      <c s="338"/>
      <c s="338"/>
      <c s="337"/>
      <c s="339"/>
      <c s="340"/>
      <c s="340"/>
      <c s="339"/>
      <c s="373"/>
      <c s="334">
        <f t="shared" si="59"/>
        <v>0</v>
      </c>
      <c s="374"/>
      <c s="375"/>
      <c s="376"/>
      <c s="395" t="str">
        <f t="shared" si="63"/>
        <v/>
      </c>
      <c s="375"/>
      <c s="377"/>
    </row>
    <row r="983" spans="4:20" ht="18" customHeight="1">
      <c r="D983">
        <f t="shared" si="62"/>
        <v>0</v>
      </c>
      <c s="338"/>
      <c s="338"/>
      <c s="337"/>
      <c s="339"/>
      <c s="340"/>
      <c s="340"/>
      <c s="339"/>
      <c s="373"/>
      <c s="334">
        <f t="shared" si="59"/>
        <v>0</v>
      </c>
      <c s="374"/>
      <c s="375"/>
      <c s="376"/>
      <c s="395" t="str">
        <f t="shared" si="63"/>
        <v/>
      </c>
      <c s="375"/>
      <c s="377"/>
      <c t="s">
        <v>139</v>
      </c>
    </row>
    <row r="984" spans="4:19" ht="18" customHeight="1">
      <c r="D984">
        <f t="shared" si="64" ref="D984:D998">IF(E984&gt;=1,(IF(LEN(I984)&gt;=2,(IF(LEN(K984)&gt;=1,(IF(N984&gt;=18,1,0)),0)),0)),0)</f>
        <v>0</v>
      </c>
      <c s="338"/>
      <c s="338"/>
      <c s="337"/>
      <c s="339"/>
      <c s="340"/>
      <c s="340"/>
      <c s="339"/>
      <c s="373"/>
      <c s="334">
        <f t="shared" si="59"/>
        <v>0</v>
      </c>
      <c s="374"/>
      <c s="375"/>
      <c s="376"/>
      <c s="395" t="str">
        <f t="shared" si="63"/>
        <v/>
      </c>
      <c s="375"/>
      <c s="377"/>
    </row>
    <row r="985" spans="4:19" ht="18" customHeight="1">
      <c r="D985">
        <f t="shared" si="64"/>
        <v>0</v>
      </c>
      <c s="338"/>
      <c s="338"/>
      <c s="337"/>
      <c s="339"/>
      <c s="340"/>
      <c s="340"/>
      <c s="339"/>
      <c s="373"/>
      <c s="334">
        <f t="shared" si="59"/>
        <v>0</v>
      </c>
      <c s="374"/>
      <c s="375"/>
      <c s="376"/>
      <c s="395" t="str">
        <f t="shared" si="63"/>
        <v/>
      </c>
      <c s="375"/>
      <c s="377"/>
    </row>
    <row r="986" spans="4:19" ht="18" customHeight="1">
      <c r="D986">
        <f t="shared" si="64"/>
        <v>0</v>
      </c>
      <c s="338"/>
      <c s="338"/>
      <c s="337"/>
      <c s="339"/>
      <c s="340"/>
      <c s="340"/>
      <c s="339"/>
      <c s="373"/>
      <c s="334">
        <f t="shared" si="59"/>
        <v>0</v>
      </c>
      <c s="374"/>
      <c s="375"/>
      <c s="376"/>
      <c s="395" t="str">
        <f t="shared" si="63"/>
        <v/>
      </c>
      <c s="375"/>
      <c s="377"/>
    </row>
    <row r="987" spans="4:19" ht="18" customHeight="1">
      <c r="D987">
        <f t="shared" si="64"/>
        <v>0</v>
      </c>
      <c s="338"/>
      <c s="338"/>
      <c s="337"/>
      <c s="339"/>
      <c s="340"/>
      <c s="340"/>
      <c s="339"/>
      <c s="373"/>
      <c s="334">
        <f t="shared" si="59"/>
        <v>0</v>
      </c>
      <c s="374"/>
      <c s="375"/>
      <c s="376"/>
      <c s="395" t="str">
        <f t="shared" si="63"/>
        <v/>
      </c>
      <c s="375"/>
      <c s="377"/>
    </row>
    <row r="988" spans="4:19" ht="18" customHeight="1">
      <c r="D988">
        <f t="shared" si="64"/>
        <v>0</v>
      </c>
      <c s="338"/>
      <c s="338"/>
      <c s="337"/>
      <c s="339"/>
      <c s="340"/>
      <c s="340"/>
      <c s="339"/>
      <c s="373"/>
      <c s="334">
        <f t="shared" si="59"/>
        <v>0</v>
      </c>
      <c s="374"/>
      <c s="375"/>
      <c s="376"/>
      <c s="395" t="str">
        <f t="shared" si="63"/>
        <v/>
      </c>
      <c s="375"/>
      <c s="377"/>
    </row>
    <row r="989" spans="4:19" ht="18" customHeight="1">
      <c r="D989">
        <f t="shared" si="64"/>
        <v>0</v>
      </c>
      <c s="338"/>
      <c s="338"/>
      <c s="337"/>
      <c s="339"/>
      <c s="340"/>
      <c s="340"/>
      <c s="339"/>
      <c s="373"/>
      <c s="334">
        <f t="shared" si="59"/>
        <v>0</v>
      </c>
      <c s="374"/>
      <c s="375"/>
      <c s="376"/>
      <c s="395" t="str">
        <f t="shared" si="63"/>
        <v/>
      </c>
      <c s="375"/>
      <c s="377"/>
    </row>
    <row r="990" spans="4:19" ht="18" customHeight="1">
      <c r="D990">
        <f t="shared" si="64"/>
        <v>0</v>
      </c>
      <c s="338"/>
      <c s="338"/>
      <c s="337"/>
      <c s="339"/>
      <c s="340"/>
      <c s="340"/>
      <c s="339"/>
      <c s="373"/>
      <c s="334">
        <f t="shared" si="59"/>
        <v>0</v>
      </c>
      <c s="374"/>
      <c s="375"/>
      <c s="376"/>
      <c s="395" t="str">
        <f t="shared" si="63"/>
        <v/>
      </c>
      <c s="375"/>
      <c s="377"/>
    </row>
    <row r="991" spans="4:19" ht="18" customHeight="1">
      <c r="D991">
        <f t="shared" si="64"/>
        <v>0</v>
      </c>
      <c s="338"/>
      <c s="338"/>
      <c s="337"/>
      <c s="339"/>
      <c s="340"/>
      <c s="340"/>
      <c s="339"/>
      <c s="373"/>
      <c s="334">
        <f t="shared" si="59"/>
        <v>0</v>
      </c>
      <c s="374"/>
      <c s="375"/>
      <c s="376"/>
      <c s="395" t="str">
        <f t="shared" si="63"/>
        <v/>
      </c>
      <c s="375"/>
      <c s="377"/>
    </row>
    <row r="992" spans="4:19" ht="18" customHeight="1">
      <c r="D992">
        <f t="shared" si="64"/>
        <v>0</v>
      </c>
      <c s="338"/>
      <c s="338"/>
      <c s="337"/>
      <c s="339"/>
      <c s="340"/>
      <c s="340"/>
      <c s="339"/>
      <c s="373"/>
      <c s="334">
        <f t="shared" si="59"/>
        <v>0</v>
      </c>
      <c s="374"/>
      <c s="375"/>
      <c s="376"/>
      <c s="395" t="str">
        <f t="shared" si="63"/>
        <v/>
      </c>
      <c s="375"/>
      <c s="377"/>
    </row>
    <row r="993" spans="4:19" ht="18" customHeight="1">
      <c r="D993">
        <f t="shared" si="64"/>
        <v>0</v>
      </c>
      <c s="338"/>
      <c s="338"/>
      <c s="337"/>
      <c s="339"/>
      <c s="340"/>
      <c s="340"/>
      <c s="339"/>
      <c s="373"/>
      <c s="334">
        <f t="shared" si="59"/>
        <v>0</v>
      </c>
      <c s="374"/>
      <c s="375"/>
      <c s="376"/>
      <c s="395" t="str">
        <f t="shared" si="63"/>
        <v/>
      </c>
      <c s="375"/>
      <c s="377"/>
    </row>
    <row r="994" spans="4:19" ht="18" customHeight="1">
      <c r="D994">
        <f t="shared" si="64"/>
        <v>0</v>
      </c>
      <c s="338"/>
      <c s="338"/>
      <c s="337"/>
      <c s="339"/>
      <c s="340"/>
      <c s="340"/>
      <c s="339"/>
      <c s="373"/>
      <c s="334">
        <f t="shared" si="65" ref="M994:M1056">IFERROR(IF(D994&gt;=1,(IF(L994&gt;=$H$1,ROUNDDOWN(($G$1-L994)/365,0),0)),0),0)</f>
        <v>0</v>
      </c>
      <c s="374"/>
      <c s="375"/>
      <c s="376"/>
      <c s="395" t="str">
        <f t="shared" si="63"/>
        <v/>
      </c>
      <c s="375"/>
      <c s="377"/>
    </row>
    <row r="995" spans="4:19" ht="18" customHeight="1">
      <c r="D995">
        <f t="shared" si="64"/>
        <v>0</v>
      </c>
      <c s="338"/>
      <c s="338"/>
      <c s="337"/>
      <c s="339"/>
      <c s="340"/>
      <c s="340"/>
      <c s="339"/>
      <c s="373"/>
      <c s="334">
        <f t="shared" si="65"/>
        <v>0</v>
      </c>
      <c s="374"/>
      <c s="375"/>
      <c s="376"/>
      <c s="395" t="str">
        <f t="shared" si="63"/>
        <v/>
      </c>
      <c s="375"/>
      <c s="377"/>
    </row>
    <row r="996" spans="4:19" ht="18" customHeight="1">
      <c r="D996">
        <f t="shared" si="64"/>
        <v>0</v>
      </c>
      <c s="338"/>
      <c s="338"/>
      <c s="337"/>
      <c s="339"/>
      <c s="340"/>
      <c s="340"/>
      <c s="339"/>
      <c s="373"/>
      <c s="334">
        <f t="shared" si="65"/>
        <v>0</v>
      </c>
      <c s="374"/>
      <c s="375"/>
      <c s="376"/>
      <c s="395" t="str">
        <f t="shared" si="63"/>
        <v/>
      </c>
      <c s="375"/>
      <c s="377"/>
    </row>
    <row r="997" spans="4:19" ht="18" customHeight="1">
      <c r="D997">
        <f t="shared" si="64"/>
        <v>0</v>
      </c>
      <c s="338"/>
      <c s="338"/>
      <c s="337"/>
      <c s="339"/>
      <c s="340"/>
      <c s="340"/>
      <c s="339"/>
      <c s="373"/>
      <c s="334">
        <f t="shared" si="65"/>
        <v>0</v>
      </c>
      <c s="374"/>
      <c s="375"/>
      <c s="376"/>
      <c s="395" t="str">
        <f t="shared" si="63"/>
        <v/>
      </c>
      <c s="375"/>
      <c s="377"/>
    </row>
    <row r="998" spans="4:19" ht="18" customHeight="1">
      <c r="D998">
        <f t="shared" si="64"/>
        <v>0</v>
      </c>
      <c s="338"/>
      <c s="338"/>
      <c s="337"/>
      <c s="339"/>
      <c s="340"/>
      <c s="340"/>
      <c s="339"/>
      <c s="373"/>
      <c s="334">
        <f t="shared" si="65"/>
        <v>0</v>
      </c>
      <c s="374"/>
      <c s="375"/>
      <c s="376"/>
      <c s="395" t="str">
        <f t="shared" si="63"/>
        <v/>
      </c>
      <c s="375"/>
      <c s="377"/>
    </row>
    <row r="999" spans="4:19" ht="18" customHeight="1">
      <c r="D999">
        <f t="shared" si="66" ref="D999:D1014">IF(E999&gt;=1,(IF(LEN(I999)&gt;=2,(IF(LEN(K999)&gt;=1,(IF(N999&gt;=18,1,0)),0)),0)),0)</f>
        <v>0</v>
      </c>
      <c s="338"/>
      <c s="338"/>
      <c s="337"/>
      <c s="339"/>
      <c s="340"/>
      <c s="340"/>
      <c s="339"/>
      <c s="373"/>
      <c s="334">
        <f t="shared" si="65"/>
        <v>0</v>
      </c>
      <c s="374"/>
      <c s="375"/>
      <c s="376"/>
      <c s="395" t="str">
        <f t="shared" si="63"/>
        <v/>
      </c>
      <c s="375"/>
      <c s="377"/>
    </row>
    <row r="1000" spans="4:19" ht="18" customHeight="1">
      <c r="D1000">
        <f t="shared" si="66"/>
        <v>0</v>
      </c>
      <c s="338"/>
      <c s="338"/>
      <c s="337"/>
      <c s="339"/>
      <c s="340"/>
      <c s="340"/>
      <c s="339"/>
      <c s="373"/>
      <c s="334">
        <f t="shared" si="65"/>
        <v>0</v>
      </c>
      <c s="374"/>
      <c s="375"/>
      <c s="376"/>
      <c s="395" t="str">
        <f t="shared" si="63"/>
        <v/>
      </c>
      <c s="375"/>
      <c s="377"/>
    </row>
    <row r="1001" spans="4:19" ht="18" customHeight="1">
      <c r="D1001">
        <f t="shared" si="66"/>
        <v>0</v>
      </c>
      <c s="338"/>
      <c s="338"/>
      <c s="337"/>
      <c s="339"/>
      <c s="340"/>
      <c s="340"/>
      <c s="339"/>
      <c s="373"/>
      <c s="334">
        <f t="shared" si="65"/>
        <v>0</v>
      </c>
      <c s="374"/>
      <c s="375"/>
      <c s="376"/>
      <c s="395" t="str">
        <f t="shared" si="63"/>
        <v/>
      </c>
      <c s="375"/>
      <c s="377"/>
    </row>
    <row r="1002" spans="4:19" ht="18" customHeight="1">
      <c r="D1002">
        <f t="shared" si="66"/>
        <v>0</v>
      </c>
      <c s="338"/>
      <c s="338"/>
      <c s="337"/>
      <c s="339"/>
      <c s="340"/>
      <c s="340"/>
      <c s="339"/>
      <c s="373"/>
      <c s="334">
        <f t="shared" si="65"/>
        <v>0</v>
      </c>
      <c s="374"/>
      <c s="375"/>
      <c s="376"/>
      <c s="395" t="str">
        <f t="shared" si="63"/>
        <v/>
      </c>
      <c s="375"/>
      <c s="377"/>
    </row>
    <row r="1003" spans="4:19" ht="18" customHeight="1">
      <c r="D1003">
        <f t="shared" si="66"/>
        <v>0</v>
      </c>
      <c s="338"/>
      <c s="338"/>
      <c s="337"/>
      <c s="339"/>
      <c s="340"/>
      <c s="340"/>
      <c s="339"/>
      <c s="373"/>
      <c s="334">
        <f t="shared" si="65"/>
        <v>0</v>
      </c>
      <c s="374"/>
      <c s="375"/>
      <c s="376"/>
      <c s="395" t="str">
        <f t="shared" si="63"/>
        <v/>
      </c>
      <c s="375"/>
      <c s="377"/>
    </row>
    <row r="1004" spans="4:19" ht="18" customHeight="1">
      <c r="D1004">
        <f t="shared" si="66"/>
        <v>0</v>
      </c>
      <c s="338"/>
      <c s="338"/>
      <c s="337"/>
      <c s="339"/>
      <c s="340"/>
      <c s="340"/>
      <c s="339"/>
      <c s="373"/>
      <c s="334">
        <f t="shared" si="65"/>
        <v>0</v>
      </c>
      <c s="374"/>
      <c s="375"/>
      <c s="376"/>
      <c s="395" t="str">
        <f t="shared" si="63"/>
        <v/>
      </c>
      <c s="375"/>
      <c s="377"/>
    </row>
    <row r="1005" spans="4:19" ht="18" customHeight="1">
      <c r="D1005">
        <f t="shared" si="66"/>
        <v>0</v>
      </c>
      <c s="338"/>
      <c s="338"/>
      <c s="337"/>
      <c s="339"/>
      <c s="340"/>
      <c s="340"/>
      <c s="339"/>
      <c s="373"/>
      <c s="334">
        <f t="shared" si="65"/>
        <v>0</v>
      </c>
      <c s="374"/>
      <c s="375"/>
      <c s="376"/>
      <c s="395" t="str">
        <f t="shared" si="63"/>
        <v/>
      </c>
      <c s="375"/>
      <c s="377"/>
    </row>
    <row r="1006" spans="4:19" ht="18" customHeight="1">
      <c r="D1006">
        <f t="shared" si="66"/>
        <v>0</v>
      </c>
      <c s="338"/>
      <c s="338"/>
      <c s="337"/>
      <c s="339"/>
      <c s="340"/>
      <c s="340"/>
      <c s="339"/>
      <c s="373"/>
      <c s="334">
        <f t="shared" si="65"/>
        <v>0</v>
      </c>
      <c s="374"/>
      <c s="375"/>
      <c s="376"/>
      <c s="395" t="str">
        <f t="shared" si="63"/>
        <v/>
      </c>
      <c s="375"/>
      <c s="377"/>
    </row>
    <row r="1007" spans="4:19" ht="18" customHeight="1">
      <c r="D1007">
        <f t="shared" si="66"/>
        <v>0</v>
      </c>
      <c s="338"/>
      <c s="338"/>
      <c s="337"/>
      <c s="339"/>
      <c s="340"/>
      <c s="340"/>
      <c s="339"/>
      <c s="373"/>
      <c s="334">
        <f t="shared" si="65"/>
        <v>0</v>
      </c>
      <c s="374"/>
      <c s="375"/>
      <c s="376"/>
      <c s="395" t="str">
        <f t="shared" si="63"/>
        <v/>
      </c>
      <c s="375"/>
      <c s="377"/>
    </row>
    <row r="1008" spans="4:19" ht="18" customHeight="1">
      <c r="D1008">
        <f t="shared" si="66"/>
        <v>0</v>
      </c>
      <c s="338"/>
      <c s="338"/>
      <c s="337"/>
      <c s="339"/>
      <c s="340"/>
      <c s="340"/>
      <c s="339"/>
      <c s="373"/>
      <c s="334">
        <f t="shared" si="65"/>
        <v>0</v>
      </c>
      <c s="374"/>
      <c s="375"/>
      <c s="376"/>
      <c s="395" t="str">
        <f t="shared" si="63"/>
        <v/>
      </c>
      <c s="375"/>
      <c s="377"/>
    </row>
    <row r="1009" spans="4:19" ht="18" customHeight="1">
      <c r="D1009">
        <f t="shared" si="66"/>
        <v>0</v>
      </c>
      <c s="338"/>
      <c s="338"/>
      <c s="337"/>
      <c s="339"/>
      <c s="340"/>
      <c s="340"/>
      <c s="339"/>
      <c s="373"/>
      <c s="334">
        <f t="shared" si="65"/>
        <v>0</v>
      </c>
      <c s="374"/>
      <c s="375"/>
      <c s="376"/>
      <c s="395" t="str">
        <f t="shared" si="63"/>
        <v/>
      </c>
      <c s="375"/>
      <c s="377"/>
    </row>
    <row r="1010" spans="4:19" ht="18" customHeight="1">
      <c r="D1010">
        <f t="shared" si="66"/>
        <v>0</v>
      </c>
      <c s="338"/>
      <c s="338"/>
      <c s="337"/>
      <c s="339"/>
      <c s="340"/>
      <c s="340"/>
      <c s="339"/>
      <c s="373"/>
      <c s="334">
        <f t="shared" si="65"/>
        <v>0</v>
      </c>
      <c s="374"/>
      <c s="375"/>
      <c s="376"/>
      <c s="395" t="str">
        <f t="shared" si="63"/>
        <v/>
      </c>
      <c s="375"/>
      <c s="377"/>
    </row>
    <row r="1011" spans="4:19" ht="18" customHeight="1">
      <c r="D1011">
        <f t="shared" si="66"/>
        <v>0</v>
      </c>
      <c s="338"/>
      <c s="338"/>
      <c s="337"/>
      <c s="339"/>
      <c s="340"/>
      <c s="340"/>
      <c s="339"/>
      <c s="373"/>
      <c s="334">
        <f t="shared" si="65"/>
        <v>0</v>
      </c>
      <c s="374"/>
      <c s="375"/>
      <c s="376"/>
      <c s="395" t="str">
        <f t="shared" si="63"/>
        <v/>
      </c>
      <c s="375"/>
      <c s="377"/>
    </row>
    <row r="1012" spans="4:19" ht="18" customHeight="1">
      <c r="D1012">
        <f t="shared" si="66"/>
        <v>0</v>
      </c>
      <c s="338"/>
      <c s="338"/>
      <c s="337"/>
      <c s="339"/>
      <c s="340"/>
      <c s="340"/>
      <c s="339"/>
      <c s="373"/>
      <c s="334">
        <f t="shared" si="65"/>
        <v>0</v>
      </c>
      <c s="374"/>
      <c s="375"/>
      <c s="376"/>
      <c s="395" t="str">
        <f t="shared" si="63"/>
        <v/>
      </c>
      <c s="375"/>
      <c s="377"/>
    </row>
    <row r="1013" spans="4:19" ht="18" customHeight="1">
      <c r="D1013">
        <f t="shared" si="66"/>
        <v>0</v>
      </c>
      <c s="338"/>
      <c s="338"/>
      <c s="337"/>
      <c s="339"/>
      <c s="340"/>
      <c s="340"/>
      <c s="339"/>
      <c s="373"/>
      <c s="334">
        <f t="shared" si="65"/>
        <v>0</v>
      </c>
      <c s="374"/>
      <c s="375"/>
      <c s="376"/>
      <c s="395" t="str">
        <f t="shared" si="63"/>
        <v/>
      </c>
      <c s="375"/>
      <c s="377"/>
    </row>
    <row r="1014" spans="4:19" ht="18" customHeight="1">
      <c r="D1014">
        <f t="shared" si="66"/>
        <v>0</v>
      </c>
      <c s="338"/>
      <c s="338"/>
      <c s="337"/>
      <c s="339"/>
      <c s="340"/>
      <c s="340"/>
      <c s="339"/>
      <c s="373"/>
      <c s="334">
        <f t="shared" si="65"/>
        <v>0</v>
      </c>
      <c s="374"/>
      <c s="375"/>
      <c s="376"/>
      <c s="395" t="str">
        <f t="shared" si="63"/>
        <v/>
      </c>
      <c s="375"/>
      <c s="377"/>
    </row>
    <row r="1015" spans="4:19" ht="18" customHeight="1">
      <c r="D1015">
        <f t="shared" si="67" ref="D1015:D1031">IF(E1015&gt;=1,(IF(LEN(I1015)&gt;=2,(IF(LEN(K1015)&gt;=1,(IF(N1015&gt;=18,1,0)),0)),0)),0)</f>
        <v>0</v>
      </c>
      <c s="338"/>
      <c s="338"/>
      <c s="337"/>
      <c s="339"/>
      <c s="340"/>
      <c s="340"/>
      <c s="339"/>
      <c s="373"/>
      <c s="334">
        <f t="shared" si="65"/>
        <v>0</v>
      </c>
      <c s="374"/>
      <c s="375"/>
      <c s="376"/>
      <c s="395" t="str">
        <f t="shared" si="63"/>
        <v/>
      </c>
      <c s="375"/>
      <c s="377"/>
    </row>
    <row r="1016" spans="4:19" ht="18" customHeight="1">
      <c r="D1016">
        <f t="shared" si="67"/>
        <v>0</v>
      </c>
      <c s="338"/>
      <c s="338"/>
      <c s="337"/>
      <c s="339"/>
      <c s="340"/>
      <c s="340"/>
      <c s="339"/>
      <c s="373"/>
      <c s="334">
        <f t="shared" si="65"/>
        <v>0</v>
      </c>
      <c s="374"/>
      <c s="375"/>
      <c s="376"/>
      <c s="395" t="str">
        <f t="shared" si="63"/>
        <v/>
      </c>
      <c s="375"/>
      <c s="377"/>
    </row>
    <row r="1017" spans="4:19" ht="18" customHeight="1">
      <c r="D1017">
        <f t="shared" si="67"/>
        <v>0</v>
      </c>
      <c s="338"/>
      <c s="338"/>
      <c s="337"/>
      <c s="339"/>
      <c s="340"/>
      <c s="340"/>
      <c s="339"/>
      <c s="373"/>
      <c s="334">
        <f t="shared" si="65"/>
        <v>0</v>
      </c>
      <c s="374"/>
      <c s="375"/>
      <c s="376"/>
      <c s="395" t="str">
        <f t="shared" si="63"/>
        <v/>
      </c>
      <c s="375"/>
      <c s="377"/>
    </row>
    <row r="1018" spans="4:19" ht="18" customHeight="1">
      <c r="D1018">
        <f t="shared" si="67"/>
        <v>0</v>
      </c>
      <c s="338"/>
      <c s="338"/>
      <c s="337"/>
      <c s="339"/>
      <c s="340"/>
      <c s="340"/>
      <c s="339"/>
      <c s="373"/>
      <c s="334">
        <f t="shared" si="65"/>
        <v>0</v>
      </c>
      <c s="374"/>
      <c s="375"/>
      <c s="376"/>
      <c s="395" t="str">
        <f t="shared" si="63"/>
        <v/>
      </c>
      <c s="375"/>
      <c s="377"/>
    </row>
    <row r="1019" spans="4:19" ht="18" customHeight="1">
      <c r="D1019">
        <f t="shared" si="67"/>
        <v>0</v>
      </c>
      <c s="338"/>
      <c s="338"/>
      <c s="337"/>
      <c s="339"/>
      <c s="340"/>
      <c s="340"/>
      <c s="339"/>
      <c s="373"/>
      <c s="334">
        <f t="shared" si="65"/>
        <v>0</v>
      </c>
      <c s="374"/>
      <c s="375"/>
      <c s="376"/>
      <c s="395" t="str">
        <f t="shared" si="63"/>
        <v/>
      </c>
      <c s="375"/>
      <c s="377"/>
    </row>
    <row r="1020" spans="4:19" ht="18" customHeight="1">
      <c r="D1020">
        <f t="shared" si="67"/>
        <v>0</v>
      </c>
      <c s="338"/>
      <c s="338"/>
      <c s="337"/>
      <c s="339"/>
      <c s="340"/>
      <c s="340"/>
      <c s="339"/>
      <c s="373"/>
      <c s="334">
        <f t="shared" si="65"/>
        <v>0</v>
      </c>
      <c s="374"/>
      <c s="375"/>
      <c s="376"/>
      <c s="395" t="str">
        <f t="shared" si="63"/>
        <v/>
      </c>
      <c s="375"/>
      <c s="377"/>
    </row>
    <row r="1021" spans="4:19" ht="18" customHeight="1">
      <c r="D1021">
        <f t="shared" si="67"/>
        <v>0</v>
      </c>
      <c s="338"/>
      <c s="338"/>
      <c s="337"/>
      <c s="339"/>
      <c s="340"/>
      <c s="340"/>
      <c s="339"/>
      <c s="373"/>
      <c s="334">
        <f t="shared" si="65"/>
        <v>0</v>
      </c>
      <c s="374"/>
      <c s="375"/>
      <c s="376"/>
      <c s="395" t="str">
        <f t="shared" si="63"/>
        <v/>
      </c>
      <c s="375"/>
      <c s="377"/>
    </row>
    <row r="1022" spans="4:19" ht="18" customHeight="1">
      <c r="D1022">
        <f t="shared" si="67"/>
        <v>0</v>
      </c>
      <c s="338"/>
      <c s="338"/>
      <c s="337"/>
      <c s="339"/>
      <c s="340"/>
      <c s="340"/>
      <c s="339"/>
      <c s="373"/>
      <c s="334">
        <f t="shared" si="65"/>
        <v>0</v>
      </c>
      <c s="374"/>
      <c s="375"/>
      <c s="376"/>
      <c s="395" t="str">
        <f t="shared" si="63"/>
        <v/>
      </c>
      <c s="375"/>
      <c s="377"/>
    </row>
    <row r="1023" spans="4:19" ht="18" customHeight="1">
      <c r="D1023">
        <f t="shared" si="67"/>
        <v>0</v>
      </c>
      <c s="338"/>
      <c s="338"/>
      <c s="337"/>
      <c s="339"/>
      <c s="340"/>
      <c s="340"/>
      <c s="339"/>
      <c s="373"/>
      <c s="334">
        <f t="shared" si="65"/>
        <v>0</v>
      </c>
      <c s="374"/>
      <c s="375"/>
      <c s="376"/>
      <c s="395" t="str">
        <f t="shared" si="63"/>
        <v/>
      </c>
      <c s="375"/>
      <c s="377"/>
    </row>
    <row r="1024" spans="4:19" ht="18" customHeight="1">
      <c r="D1024">
        <f t="shared" si="67"/>
        <v>0</v>
      </c>
      <c s="338"/>
      <c s="338"/>
      <c s="337"/>
      <c s="339"/>
      <c s="340"/>
      <c s="340"/>
      <c s="339"/>
      <c s="373"/>
      <c s="334">
        <f t="shared" si="65"/>
        <v>0</v>
      </c>
      <c s="374"/>
      <c s="375"/>
      <c s="376"/>
      <c s="395" t="str">
        <f t="shared" si="63"/>
        <v/>
      </c>
      <c s="375"/>
      <c s="377"/>
    </row>
    <row r="1025" spans="4:19" ht="18" customHeight="1">
      <c r="D1025">
        <f t="shared" si="67"/>
        <v>0</v>
      </c>
      <c s="338"/>
      <c s="338"/>
      <c s="337"/>
      <c s="339"/>
      <c s="340"/>
      <c s="340"/>
      <c s="339"/>
      <c s="373"/>
      <c s="334">
        <f t="shared" si="65"/>
        <v>0</v>
      </c>
      <c s="374"/>
      <c s="375"/>
      <c s="376"/>
      <c s="395" t="str">
        <f t="shared" si="63"/>
        <v/>
      </c>
      <c s="375"/>
      <c s="377"/>
    </row>
    <row r="1026" spans="4:20" ht="18" customHeight="1">
      <c r="D1026">
        <f t="shared" si="67"/>
        <v>0</v>
      </c>
      <c s="338"/>
      <c s="338"/>
      <c s="337"/>
      <c s="339"/>
      <c s="340"/>
      <c s="340"/>
      <c s="339"/>
      <c s="373"/>
      <c s="334">
        <f t="shared" si="65"/>
        <v>0</v>
      </c>
      <c s="374"/>
      <c s="375"/>
      <c s="376"/>
      <c s="395" t="str">
        <f t="shared" si="63"/>
        <v/>
      </c>
      <c s="375"/>
      <c s="377"/>
      <c t="s">
        <v>110</v>
      </c>
    </row>
    <row r="1027" spans="4:20" ht="18" customHeight="1">
      <c r="D1027">
        <f t="shared" si="67"/>
        <v>0</v>
      </c>
      <c s="338"/>
      <c s="338"/>
      <c s="337"/>
      <c s="339"/>
      <c s="340"/>
      <c s="340"/>
      <c s="339"/>
      <c s="373"/>
      <c s="334">
        <f t="shared" si="65"/>
        <v>0</v>
      </c>
      <c s="374"/>
      <c s="375"/>
      <c s="376"/>
      <c s="395" t="str">
        <f t="shared" si="63"/>
        <v/>
      </c>
      <c s="375"/>
      <c s="377"/>
      <c t="s">
        <v>130</v>
      </c>
    </row>
    <row r="1028" spans="4:19" ht="18" customHeight="1">
      <c r="D1028">
        <f t="shared" si="67"/>
        <v>0</v>
      </c>
      <c s="338"/>
      <c s="338"/>
      <c s="337"/>
      <c s="339"/>
      <c s="340"/>
      <c s="340"/>
      <c s="339"/>
      <c s="373"/>
      <c s="334">
        <f t="shared" si="65"/>
        <v>0</v>
      </c>
      <c s="374"/>
      <c s="375"/>
      <c s="376"/>
      <c s="395" t="str">
        <f t="shared" si="63"/>
        <v/>
      </c>
      <c s="375"/>
      <c s="377"/>
    </row>
    <row r="1029" spans="4:19" ht="18" customHeight="1">
      <c r="D1029">
        <f t="shared" si="67"/>
        <v>0</v>
      </c>
      <c s="338"/>
      <c s="338"/>
      <c s="337"/>
      <c s="339"/>
      <c s="340"/>
      <c s="340"/>
      <c s="339"/>
      <c s="373"/>
      <c s="334">
        <f t="shared" si="65"/>
        <v>0</v>
      </c>
      <c s="374"/>
      <c s="375"/>
      <c s="376"/>
      <c s="395" t="str">
        <f t="shared" si="63"/>
        <v/>
      </c>
      <c s="375"/>
      <c s="377"/>
    </row>
    <row r="1030" spans="4:19" ht="18" customHeight="1">
      <c r="D1030">
        <f t="shared" si="67"/>
        <v>0</v>
      </c>
      <c s="338"/>
      <c s="338"/>
      <c s="337"/>
      <c s="339"/>
      <c s="340"/>
      <c s="340"/>
      <c s="339"/>
      <c s="373"/>
      <c s="334">
        <f t="shared" si="65"/>
        <v>0</v>
      </c>
      <c s="374"/>
      <c s="375"/>
      <c s="376"/>
      <c s="395" t="str">
        <f t="shared" si="63"/>
        <v/>
      </c>
      <c s="375"/>
      <c s="377"/>
    </row>
    <row r="1031" spans="4:19" ht="18" customHeight="1">
      <c r="D1031">
        <f t="shared" si="67"/>
        <v>0</v>
      </c>
      <c s="338"/>
      <c s="338"/>
      <c s="337"/>
      <c s="339"/>
      <c s="340"/>
      <c s="340"/>
      <c s="339"/>
      <c s="373"/>
      <c s="334">
        <f t="shared" si="65"/>
        <v>0</v>
      </c>
      <c s="374"/>
      <c s="375"/>
      <c s="376"/>
      <c s="395" t="str">
        <f t="shared" si="68" ref="Q1031:Q1094">SUBSTITUTE(P1031,LEFT(P1031,8),"xxxxxxxx")</f>
        <v/>
      </c>
      <c s="375"/>
      <c s="377"/>
    </row>
    <row r="1032" spans="4:19" ht="18" customHeight="1">
      <c r="D1032">
        <f t="shared" si="69" ref="D1032:D1058">IF(E1032&gt;=1,(IF(LEN(I1032)&gt;=2,(IF(LEN(K1032)&gt;=1,(IF(N1032&gt;=18,1,0)),0)),0)),0)</f>
        <v>0</v>
      </c>
      <c s="338"/>
      <c s="338"/>
      <c s="337"/>
      <c s="339"/>
      <c s="340"/>
      <c s="340"/>
      <c s="339"/>
      <c s="373"/>
      <c s="334">
        <f t="shared" si="65"/>
        <v>0</v>
      </c>
      <c s="374"/>
      <c s="375"/>
      <c s="376"/>
      <c s="395" t="str">
        <f t="shared" si="68"/>
        <v/>
      </c>
      <c s="375"/>
      <c s="377"/>
    </row>
    <row r="1033" spans="4:19" ht="18" customHeight="1">
      <c r="D1033">
        <f t="shared" si="69"/>
        <v>0</v>
      </c>
      <c s="338"/>
      <c s="338"/>
      <c s="337"/>
      <c s="339"/>
      <c s="340"/>
      <c s="340"/>
      <c s="339"/>
      <c s="373"/>
      <c s="334">
        <f t="shared" si="65"/>
        <v>0</v>
      </c>
      <c s="374"/>
      <c s="375"/>
      <c s="376"/>
      <c s="395" t="str">
        <f t="shared" si="68"/>
        <v/>
      </c>
      <c s="375"/>
      <c s="377"/>
    </row>
    <row r="1034" spans="4:20" ht="18" customHeight="1">
      <c r="D1034">
        <f t="shared" si="69"/>
        <v>0</v>
      </c>
      <c s="338"/>
      <c s="338"/>
      <c s="337"/>
      <c s="339"/>
      <c s="340"/>
      <c s="340"/>
      <c s="339"/>
      <c s="373"/>
      <c s="334">
        <f t="shared" si="65"/>
        <v>0</v>
      </c>
      <c s="374"/>
      <c s="375"/>
      <c s="376"/>
      <c s="395" t="str">
        <f t="shared" si="68"/>
        <v/>
      </c>
      <c s="375"/>
      <c s="377"/>
      <c s="372" t="s">
        <v>140</v>
      </c>
    </row>
    <row r="1035" spans="4:19" ht="18" customHeight="1">
      <c r="D1035">
        <f t="shared" si="69"/>
        <v>0</v>
      </c>
      <c s="338"/>
      <c s="338"/>
      <c s="337"/>
      <c s="339"/>
      <c s="340"/>
      <c s="340"/>
      <c s="339"/>
      <c s="373"/>
      <c s="334">
        <f t="shared" si="65"/>
        <v>0</v>
      </c>
      <c s="374"/>
      <c s="375"/>
      <c s="376"/>
      <c s="395" t="str">
        <f t="shared" si="68"/>
        <v/>
      </c>
      <c s="375"/>
      <c s="377"/>
    </row>
    <row r="1036" spans="4:19" ht="18" customHeight="1">
      <c r="D1036">
        <f t="shared" si="69"/>
        <v>0</v>
      </c>
      <c s="338"/>
      <c s="338"/>
      <c s="337"/>
      <c s="339"/>
      <c s="340"/>
      <c s="340"/>
      <c s="339"/>
      <c s="373"/>
      <c s="334">
        <f t="shared" si="65"/>
        <v>0</v>
      </c>
      <c s="374"/>
      <c s="375"/>
      <c s="376"/>
      <c s="395" t="str">
        <f t="shared" si="68"/>
        <v/>
      </c>
      <c s="375"/>
      <c s="377"/>
    </row>
    <row r="1037" spans="4:19" ht="18" customHeight="1">
      <c r="D1037">
        <f t="shared" si="69"/>
        <v>0</v>
      </c>
      <c s="338"/>
      <c s="338"/>
      <c s="337"/>
      <c s="339"/>
      <c s="340"/>
      <c s="340"/>
      <c s="339"/>
      <c s="373"/>
      <c s="334">
        <f t="shared" si="65"/>
        <v>0</v>
      </c>
      <c s="374"/>
      <c s="375"/>
      <c s="376"/>
      <c s="395" t="str">
        <f t="shared" si="68"/>
        <v/>
      </c>
      <c s="375"/>
      <c s="377"/>
    </row>
    <row r="1038" spans="4:19" ht="18" customHeight="1">
      <c r="D1038">
        <f t="shared" si="69"/>
        <v>0</v>
      </c>
      <c s="338"/>
      <c s="338"/>
      <c s="337"/>
      <c s="339"/>
      <c s="340"/>
      <c s="340"/>
      <c s="339"/>
      <c s="373"/>
      <c s="334">
        <f t="shared" si="65"/>
        <v>0</v>
      </c>
      <c s="374"/>
      <c s="375"/>
      <c s="376"/>
      <c s="395" t="str">
        <f t="shared" si="68"/>
        <v/>
      </c>
      <c s="375"/>
      <c s="377"/>
    </row>
    <row r="1039" spans="4:19" ht="18" customHeight="1">
      <c r="D1039">
        <f t="shared" si="69"/>
        <v>0</v>
      </c>
      <c s="338"/>
      <c s="338"/>
      <c s="337"/>
      <c s="339"/>
      <c s="340"/>
      <c s="340"/>
      <c s="339"/>
      <c s="373"/>
      <c s="334">
        <f t="shared" si="65"/>
        <v>0</v>
      </c>
      <c s="374"/>
      <c s="375"/>
      <c s="376"/>
      <c s="395" t="str">
        <f t="shared" si="68"/>
        <v/>
      </c>
      <c s="375"/>
      <c s="377"/>
    </row>
    <row r="1040" spans="4:19" ht="18" customHeight="1">
      <c r="D1040">
        <f t="shared" si="69"/>
        <v>0</v>
      </c>
      <c s="338"/>
      <c s="338"/>
      <c s="337"/>
      <c s="339"/>
      <c s="340"/>
      <c s="340"/>
      <c s="339"/>
      <c s="373"/>
      <c s="334">
        <f t="shared" si="65"/>
        <v>0</v>
      </c>
      <c s="374"/>
      <c s="375"/>
      <c s="376"/>
      <c s="395" t="str">
        <f t="shared" si="68"/>
        <v/>
      </c>
      <c s="375"/>
      <c s="377"/>
    </row>
    <row r="1041" spans="4:19" ht="18" customHeight="1">
      <c r="D1041">
        <f t="shared" si="69"/>
        <v>0</v>
      </c>
      <c s="338"/>
      <c s="338"/>
      <c s="337"/>
      <c s="339"/>
      <c s="340"/>
      <c s="340"/>
      <c s="339"/>
      <c s="373"/>
      <c s="334">
        <f t="shared" si="65"/>
        <v>0</v>
      </c>
      <c s="374"/>
      <c s="375"/>
      <c s="376"/>
      <c s="395" t="str">
        <f t="shared" si="68"/>
        <v/>
      </c>
      <c s="375"/>
      <c s="377"/>
    </row>
    <row r="1042" spans="4:19" ht="18" customHeight="1">
      <c r="D1042">
        <f t="shared" si="69"/>
        <v>0</v>
      </c>
      <c s="338"/>
      <c s="338"/>
      <c s="337"/>
      <c s="339"/>
      <c s="340"/>
      <c s="340"/>
      <c s="339"/>
      <c s="373"/>
      <c s="334">
        <f t="shared" si="65"/>
        <v>0</v>
      </c>
      <c s="374"/>
      <c s="375"/>
      <c s="376"/>
      <c s="395" t="str">
        <f t="shared" si="68"/>
        <v/>
      </c>
      <c s="375"/>
      <c s="377"/>
    </row>
    <row r="1043" spans="4:19" ht="18" customHeight="1">
      <c r="D1043">
        <f t="shared" si="69"/>
        <v>0</v>
      </c>
      <c s="338"/>
      <c s="338"/>
      <c s="337"/>
      <c s="339"/>
      <c s="340"/>
      <c s="340"/>
      <c s="339"/>
      <c s="373"/>
      <c s="334">
        <f t="shared" si="65"/>
        <v>0</v>
      </c>
      <c s="374"/>
      <c s="375"/>
      <c s="376"/>
      <c s="395" t="str">
        <f t="shared" si="68"/>
        <v/>
      </c>
      <c s="375"/>
      <c s="377"/>
    </row>
    <row r="1044" spans="4:19" ht="18" customHeight="1">
      <c r="D1044">
        <f t="shared" si="69"/>
        <v>0</v>
      </c>
      <c s="338"/>
      <c s="338"/>
      <c s="337"/>
      <c s="339"/>
      <c s="340"/>
      <c s="340"/>
      <c s="339"/>
      <c s="373"/>
      <c s="334">
        <f t="shared" si="65"/>
        <v>0</v>
      </c>
      <c s="374"/>
      <c s="375"/>
      <c s="376"/>
      <c s="395" t="str">
        <f t="shared" si="68"/>
        <v/>
      </c>
      <c s="375"/>
      <c s="377"/>
    </row>
    <row r="1045" spans="4:19" ht="18" customHeight="1">
      <c r="D1045">
        <f t="shared" si="69"/>
        <v>0</v>
      </c>
      <c s="338"/>
      <c s="338"/>
      <c s="337"/>
      <c s="339"/>
      <c s="340"/>
      <c s="340"/>
      <c s="339"/>
      <c s="373"/>
      <c s="334">
        <f t="shared" si="65"/>
        <v>0</v>
      </c>
      <c s="374"/>
      <c s="375"/>
      <c s="376"/>
      <c s="395" t="str">
        <f t="shared" si="68"/>
        <v/>
      </c>
      <c s="375"/>
      <c s="377"/>
    </row>
    <row r="1046" spans="4:19" ht="18" customHeight="1">
      <c r="D1046">
        <f t="shared" si="69"/>
        <v>0</v>
      </c>
      <c s="338"/>
      <c s="338"/>
      <c s="337"/>
      <c s="339"/>
      <c s="340"/>
      <c s="340"/>
      <c s="339"/>
      <c s="373"/>
      <c s="334">
        <f t="shared" si="65"/>
        <v>0</v>
      </c>
      <c s="374"/>
      <c s="375"/>
      <c s="376"/>
      <c s="395" t="str">
        <f t="shared" si="68"/>
        <v/>
      </c>
      <c s="375"/>
      <c s="377"/>
    </row>
    <row r="1047" spans="4:19" ht="18" customHeight="1">
      <c r="D1047">
        <f t="shared" si="69"/>
        <v>0</v>
      </c>
      <c s="338"/>
      <c s="338"/>
      <c s="337"/>
      <c s="339"/>
      <c s="340"/>
      <c s="340"/>
      <c s="339"/>
      <c s="373"/>
      <c s="334">
        <f t="shared" si="65"/>
        <v>0</v>
      </c>
      <c s="374"/>
      <c s="375"/>
      <c s="376"/>
      <c s="395" t="str">
        <f t="shared" si="68"/>
        <v/>
      </c>
      <c s="375"/>
      <c s="377"/>
    </row>
    <row r="1048" spans="4:19" ht="18" customHeight="1">
      <c r="D1048">
        <f t="shared" si="69"/>
        <v>0</v>
      </c>
      <c s="338"/>
      <c s="338"/>
      <c s="337"/>
      <c s="339"/>
      <c s="340"/>
      <c s="340"/>
      <c s="339"/>
      <c s="373"/>
      <c s="334">
        <f t="shared" si="65"/>
        <v>0</v>
      </c>
      <c s="374"/>
      <c s="375"/>
      <c s="376"/>
      <c s="395" t="str">
        <f t="shared" si="68"/>
        <v/>
      </c>
      <c s="375"/>
      <c s="377"/>
    </row>
    <row r="1049" spans="4:19" ht="18" customHeight="1">
      <c r="D1049">
        <f t="shared" si="69"/>
        <v>0</v>
      </c>
      <c s="338"/>
      <c s="338"/>
      <c s="337"/>
      <c s="339"/>
      <c s="340"/>
      <c s="340"/>
      <c s="339"/>
      <c s="373"/>
      <c s="334">
        <f t="shared" si="65"/>
        <v>0</v>
      </c>
      <c s="374"/>
      <c s="375"/>
      <c s="376"/>
      <c s="395" t="str">
        <f t="shared" si="68"/>
        <v/>
      </c>
      <c s="375"/>
      <c s="377"/>
    </row>
    <row r="1050" spans="4:19" ht="18" customHeight="1">
      <c r="D1050">
        <f t="shared" si="69"/>
        <v>0</v>
      </c>
      <c s="338"/>
      <c s="338"/>
      <c s="337"/>
      <c s="339"/>
      <c s="340"/>
      <c s="340"/>
      <c s="339"/>
      <c s="373"/>
      <c s="334">
        <f t="shared" si="65"/>
        <v>0</v>
      </c>
      <c s="374"/>
      <c s="375"/>
      <c s="376"/>
      <c s="395" t="str">
        <f t="shared" si="68"/>
        <v/>
      </c>
      <c s="375"/>
      <c s="377"/>
    </row>
    <row r="1051" spans="4:19" ht="18" customHeight="1">
      <c r="D1051">
        <f t="shared" si="69"/>
        <v>0</v>
      </c>
      <c s="338"/>
      <c s="338"/>
      <c s="337"/>
      <c s="339"/>
      <c s="340"/>
      <c s="340"/>
      <c s="339"/>
      <c s="373"/>
      <c s="334">
        <f t="shared" si="65"/>
        <v>0</v>
      </c>
      <c s="374"/>
      <c s="375"/>
      <c s="376"/>
      <c s="395" t="str">
        <f t="shared" si="68"/>
        <v/>
      </c>
      <c s="375"/>
      <c s="377"/>
    </row>
    <row r="1052" spans="4:19" ht="18" customHeight="1">
      <c r="D1052">
        <f t="shared" si="69"/>
        <v>0</v>
      </c>
      <c s="338"/>
      <c s="338"/>
      <c s="337"/>
      <c s="339"/>
      <c s="340"/>
      <c s="340"/>
      <c s="339"/>
      <c s="373"/>
      <c s="334">
        <f t="shared" si="65"/>
        <v>0</v>
      </c>
      <c s="374"/>
      <c s="375"/>
      <c s="376"/>
      <c s="395" t="str">
        <f t="shared" si="68"/>
        <v/>
      </c>
      <c s="375"/>
      <c s="377"/>
    </row>
    <row r="1053" spans="4:19" ht="18" customHeight="1">
      <c r="D1053">
        <f t="shared" si="69"/>
        <v>0</v>
      </c>
      <c s="338"/>
      <c s="338"/>
      <c s="337"/>
      <c s="339"/>
      <c s="340"/>
      <c s="340"/>
      <c s="339"/>
      <c s="373"/>
      <c s="334">
        <f t="shared" si="65"/>
        <v>0</v>
      </c>
      <c s="374"/>
      <c s="375"/>
      <c s="376"/>
      <c s="395" t="str">
        <f t="shared" si="68"/>
        <v/>
      </c>
      <c s="375"/>
      <c s="377"/>
    </row>
    <row r="1054" spans="4:19" ht="18" customHeight="1">
      <c r="D1054">
        <f t="shared" si="69"/>
        <v>0</v>
      </c>
      <c s="338"/>
      <c s="338"/>
      <c s="337"/>
      <c s="339"/>
      <c s="340"/>
      <c s="340"/>
      <c s="339"/>
      <c s="373"/>
      <c s="334">
        <f t="shared" si="65"/>
        <v>0</v>
      </c>
      <c s="374"/>
      <c s="375"/>
      <c s="376"/>
      <c s="395" t="str">
        <f t="shared" si="68"/>
        <v/>
      </c>
      <c s="375"/>
      <c s="377"/>
    </row>
    <row r="1055" spans="4:19" ht="18" customHeight="1">
      <c r="D1055">
        <f t="shared" si="69"/>
        <v>0</v>
      </c>
      <c s="338"/>
      <c s="338"/>
      <c s="337"/>
      <c s="339"/>
      <c s="340"/>
      <c s="340"/>
      <c s="339"/>
      <c s="373"/>
      <c s="334">
        <f t="shared" si="65"/>
        <v>0</v>
      </c>
      <c s="374"/>
      <c s="375"/>
      <c s="376"/>
      <c s="395" t="str">
        <f t="shared" si="68"/>
        <v/>
      </c>
      <c s="375"/>
      <c s="377"/>
    </row>
    <row r="1056" spans="4:19" ht="18" customHeight="1">
      <c r="D1056">
        <f t="shared" si="69"/>
        <v>0</v>
      </c>
      <c s="338"/>
      <c s="338"/>
      <c s="337"/>
      <c s="339"/>
      <c s="340"/>
      <c s="340"/>
      <c s="339"/>
      <c s="373"/>
      <c s="334">
        <f t="shared" si="65"/>
        <v>0</v>
      </c>
      <c s="374"/>
      <c s="375"/>
      <c s="376"/>
      <c s="395" t="str">
        <f t="shared" si="68"/>
        <v/>
      </c>
      <c s="375"/>
      <c s="377"/>
    </row>
    <row r="1057" spans="4:19" ht="18" customHeight="1">
      <c r="D1057">
        <f t="shared" si="69"/>
        <v>0</v>
      </c>
      <c s="338"/>
      <c s="338"/>
      <c s="337"/>
      <c s="339"/>
      <c s="340"/>
      <c s="340"/>
      <c s="339"/>
      <c s="373"/>
      <c s="334">
        <f t="shared" si="70" ref="M1057:M1116">IFERROR(IF(D1057&gt;=1,(IF(L1057&gt;=$H$1,ROUNDDOWN(($G$1-L1057)/365,0),0)),0),0)</f>
        <v>0</v>
      </c>
      <c s="374"/>
      <c s="375"/>
      <c s="376"/>
      <c s="395" t="str">
        <f t="shared" si="68"/>
        <v/>
      </c>
      <c s="375"/>
      <c s="377"/>
    </row>
    <row r="1058" spans="4:19" ht="18" customHeight="1">
      <c r="D1058">
        <f t="shared" si="69"/>
        <v>0</v>
      </c>
      <c s="338"/>
      <c s="338"/>
      <c s="337"/>
      <c s="339"/>
      <c s="340"/>
      <c s="340"/>
      <c s="339"/>
      <c s="373"/>
      <c s="334">
        <f t="shared" si="70"/>
        <v>0</v>
      </c>
      <c s="374"/>
      <c s="375"/>
      <c s="376"/>
      <c s="395" t="str">
        <f t="shared" si="68"/>
        <v/>
      </c>
      <c s="375"/>
      <c s="377"/>
    </row>
    <row r="1059" spans="4:19" ht="18" customHeight="1">
      <c r="D1059">
        <f>IF(E1059&gt;=1,(IF(LEN(I1055)&gt;=2,(IF(LEN(K1055)&gt;=1,(IF(N1055&gt;=18,1,0)),0)),0)),0)</f>
        <v>0</v>
      </c>
      <c s="338"/>
      <c s="338"/>
      <c s="337"/>
      <c s="339"/>
      <c s="340"/>
      <c s="340"/>
      <c s="339"/>
      <c s="373"/>
      <c s="334">
        <f t="shared" si="70"/>
        <v>0</v>
      </c>
      <c s="374"/>
      <c s="375"/>
      <c s="376"/>
      <c s="395" t="str">
        <f t="shared" si="68"/>
        <v/>
      </c>
      <c s="375"/>
      <c s="377"/>
    </row>
    <row r="1060" spans="4:20" ht="18" customHeight="1">
      <c r="D1060">
        <f>IF(E1060&gt;=1,(IF(LEN(I1060)&gt;=2,(IF(LEN(K1060)&gt;=1,(IF(N1060&gt;=18,1,0)),0)),0)),0)</f>
        <v>0</v>
      </c>
      <c s="338"/>
      <c s="338"/>
      <c s="337"/>
      <c s="339"/>
      <c s="340"/>
      <c s="340"/>
      <c s="339"/>
      <c s="373"/>
      <c s="334">
        <f t="shared" si="70"/>
        <v>0</v>
      </c>
      <c s="374"/>
      <c s="375"/>
      <c s="376"/>
      <c s="395" t="str">
        <f t="shared" si="68"/>
        <v/>
      </c>
      <c s="375"/>
      <c s="377"/>
      <c t="s">
        <v>141</v>
      </c>
    </row>
    <row r="1061" spans="4:19" ht="18" customHeight="1">
      <c r="D1061">
        <f>IF(E1061&gt;=1,(IF(LEN(I1061)&gt;=2,(IF(LEN(K1061)&gt;=1,(IF(N1061&gt;=18,1,0)),0)),0)),0)</f>
        <v>0</v>
      </c>
      <c s="338"/>
      <c s="338"/>
      <c s="337"/>
      <c s="339"/>
      <c s="340"/>
      <c s="340"/>
      <c s="339"/>
      <c s="373"/>
      <c s="334">
        <f t="shared" si="70"/>
        <v>0</v>
      </c>
      <c s="374"/>
      <c s="375"/>
      <c s="376"/>
      <c s="395" t="str">
        <f t="shared" si="68"/>
        <v/>
      </c>
      <c s="375"/>
      <c s="377"/>
    </row>
    <row r="1062" spans="4:19" ht="18" customHeight="1">
      <c r="D1062">
        <f>IF(E1062&gt;=1,(IF(LEN(I1032)&gt;=2,(IF(LEN(K1032)&gt;=1,(IF(N1032&gt;=18,1,0)),0)),0)),0)</f>
        <v>0</v>
      </c>
      <c s="338"/>
      <c s="338"/>
      <c s="337"/>
      <c s="339"/>
      <c s="340"/>
      <c s="340"/>
      <c s="339"/>
      <c s="373"/>
      <c s="334">
        <f t="shared" si="70"/>
        <v>0</v>
      </c>
      <c s="374"/>
      <c s="375"/>
      <c s="376"/>
      <c s="395" t="str">
        <f t="shared" si="68"/>
        <v/>
      </c>
      <c s="375"/>
      <c s="377"/>
    </row>
    <row r="1063" spans="4:19" ht="18" customHeight="1">
      <c r="D1063">
        <f>IF(E1063&gt;=1,(IF(LEN(I1059)&gt;=2,(IF(LEN(K1059)&gt;=1,(IF(N1059&gt;=18,1,0)),0)),0)),0)</f>
        <v>0</v>
      </c>
      <c s="338"/>
      <c s="338"/>
      <c s="337"/>
      <c s="339"/>
      <c s="340"/>
      <c s="340"/>
      <c s="339"/>
      <c s="373"/>
      <c s="334">
        <f t="shared" si="70"/>
        <v>0</v>
      </c>
      <c s="374"/>
      <c s="375"/>
      <c s="376"/>
      <c s="395" t="str">
        <f t="shared" si="68"/>
        <v/>
      </c>
      <c s="375"/>
      <c s="377"/>
    </row>
    <row r="1064" spans="4:19" ht="18" customHeight="1">
      <c r="D1064">
        <f>IF(E1064&gt;=1,(IF(LEN(I1034)&gt;=2,(IF(LEN(K1034)&gt;=1,(IF(N1034&gt;=18,1,0)),0)),0)),0)</f>
        <v>0</v>
      </c>
      <c s="338"/>
      <c s="338"/>
      <c s="337"/>
      <c s="339"/>
      <c s="340"/>
      <c s="340"/>
      <c s="339"/>
      <c s="373"/>
      <c s="334">
        <f t="shared" si="70"/>
        <v>0</v>
      </c>
      <c s="374"/>
      <c s="375"/>
      <c s="376"/>
      <c s="395" t="str">
        <f t="shared" si="68"/>
        <v/>
      </c>
      <c s="375"/>
      <c s="377"/>
    </row>
    <row r="1065" spans="4:19" ht="18" customHeight="1">
      <c r="D1065">
        <f>IF(E1065&gt;=1,(IF(LEN(I1061)&gt;=2,(IF(LEN(K1061)&gt;=1,(IF(N1061&gt;=18,1,0)),0)),0)),0)</f>
        <v>0</v>
      </c>
      <c s="338"/>
      <c s="338"/>
      <c s="337"/>
      <c s="339"/>
      <c s="340"/>
      <c s="340"/>
      <c s="339"/>
      <c s="373"/>
      <c s="334">
        <f t="shared" si="70"/>
        <v>0</v>
      </c>
      <c s="374"/>
      <c s="375"/>
      <c s="376"/>
      <c s="395" t="str">
        <f t="shared" si="68"/>
        <v/>
      </c>
      <c s="375"/>
      <c s="377"/>
    </row>
    <row r="1066" spans="4:19" ht="18" customHeight="1">
      <c r="D1066">
        <f t="shared" si="71" ref="D1066:D1088">IF(E1066&gt;=1,(IF(LEN(I1066)&gt;=2,(IF(LEN(K1066)&gt;=1,(IF(N1066&gt;=18,1,0)),0)),0)),0)</f>
        <v>0</v>
      </c>
      <c s="338"/>
      <c s="338"/>
      <c s="337"/>
      <c s="339"/>
      <c s="340"/>
      <c s="340"/>
      <c s="339"/>
      <c s="373"/>
      <c s="334">
        <f t="shared" si="70"/>
        <v>0</v>
      </c>
      <c s="374"/>
      <c s="375"/>
      <c s="376"/>
      <c s="395" t="str">
        <f t="shared" si="68"/>
        <v/>
      </c>
      <c s="375"/>
      <c s="377"/>
    </row>
    <row r="1067" spans="4:19" ht="18" customHeight="1">
      <c r="D1067">
        <f t="shared" si="71"/>
        <v>0</v>
      </c>
      <c s="338"/>
      <c s="338"/>
      <c s="337"/>
      <c s="339"/>
      <c s="340"/>
      <c s="340"/>
      <c s="339"/>
      <c s="373"/>
      <c s="334">
        <f t="shared" si="70"/>
        <v>0</v>
      </c>
      <c s="374"/>
      <c s="375"/>
      <c s="376"/>
      <c s="395" t="str">
        <f t="shared" si="68"/>
        <v/>
      </c>
      <c s="375"/>
      <c s="377"/>
    </row>
    <row r="1068" spans="4:19" ht="18" customHeight="1">
      <c r="D1068">
        <f t="shared" si="71"/>
        <v>0</v>
      </c>
      <c s="338"/>
      <c s="338"/>
      <c s="337"/>
      <c s="339"/>
      <c s="340"/>
      <c s="340"/>
      <c s="339"/>
      <c s="373"/>
      <c s="334">
        <f t="shared" si="70"/>
        <v>0</v>
      </c>
      <c s="374"/>
      <c s="375"/>
      <c s="376"/>
      <c s="395" t="str">
        <f t="shared" si="68"/>
        <v/>
      </c>
      <c s="375"/>
      <c s="377"/>
    </row>
    <row r="1069" spans="4:19" ht="18" customHeight="1">
      <c r="D1069">
        <f t="shared" si="71"/>
        <v>0</v>
      </c>
      <c s="338"/>
      <c s="338"/>
      <c s="337"/>
      <c s="339"/>
      <c s="340"/>
      <c s="340"/>
      <c s="339"/>
      <c s="373"/>
      <c s="334">
        <f t="shared" si="70"/>
        <v>0</v>
      </c>
      <c s="374"/>
      <c s="375"/>
      <c s="376"/>
      <c s="395" t="str">
        <f t="shared" si="68"/>
        <v/>
      </c>
      <c s="375"/>
      <c s="377"/>
    </row>
    <row r="1070" spans="4:19" ht="18" customHeight="1">
      <c r="D1070">
        <f t="shared" si="71"/>
        <v>0</v>
      </c>
      <c s="338"/>
      <c s="338"/>
      <c s="337"/>
      <c s="339"/>
      <c s="340"/>
      <c s="340"/>
      <c s="339"/>
      <c s="373"/>
      <c s="334">
        <f t="shared" si="70"/>
        <v>0</v>
      </c>
      <c s="374"/>
      <c s="375"/>
      <c s="376"/>
      <c s="395" t="str">
        <f t="shared" si="68"/>
        <v/>
      </c>
      <c s="375"/>
      <c s="377"/>
    </row>
    <row r="1071" spans="4:19" ht="18" customHeight="1">
      <c r="D1071">
        <f t="shared" si="71"/>
        <v>0</v>
      </c>
      <c s="338"/>
      <c s="338"/>
      <c s="337"/>
      <c s="339"/>
      <c s="340"/>
      <c s="340"/>
      <c s="339"/>
      <c s="373"/>
      <c s="334">
        <f t="shared" si="70"/>
        <v>0</v>
      </c>
      <c s="374"/>
      <c s="375"/>
      <c s="376"/>
      <c s="395" t="str">
        <f t="shared" si="68"/>
        <v/>
      </c>
      <c s="375"/>
      <c s="377"/>
    </row>
    <row r="1072" spans="4:19" ht="18" customHeight="1">
      <c r="D1072">
        <f t="shared" si="71"/>
        <v>0</v>
      </c>
      <c s="338"/>
      <c s="338"/>
      <c s="337"/>
      <c s="339"/>
      <c s="340"/>
      <c s="340"/>
      <c s="339"/>
      <c s="373"/>
      <c s="334">
        <f t="shared" si="70"/>
        <v>0</v>
      </c>
      <c s="374"/>
      <c s="375"/>
      <c s="376"/>
      <c s="395" t="str">
        <f t="shared" si="68"/>
        <v/>
      </c>
      <c s="375"/>
      <c s="377"/>
    </row>
    <row r="1073" spans="4:19" ht="18" customHeight="1">
      <c r="D1073">
        <f t="shared" si="71"/>
        <v>0</v>
      </c>
      <c s="338"/>
      <c s="338"/>
      <c s="337"/>
      <c s="339"/>
      <c s="340"/>
      <c s="340"/>
      <c s="339"/>
      <c s="373"/>
      <c s="334">
        <f t="shared" si="70"/>
        <v>0</v>
      </c>
      <c s="374"/>
      <c s="375"/>
      <c s="376"/>
      <c s="395" t="str">
        <f t="shared" si="68"/>
        <v/>
      </c>
      <c s="375"/>
      <c s="377"/>
    </row>
    <row r="1074" spans="4:19" ht="18" customHeight="1">
      <c r="D1074">
        <f t="shared" si="71"/>
        <v>0</v>
      </c>
      <c s="338"/>
      <c s="338"/>
      <c s="337"/>
      <c s="339"/>
      <c s="340"/>
      <c s="340"/>
      <c s="339"/>
      <c s="373"/>
      <c s="334">
        <f t="shared" si="70"/>
        <v>0</v>
      </c>
      <c s="374"/>
      <c s="375"/>
      <c s="376"/>
      <c s="395" t="str">
        <f t="shared" si="68"/>
        <v/>
      </c>
      <c s="375"/>
      <c s="377"/>
    </row>
    <row r="1075" spans="4:19" ht="18" customHeight="1">
      <c r="D1075">
        <f t="shared" si="71"/>
        <v>0</v>
      </c>
      <c s="338"/>
      <c s="338"/>
      <c s="337"/>
      <c s="339"/>
      <c s="340"/>
      <c s="340"/>
      <c s="339"/>
      <c s="373"/>
      <c s="334">
        <f t="shared" si="70"/>
        <v>0</v>
      </c>
      <c s="374"/>
      <c s="375"/>
      <c s="376"/>
      <c s="395" t="str">
        <f t="shared" si="68"/>
        <v/>
      </c>
      <c s="375"/>
      <c s="377"/>
    </row>
    <row r="1076" spans="4:19" ht="18" customHeight="1">
      <c r="D1076">
        <f t="shared" si="71"/>
        <v>0</v>
      </c>
      <c s="338"/>
      <c s="338"/>
      <c s="337"/>
      <c s="339"/>
      <c s="340"/>
      <c s="340"/>
      <c s="339"/>
      <c s="373"/>
      <c s="334">
        <f t="shared" si="70"/>
        <v>0</v>
      </c>
      <c s="374"/>
      <c s="375"/>
      <c s="376"/>
      <c s="395" t="str">
        <f t="shared" si="68"/>
        <v/>
      </c>
      <c s="375"/>
      <c s="377"/>
    </row>
    <row r="1077" spans="4:19" ht="23.1" customHeight="1">
      <c r="D1077">
        <f t="shared" si="71"/>
        <v>0</v>
      </c>
      <c s="338"/>
      <c s="338"/>
      <c s="337"/>
      <c s="339"/>
      <c s="340"/>
      <c s="340"/>
      <c s="339"/>
      <c s="373"/>
      <c s="334">
        <f t="shared" si="70"/>
        <v>0</v>
      </c>
      <c s="374"/>
      <c s="375"/>
      <c s="376"/>
      <c s="395" t="str">
        <f t="shared" si="68"/>
        <v/>
      </c>
      <c s="375"/>
      <c s="377"/>
    </row>
    <row r="1078" spans="4:19" ht="24" customHeight="1">
      <c r="D1078">
        <f t="shared" si="71"/>
        <v>0</v>
      </c>
      <c s="338"/>
      <c s="338"/>
      <c s="337"/>
      <c s="339"/>
      <c s="340"/>
      <c s="340"/>
      <c s="339"/>
      <c s="373"/>
      <c s="334">
        <f t="shared" si="70"/>
        <v>0</v>
      </c>
      <c s="374"/>
      <c s="375"/>
      <c s="376"/>
      <c s="395" t="str">
        <f t="shared" si="68"/>
        <v/>
      </c>
      <c s="375"/>
      <c s="377"/>
    </row>
    <row r="1079" spans="4:19" ht="18" customHeight="1">
      <c r="D1079">
        <f t="shared" si="71"/>
        <v>0</v>
      </c>
      <c s="338"/>
      <c s="338"/>
      <c s="337"/>
      <c s="339"/>
      <c s="340"/>
      <c s="340"/>
      <c s="339"/>
      <c s="373"/>
      <c s="334">
        <f t="shared" si="70"/>
        <v>0</v>
      </c>
      <c s="374"/>
      <c s="375"/>
      <c s="376"/>
      <c s="395" t="str">
        <f t="shared" si="68"/>
        <v/>
      </c>
      <c s="375"/>
      <c s="377"/>
    </row>
    <row r="1080" spans="4:19" ht="18" customHeight="1">
      <c r="D1080">
        <f t="shared" si="71"/>
        <v>0</v>
      </c>
      <c s="338"/>
      <c s="338"/>
      <c s="337"/>
      <c s="339"/>
      <c s="340"/>
      <c s="340"/>
      <c s="339"/>
      <c s="373"/>
      <c s="334">
        <f t="shared" si="70"/>
        <v>0</v>
      </c>
      <c s="374"/>
      <c s="375"/>
      <c s="376"/>
      <c s="395" t="str">
        <f t="shared" si="68"/>
        <v/>
      </c>
      <c s="375"/>
      <c s="377"/>
    </row>
    <row r="1081" spans="4:19" ht="18" customHeight="1">
      <c r="D1081">
        <f t="shared" si="71"/>
        <v>0</v>
      </c>
      <c s="338"/>
      <c s="338"/>
      <c s="337"/>
      <c s="339"/>
      <c s="340"/>
      <c s="340"/>
      <c s="339"/>
      <c s="373"/>
      <c s="334">
        <f t="shared" si="70"/>
        <v>0</v>
      </c>
      <c s="374"/>
      <c s="375"/>
      <c s="376"/>
      <c s="395" t="str">
        <f t="shared" si="68"/>
        <v/>
      </c>
      <c s="375"/>
      <c s="377"/>
    </row>
    <row r="1082" spans="4:19" ht="18" customHeight="1">
      <c r="D1082">
        <f t="shared" si="71"/>
        <v>0</v>
      </c>
      <c s="338"/>
      <c s="338"/>
      <c s="337"/>
      <c s="339"/>
      <c s="340"/>
      <c s="340"/>
      <c s="339"/>
      <c s="373"/>
      <c s="334">
        <f t="shared" si="70"/>
        <v>0</v>
      </c>
      <c s="374"/>
      <c s="375"/>
      <c s="376"/>
      <c s="395" t="str">
        <f t="shared" si="68"/>
        <v/>
      </c>
      <c s="375"/>
      <c s="377"/>
    </row>
    <row r="1083" spans="4:19" ht="18" customHeight="1">
      <c r="D1083">
        <f t="shared" si="71"/>
        <v>0</v>
      </c>
      <c s="338"/>
      <c s="338"/>
      <c s="337"/>
      <c s="339"/>
      <c s="340"/>
      <c s="340"/>
      <c s="339"/>
      <c s="373"/>
      <c s="334">
        <f t="shared" si="70"/>
        <v>0</v>
      </c>
      <c s="374"/>
      <c s="375"/>
      <c s="376"/>
      <c s="395" t="str">
        <f t="shared" si="68"/>
        <v/>
      </c>
      <c s="375"/>
      <c s="377"/>
    </row>
    <row r="1084" spans="4:19" ht="18" customHeight="1">
      <c r="D1084">
        <f t="shared" si="71"/>
        <v>0</v>
      </c>
      <c s="338"/>
      <c s="338"/>
      <c s="337"/>
      <c s="339"/>
      <c s="340"/>
      <c s="340"/>
      <c s="339"/>
      <c s="373"/>
      <c s="334">
        <f t="shared" si="70"/>
        <v>0</v>
      </c>
      <c s="374"/>
      <c s="375"/>
      <c s="376"/>
      <c s="395" t="str">
        <f t="shared" si="68"/>
        <v/>
      </c>
      <c s="375"/>
      <c s="377"/>
    </row>
    <row r="1085" spans="4:19" ht="18" customHeight="1">
      <c r="D1085">
        <f t="shared" si="71"/>
        <v>0</v>
      </c>
      <c s="338"/>
      <c s="338"/>
      <c s="337"/>
      <c s="339"/>
      <c s="340"/>
      <c s="340"/>
      <c s="339"/>
      <c s="373"/>
      <c s="334">
        <f t="shared" si="70"/>
        <v>0</v>
      </c>
      <c s="374"/>
      <c s="375"/>
      <c s="376"/>
      <c s="395" t="str">
        <f t="shared" si="68"/>
        <v/>
      </c>
      <c s="375"/>
      <c s="377"/>
    </row>
    <row r="1086" spans="4:19" ht="18" customHeight="1">
      <c r="D1086">
        <f t="shared" si="71"/>
        <v>0</v>
      </c>
      <c s="338"/>
      <c s="338"/>
      <c s="337"/>
      <c s="339"/>
      <c s="340"/>
      <c s="340"/>
      <c s="339"/>
      <c s="373"/>
      <c s="334">
        <f t="shared" si="70"/>
        <v>0</v>
      </c>
      <c s="374"/>
      <c s="375"/>
      <c s="376"/>
      <c s="395" t="str">
        <f t="shared" si="68"/>
        <v/>
      </c>
      <c s="375"/>
      <c s="377"/>
    </row>
    <row r="1087" spans="4:19" ht="18" customHeight="1">
      <c r="D1087">
        <f t="shared" si="71"/>
        <v>0</v>
      </c>
      <c s="338"/>
      <c s="338"/>
      <c s="337"/>
      <c s="339"/>
      <c s="340"/>
      <c s="340"/>
      <c s="339"/>
      <c s="373"/>
      <c s="334">
        <f t="shared" si="70"/>
        <v>0</v>
      </c>
      <c s="374"/>
      <c s="375"/>
      <c s="376"/>
      <c s="395" t="str">
        <f t="shared" si="68"/>
        <v/>
      </c>
      <c s="375"/>
      <c s="377"/>
    </row>
    <row r="1088" spans="4:19" ht="18" customHeight="1">
      <c r="D1088">
        <f t="shared" si="71"/>
        <v>0</v>
      </c>
      <c s="338"/>
      <c s="338"/>
      <c s="337"/>
      <c s="339"/>
      <c s="340"/>
      <c s="340"/>
      <c s="339"/>
      <c s="373"/>
      <c s="334">
        <f t="shared" si="70"/>
        <v>0</v>
      </c>
      <c s="374"/>
      <c s="375"/>
      <c s="376"/>
      <c s="395" t="str">
        <f t="shared" si="68"/>
        <v/>
      </c>
      <c s="375"/>
      <c s="377"/>
    </row>
    <row r="1089" spans="4:19" ht="18" customHeight="1">
      <c r="D1089">
        <f t="shared" si="72" ref="D1089:D1094">IF(E1089&gt;=1,(IF(LEN(I1089)&gt;=2,(IF(LEN(K1089)&gt;=1,(IF(N1089&gt;=18,1,0)),0)),0)),0)</f>
        <v>0</v>
      </c>
      <c s="338"/>
      <c s="338"/>
      <c s="337"/>
      <c s="339"/>
      <c s="340"/>
      <c s="340"/>
      <c s="339"/>
      <c s="373"/>
      <c s="334">
        <f t="shared" si="70"/>
        <v>0</v>
      </c>
      <c s="374"/>
      <c s="375"/>
      <c s="376"/>
      <c s="395" t="str">
        <f t="shared" si="68"/>
        <v/>
      </c>
      <c s="375"/>
      <c s="377"/>
    </row>
    <row r="1090" spans="4:19" ht="18" customHeight="1">
      <c r="D1090">
        <f t="shared" si="72"/>
        <v>0</v>
      </c>
      <c s="338"/>
      <c s="338"/>
      <c s="337"/>
      <c s="339"/>
      <c s="340"/>
      <c s="340"/>
      <c s="339"/>
      <c s="373"/>
      <c s="334">
        <f t="shared" si="70"/>
        <v>0</v>
      </c>
      <c s="374"/>
      <c s="375"/>
      <c s="376"/>
      <c s="395" t="str">
        <f t="shared" si="68"/>
        <v/>
      </c>
      <c s="375"/>
      <c s="377"/>
    </row>
    <row r="1091" spans="4:19" ht="18" customHeight="1">
      <c r="D1091">
        <f t="shared" si="72"/>
        <v>0</v>
      </c>
      <c s="338"/>
      <c s="338"/>
      <c s="337"/>
      <c s="339"/>
      <c s="340"/>
      <c s="340"/>
      <c s="339"/>
      <c s="373"/>
      <c s="334">
        <f t="shared" si="70"/>
        <v>0</v>
      </c>
      <c s="374"/>
      <c s="375"/>
      <c s="376"/>
      <c s="395" t="str">
        <f t="shared" si="68"/>
        <v/>
      </c>
      <c s="375"/>
      <c s="377"/>
    </row>
    <row r="1092" spans="4:19" ht="18" customHeight="1">
      <c r="D1092">
        <f t="shared" si="72"/>
        <v>0</v>
      </c>
      <c s="338"/>
      <c s="338"/>
      <c s="337"/>
      <c s="339"/>
      <c s="340"/>
      <c s="340"/>
      <c s="339"/>
      <c s="373"/>
      <c s="334">
        <f t="shared" si="70"/>
        <v>0</v>
      </c>
      <c s="374"/>
      <c s="375"/>
      <c s="376"/>
      <c s="395" t="str">
        <f t="shared" si="68"/>
        <v/>
      </c>
      <c s="375"/>
      <c s="377"/>
    </row>
    <row r="1093" spans="4:19" ht="18" customHeight="1">
      <c r="D1093">
        <f t="shared" si="72"/>
        <v>0</v>
      </c>
      <c s="338"/>
      <c s="338"/>
      <c s="337"/>
      <c s="339"/>
      <c s="340"/>
      <c s="340"/>
      <c s="339"/>
      <c s="373"/>
      <c s="334">
        <f t="shared" si="70"/>
        <v>0</v>
      </c>
      <c s="374"/>
      <c s="375"/>
      <c s="376"/>
      <c s="395" t="str">
        <f t="shared" si="68"/>
        <v/>
      </c>
      <c s="375"/>
      <c s="377"/>
    </row>
    <row r="1094" spans="4:19" ht="18" customHeight="1">
      <c r="D1094">
        <f t="shared" si="72"/>
        <v>0</v>
      </c>
      <c s="338"/>
      <c s="338"/>
      <c s="337"/>
      <c s="339"/>
      <c s="340"/>
      <c s="340"/>
      <c s="339"/>
      <c s="373"/>
      <c s="334">
        <f t="shared" si="70"/>
        <v>0</v>
      </c>
      <c s="374"/>
      <c s="375"/>
      <c s="376"/>
      <c s="395" t="str">
        <f t="shared" si="68"/>
        <v/>
      </c>
      <c s="375"/>
      <c s="377"/>
    </row>
    <row r="1095" spans="4:19" ht="18" customHeight="1">
      <c r="D1095">
        <f t="shared" si="73" ref="D1095:D1111">IF(E1095&gt;=1,(IF(LEN(I1095)&gt;=2,(IF(LEN(K1095)&gt;=1,(IF(N1095&gt;=18,1,0)),0)),0)),0)</f>
        <v>0</v>
      </c>
      <c s="338"/>
      <c s="338"/>
      <c s="337"/>
      <c s="339"/>
      <c s="340"/>
      <c s="340"/>
      <c s="339"/>
      <c s="373"/>
      <c s="334">
        <f t="shared" si="70"/>
        <v>0</v>
      </c>
      <c s="374"/>
      <c s="375"/>
      <c s="376"/>
      <c s="395" t="str">
        <f t="shared" si="74" ref="Q1095:Q1158">SUBSTITUTE(P1095,LEFT(P1095,8),"xxxxxxxx")</f>
        <v/>
      </c>
      <c s="375"/>
      <c s="377"/>
    </row>
    <row r="1096" spans="4:19" ht="18" customHeight="1">
      <c r="D1096">
        <f t="shared" si="73"/>
        <v>0</v>
      </c>
      <c s="338"/>
      <c s="338"/>
      <c s="337"/>
      <c s="339"/>
      <c s="340"/>
      <c s="340"/>
      <c s="339"/>
      <c s="373"/>
      <c s="334">
        <f t="shared" si="70"/>
        <v>0</v>
      </c>
      <c s="374"/>
      <c s="375"/>
      <c s="376"/>
      <c s="395" t="str">
        <f t="shared" si="74"/>
        <v/>
      </c>
      <c s="375"/>
      <c s="377"/>
    </row>
    <row r="1097" spans="4:19" ht="18" customHeight="1">
      <c r="D1097">
        <f t="shared" si="73"/>
        <v>0</v>
      </c>
      <c s="338"/>
      <c s="338"/>
      <c s="337"/>
      <c s="339"/>
      <c s="340"/>
      <c s="340"/>
      <c s="339"/>
      <c s="373"/>
      <c s="334">
        <f t="shared" si="70"/>
        <v>0</v>
      </c>
      <c s="374"/>
      <c s="375"/>
      <c s="376"/>
      <c s="395" t="str">
        <f t="shared" si="74"/>
        <v/>
      </c>
      <c s="375"/>
      <c s="377"/>
    </row>
    <row r="1098" spans="4:19" ht="18" customHeight="1">
      <c r="D1098">
        <f t="shared" si="73"/>
        <v>0</v>
      </c>
      <c s="338"/>
      <c s="338"/>
      <c s="337"/>
      <c s="339"/>
      <c s="340"/>
      <c s="340"/>
      <c s="339"/>
      <c s="373"/>
      <c s="334">
        <f t="shared" si="70"/>
        <v>0</v>
      </c>
      <c s="374"/>
      <c s="375"/>
      <c s="376"/>
      <c s="395" t="str">
        <f t="shared" si="74"/>
        <v/>
      </c>
      <c s="375"/>
      <c s="377"/>
    </row>
    <row r="1099" spans="4:19" ht="18" customHeight="1">
      <c r="D1099">
        <f t="shared" si="73"/>
        <v>0</v>
      </c>
      <c s="338"/>
      <c s="338"/>
      <c s="337"/>
      <c s="339"/>
      <c s="340"/>
      <c s="340"/>
      <c s="339"/>
      <c s="373"/>
      <c s="334">
        <f t="shared" si="70"/>
        <v>0</v>
      </c>
      <c s="374"/>
      <c s="375"/>
      <c s="376"/>
      <c s="395" t="str">
        <f t="shared" si="74"/>
        <v/>
      </c>
      <c s="375"/>
      <c s="377"/>
    </row>
    <row r="1100" spans="4:19" ht="18" customHeight="1">
      <c r="D1100">
        <f t="shared" si="73"/>
        <v>0</v>
      </c>
      <c s="338"/>
      <c s="338"/>
      <c s="337"/>
      <c s="339"/>
      <c s="340"/>
      <c s="340"/>
      <c s="339"/>
      <c s="373"/>
      <c s="334">
        <f t="shared" si="70"/>
        <v>0</v>
      </c>
      <c s="374"/>
      <c s="375"/>
      <c s="376"/>
      <c s="395" t="str">
        <f t="shared" si="74"/>
        <v/>
      </c>
      <c s="375"/>
      <c s="377"/>
    </row>
    <row r="1101" spans="4:19" ht="18" customHeight="1">
      <c r="D1101">
        <f t="shared" si="73"/>
        <v>0</v>
      </c>
      <c s="338"/>
      <c s="338"/>
      <c s="337"/>
      <c s="339"/>
      <c s="340"/>
      <c s="340"/>
      <c s="339"/>
      <c s="373"/>
      <c s="334">
        <f t="shared" si="70"/>
        <v>0</v>
      </c>
      <c s="374"/>
      <c s="375"/>
      <c s="376"/>
      <c s="395" t="str">
        <f t="shared" si="74"/>
        <v/>
      </c>
      <c s="375"/>
      <c s="377"/>
    </row>
    <row r="1102" spans="4:19" ht="18" customHeight="1">
      <c r="D1102">
        <f t="shared" si="73"/>
        <v>0</v>
      </c>
      <c s="338"/>
      <c s="338"/>
      <c s="337"/>
      <c s="339"/>
      <c s="340"/>
      <c s="340"/>
      <c s="339"/>
      <c s="373"/>
      <c s="334">
        <f t="shared" si="70"/>
        <v>0</v>
      </c>
      <c s="374"/>
      <c s="375"/>
      <c s="376"/>
      <c s="395" t="str">
        <f t="shared" si="74"/>
        <v/>
      </c>
      <c s="375"/>
      <c s="377"/>
    </row>
    <row r="1103" spans="4:19" ht="18" customHeight="1">
      <c r="D1103">
        <f t="shared" si="73"/>
        <v>0</v>
      </c>
      <c s="338"/>
      <c s="338"/>
      <c s="337"/>
      <c s="339"/>
      <c s="340"/>
      <c s="340"/>
      <c s="339"/>
      <c s="373"/>
      <c s="334">
        <f t="shared" si="70"/>
        <v>0</v>
      </c>
      <c s="374"/>
      <c s="375"/>
      <c s="376"/>
      <c s="395" t="str">
        <f t="shared" si="74"/>
        <v/>
      </c>
      <c s="375"/>
      <c s="377"/>
    </row>
    <row r="1104" spans="4:19" ht="18" customHeight="1">
      <c r="D1104">
        <f t="shared" si="73"/>
        <v>0</v>
      </c>
      <c s="338"/>
      <c s="338"/>
      <c s="337"/>
      <c s="339"/>
      <c s="340"/>
      <c s="340"/>
      <c s="339"/>
      <c s="373"/>
      <c s="334">
        <f t="shared" si="70"/>
        <v>0</v>
      </c>
      <c s="374"/>
      <c s="375"/>
      <c s="376"/>
      <c s="395" t="str">
        <f t="shared" si="74"/>
        <v/>
      </c>
      <c s="375"/>
      <c s="377"/>
    </row>
    <row r="1105" spans="4:19" ht="18" customHeight="1">
      <c r="D1105">
        <f t="shared" si="73"/>
        <v>0</v>
      </c>
      <c s="338"/>
      <c s="338"/>
      <c s="337"/>
      <c s="339"/>
      <c s="340"/>
      <c s="340"/>
      <c s="339"/>
      <c s="373"/>
      <c s="334">
        <f t="shared" si="70"/>
        <v>0</v>
      </c>
      <c s="374"/>
      <c s="375"/>
      <c s="376"/>
      <c s="395" t="str">
        <f t="shared" si="74"/>
        <v/>
      </c>
      <c s="375"/>
      <c s="377"/>
    </row>
    <row r="1106" spans="4:19" ht="18" customHeight="1">
      <c r="D1106">
        <f t="shared" si="73"/>
        <v>0</v>
      </c>
      <c s="338"/>
      <c s="338"/>
      <c s="337"/>
      <c s="339"/>
      <c s="340"/>
      <c s="340"/>
      <c s="339"/>
      <c s="373"/>
      <c s="334">
        <f t="shared" si="70"/>
        <v>0</v>
      </c>
      <c s="374"/>
      <c s="375"/>
      <c s="376"/>
      <c s="395" t="str">
        <f t="shared" si="74"/>
        <v/>
      </c>
      <c s="375"/>
      <c s="377"/>
    </row>
    <row r="1107" spans="4:19" ht="18" customHeight="1">
      <c r="D1107">
        <f t="shared" si="73"/>
        <v>0</v>
      </c>
      <c s="338"/>
      <c s="338"/>
      <c s="337"/>
      <c s="339"/>
      <c s="340"/>
      <c s="340"/>
      <c s="339"/>
      <c s="373"/>
      <c s="334">
        <f t="shared" si="70"/>
        <v>0</v>
      </c>
      <c s="374"/>
      <c s="375"/>
      <c s="376"/>
      <c s="395" t="str">
        <f t="shared" si="74"/>
        <v/>
      </c>
      <c s="375"/>
      <c s="377"/>
    </row>
    <row r="1108" spans="4:19" ht="18" customHeight="1">
      <c r="D1108">
        <f t="shared" si="73"/>
        <v>0</v>
      </c>
      <c s="338"/>
      <c s="338"/>
      <c s="337"/>
      <c s="339"/>
      <c s="340"/>
      <c s="340"/>
      <c s="339"/>
      <c s="373"/>
      <c s="334">
        <f t="shared" si="70"/>
        <v>0</v>
      </c>
      <c s="374"/>
      <c s="375"/>
      <c s="376"/>
      <c s="395" t="str">
        <f t="shared" si="74"/>
        <v/>
      </c>
      <c s="375"/>
      <c s="377"/>
    </row>
    <row r="1109" spans="4:19" ht="18" customHeight="1">
      <c r="D1109">
        <f t="shared" si="73"/>
        <v>0</v>
      </c>
      <c s="338"/>
      <c s="338"/>
      <c s="337"/>
      <c s="339"/>
      <c s="340"/>
      <c s="340"/>
      <c s="339"/>
      <c s="373"/>
      <c s="334">
        <f t="shared" si="70"/>
        <v>0</v>
      </c>
      <c s="374"/>
      <c s="375"/>
      <c s="376"/>
      <c s="395" t="str">
        <f t="shared" si="74"/>
        <v/>
      </c>
      <c s="375"/>
      <c s="377"/>
    </row>
    <row r="1110" spans="4:19" ht="18" customHeight="1">
      <c r="D1110">
        <f t="shared" si="73"/>
        <v>0</v>
      </c>
      <c s="338"/>
      <c s="338"/>
      <c s="337"/>
      <c s="339"/>
      <c s="340"/>
      <c s="340"/>
      <c s="339"/>
      <c s="373"/>
      <c s="334">
        <f t="shared" si="70"/>
        <v>0</v>
      </c>
      <c s="374"/>
      <c s="375"/>
      <c s="376"/>
      <c s="395" t="str">
        <f t="shared" si="74"/>
        <v/>
      </c>
      <c s="375"/>
      <c s="377"/>
    </row>
    <row r="1111" spans="4:19" ht="18" customHeight="1">
      <c r="D1111">
        <f t="shared" si="73"/>
        <v>0</v>
      </c>
      <c s="338"/>
      <c s="338"/>
      <c s="337"/>
      <c s="339"/>
      <c s="340"/>
      <c s="340"/>
      <c s="339"/>
      <c s="373"/>
      <c s="334">
        <f t="shared" si="70"/>
        <v>0</v>
      </c>
      <c s="374"/>
      <c s="375"/>
      <c s="376"/>
      <c s="395" t="str">
        <f t="shared" si="74"/>
        <v/>
      </c>
      <c s="375"/>
      <c s="377"/>
    </row>
    <row r="1112" spans="4:19" ht="18" customHeight="1">
      <c r="D1112">
        <f t="shared" si="75" ref="D1112:D1119">IF(E1112&gt;=1,(IF(LEN(I1112)&gt;=2,(IF(LEN(K1112)&gt;=1,(IF(N1112&gt;=18,1,0)),0)),0)),0)</f>
        <v>0</v>
      </c>
      <c s="338"/>
      <c s="338"/>
      <c s="337"/>
      <c s="339"/>
      <c s="340"/>
      <c s="340"/>
      <c s="339"/>
      <c s="373"/>
      <c s="334">
        <f t="shared" si="70"/>
        <v>0</v>
      </c>
      <c s="374"/>
      <c s="375"/>
      <c s="376"/>
      <c s="395" t="str">
        <f t="shared" si="74"/>
        <v/>
      </c>
      <c s="375"/>
      <c s="377"/>
    </row>
    <row r="1113" spans="4:19" ht="18" customHeight="1">
      <c r="D1113">
        <f t="shared" si="75"/>
        <v>0</v>
      </c>
      <c s="338"/>
      <c s="338"/>
      <c s="337"/>
      <c s="339"/>
      <c s="340"/>
      <c s="340"/>
      <c s="339"/>
      <c s="373"/>
      <c s="334">
        <f t="shared" si="70"/>
        <v>0</v>
      </c>
      <c s="374"/>
      <c s="375"/>
      <c s="376"/>
      <c s="395" t="str">
        <f t="shared" si="74"/>
        <v/>
      </c>
      <c s="375"/>
      <c s="377"/>
    </row>
    <row r="1114" spans="4:19" ht="18" customHeight="1">
      <c r="D1114">
        <f t="shared" si="75"/>
        <v>0</v>
      </c>
      <c s="338"/>
      <c s="338"/>
      <c s="337"/>
      <c s="339"/>
      <c s="340"/>
      <c s="340"/>
      <c s="339"/>
      <c s="373"/>
      <c s="334">
        <f t="shared" si="70"/>
        <v>0</v>
      </c>
      <c s="374"/>
      <c s="375"/>
      <c s="376"/>
      <c s="395" t="str">
        <f t="shared" si="74"/>
        <v/>
      </c>
      <c s="375"/>
      <c s="377"/>
    </row>
    <row r="1115" spans="4:19" ht="18" customHeight="1">
      <c r="D1115">
        <f t="shared" si="75"/>
        <v>0</v>
      </c>
      <c s="338"/>
      <c s="338"/>
      <c s="337"/>
      <c s="339"/>
      <c s="340"/>
      <c s="340"/>
      <c s="339"/>
      <c s="373"/>
      <c s="334">
        <f t="shared" si="70"/>
        <v>0</v>
      </c>
      <c s="374"/>
      <c s="375"/>
      <c s="376"/>
      <c s="395" t="str">
        <f t="shared" si="74"/>
        <v/>
      </c>
      <c s="375"/>
      <c s="377"/>
    </row>
    <row r="1116" spans="4:19" ht="18" customHeight="1">
      <c r="D1116">
        <f t="shared" si="75"/>
        <v>0</v>
      </c>
      <c s="338"/>
      <c s="338"/>
      <c s="337"/>
      <c s="339"/>
      <c s="340"/>
      <c s="340"/>
      <c s="339"/>
      <c s="373"/>
      <c s="334">
        <f t="shared" si="70"/>
        <v>0</v>
      </c>
      <c s="374"/>
      <c s="375"/>
      <c s="376"/>
      <c s="395" t="str">
        <f t="shared" si="74"/>
        <v/>
      </c>
      <c s="375"/>
      <c s="377"/>
    </row>
    <row r="1117" spans="4:19" ht="18" customHeight="1">
      <c r="D1117">
        <f t="shared" si="75"/>
        <v>0</v>
      </c>
      <c s="338"/>
      <c s="338"/>
      <c s="337"/>
      <c s="339"/>
      <c s="340"/>
      <c s="340"/>
      <c s="339"/>
      <c s="373"/>
      <c s="334">
        <f t="shared" si="76" ref="M1117:M1180">IFERROR(IF(D1117&gt;=1,(IF(L1117&gt;=$H$1,ROUNDDOWN(($G$1-L1117)/365,0),0)),0),0)</f>
        <v>0</v>
      </c>
      <c s="374"/>
      <c s="375"/>
      <c s="376"/>
      <c s="395" t="str">
        <f t="shared" si="74"/>
        <v/>
      </c>
      <c s="375"/>
      <c s="377"/>
    </row>
    <row r="1118" spans="4:20" ht="18" customHeight="1">
      <c r="D1118">
        <f t="shared" si="75"/>
        <v>0</v>
      </c>
      <c s="338"/>
      <c s="338"/>
      <c s="337"/>
      <c s="339"/>
      <c s="340"/>
      <c s="340"/>
      <c s="339"/>
      <c s="373"/>
      <c s="334">
        <f t="shared" si="76"/>
        <v>0</v>
      </c>
      <c s="374"/>
      <c s="375"/>
      <c s="376"/>
      <c s="395" t="str">
        <f t="shared" si="74"/>
        <v/>
      </c>
      <c s="375"/>
      <c s="377"/>
      <c t="s">
        <v>142</v>
      </c>
    </row>
    <row r="1119" spans="4:19" ht="18" customHeight="1">
      <c r="D1119">
        <f t="shared" si="75"/>
        <v>0</v>
      </c>
      <c s="338"/>
      <c s="338"/>
      <c s="337"/>
      <c s="339"/>
      <c s="340"/>
      <c s="340"/>
      <c s="339"/>
      <c s="373"/>
      <c s="334">
        <f t="shared" si="76"/>
        <v>0</v>
      </c>
      <c s="374"/>
      <c s="375"/>
      <c s="376"/>
      <c s="395" t="str">
        <f t="shared" si="74"/>
        <v/>
      </c>
      <c s="375"/>
      <c s="377"/>
    </row>
    <row r="1120" spans="4:19" ht="18" customHeight="1">
      <c r="D1120">
        <f t="shared" si="77" ref="D1120:D1132">IF(E1120&gt;=1,(IF(LEN(I1120)&gt;=2,(IF(LEN(K1120)&gt;=1,(IF(N1120&gt;=18,1,0)),0)),0)),0)</f>
        <v>0</v>
      </c>
      <c s="338"/>
      <c s="338"/>
      <c s="337"/>
      <c s="339"/>
      <c s="340"/>
      <c s="340"/>
      <c s="339"/>
      <c s="373"/>
      <c s="334">
        <f t="shared" si="76"/>
        <v>0</v>
      </c>
      <c s="374"/>
      <c s="375"/>
      <c s="376"/>
      <c s="395" t="str">
        <f t="shared" si="74"/>
        <v/>
      </c>
      <c s="375"/>
      <c s="377"/>
    </row>
    <row r="1121" spans="4:19" ht="18" customHeight="1">
      <c r="D1121">
        <f t="shared" si="77"/>
        <v>0</v>
      </c>
      <c s="338"/>
      <c s="338"/>
      <c s="337"/>
      <c s="339"/>
      <c s="340"/>
      <c s="340"/>
      <c s="339"/>
      <c s="373"/>
      <c s="334">
        <f t="shared" si="76"/>
        <v>0</v>
      </c>
      <c s="374"/>
      <c s="375"/>
      <c s="376"/>
      <c s="395" t="str">
        <f t="shared" si="74"/>
        <v/>
      </c>
      <c s="375"/>
      <c s="377"/>
    </row>
    <row r="1122" spans="4:19" ht="18" customHeight="1">
      <c r="D1122">
        <f t="shared" si="77"/>
        <v>0</v>
      </c>
      <c s="338"/>
      <c s="338"/>
      <c s="337"/>
      <c s="339"/>
      <c s="340"/>
      <c s="340"/>
      <c s="339"/>
      <c s="373"/>
      <c s="334">
        <f t="shared" si="76"/>
        <v>0</v>
      </c>
      <c s="374"/>
      <c s="375"/>
      <c s="376"/>
      <c s="395" t="str">
        <f t="shared" si="74"/>
        <v/>
      </c>
      <c s="375"/>
      <c s="377"/>
    </row>
    <row r="1123" spans="4:19" ht="18" customHeight="1">
      <c r="D1123">
        <f t="shared" si="77"/>
        <v>0</v>
      </c>
      <c s="338"/>
      <c s="338"/>
      <c s="337"/>
      <c s="339"/>
      <c s="340"/>
      <c s="340"/>
      <c s="339"/>
      <c s="373"/>
      <c s="334">
        <f t="shared" si="76"/>
        <v>0</v>
      </c>
      <c s="374"/>
      <c s="375"/>
      <c s="376"/>
      <c s="395" t="str">
        <f t="shared" si="74"/>
        <v/>
      </c>
      <c s="375"/>
      <c s="377"/>
    </row>
    <row r="1124" spans="4:19" ht="18" customHeight="1">
      <c r="D1124">
        <f t="shared" si="77"/>
        <v>0</v>
      </c>
      <c s="338"/>
      <c s="338"/>
      <c s="337"/>
      <c s="339"/>
      <c s="340"/>
      <c s="340"/>
      <c s="339"/>
      <c s="373"/>
      <c s="334">
        <f t="shared" si="76"/>
        <v>0</v>
      </c>
      <c s="374"/>
      <c s="375"/>
      <c s="376"/>
      <c s="395" t="str">
        <f t="shared" si="74"/>
        <v/>
      </c>
      <c s="375"/>
      <c s="377"/>
    </row>
    <row r="1125" spans="4:19" ht="18" customHeight="1">
      <c r="D1125">
        <f t="shared" si="77"/>
        <v>0</v>
      </c>
      <c s="338"/>
      <c s="338"/>
      <c s="337"/>
      <c s="339"/>
      <c s="340"/>
      <c s="340"/>
      <c s="339"/>
      <c s="373"/>
      <c s="334">
        <f t="shared" si="76"/>
        <v>0</v>
      </c>
      <c s="374"/>
      <c s="375"/>
      <c s="376"/>
      <c s="395" t="str">
        <f t="shared" si="74"/>
        <v/>
      </c>
      <c s="375"/>
      <c s="377"/>
    </row>
    <row r="1126" spans="4:19" ht="18" customHeight="1">
      <c r="D1126">
        <f t="shared" si="77"/>
        <v>0</v>
      </c>
      <c s="338"/>
      <c s="338"/>
      <c s="337"/>
      <c s="339"/>
      <c s="340"/>
      <c s="340"/>
      <c s="339"/>
      <c s="373"/>
      <c s="334">
        <f t="shared" si="76"/>
        <v>0</v>
      </c>
      <c s="374"/>
      <c s="375"/>
      <c s="376"/>
      <c s="395" t="str">
        <f t="shared" si="74"/>
        <v/>
      </c>
      <c s="375"/>
      <c s="377"/>
    </row>
    <row r="1127" spans="4:19" ht="18" customHeight="1">
      <c r="D1127">
        <f t="shared" si="77"/>
        <v>0</v>
      </c>
      <c s="338"/>
      <c s="338"/>
      <c s="337"/>
      <c s="339"/>
      <c s="340"/>
      <c s="340"/>
      <c s="339"/>
      <c s="373"/>
      <c s="334">
        <f t="shared" si="76"/>
        <v>0</v>
      </c>
      <c s="374"/>
      <c s="375"/>
      <c s="376"/>
      <c s="395" t="str">
        <f t="shared" si="74"/>
        <v/>
      </c>
      <c s="375"/>
      <c s="377"/>
    </row>
    <row r="1128" spans="4:19" ht="18" customHeight="1">
      <c r="D1128">
        <f t="shared" si="77"/>
        <v>0</v>
      </c>
      <c s="338"/>
      <c s="338"/>
      <c s="337"/>
      <c s="339"/>
      <c s="340"/>
      <c s="340"/>
      <c s="339"/>
      <c s="373"/>
      <c s="334">
        <f t="shared" si="76"/>
        <v>0</v>
      </c>
      <c s="374"/>
      <c s="375"/>
      <c s="376"/>
      <c s="395" t="str">
        <f t="shared" si="74"/>
        <v/>
      </c>
      <c s="375"/>
      <c s="377"/>
    </row>
    <row r="1129" spans="4:19" ht="18" customHeight="1">
      <c r="D1129">
        <f t="shared" si="77"/>
        <v>0</v>
      </c>
      <c s="338"/>
      <c s="338"/>
      <c s="337"/>
      <c s="339"/>
      <c s="340"/>
      <c s="340"/>
      <c s="339"/>
      <c s="373"/>
      <c s="334">
        <f t="shared" si="76"/>
        <v>0</v>
      </c>
      <c s="374"/>
      <c s="375"/>
      <c s="376"/>
      <c s="395" t="str">
        <f t="shared" si="74"/>
        <v/>
      </c>
      <c s="375"/>
      <c s="377"/>
    </row>
    <row r="1130" spans="4:19" ht="18" customHeight="1">
      <c r="D1130">
        <f t="shared" si="77"/>
        <v>0</v>
      </c>
      <c s="338"/>
      <c s="338"/>
      <c s="337"/>
      <c s="339"/>
      <c s="340"/>
      <c s="340"/>
      <c s="339"/>
      <c s="373"/>
      <c s="334">
        <f t="shared" si="76"/>
        <v>0</v>
      </c>
      <c s="374"/>
      <c s="375"/>
      <c s="376"/>
      <c s="395" t="str">
        <f t="shared" si="74"/>
        <v/>
      </c>
      <c s="375"/>
      <c s="377"/>
    </row>
    <row r="1131" spans="4:19" ht="18" customHeight="1">
      <c r="D1131">
        <f t="shared" si="77"/>
        <v>0</v>
      </c>
      <c s="338"/>
      <c s="338"/>
      <c s="337"/>
      <c s="339"/>
      <c s="340"/>
      <c s="340"/>
      <c s="339"/>
      <c s="373"/>
      <c s="334">
        <f t="shared" si="76"/>
        <v>0</v>
      </c>
      <c s="374"/>
      <c s="375"/>
      <c s="376"/>
      <c s="395" t="str">
        <f t="shared" si="74"/>
        <v/>
      </c>
      <c s="375"/>
      <c s="377"/>
    </row>
    <row r="1132" spans="4:19" ht="18" customHeight="1">
      <c r="D1132">
        <f t="shared" si="77"/>
        <v>0</v>
      </c>
      <c s="338"/>
      <c s="338"/>
      <c s="337"/>
      <c s="339"/>
      <c s="340"/>
      <c s="340"/>
      <c s="339"/>
      <c s="373"/>
      <c s="334">
        <f t="shared" si="76"/>
        <v>0</v>
      </c>
      <c s="374"/>
      <c s="375"/>
      <c s="376"/>
      <c s="395" t="str">
        <f t="shared" si="74"/>
        <v/>
      </c>
      <c s="375"/>
      <c s="377"/>
    </row>
    <row r="1133" spans="4:19" ht="18" customHeight="1">
      <c r="D1133">
        <f t="shared" si="78" ref="D1133:D1165">IF(E1133&gt;=1,(IF(LEN(I1133)&gt;=2,(IF(LEN(K1133)&gt;=1,(IF(N1133&gt;=18,1,0)),0)),0)),0)</f>
        <v>0</v>
      </c>
      <c s="338"/>
      <c s="338"/>
      <c s="337"/>
      <c s="339"/>
      <c s="340"/>
      <c s="340"/>
      <c s="339"/>
      <c s="373"/>
      <c s="334">
        <f t="shared" si="76"/>
        <v>0</v>
      </c>
      <c s="374"/>
      <c s="375"/>
      <c s="376"/>
      <c s="395" t="str">
        <f t="shared" si="74"/>
        <v/>
      </c>
      <c s="375"/>
      <c s="377"/>
    </row>
    <row r="1134" spans="4:19" ht="18" customHeight="1">
      <c r="D1134">
        <f t="shared" si="78"/>
        <v>0</v>
      </c>
      <c s="338"/>
      <c s="338"/>
      <c s="337"/>
      <c s="339"/>
      <c s="340"/>
      <c s="340"/>
      <c s="339"/>
      <c s="373"/>
      <c s="334">
        <f t="shared" si="76"/>
        <v>0</v>
      </c>
      <c s="374"/>
      <c s="375"/>
      <c s="376"/>
      <c s="395" t="str">
        <f t="shared" si="74"/>
        <v/>
      </c>
      <c s="375"/>
      <c s="377"/>
    </row>
    <row r="1135" spans="4:19" ht="18" customHeight="1">
      <c r="D1135">
        <f t="shared" si="78"/>
        <v>0</v>
      </c>
      <c s="338"/>
      <c s="338"/>
      <c s="337"/>
      <c s="339"/>
      <c s="340"/>
      <c s="340"/>
      <c s="339"/>
      <c s="373"/>
      <c s="334">
        <f t="shared" si="76"/>
        <v>0</v>
      </c>
      <c s="374"/>
      <c s="375"/>
      <c s="376"/>
      <c s="395" t="str">
        <f t="shared" si="74"/>
        <v/>
      </c>
      <c s="375"/>
      <c s="377"/>
    </row>
    <row r="1136" spans="4:19" ht="18" customHeight="1">
      <c r="D1136">
        <f t="shared" si="78"/>
        <v>0</v>
      </c>
      <c s="338"/>
      <c s="338"/>
      <c s="337"/>
      <c s="339"/>
      <c s="340"/>
      <c s="340"/>
      <c s="339"/>
      <c s="373"/>
      <c s="334">
        <f t="shared" si="76"/>
        <v>0</v>
      </c>
      <c s="374"/>
      <c s="375"/>
      <c s="376"/>
      <c s="395" t="str">
        <f t="shared" si="74"/>
        <v/>
      </c>
      <c s="375"/>
      <c s="377"/>
    </row>
    <row r="1137" spans="4:19" ht="18" customHeight="1">
      <c r="D1137">
        <f t="shared" si="78"/>
        <v>0</v>
      </c>
      <c s="338"/>
      <c s="338"/>
      <c s="337"/>
      <c s="339"/>
      <c s="340"/>
      <c s="340"/>
      <c s="339"/>
      <c s="373"/>
      <c s="334">
        <f t="shared" si="76"/>
        <v>0</v>
      </c>
      <c s="374"/>
      <c s="375"/>
      <c s="376"/>
      <c s="395" t="str">
        <f t="shared" si="74"/>
        <v/>
      </c>
      <c s="375"/>
      <c s="377"/>
    </row>
    <row r="1138" spans="4:19" ht="18" customHeight="1">
      <c r="D1138">
        <f t="shared" si="78"/>
        <v>0</v>
      </c>
      <c s="338"/>
      <c s="338"/>
      <c s="337"/>
      <c s="339"/>
      <c s="340"/>
      <c s="340"/>
      <c s="339"/>
      <c s="373"/>
      <c s="334">
        <f t="shared" si="76"/>
        <v>0</v>
      </c>
      <c s="374"/>
      <c s="375"/>
      <c s="376"/>
      <c s="395" t="str">
        <f t="shared" si="74"/>
        <v/>
      </c>
      <c s="375"/>
      <c s="377"/>
    </row>
    <row r="1139" spans="4:19" ht="18" customHeight="1">
      <c r="D1139">
        <f t="shared" si="78"/>
        <v>0</v>
      </c>
      <c s="338"/>
      <c s="338"/>
      <c s="337"/>
      <c s="339"/>
      <c s="340"/>
      <c s="340"/>
      <c s="339"/>
      <c s="373"/>
      <c s="334">
        <f t="shared" si="76"/>
        <v>0</v>
      </c>
      <c s="374"/>
      <c s="375"/>
      <c s="376"/>
      <c s="395" t="str">
        <f t="shared" si="74"/>
        <v/>
      </c>
      <c s="375"/>
      <c s="377"/>
    </row>
    <row r="1140" spans="4:19" ht="18" customHeight="1">
      <c r="D1140">
        <f t="shared" si="78"/>
        <v>0</v>
      </c>
      <c s="338"/>
      <c s="338"/>
      <c s="337"/>
      <c s="339"/>
      <c s="340"/>
      <c s="340"/>
      <c s="339"/>
      <c s="373"/>
      <c s="334">
        <f t="shared" si="76"/>
        <v>0</v>
      </c>
      <c s="374"/>
      <c s="375"/>
      <c s="376"/>
      <c s="395" t="str">
        <f t="shared" si="74"/>
        <v/>
      </c>
      <c s="375"/>
      <c s="377"/>
    </row>
    <row r="1141" spans="4:19" ht="18" customHeight="1">
      <c r="D1141">
        <f t="shared" si="78"/>
        <v>0</v>
      </c>
      <c s="338"/>
      <c s="338"/>
      <c s="337"/>
      <c s="339"/>
      <c s="340"/>
      <c s="340"/>
      <c s="339"/>
      <c s="373"/>
      <c s="334">
        <f t="shared" si="76"/>
        <v>0</v>
      </c>
      <c s="374"/>
      <c s="375"/>
      <c s="376"/>
      <c s="395" t="str">
        <f t="shared" si="74"/>
        <v/>
      </c>
      <c s="375"/>
      <c s="377"/>
    </row>
    <row r="1142" spans="4:19" ht="18" customHeight="1">
      <c r="D1142">
        <f t="shared" si="78"/>
        <v>0</v>
      </c>
      <c s="338"/>
      <c s="338"/>
      <c s="337"/>
      <c s="339"/>
      <c s="340"/>
      <c s="340"/>
      <c s="339"/>
      <c s="373"/>
      <c s="334">
        <f t="shared" si="76"/>
        <v>0</v>
      </c>
      <c s="374"/>
      <c s="375"/>
      <c s="376"/>
      <c s="395" t="str">
        <f t="shared" si="74"/>
        <v/>
      </c>
      <c s="375"/>
      <c s="377"/>
    </row>
    <row r="1143" spans="4:19" ht="18" customHeight="1">
      <c r="D1143">
        <f t="shared" si="78"/>
        <v>0</v>
      </c>
      <c s="338"/>
      <c s="338"/>
      <c s="337"/>
      <c s="339"/>
      <c s="340"/>
      <c s="340"/>
      <c s="339"/>
      <c s="373"/>
      <c s="334">
        <f t="shared" si="76"/>
        <v>0</v>
      </c>
      <c s="374"/>
      <c s="375"/>
      <c s="376"/>
      <c s="395" t="str">
        <f t="shared" si="74"/>
        <v/>
      </c>
      <c s="375"/>
      <c s="377"/>
    </row>
    <row r="1144" spans="4:19" ht="18" customHeight="1">
      <c r="D1144">
        <f t="shared" si="78"/>
        <v>0</v>
      </c>
      <c s="338"/>
      <c s="338"/>
      <c s="337"/>
      <c s="339"/>
      <c s="340"/>
      <c s="340"/>
      <c s="339"/>
      <c s="373"/>
      <c s="334">
        <f t="shared" si="76"/>
        <v>0</v>
      </c>
      <c s="374"/>
      <c s="375"/>
      <c s="376"/>
      <c s="395" t="str">
        <f t="shared" si="74"/>
        <v/>
      </c>
      <c s="375"/>
      <c s="377"/>
    </row>
    <row r="1145" spans="4:19" ht="18" customHeight="1">
      <c r="D1145">
        <f t="shared" si="78"/>
        <v>0</v>
      </c>
      <c s="338"/>
      <c s="338"/>
      <c s="337"/>
      <c s="339"/>
      <c s="340"/>
      <c s="340"/>
      <c s="339"/>
      <c s="373"/>
      <c s="334">
        <f t="shared" si="76"/>
        <v>0</v>
      </c>
      <c s="374"/>
      <c s="375"/>
      <c s="376"/>
      <c s="395" t="str">
        <f t="shared" si="74"/>
        <v/>
      </c>
      <c s="375"/>
      <c s="377"/>
    </row>
    <row r="1146" spans="4:19" ht="18" customHeight="1">
      <c r="D1146">
        <f t="shared" si="78"/>
        <v>0</v>
      </c>
      <c s="338"/>
      <c s="338"/>
      <c s="337"/>
      <c s="339"/>
      <c s="340"/>
      <c s="340"/>
      <c s="339"/>
      <c s="373"/>
      <c s="334">
        <f t="shared" si="76"/>
        <v>0</v>
      </c>
      <c s="374"/>
      <c s="375"/>
      <c s="376"/>
      <c s="395" t="str">
        <f t="shared" si="74"/>
        <v/>
      </c>
      <c s="375"/>
      <c s="377"/>
    </row>
    <row r="1147" spans="4:19" ht="18" customHeight="1">
      <c r="D1147">
        <f t="shared" si="78"/>
        <v>0</v>
      </c>
      <c s="338"/>
      <c s="338"/>
      <c s="337"/>
      <c s="339"/>
      <c s="340"/>
      <c s="340"/>
      <c s="339"/>
      <c s="373"/>
      <c s="334">
        <f t="shared" si="76"/>
        <v>0</v>
      </c>
      <c s="374"/>
      <c s="375"/>
      <c s="376"/>
      <c s="395" t="str">
        <f t="shared" si="74"/>
        <v/>
      </c>
      <c s="375"/>
      <c s="377"/>
    </row>
    <row r="1148" spans="4:19" ht="18" customHeight="1">
      <c r="D1148">
        <f t="shared" si="78"/>
        <v>0</v>
      </c>
      <c s="338"/>
      <c s="338"/>
      <c s="337"/>
      <c s="339"/>
      <c s="340"/>
      <c s="340"/>
      <c s="339"/>
      <c s="373"/>
      <c s="334">
        <f t="shared" si="76"/>
        <v>0</v>
      </c>
      <c s="374"/>
      <c s="375"/>
      <c s="376"/>
      <c s="395" t="str">
        <f t="shared" si="74"/>
        <v/>
      </c>
      <c s="375"/>
      <c s="377"/>
    </row>
    <row r="1149" spans="4:19" ht="18" customHeight="1">
      <c r="D1149">
        <f t="shared" si="78"/>
        <v>0</v>
      </c>
      <c s="338"/>
      <c s="338"/>
      <c s="337"/>
      <c s="339"/>
      <c s="340"/>
      <c s="340"/>
      <c s="339"/>
      <c s="373"/>
      <c s="334">
        <f t="shared" si="76"/>
        <v>0</v>
      </c>
      <c s="374"/>
      <c s="375"/>
      <c s="376"/>
      <c s="395" t="str">
        <f t="shared" si="74"/>
        <v/>
      </c>
      <c s="375"/>
      <c s="377"/>
    </row>
    <row r="1150" spans="4:19" ht="18" customHeight="1">
      <c r="D1150">
        <f t="shared" si="78"/>
        <v>0</v>
      </c>
      <c s="338"/>
      <c s="338"/>
      <c s="337"/>
      <c s="339"/>
      <c s="340"/>
      <c s="340"/>
      <c s="339"/>
      <c s="373"/>
      <c s="334">
        <f t="shared" si="76"/>
        <v>0</v>
      </c>
      <c s="374"/>
      <c s="375"/>
      <c s="376"/>
      <c s="395" t="str">
        <f t="shared" si="74"/>
        <v/>
      </c>
      <c s="375"/>
      <c s="377"/>
    </row>
    <row r="1151" spans="4:19" ht="18" customHeight="1">
      <c r="D1151">
        <f t="shared" si="78"/>
        <v>0</v>
      </c>
      <c s="338"/>
      <c s="338"/>
      <c s="337"/>
      <c s="339"/>
      <c s="340"/>
      <c s="340"/>
      <c s="339"/>
      <c s="373"/>
      <c s="334">
        <f t="shared" si="76"/>
        <v>0</v>
      </c>
      <c s="374"/>
      <c s="375"/>
      <c s="376"/>
      <c s="395" t="str">
        <f t="shared" si="74"/>
        <v/>
      </c>
      <c s="375"/>
      <c s="377"/>
    </row>
    <row r="1152" spans="4:19" ht="18" customHeight="1">
      <c r="D1152">
        <f t="shared" si="78"/>
        <v>0</v>
      </c>
      <c s="338"/>
      <c s="338"/>
      <c s="337"/>
      <c s="339"/>
      <c s="340"/>
      <c s="340"/>
      <c s="339"/>
      <c s="373"/>
      <c s="334">
        <f t="shared" si="76"/>
        <v>0</v>
      </c>
      <c s="374"/>
      <c s="375"/>
      <c s="376"/>
      <c s="395" t="str">
        <f t="shared" si="74"/>
        <v/>
      </c>
      <c s="375"/>
      <c s="377"/>
    </row>
    <row r="1153" spans="4:19" ht="18" customHeight="1">
      <c r="D1153">
        <f t="shared" si="78"/>
        <v>0</v>
      </c>
      <c s="338"/>
      <c s="338"/>
      <c s="337"/>
      <c s="339"/>
      <c s="340"/>
      <c s="340"/>
      <c s="339"/>
      <c s="373"/>
      <c s="334">
        <f t="shared" si="76"/>
        <v>0</v>
      </c>
      <c s="374"/>
      <c s="375"/>
      <c s="376"/>
      <c s="395" t="str">
        <f t="shared" si="74"/>
        <v/>
      </c>
      <c s="375"/>
      <c s="377"/>
    </row>
    <row r="1154" spans="4:19" ht="18" customHeight="1">
      <c r="D1154">
        <f t="shared" si="78"/>
        <v>0</v>
      </c>
      <c s="338"/>
      <c s="338"/>
      <c s="337"/>
      <c s="339"/>
      <c s="340"/>
      <c s="340"/>
      <c s="339"/>
      <c s="373"/>
      <c s="334">
        <f t="shared" si="76"/>
        <v>0</v>
      </c>
      <c s="374"/>
      <c s="375"/>
      <c s="376"/>
      <c s="395" t="str">
        <f t="shared" si="74"/>
        <v/>
      </c>
      <c s="375"/>
      <c s="377"/>
    </row>
    <row r="1155" spans="4:19" ht="18" customHeight="1">
      <c r="D1155">
        <f t="shared" si="78"/>
        <v>0</v>
      </c>
      <c s="338"/>
      <c s="338"/>
      <c s="337"/>
      <c s="339"/>
      <c s="340"/>
      <c s="340"/>
      <c s="339"/>
      <c s="373"/>
      <c s="334">
        <f t="shared" si="76"/>
        <v>0</v>
      </c>
      <c s="374"/>
      <c s="375"/>
      <c s="376"/>
      <c s="395" t="str">
        <f t="shared" si="74"/>
        <v/>
      </c>
      <c s="375"/>
      <c s="377"/>
    </row>
    <row r="1156" spans="4:20" ht="18" customHeight="1">
      <c r="D1156">
        <f t="shared" si="78"/>
        <v>0</v>
      </c>
      <c s="338"/>
      <c s="338"/>
      <c s="337"/>
      <c s="339"/>
      <c s="340"/>
      <c s="340"/>
      <c s="339"/>
      <c s="373"/>
      <c s="334">
        <f t="shared" si="76"/>
        <v>0</v>
      </c>
      <c s="374"/>
      <c s="375"/>
      <c s="376"/>
      <c s="395" t="str">
        <f t="shared" si="74"/>
        <v/>
      </c>
      <c s="375"/>
      <c s="377"/>
      <c t="s">
        <v>130</v>
      </c>
    </row>
    <row r="1157" spans="4:19" ht="18" customHeight="1">
      <c r="D1157">
        <f t="shared" si="78"/>
        <v>0</v>
      </c>
      <c s="338"/>
      <c s="338"/>
      <c s="337"/>
      <c s="339"/>
      <c s="340"/>
      <c s="340"/>
      <c s="339"/>
      <c s="373"/>
      <c s="334">
        <f t="shared" si="76"/>
        <v>0</v>
      </c>
      <c s="374"/>
      <c s="375"/>
      <c s="376"/>
      <c s="395" t="str">
        <f t="shared" si="74"/>
        <v/>
      </c>
      <c s="375"/>
      <c s="377"/>
    </row>
    <row r="1158" spans="4:19" ht="18" customHeight="1">
      <c r="D1158">
        <f t="shared" si="78"/>
        <v>0</v>
      </c>
      <c s="338"/>
      <c s="338"/>
      <c s="337"/>
      <c s="339"/>
      <c s="340"/>
      <c s="340"/>
      <c s="339"/>
      <c s="373"/>
      <c s="334">
        <f t="shared" si="76"/>
        <v>0</v>
      </c>
      <c s="374"/>
      <c s="375"/>
      <c s="376"/>
      <c s="395" t="str">
        <f t="shared" si="74"/>
        <v/>
      </c>
      <c s="375"/>
      <c s="377"/>
    </row>
    <row r="1159" spans="4:19" ht="18" customHeight="1">
      <c r="D1159">
        <f t="shared" si="78"/>
        <v>0</v>
      </c>
      <c s="338"/>
      <c s="338"/>
      <c s="337"/>
      <c s="339"/>
      <c s="340"/>
      <c s="340"/>
      <c s="339"/>
      <c s="373"/>
      <c s="334">
        <f t="shared" si="76"/>
        <v>0</v>
      </c>
      <c s="374"/>
      <c s="375"/>
      <c s="376"/>
      <c s="395" t="str">
        <f t="shared" si="79" ref="Q1159:Q1222">SUBSTITUTE(P1159,LEFT(P1159,8),"xxxxxxxx")</f>
        <v/>
      </c>
      <c s="375"/>
      <c s="377"/>
    </row>
    <row r="1160" spans="4:19" ht="18" customHeight="1">
      <c r="D1160">
        <f t="shared" si="78"/>
        <v>0</v>
      </c>
      <c s="338"/>
      <c s="338"/>
      <c s="337"/>
      <c s="339"/>
      <c s="340"/>
      <c s="340"/>
      <c s="339"/>
      <c s="373"/>
      <c s="334">
        <f t="shared" si="76"/>
        <v>0</v>
      </c>
      <c s="374"/>
      <c s="375"/>
      <c s="376"/>
      <c s="395" t="str">
        <f t="shared" si="79"/>
        <v/>
      </c>
      <c s="375"/>
      <c s="377"/>
    </row>
    <row r="1161" spans="4:19" ht="18" customHeight="1">
      <c r="D1161">
        <f t="shared" si="78"/>
        <v>0</v>
      </c>
      <c s="338"/>
      <c s="338"/>
      <c s="337"/>
      <c s="339"/>
      <c s="340"/>
      <c s="340"/>
      <c s="339"/>
      <c s="373"/>
      <c s="334">
        <f t="shared" si="76"/>
        <v>0</v>
      </c>
      <c s="374"/>
      <c s="375"/>
      <c s="376"/>
      <c s="395" t="str">
        <f t="shared" si="79"/>
        <v/>
      </c>
      <c s="375"/>
      <c s="377"/>
    </row>
    <row r="1162" spans="4:19" ht="18" customHeight="1">
      <c r="D1162">
        <f t="shared" si="78"/>
        <v>0</v>
      </c>
      <c s="338"/>
      <c s="338"/>
      <c s="337"/>
      <c s="339"/>
      <c s="340"/>
      <c s="340"/>
      <c s="339"/>
      <c s="373"/>
      <c s="334">
        <f t="shared" si="76"/>
        <v>0</v>
      </c>
      <c s="374"/>
      <c s="375"/>
      <c s="376"/>
      <c s="395" t="str">
        <f t="shared" si="79"/>
        <v/>
      </c>
      <c s="375"/>
      <c s="377"/>
    </row>
    <row r="1163" spans="4:19" ht="18" customHeight="1">
      <c r="D1163">
        <f t="shared" si="78"/>
        <v>0</v>
      </c>
      <c s="338"/>
      <c s="338"/>
      <c s="337"/>
      <c s="339"/>
      <c s="340"/>
      <c s="340"/>
      <c s="339"/>
      <c s="373"/>
      <c s="334">
        <f t="shared" si="76"/>
        <v>0</v>
      </c>
      <c s="374"/>
      <c s="375"/>
      <c s="376"/>
      <c s="395" t="str">
        <f t="shared" si="79"/>
        <v/>
      </c>
      <c s="375"/>
      <c s="377"/>
    </row>
    <row r="1164" spans="4:19" ht="18" customHeight="1">
      <c r="D1164">
        <f t="shared" si="78"/>
        <v>0</v>
      </c>
      <c s="338"/>
      <c s="338"/>
      <c s="337"/>
      <c s="339"/>
      <c s="340"/>
      <c s="340"/>
      <c s="339"/>
      <c s="373"/>
      <c s="334">
        <f t="shared" si="76"/>
        <v>0</v>
      </c>
      <c s="374"/>
      <c s="375"/>
      <c s="376"/>
      <c s="395" t="str">
        <f t="shared" si="79"/>
        <v/>
      </c>
      <c s="375"/>
      <c s="377"/>
    </row>
    <row r="1165" spans="4:19" ht="18" customHeight="1">
      <c r="D1165">
        <f t="shared" si="78"/>
        <v>0</v>
      </c>
      <c s="338"/>
      <c s="338"/>
      <c s="337"/>
      <c s="339"/>
      <c s="340"/>
      <c s="340"/>
      <c s="339"/>
      <c s="373"/>
      <c s="334">
        <f t="shared" si="76"/>
        <v>0</v>
      </c>
      <c s="374"/>
      <c s="375"/>
      <c s="376"/>
      <c s="395" t="str">
        <f t="shared" si="79"/>
        <v/>
      </c>
      <c s="375"/>
      <c s="377"/>
    </row>
    <row r="1166" spans="4:19" ht="18" customHeight="1">
      <c r="D1166">
        <f t="shared" si="80" ref="D1166:D1184">IF(E1166&gt;=1,(IF(LEN(I1166)&gt;=2,(IF(LEN(K1166)&gt;=1,(IF(N1166&gt;=18,1,0)),0)),0)),0)</f>
        <v>0</v>
      </c>
      <c s="338"/>
      <c s="338"/>
      <c s="337"/>
      <c s="339"/>
      <c s="340"/>
      <c s="340"/>
      <c s="339"/>
      <c s="373"/>
      <c s="334">
        <f t="shared" si="76"/>
        <v>0</v>
      </c>
      <c s="374"/>
      <c s="375"/>
      <c s="376"/>
      <c s="395" t="str">
        <f t="shared" si="79"/>
        <v/>
      </c>
      <c s="375"/>
      <c s="377"/>
    </row>
    <row r="1167" spans="4:19" ht="18" customHeight="1">
      <c r="D1167">
        <f t="shared" si="80"/>
        <v>0</v>
      </c>
      <c s="338"/>
      <c s="338"/>
      <c s="337"/>
      <c s="339"/>
      <c s="340"/>
      <c s="340"/>
      <c s="339"/>
      <c s="373"/>
      <c s="334">
        <f t="shared" si="76"/>
        <v>0</v>
      </c>
      <c s="374"/>
      <c s="375"/>
      <c s="376"/>
      <c s="395" t="str">
        <f t="shared" si="79"/>
        <v/>
      </c>
      <c s="375"/>
      <c s="377"/>
    </row>
    <row r="1168" spans="4:19" ht="18" customHeight="1">
      <c r="D1168">
        <f t="shared" si="80"/>
        <v>0</v>
      </c>
      <c s="338"/>
      <c s="338"/>
      <c s="337"/>
      <c s="339"/>
      <c s="340"/>
      <c s="340"/>
      <c s="339"/>
      <c s="373"/>
      <c s="334">
        <f t="shared" si="76"/>
        <v>0</v>
      </c>
      <c s="374"/>
      <c s="375"/>
      <c s="376"/>
      <c s="395" t="str">
        <f t="shared" si="79"/>
        <v/>
      </c>
      <c s="375"/>
      <c s="377"/>
    </row>
    <row r="1169" spans="4:19" ht="18" customHeight="1">
      <c r="D1169">
        <f t="shared" si="80"/>
        <v>0</v>
      </c>
      <c s="338"/>
      <c s="338"/>
      <c s="337"/>
      <c s="339"/>
      <c s="340"/>
      <c s="340"/>
      <c s="339"/>
      <c s="373"/>
      <c s="334">
        <f t="shared" si="76"/>
        <v>0</v>
      </c>
      <c s="374"/>
      <c s="375"/>
      <c s="376"/>
      <c s="395" t="str">
        <f t="shared" si="79"/>
        <v/>
      </c>
      <c s="375"/>
      <c s="377"/>
    </row>
    <row r="1170" spans="4:19" ht="18" customHeight="1">
      <c r="D1170">
        <f t="shared" si="80"/>
        <v>0</v>
      </c>
      <c s="338"/>
      <c s="338"/>
      <c s="337"/>
      <c s="339"/>
      <c s="340"/>
      <c s="340"/>
      <c s="339"/>
      <c s="373"/>
      <c s="334">
        <f t="shared" si="76"/>
        <v>0</v>
      </c>
      <c s="374"/>
      <c s="375"/>
      <c s="376"/>
      <c s="395" t="str">
        <f t="shared" si="79"/>
        <v/>
      </c>
      <c s="375"/>
      <c s="377"/>
    </row>
    <row r="1171" spans="4:19" ht="18" customHeight="1">
      <c r="D1171">
        <f t="shared" si="80"/>
        <v>0</v>
      </c>
      <c s="338"/>
      <c s="338"/>
      <c s="337"/>
      <c s="339"/>
      <c s="340"/>
      <c s="340"/>
      <c s="339"/>
      <c s="373"/>
      <c s="334">
        <f t="shared" si="76"/>
        <v>0</v>
      </c>
      <c s="374"/>
      <c s="375"/>
      <c s="376"/>
      <c s="395" t="str">
        <f t="shared" si="79"/>
        <v/>
      </c>
      <c s="375"/>
      <c s="377"/>
    </row>
    <row r="1172" spans="4:19" ht="18" customHeight="1">
      <c r="D1172">
        <f t="shared" si="80"/>
        <v>0</v>
      </c>
      <c s="338"/>
      <c s="338"/>
      <c s="337"/>
      <c s="339"/>
      <c s="340"/>
      <c s="340"/>
      <c s="339"/>
      <c s="373"/>
      <c s="334">
        <f t="shared" si="76"/>
        <v>0</v>
      </c>
      <c s="374"/>
      <c s="375"/>
      <c s="376"/>
      <c s="395" t="str">
        <f t="shared" si="79"/>
        <v/>
      </c>
      <c s="375"/>
      <c s="377"/>
    </row>
    <row r="1173" spans="4:19" ht="18" customHeight="1">
      <c r="D1173">
        <f t="shared" si="80"/>
        <v>0</v>
      </c>
      <c s="338"/>
      <c s="338"/>
      <c s="337"/>
      <c s="339"/>
      <c s="340"/>
      <c s="340"/>
      <c s="339"/>
      <c s="373"/>
      <c s="334">
        <f t="shared" si="76"/>
        <v>0</v>
      </c>
      <c s="374"/>
      <c s="375"/>
      <c s="376"/>
      <c s="395" t="str">
        <f t="shared" si="79"/>
        <v/>
      </c>
      <c s="375"/>
      <c s="377"/>
    </row>
    <row r="1174" spans="4:19" ht="18" customHeight="1">
      <c r="D1174">
        <f t="shared" si="80"/>
        <v>0</v>
      </c>
      <c s="338"/>
      <c s="338"/>
      <c s="337"/>
      <c s="339"/>
      <c s="340"/>
      <c s="340"/>
      <c s="339"/>
      <c s="373"/>
      <c s="334">
        <f t="shared" si="76"/>
        <v>0</v>
      </c>
      <c s="374"/>
      <c s="375"/>
      <c s="376"/>
      <c s="395" t="str">
        <f t="shared" si="79"/>
        <v/>
      </c>
      <c s="375"/>
      <c s="377"/>
    </row>
    <row r="1175" spans="4:19" ht="18" customHeight="1">
      <c r="D1175">
        <f t="shared" si="80"/>
        <v>0</v>
      </c>
      <c s="338"/>
      <c s="338"/>
      <c s="337"/>
      <c s="339"/>
      <c s="340"/>
      <c s="340"/>
      <c s="339"/>
      <c s="373"/>
      <c s="334">
        <f t="shared" si="76"/>
        <v>0</v>
      </c>
      <c s="374"/>
      <c s="375"/>
      <c s="376"/>
      <c s="395" t="str">
        <f t="shared" si="79"/>
        <v/>
      </c>
      <c s="375"/>
      <c s="377"/>
    </row>
    <row r="1176" spans="4:19" ht="18" customHeight="1">
      <c r="D1176">
        <f t="shared" si="80"/>
        <v>0</v>
      </c>
      <c s="338"/>
      <c s="338"/>
      <c s="337"/>
      <c s="339"/>
      <c s="340"/>
      <c s="340"/>
      <c s="339"/>
      <c s="373"/>
      <c s="334">
        <f t="shared" si="76"/>
        <v>0</v>
      </c>
      <c s="374"/>
      <c s="375"/>
      <c s="376"/>
      <c s="395" t="str">
        <f t="shared" si="79"/>
        <v/>
      </c>
      <c s="375"/>
      <c s="377"/>
    </row>
    <row r="1177" spans="4:19" ht="18" customHeight="1">
      <c r="D1177">
        <f t="shared" si="80"/>
        <v>0</v>
      </c>
      <c s="338"/>
      <c s="338"/>
      <c s="337"/>
      <c s="339"/>
      <c s="340"/>
      <c s="340"/>
      <c s="339"/>
      <c s="373"/>
      <c s="334">
        <f t="shared" si="76"/>
        <v>0</v>
      </c>
      <c s="374"/>
      <c s="375"/>
      <c s="376"/>
      <c s="395" t="str">
        <f t="shared" si="79"/>
        <v/>
      </c>
      <c s="375"/>
      <c s="377"/>
    </row>
    <row r="1178" spans="4:19" ht="18" customHeight="1">
      <c r="D1178">
        <f t="shared" si="80"/>
        <v>0</v>
      </c>
      <c s="338"/>
      <c s="338"/>
      <c s="337"/>
      <c s="339"/>
      <c s="340"/>
      <c s="340"/>
      <c s="339"/>
      <c s="373"/>
      <c s="334">
        <f t="shared" si="76"/>
        <v>0</v>
      </c>
      <c s="374"/>
      <c s="375"/>
      <c s="376"/>
      <c s="395" t="str">
        <f t="shared" si="79"/>
        <v/>
      </c>
      <c s="375"/>
      <c s="377"/>
    </row>
    <row r="1179" spans="4:19" ht="18" customHeight="1">
      <c r="D1179">
        <f t="shared" si="80"/>
        <v>0</v>
      </c>
      <c s="338"/>
      <c s="338"/>
      <c s="337"/>
      <c s="339"/>
      <c s="340"/>
      <c s="340"/>
      <c s="339"/>
      <c s="373"/>
      <c s="334">
        <f t="shared" si="76"/>
        <v>0</v>
      </c>
      <c s="374"/>
      <c s="375"/>
      <c s="376"/>
      <c s="395" t="str">
        <f t="shared" si="79"/>
        <v/>
      </c>
      <c s="375"/>
      <c s="377"/>
    </row>
    <row r="1180" spans="4:19" ht="18" customHeight="1">
      <c r="D1180">
        <f t="shared" si="80"/>
        <v>0</v>
      </c>
      <c s="338"/>
      <c s="338"/>
      <c s="337"/>
      <c s="339"/>
      <c s="340"/>
      <c s="340"/>
      <c s="339"/>
      <c s="373"/>
      <c s="334">
        <f t="shared" si="76"/>
        <v>0</v>
      </c>
      <c s="374"/>
      <c s="375"/>
      <c s="376"/>
      <c s="395" t="str">
        <f t="shared" si="79"/>
        <v/>
      </c>
      <c s="375"/>
      <c s="377"/>
    </row>
    <row r="1181" spans="4:19" ht="18" customHeight="1">
      <c r="D1181">
        <f t="shared" si="80"/>
        <v>0</v>
      </c>
      <c s="338"/>
      <c s="338"/>
      <c s="337"/>
      <c s="339"/>
      <c s="340"/>
      <c s="340"/>
      <c s="339"/>
      <c s="373"/>
      <c s="334">
        <f t="shared" si="81" ref="M1181:M1238">IFERROR(IF(D1181&gt;=1,(IF(L1181&gt;=$H$1,ROUNDDOWN(($G$1-L1181)/365,0),0)),0),0)</f>
        <v>0</v>
      </c>
      <c s="374"/>
      <c s="375"/>
      <c s="376"/>
      <c s="395" t="str">
        <f t="shared" si="79"/>
        <v/>
      </c>
      <c s="375"/>
      <c s="377"/>
    </row>
    <row r="1182" spans="4:19" ht="16.5" customHeight="1">
      <c r="D1182">
        <f t="shared" si="80"/>
        <v>0</v>
      </c>
      <c s="338"/>
      <c s="338"/>
      <c s="337"/>
      <c s="339"/>
      <c s="340"/>
      <c s="340"/>
      <c s="339"/>
      <c s="373"/>
      <c s="334">
        <f t="shared" si="81"/>
        <v>0</v>
      </c>
      <c s="374"/>
      <c s="375"/>
      <c s="376"/>
      <c s="395" t="str">
        <f t="shared" si="79"/>
        <v/>
      </c>
      <c s="375"/>
      <c s="377"/>
    </row>
    <row r="1183" spans="4:19" ht="16.5" customHeight="1">
      <c r="D1183">
        <f t="shared" si="80"/>
        <v>0</v>
      </c>
      <c s="338"/>
      <c s="338"/>
      <c s="337"/>
      <c s="339"/>
      <c s="340"/>
      <c s="340"/>
      <c s="339"/>
      <c s="373"/>
      <c s="334">
        <f t="shared" si="81"/>
        <v>0</v>
      </c>
      <c s="374"/>
      <c s="375"/>
      <c s="376"/>
      <c s="395" t="str">
        <f t="shared" si="79"/>
        <v/>
      </c>
      <c s="375"/>
      <c s="377"/>
    </row>
    <row r="1184" spans="4:19" ht="16.5" customHeight="1">
      <c r="D1184">
        <f t="shared" si="80"/>
        <v>0</v>
      </c>
      <c s="338"/>
      <c s="338"/>
      <c s="337"/>
      <c s="339"/>
      <c s="340"/>
      <c s="340"/>
      <c s="339"/>
      <c s="373"/>
      <c s="334">
        <f t="shared" si="81"/>
        <v>0</v>
      </c>
      <c s="374"/>
      <c s="375"/>
      <c s="376"/>
      <c s="395" t="str">
        <f t="shared" si="79"/>
        <v/>
      </c>
      <c s="375"/>
      <c s="377"/>
    </row>
    <row r="1185" spans="4:19" ht="16.5" customHeight="1">
      <c r="D1185">
        <f t="shared" si="82" ref="D1185:D1193">IF(E1185&gt;=1,(IF(LEN(I1185)&gt;=2,(IF(LEN(K1185)&gt;=1,(IF(N1185&gt;=18,1,0)),0)),0)),0)</f>
        <v>0</v>
      </c>
      <c s="338"/>
      <c s="338"/>
      <c s="337"/>
      <c s="339"/>
      <c s="340"/>
      <c s="340"/>
      <c s="339"/>
      <c s="373"/>
      <c s="334">
        <f t="shared" si="81"/>
        <v>0</v>
      </c>
      <c s="374"/>
      <c s="375"/>
      <c s="376"/>
      <c s="395" t="str">
        <f t="shared" si="79"/>
        <v/>
      </c>
      <c s="375"/>
      <c s="377"/>
    </row>
    <row r="1186" spans="4:19" ht="18" customHeight="1">
      <c r="D1186">
        <f t="shared" si="82"/>
        <v>0</v>
      </c>
      <c s="338"/>
      <c s="338"/>
      <c s="337"/>
      <c s="339"/>
      <c s="340"/>
      <c s="340"/>
      <c s="339"/>
      <c s="373"/>
      <c s="334">
        <f t="shared" si="81"/>
        <v>0</v>
      </c>
      <c s="374"/>
      <c s="375"/>
      <c s="376"/>
      <c s="395" t="str">
        <f t="shared" si="79"/>
        <v/>
      </c>
      <c s="375"/>
      <c s="377"/>
    </row>
    <row r="1187" spans="4:19" ht="18" customHeight="1">
      <c r="D1187">
        <f t="shared" si="82"/>
        <v>0</v>
      </c>
      <c s="338"/>
      <c s="338"/>
      <c s="337"/>
      <c s="339"/>
      <c s="340"/>
      <c s="340"/>
      <c s="339"/>
      <c s="373"/>
      <c s="334">
        <f t="shared" si="81"/>
        <v>0</v>
      </c>
      <c s="374"/>
      <c s="375"/>
      <c s="376"/>
      <c s="395" t="str">
        <f t="shared" si="79"/>
        <v/>
      </c>
      <c s="375"/>
      <c s="377"/>
    </row>
    <row r="1188" spans="4:19" ht="18" customHeight="1">
      <c r="D1188">
        <f t="shared" si="82"/>
        <v>0</v>
      </c>
      <c s="338"/>
      <c s="338"/>
      <c s="337"/>
      <c s="339"/>
      <c s="340"/>
      <c s="340"/>
      <c s="339"/>
      <c s="373"/>
      <c s="334">
        <f t="shared" si="81"/>
        <v>0</v>
      </c>
      <c s="374"/>
      <c s="375"/>
      <c s="376"/>
      <c s="395" t="str">
        <f t="shared" si="79"/>
        <v/>
      </c>
      <c s="375"/>
      <c s="377"/>
    </row>
    <row r="1189" spans="4:19" ht="18" customHeight="1">
      <c r="D1189">
        <f t="shared" si="82"/>
        <v>0</v>
      </c>
      <c s="338"/>
      <c s="338"/>
      <c s="337"/>
      <c s="339"/>
      <c s="340"/>
      <c s="340"/>
      <c s="339"/>
      <c s="373"/>
      <c s="334">
        <f t="shared" si="81"/>
        <v>0</v>
      </c>
      <c s="374"/>
      <c s="375"/>
      <c s="376"/>
      <c s="395" t="str">
        <f t="shared" si="79"/>
        <v/>
      </c>
      <c s="375"/>
      <c s="377"/>
    </row>
    <row r="1190" spans="4:19" ht="18" customHeight="1">
      <c r="D1190">
        <f t="shared" si="82"/>
        <v>0</v>
      </c>
      <c s="338"/>
      <c s="338"/>
      <c s="337"/>
      <c s="339"/>
      <c s="340"/>
      <c s="340"/>
      <c s="339"/>
      <c s="373"/>
      <c s="334">
        <f t="shared" si="81"/>
        <v>0</v>
      </c>
      <c s="374"/>
      <c s="375"/>
      <c s="376"/>
      <c s="395" t="str">
        <f t="shared" si="79"/>
        <v/>
      </c>
      <c s="375"/>
      <c s="377"/>
    </row>
    <row r="1191" spans="4:20" ht="18" customHeight="1">
      <c r="D1191">
        <f t="shared" si="82"/>
        <v>0</v>
      </c>
      <c s="338"/>
      <c s="338"/>
      <c s="337"/>
      <c s="339"/>
      <c s="340"/>
      <c s="340"/>
      <c s="339"/>
      <c s="373"/>
      <c s="334">
        <f t="shared" si="81"/>
        <v>0</v>
      </c>
      <c s="374"/>
      <c s="375"/>
      <c s="376"/>
      <c s="395" t="str">
        <f t="shared" si="79"/>
        <v/>
      </c>
      <c s="375"/>
      <c s="377"/>
      <c t="s">
        <v>143</v>
      </c>
    </row>
    <row r="1192" spans="4:20" ht="18" customHeight="1">
      <c r="D1192">
        <f t="shared" si="82"/>
        <v>0</v>
      </c>
      <c s="338"/>
      <c s="338"/>
      <c s="337"/>
      <c s="339"/>
      <c s="340"/>
      <c s="340"/>
      <c s="339"/>
      <c s="373"/>
      <c s="334">
        <f t="shared" si="81"/>
        <v>0</v>
      </c>
      <c s="374"/>
      <c s="375"/>
      <c s="376"/>
      <c s="395" t="str">
        <f t="shared" si="79"/>
        <v/>
      </c>
      <c s="375"/>
      <c s="377"/>
      <c t="s">
        <v>144</v>
      </c>
    </row>
    <row r="1193" spans="4:19" ht="18" customHeight="1">
      <c r="D1193">
        <f t="shared" si="82"/>
        <v>0</v>
      </c>
      <c s="338"/>
      <c s="338"/>
      <c s="337"/>
      <c s="339"/>
      <c s="340"/>
      <c s="340"/>
      <c s="339"/>
      <c s="373"/>
      <c s="334">
        <f t="shared" si="81"/>
        <v>0</v>
      </c>
      <c s="374"/>
      <c s="375"/>
      <c s="376"/>
      <c s="395" t="str">
        <f t="shared" si="79"/>
        <v/>
      </c>
      <c s="375"/>
      <c s="377"/>
    </row>
    <row r="1194" spans="4:20" ht="18" customHeight="1">
      <c r="D1194">
        <f t="shared" si="83" ref="D1194:D1204">IF(E1194&gt;=1,(IF(LEN(I1194)&gt;=2,(IF(LEN(K1194)&gt;=1,(IF(N1194&gt;=18,1,0)),0)),0)),0)</f>
        <v>0</v>
      </c>
      <c s="338"/>
      <c s="338"/>
      <c s="337"/>
      <c s="339"/>
      <c s="340"/>
      <c s="340"/>
      <c s="339"/>
      <c s="373"/>
      <c s="334">
        <f t="shared" si="81"/>
        <v>0</v>
      </c>
      <c s="374"/>
      <c s="375"/>
      <c s="376"/>
      <c s="395" t="str">
        <f t="shared" si="79"/>
        <v/>
      </c>
      <c s="375"/>
      <c s="377"/>
      <c t="s">
        <v>113</v>
      </c>
    </row>
    <row r="1195" spans="4:20" ht="18" customHeight="1">
      <c r="D1195">
        <f t="shared" si="83"/>
        <v>0</v>
      </c>
      <c s="338"/>
      <c s="338"/>
      <c s="337"/>
      <c s="339"/>
      <c s="340"/>
      <c s="340"/>
      <c s="339"/>
      <c s="373"/>
      <c s="334">
        <f t="shared" si="81"/>
        <v>0</v>
      </c>
      <c s="374"/>
      <c s="375"/>
      <c s="376"/>
      <c s="395" t="str">
        <f t="shared" si="79"/>
        <v/>
      </c>
      <c s="375"/>
      <c s="377"/>
      <c t="s">
        <v>113</v>
      </c>
    </row>
    <row r="1196" spans="4:19" ht="18" customHeight="1">
      <c r="D1196">
        <f t="shared" si="83"/>
        <v>0</v>
      </c>
      <c s="338"/>
      <c s="338"/>
      <c s="337"/>
      <c s="339"/>
      <c s="340"/>
      <c s="340"/>
      <c s="339"/>
      <c s="373"/>
      <c s="334">
        <f t="shared" si="81"/>
        <v>0</v>
      </c>
      <c s="374"/>
      <c s="375"/>
      <c s="376"/>
      <c s="395" t="str">
        <f t="shared" si="79"/>
        <v/>
      </c>
      <c s="375"/>
      <c s="377"/>
    </row>
    <row r="1197" spans="4:19" ht="18" customHeight="1">
      <c r="D1197">
        <f t="shared" si="83"/>
        <v>0</v>
      </c>
      <c s="338"/>
      <c s="338"/>
      <c s="337"/>
      <c s="339"/>
      <c s="340"/>
      <c s="340"/>
      <c s="339"/>
      <c s="373"/>
      <c s="334">
        <f t="shared" si="81"/>
        <v>0</v>
      </c>
      <c s="374"/>
      <c s="375"/>
      <c s="376"/>
      <c s="395" t="str">
        <f t="shared" si="79"/>
        <v/>
      </c>
      <c s="375"/>
      <c s="377"/>
    </row>
    <row r="1198" spans="4:19" ht="18" customHeight="1">
      <c r="D1198">
        <f t="shared" si="83"/>
        <v>0</v>
      </c>
      <c s="338"/>
      <c s="338"/>
      <c s="337"/>
      <c s="339"/>
      <c s="340"/>
      <c s="340"/>
      <c s="339"/>
      <c s="373"/>
      <c s="334">
        <f t="shared" si="81"/>
        <v>0</v>
      </c>
      <c s="374"/>
      <c s="375"/>
      <c s="376"/>
      <c s="395" t="str">
        <f t="shared" si="79"/>
        <v/>
      </c>
      <c s="375"/>
      <c s="377"/>
    </row>
    <row r="1199" spans="4:19" ht="18" customHeight="1">
      <c r="D1199">
        <f t="shared" si="83"/>
        <v>0</v>
      </c>
      <c s="338"/>
      <c s="338"/>
      <c s="337"/>
      <c s="339"/>
      <c s="340"/>
      <c s="340"/>
      <c s="339"/>
      <c s="373"/>
      <c s="334">
        <f t="shared" si="81"/>
        <v>0</v>
      </c>
      <c s="374"/>
      <c s="375"/>
      <c s="376"/>
      <c s="395" t="str">
        <f t="shared" si="79"/>
        <v/>
      </c>
      <c s="375"/>
      <c s="377"/>
    </row>
    <row r="1200" spans="4:19" ht="18" customHeight="1">
      <c r="D1200">
        <f t="shared" si="83"/>
        <v>0</v>
      </c>
      <c s="338"/>
      <c s="338"/>
      <c s="337"/>
      <c s="339"/>
      <c s="340"/>
      <c s="340"/>
      <c s="339"/>
      <c s="373"/>
      <c s="334">
        <f t="shared" si="81"/>
        <v>0</v>
      </c>
      <c s="374"/>
      <c s="375"/>
      <c s="376"/>
      <c s="395" t="str">
        <f t="shared" si="79"/>
        <v/>
      </c>
      <c s="375"/>
      <c s="377"/>
    </row>
    <row r="1201" spans="4:19" ht="18" customHeight="1">
      <c r="D1201">
        <f t="shared" si="83"/>
        <v>0</v>
      </c>
      <c s="338"/>
      <c s="338"/>
      <c s="337"/>
      <c s="339"/>
      <c s="340"/>
      <c s="340"/>
      <c s="339"/>
      <c s="373"/>
      <c s="334">
        <f t="shared" si="81"/>
        <v>0</v>
      </c>
      <c s="374"/>
      <c s="375"/>
      <c s="376"/>
      <c s="395" t="str">
        <f t="shared" si="79"/>
        <v/>
      </c>
      <c s="375"/>
      <c s="377"/>
    </row>
    <row r="1202" spans="4:19" ht="18" customHeight="1">
      <c r="D1202">
        <f t="shared" si="83"/>
        <v>0</v>
      </c>
      <c s="338"/>
      <c s="338"/>
      <c s="337"/>
      <c s="339"/>
      <c s="340"/>
      <c s="340"/>
      <c s="339"/>
      <c s="373"/>
      <c s="334">
        <f t="shared" si="81"/>
        <v>0</v>
      </c>
      <c s="374"/>
      <c s="375"/>
      <c s="376"/>
      <c s="395" t="str">
        <f t="shared" si="79"/>
        <v/>
      </c>
      <c s="375"/>
      <c s="377"/>
    </row>
    <row r="1203" spans="4:19" ht="18" customHeight="1">
      <c r="D1203">
        <f t="shared" si="83"/>
        <v>0</v>
      </c>
      <c s="338"/>
      <c s="338"/>
      <c s="337"/>
      <c s="339"/>
      <c s="340"/>
      <c s="340"/>
      <c s="339"/>
      <c s="373"/>
      <c s="334">
        <f t="shared" si="81"/>
        <v>0</v>
      </c>
      <c s="374"/>
      <c s="375"/>
      <c s="376"/>
      <c s="395" t="str">
        <f t="shared" si="79"/>
        <v/>
      </c>
      <c s="375"/>
      <c s="377"/>
    </row>
    <row r="1204" spans="4:19" ht="18" customHeight="1">
      <c r="D1204">
        <f t="shared" si="83"/>
        <v>0</v>
      </c>
      <c s="338"/>
      <c s="338"/>
      <c s="337"/>
      <c s="339"/>
      <c s="340"/>
      <c s="340"/>
      <c s="339"/>
      <c s="373"/>
      <c s="334">
        <f t="shared" si="81"/>
        <v>0</v>
      </c>
      <c s="374"/>
      <c s="375"/>
      <c s="376"/>
      <c s="395" t="str">
        <f t="shared" si="79"/>
        <v/>
      </c>
      <c s="375"/>
      <c s="377"/>
    </row>
    <row r="1205" spans="4:19" ht="18" customHeight="1">
      <c r="D1205">
        <f t="shared" si="84" ref="D1205:D1213">IF(E1205&gt;=1,(IF(LEN(I1205)&gt;=2,(IF(LEN(K1205)&gt;=1,(IF(N1205&gt;=18,1,0)),0)),0)),0)</f>
        <v>0</v>
      </c>
      <c s="338"/>
      <c s="338"/>
      <c s="337"/>
      <c s="339"/>
      <c s="340"/>
      <c s="340"/>
      <c s="339"/>
      <c s="373"/>
      <c s="334">
        <f t="shared" si="81"/>
        <v>0</v>
      </c>
      <c s="374"/>
      <c s="375"/>
      <c s="376"/>
      <c s="395" t="str">
        <f t="shared" si="79"/>
        <v/>
      </c>
      <c s="375"/>
      <c s="377"/>
    </row>
    <row r="1206" spans="4:19" ht="18" customHeight="1">
      <c r="D1206">
        <f t="shared" si="84"/>
        <v>0</v>
      </c>
      <c s="338"/>
      <c s="338"/>
      <c s="337"/>
      <c s="339"/>
      <c s="340"/>
      <c s="340"/>
      <c s="339"/>
      <c s="373"/>
      <c s="334">
        <f t="shared" si="81"/>
        <v>0</v>
      </c>
      <c s="374"/>
      <c s="375"/>
      <c s="376"/>
      <c s="395" t="str">
        <f t="shared" si="79"/>
        <v/>
      </c>
      <c s="375"/>
      <c s="377"/>
    </row>
    <row r="1207" spans="4:19" ht="18" customHeight="1">
      <c r="D1207">
        <f t="shared" si="84"/>
        <v>0</v>
      </c>
      <c s="338"/>
      <c s="338"/>
      <c s="337"/>
      <c s="339"/>
      <c s="340"/>
      <c s="340"/>
      <c s="339"/>
      <c s="373"/>
      <c s="334">
        <f t="shared" si="81"/>
        <v>0</v>
      </c>
      <c s="374"/>
      <c s="375"/>
      <c s="376"/>
      <c s="395" t="str">
        <f t="shared" si="79"/>
        <v/>
      </c>
      <c s="375"/>
      <c s="377"/>
    </row>
    <row r="1208" spans="4:19" ht="18" customHeight="1">
      <c r="D1208">
        <f t="shared" si="84"/>
        <v>0</v>
      </c>
      <c s="338"/>
      <c s="338"/>
      <c s="337"/>
      <c s="339"/>
      <c s="340"/>
      <c s="340"/>
      <c s="339"/>
      <c s="373"/>
      <c s="334">
        <f t="shared" si="81"/>
        <v>0</v>
      </c>
      <c s="374"/>
      <c s="375"/>
      <c s="376"/>
      <c s="395" t="str">
        <f t="shared" si="79"/>
        <v/>
      </c>
      <c s="375"/>
      <c s="377"/>
    </row>
    <row r="1209" spans="4:19" ht="18" customHeight="1">
      <c r="D1209">
        <f t="shared" si="84"/>
        <v>0</v>
      </c>
      <c s="338"/>
      <c s="338"/>
      <c s="337"/>
      <c s="339"/>
      <c s="340"/>
      <c s="340"/>
      <c s="339"/>
      <c s="373"/>
      <c s="334">
        <f t="shared" si="81"/>
        <v>0</v>
      </c>
      <c s="374"/>
      <c s="375"/>
      <c s="376"/>
      <c s="395" t="str">
        <f t="shared" si="79"/>
        <v/>
      </c>
      <c s="375"/>
      <c s="377"/>
    </row>
    <row r="1210" spans="4:19" ht="18" customHeight="1">
      <c r="D1210">
        <f t="shared" si="84"/>
        <v>0</v>
      </c>
      <c s="338"/>
      <c s="338"/>
      <c s="337"/>
      <c s="339"/>
      <c s="340"/>
      <c s="340"/>
      <c s="339"/>
      <c s="373"/>
      <c s="334">
        <f t="shared" si="81"/>
        <v>0</v>
      </c>
      <c s="374"/>
      <c s="375"/>
      <c s="376"/>
      <c s="395" t="str">
        <f t="shared" si="79"/>
        <v/>
      </c>
      <c s="375"/>
      <c s="377"/>
    </row>
    <row r="1211" spans="4:19" ht="18" customHeight="1">
      <c r="D1211">
        <f t="shared" si="84"/>
        <v>0</v>
      </c>
      <c s="338"/>
      <c s="338"/>
      <c s="337"/>
      <c s="339"/>
      <c s="340"/>
      <c s="340"/>
      <c s="339"/>
      <c s="373"/>
      <c s="334">
        <f t="shared" si="81"/>
        <v>0</v>
      </c>
      <c s="374"/>
      <c s="375"/>
      <c s="376"/>
      <c s="395" t="str">
        <f t="shared" si="79"/>
        <v/>
      </c>
      <c s="375"/>
      <c s="377"/>
    </row>
    <row r="1212" spans="4:19" ht="18" customHeight="1">
      <c r="D1212">
        <f t="shared" si="84"/>
        <v>0</v>
      </c>
      <c s="338"/>
      <c s="338"/>
      <c s="337"/>
      <c s="339"/>
      <c s="340"/>
      <c s="340"/>
      <c s="339"/>
      <c s="373"/>
      <c s="334">
        <f t="shared" si="81"/>
        <v>0</v>
      </c>
      <c s="374"/>
      <c s="375"/>
      <c s="376"/>
      <c s="395" t="str">
        <f t="shared" si="79"/>
        <v/>
      </c>
      <c s="375"/>
      <c s="377"/>
    </row>
    <row r="1213" spans="4:19" ht="18" customHeight="1">
      <c r="D1213">
        <f t="shared" si="84"/>
        <v>0</v>
      </c>
      <c s="338"/>
      <c s="338"/>
      <c s="337"/>
      <c s="339"/>
      <c s="340"/>
      <c s="340"/>
      <c s="339"/>
      <c s="373"/>
      <c s="334">
        <f t="shared" si="81"/>
        <v>0</v>
      </c>
      <c s="374"/>
      <c s="375"/>
      <c s="376"/>
      <c s="395" t="str">
        <f t="shared" si="79"/>
        <v/>
      </c>
      <c s="375"/>
      <c s="377"/>
    </row>
    <row r="1214" spans="4:19" ht="18" customHeight="1">
      <c r="D1214">
        <f t="shared" si="85" ref="D1214:D1223">IF(E1214&gt;=1,(IF(LEN(I1214)&gt;=2,(IF(LEN(K1214)&gt;=1,(IF(N1214&gt;=18,1,0)),0)),0)),0)</f>
        <v>0</v>
      </c>
      <c s="338"/>
      <c s="338"/>
      <c s="337"/>
      <c s="339"/>
      <c s="340"/>
      <c s="340"/>
      <c s="339"/>
      <c s="373"/>
      <c s="334">
        <f t="shared" si="81"/>
        <v>0</v>
      </c>
      <c s="374"/>
      <c s="375"/>
      <c s="376"/>
      <c s="395" t="str">
        <f t="shared" si="79"/>
        <v/>
      </c>
      <c s="375"/>
      <c s="377"/>
    </row>
    <row r="1215" spans="4:19" ht="18" customHeight="1">
      <c r="D1215">
        <f t="shared" si="85"/>
        <v>0</v>
      </c>
      <c s="338"/>
      <c s="338"/>
      <c s="337"/>
      <c s="339"/>
      <c s="340"/>
      <c s="340"/>
      <c s="339"/>
      <c s="373"/>
      <c s="334">
        <f t="shared" si="81"/>
        <v>0</v>
      </c>
      <c s="374"/>
      <c s="375"/>
      <c s="376"/>
      <c s="395" t="str">
        <f t="shared" si="79"/>
        <v/>
      </c>
      <c s="375"/>
      <c s="377"/>
    </row>
    <row r="1216" spans="4:19" ht="18" customHeight="1">
      <c r="D1216">
        <f t="shared" si="85"/>
        <v>0</v>
      </c>
      <c s="338"/>
      <c s="338"/>
      <c s="337"/>
      <c s="339"/>
      <c s="340"/>
      <c s="340"/>
      <c s="339"/>
      <c s="373"/>
      <c s="334">
        <f t="shared" si="81"/>
        <v>0</v>
      </c>
      <c s="374"/>
      <c s="375"/>
      <c s="376"/>
      <c s="395" t="str">
        <f t="shared" si="79"/>
        <v/>
      </c>
      <c s="375"/>
      <c s="377"/>
    </row>
    <row r="1217" spans="4:19" ht="18" customHeight="1">
      <c r="D1217">
        <f t="shared" si="85"/>
        <v>0</v>
      </c>
      <c s="338"/>
      <c s="338"/>
      <c s="337"/>
      <c s="339"/>
      <c s="340"/>
      <c s="340"/>
      <c s="339"/>
      <c s="373"/>
      <c s="334">
        <f t="shared" si="81"/>
        <v>0</v>
      </c>
      <c s="374"/>
      <c s="375"/>
      <c s="376"/>
      <c s="395" t="str">
        <f t="shared" si="79"/>
        <v/>
      </c>
      <c s="375"/>
      <c s="377"/>
    </row>
    <row r="1218" spans="4:19" ht="18" customHeight="1">
      <c r="D1218">
        <f t="shared" si="85"/>
        <v>0</v>
      </c>
      <c s="338"/>
      <c s="338"/>
      <c s="337"/>
      <c s="339"/>
      <c s="340"/>
      <c s="340"/>
      <c s="339"/>
      <c s="373"/>
      <c s="334">
        <f t="shared" si="81"/>
        <v>0</v>
      </c>
      <c s="374"/>
      <c s="375"/>
      <c s="376"/>
      <c s="395" t="str">
        <f t="shared" si="79"/>
        <v/>
      </c>
      <c s="375"/>
      <c s="377"/>
    </row>
    <row r="1219" spans="4:19" ht="18" customHeight="1">
      <c r="D1219">
        <f t="shared" si="85"/>
        <v>0</v>
      </c>
      <c s="338"/>
      <c s="338"/>
      <c s="337"/>
      <c s="339"/>
      <c s="340"/>
      <c s="340"/>
      <c s="339"/>
      <c s="373"/>
      <c s="334">
        <f t="shared" si="81"/>
        <v>0</v>
      </c>
      <c s="374"/>
      <c s="375"/>
      <c s="376"/>
      <c s="395" t="str">
        <f t="shared" si="79"/>
        <v/>
      </c>
      <c s="375"/>
      <c s="377"/>
    </row>
    <row r="1220" spans="4:19" ht="18" customHeight="1">
      <c r="D1220">
        <f t="shared" si="85"/>
        <v>0</v>
      </c>
      <c s="338"/>
      <c s="338"/>
      <c s="337"/>
      <c s="339"/>
      <c s="340"/>
      <c s="340"/>
      <c s="339"/>
      <c s="373"/>
      <c s="334">
        <f t="shared" si="81"/>
        <v>0</v>
      </c>
      <c s="374"/>
      <c s="375"/>
      <c s="376"/>
      <c s="395" t="str">
        <f t="shared" si="79"/>
        <v/>
      </c>
      <c s="375"/>
      <c s="377"/>
    </row>
    <row r="1221" spans="4:19" ht="18" customHeight="1">
      <c r="D1221">
        <f t="shared" si="85"/>
        <v>0</v>
      </c>
      <c s="338"/>
      <c s="338"/>
      <c s="337"/>
      <c s="339"/>
      <c s="340"/>
      <c s="340"/>
      <c s="339"/>
      <c s="373"/>
      <c s="334">
        <f t="shared" si="81"/>
        <v>0</v>
      </c>
      <c s="374"/>
      <c s="375"/>
      <c s="376"/>
      <c s="395" t="str">
        <f t="shared" si="79"/>
        <v/>
      </c>
      <c s="375"/>
      <c s="377"/>
    </row>
    <row r="1222" spans="4:19" ht="18" customHeight="1">
      <c r="D1222">
        <f t="shared" si="85"/>
        <v>0</v>
      </c>
      <c s="338"/>
      <c s="338"/>
      <c s="337"/>
      <c s="339"/>
      <c s="340"/>
      <c s="340"/>
      <c s="339"/>
      <c s="373"/>
      <c s="334">
        <f t="shared" si="81"/>
        <v>0</v>
      </c>
      <c s="374"/>
      <c s="375"/>
      <c s="376"/>
      <c s="395" t="str">
        <f t="shared" si="79"/>
        <v/>
      </c>
      <c s="375"/>
      <c s="377"/>
    </row>
    <row r="1223" spans="4:19" ht="18" customHeight="1">
      <c r="D1223">
        <f t="shared" si="85"/>
        <v>0</v>
      </c>
      <c s="338"/>
      <c s="338"/>
      <c s="337"/>
      <c s="339"/>
      <c s="340"/>
      <c s="340"/>
      <c s="339"/>
      <c s="373"/>
      <c s="334">
        <f t="shared" si="81"/>
        <v>0</v>
      </c>
      <c s="374"/>
      <c s="375"/>
      <c s="376"/>
      <c s="395" t="str">
        <f t="shared" si="86" ref="Q1223:Q1286">SUBSTITUTE(P1223,LEFT(P1223,8),"xxxxxxxx")</f>
        <v/>
      </c>
      <c s="375"/>
      <c s="377"/>
    </row>
    <row r="1224" spans="4:19" ht="18" customHeight="1">
      <c r="D1224">
        <f t="shared" si="87" ref="D1224:D1231">IF(E1224&gt;=1,(IF(LEN(I1224)&gt;=2,(IF(LEN(K1224)&gt;=1,(IF(N1224&gt;=18,1,0)),0)),0)),0)</f>
        <v>0</v>
      </c>
      <c s="338"/>
      <c s="338"/>
      <c s="337"/>
      <c s="339"/>
      <c s="340"/>
      <c s="340"/>
      <c s="339"/>
      <c s="373"/>
      <c s="334">
        <f t="shared" si="81"/>
        <v>0</v>
      </c>
      <c s="374"/>
      <c s="375"/>
      <c s="376"/>
      <c s="395" t="str">
        <f t="shared" si="86"/>
        <v/>
      </c>
      <c s="375"/>
      <c s="377"/>
    </row>
    <row r="1225" spans="4:19" ht="18" customHeight="1">
      <c r="D1225">
        <f t="shared" si="87"/>
        <v>0</v>
      </c>
      <c s="338"/>
      <c s="338"/>
      <c s="337"/>
      <c s="339"/>
      <c s="340"/>
      <c s="340"/>
      <c s="339"/>
      <c s="373"/>
      <c s="334">
        <f t="shared" si="81"/>
        <v>0</v>
      </c>
      <c s="374"/>
      <c s="375"/>
      <c s="376"/>
      <c s="395" t="str">
        <f t="shared" si="86"/>
        <v/>
      </c>
      <c s="375"/>
      <c s="377"/>
    </row>
    <row r="1226" spans="4:19" ht="18" customHeight="1">
      <c r="D1226">
        <f t="shared" si="87"/>
        <v>0</v>
      </c>
      <c s="338"/>
      <c s="338"/>
      <c s="337"/>
      <c s="339"/>
      <c s="340"/>
      <c s="340"/>
      <c s="339"/>
      <c s="373"/>
      <c s="334">
        <f t="shared" si="81"/>
        <v>0</v>
      </c>
      <c s="374"/>
      <c s="375"/>
      <c s="376"/>
      <c s="395" t="str">
        <f t="shared" si="86"/>
        <v/>
      </c>
      <c s="375"/>
      <c s="377"/>
    </row>
    <row r="1227" spans="4:19" ht="18" customHeight="1">
      <c r="D1227">
        <f t="shared" si="87"/>
        <v>0</v>
      </c>
      <c s="338"/>
      <c s="338"/>
      <c s="337"/>
      <c s="339"/>
      <c s="340"/>
      <c s="340"/>
      <c s="339"/>
      <c s="373"/>
      <c s="334">
        <f t="shared" si="81"/>
        <v>0</v>
      </c>
      <c s="374"/>
      <c s="375"/>
      <c s="376"/>
      <c s="395" t="str">
        <f t="shared" si="86"/>
        <v/>
      </c>
      <c s="375"/>
      <c s="377"/>
    </row>
    <row r="1228" spans="4:19" ht="18" customHeight="1">
      <c r="D1228">
        <f t="shared" si="87"/>
        <v>0</v>
      </c>
      <c s="338"/>
      <c s="338"/>
      <c s="337"/>
      <c s="339"/>
      <c s="340"/>
      <c s="340"/>
      <c s="339"/>
      <c s="373"/>
      <c s="334">
        <f t="shared" si="81"/>
        <v>0</v>
      </c>
      <c s="374"/>
      <c s="375"/>
      <c s="376"/>
      <c s="395" t="str">
        <f t="shared" si="86"/>
        <v/>
      </c>
      <c s="375"/>
      <c s="377"/>
    </row>
    <row r="1229" spans="4:19" ht="18" customHeight="1">
      <c r="D1229">
        <f t="shared" si="87"/>
        <v>0</v>
      </c>
      <c s="338"/>
      <c s="338"/>
      <c s="337"/>
      <c s="339"/>
      <c s="340"/>
      <c s="340"/>
      <c s="339"/>
      <c s="373"/>
      <c s="334">
        <f t="shared" si="81"/>
        <v>0</v>
      </c>
      <c s="374"/>
      <c s="375"/>
      <c s="376"/>
      <c s="395" t="str">
        <f t="shared" si="86"/>
        <v/>
      </c>
      <c s="375"/>
      <c s="377"/>
    </row>
    <row r="1230" spans="4:19" ht="18" customHeight="1">
      <c r="D1230">
        <f t="shared" si="87"/>
        <v>0</v>
      </c>
      <c s="338"/>
      <c s="338"/>
      <c s="337"/>
      <c s="339"/>
      <c s="340"/>
      <c s="340"/>
      <c s="339"/>
      <c s="373"/>
      <c s="334">
        <f t="shared" si="81"/>
        <v>0</v>
      </c>
      <c s="374"/>
      <c s="375"/>
      <c s="376"/>
      <c s="395" t="str">
        <f t="shared" si="86"/>
        <v/>
      </c>
      <c s="375"/>
      <c s="377"/>
    </row>
    <row r="1231" spans="4:19" ht="18" customHeight="1">
      <c r="D1231">
        <f t="shared" si="87"/>
        <v>0</v>
      </c>
      <c s="338"/>
      <c s="338"/>
      <c s="337"/>
      <c s="339"/>
      <c s="340"/>
      <c s="340"/>
      <c s="339"/>
      <c s="373"/>
      <c s="334">
        <f t="shared" si="81"/>
        <v>0</v>
      </c>
      <c s="374"/>
      <c s="375"/>
      <c s="376"/>
      <c s="395" t="str">
        <f t="shared" si="86"/>
        <v/>
      </c>
      <c s="375"/>
      <c s="377"/>
    </row>
    <row r="1232" spans="4:19" ht="18" customHeight="1">
      <c r="D1232">
        <f t="shared" si="88" ref="D1232:D1243">IF(E1232&gt;=1,(IF(LEN(I1232)&gt;=2,(IF(LEN(K1232)&gt;=1,(IF(N1232&gt;=18,1,0)),0)),0)),0)</f>
        <v>0</v>
      </c>
      <c s="338"/>
      <c s="338"/>
      <c s="337"/>
      <c s="339"/>
      <c s="340"/>
      <c s="340"/>
      <c s="339"/>
      <c s="373"/>
      <c s="334">
        <f t="shared" si="81"/>
        <v>0</v>
      </c>
      <c s="374"/>
      <c s="375"/>
      <c s="376"/>
      <c s="395" t="str">
        <f t="shared" si="86"/>
        <v/>
      </c>
      <c s="375"/>
      <c s="377"/>
    </row>
    <row r="1233" spans="4:19" ht="18" customHeight="1">
      <c r="D1233">
        <f t="shared" si="88"/>
        <v>0</v>
      </c>
      <c s="338"/>
      <c s="338"/>
      <c s="337"/>
      <c s="339"/>
      <c s="340"/>
      <c s="340"/>
      <c s="339"/>
      <c s="373"/>
      <c s="334">
        <f t="shared" si="81"/>
        <v>0</v>
      </c>
      <c s="374"/>
      <c s="375"/>
      <c s="376"/>
      <c s="395" t="str">
        <f t="shared" si="86"/>
        <v/>
      </c>
      <c s="375"/>
      <c s="377"/>
    </row>
    <row r="1234" spans="4:19" ht="18" customHeight="1">
      <c r="D1234">
        <f t="shared" si="88"/>
        <v>0</v>
      </c>
      <c s="338"/>
      <c s="338"/>
      <c s="337"/>
      <c s="339"/>
      <c s="340"/>
      <c s="340"/>
      <c s="339"/>
      <c s="373"/>
      <c s="334">
        <f t="shared" si="81"/>
        <v>0</v>
      </c>
      <c s="374"/>
      <c s="375"/>
      <c s="376"/>
      <c s="395" t="str">
        <f t="shared" si="86"/>
        <v/>
      </c>
      <c s="375"/>
      <c s="377"/>
    </row>
    <row r="1235" spans="4:19" ht="18" customHeight="1">
      <c r="D1235">
        <f t="shared" si="88"/>
        <v>0</v>
      </c>
      <c s="338"/>
      <c s="338"/>
      <c s="337"/>
      <c s="339"/>
      <c s="340"/>
      <c s="340"/>
      <c s="339"/>
      <c s="373"/>
      <c s="334">
        <f t="shared" si="81"/>
        <v>0</v>
      </c>
      <c s="374"/>
      <c s="375"/>
      <c s="376"/>
      <c s="395" t="str">
        <f t="shared" si="86"/>
        <v/>
      </c>
      <c s="375"/>
      <c s="377"/>
    </row>
    <row r="1236" spans="4:19" ht="18" customHeight="1">
      <c r="D1236">
        <f t="shared" si="88"/>
        <v>0</v>
      </c>
      <c s="338"/>
      <c s="338"/>
      <c s="337"/>
      <c s="339"/>
      <c s="340"/>
      <c s="340"/>
      <c s="339"/>
      <c s="373"/>
      <c s="334">
        <f t="shared" si="81"/>
        <v>0</v>
      </c>
      <c s="374"/>
      <c s="375"/>
      <c s="376"/>
      <c s="395" t="str">
        <f t="shared" si="86"/>
        <v/>
      </c>
      <c s="375"/>
      <c s="377"/>
    </row>
    <row r="1237" spans="4:19" ht="18" customHeight="1">
      <c r="D1237">
        <f t="shared" si="88"/>
        <v>0</v>
      </c>
      <c s="338"/>
      <c s="338"/>
      <c s="337"/>
      <c s="339"/>
      <c s="340"/>
      <c s="340"/>
      <c s="339"/>
      <c s="373"/>
      <c s="334">
        <f t="shared" si="81"/>
        <v>0</v>
      </c>
      <c s="374"/>
      <c s="375"/>
      <c s="376"/>
      <c s="395" t="str">
        <f t="shared" si="86"/>
        <v/>
      </c>
      <c s="375"/>
      <c s="377"/>
    </row>
    <row r="1238" spans="4:19" ht="18" customHeight="1">
      <c r="D1238">
        <f t="shared" si="88"/>
        <v>0</v>
      </c>
      <c s="338"/>
      <c s="338"/>
      <c s="337"/>
      <c s="339"/>
      <c s="340"/>
      <c s="340"/>
      <c s="339"/>
      <c s="373"/>
      <c s="334">
        <f t="shared" si="81"/>
        <v>0</v>
      </c>
      <c s="374"/>
      <c s="375"/>
      <c s="376"/>
      <c s="395" t="str">
        <f t="shared" si="86"/>
        <v/>
      </c>
      <c s="375"/>
      <c s="377"/>
    </row>
    <row r="1239" spans="4:19" ht="18" customHeight="1">
      <c r="D1239">
        <f t="shared" si="88"/>
        <v>0</v>
      </c>
      <c s="338"/>
      <c s="338"/>
      <c s="337"/>
      <c s="339"/>
      <c s="340"/>
      <c s="340"/>
      <c s="339"/>
      <c s="373"/>
      <c s="334">
        <f t="shared" si="89" ref="M1239:M1291">IFERROR(IF(D1239&gt;=1,(IF(L1239&gt;=$H$1,ROUNDDOWN(($G$1-L1239)/365,0),0)),0),0)</f>
        <v>0</v>
      </c>
      <c s="374"/>
      <c s="375"/>
      <c s="376"/>
      <c s="395" t="str">
        <f t="shared" si="86"/>
        <v/>
      </c>
      <c s="375"/>
      <c s="377"/>
    </row>
    <row r="1240" spans="4:19" ht="18" customHeight="1">
      <c r="D1240">
        <f t="shared" si="88"/>
        <v>0</v>
      </c>
      <c s="338"/>
      <c s="338"/>
      <c s="337"/>
      <c s="339"/>
      <c s="340"/>
      <c s="340"/>
      <c s="339"/>
      <c s="373"/>
      <c s="334">
        <f t="shared" si="89"/>
        <v>0</v>
      </c>
      <c s="374"/>
      <c s="375"/>
      <c s="376"/>
      <c s="395" t="str">
        <f t="shared" si="86"/>
        <v/>
      </c>
      <c s="375"/>
      <c s="377"/>
    </row>
    <row r="1241" spans="4:19" ht="18" customHeight="1">
      <c r="D1241">
        <f t="shared" si="88"/>
        <v>0</v>
      </c>
      <c s="338"/>
      <c s="338"/>
      <c s="337"/>
      <c s="339"/>
      <c s="340"/>
      <c s="340"/>
      <c s="339"/>
      <c s="373"/>
      <c s="334">
        <f t="shared" si="89"/>
        <v>0</v>
      </c>
      <c s="374"/>
      <c s="375"/>
      <c s="376"/>
      <c s="395" t="str">
        <f t="shared" si="86"/>
        <v/>
      </c>
      <c s="375"/>
      <c s="377"/>
    </row>
    <row r="1242" spans="4:19" ht="18" customHeight="1">
      <c r="D1242">
        <f t="shared" si="88"/>
        <v>0</v>
      </c>
      <c s="338"/>
      <c s="338"/>
      <c s="337"/>
      <c s="339"/>
      <c s="340"/>
      <c s="340"/>
      <c s="339"/>
      <c s="373"/>
      <c s="334">
        <f t="shared" si="89"/>
        <v>0</v>
      </c>
      <c s="374"/>
      <c s="375"/>
      <c s="376"/>
      <c s="395" t="str">
        <f t="shared" si="86"/>
        <v/>
      </c>
      <c s="375"/>
      <c s="377"/>
    </row>
    <row r="1243" spans="4:19" ht="18" customHeight="1">
      <c r="D1243">
        <f t="shared" si="88"/>
        <v>0</v>
      </c>
      <c s="338"/>
      <c s="338"/>
      <c s="337"/>
      <c s="339"/>
      <c s="340"/>
      <c s="340"/>
      <c s="339"/>
      <c s="373"/>
      <c s="334">
        <f t="shared" si="89"/>
        <v>0</v>
      </c>
      <c s="374"/>
      <c s="375"/>
      <c s="376"/>
      <c s="395" t="str">
        <f t="shared" si="86"/>
        <v/>
      </c>
      <c s="375"/>
      <c s="377"/>
    </row>
    <row r="1244" spans="4:19" ht="18" customHeight="1">
      <c r="D1244">
        <f t="shared" si="90" ref="D1244:D1271">IF(E1244&gt;=1,(IF(LEN(I1244)&gt;=2,(IF(LEN(K1244)&gt;=1,(IF(N1244&gt;=18,1,0)),0)),0)),0)</f>
        <v>0</v>
      </c>
      <c s="338"/>
      <c s="338"/>
      <c s="337"/>
      <c s="339"/>
      <c s="340"/>
      <c s="340"/>
      <c s="339"/>
      <c s="373"/>
      <c s="334">
        <f t="shared" si="89"/>
        <v>0</v>
      </c>
      <c s="374"/>
      <c s="375"/>
      <c s="376"/>
      <c s="395" t="str">
        <f t="shared" si="86"/>
        <v/>
      </c>
      <c s="375"/>
      <c s="377"/>
    </row>
    <row r="1245" spans="4:19" ht="18" customHeight="1">
      <c r="D1245">
        <f t="shared" si="90"/>
        <v>0</v>
      </c>
      <c s="338"/>
      <c s="338"/>
      <c s="337"/>
      <c s="339"/>
      <c s="340"/>
      <c s="340"/>
      <c s="339"/>
      <c s="373"/>
      <c s="334">
        <f t="shared" si="89"/>
        <v>0</v>
      </c>
      <c s="374"/>
      <c s="375"/>
      <c s="376"/>
      <c s="395" t="str">
        <f t="shared" si="86"/>
        <v/>
      </c>
      <c s="375"/>
      <c s="377"/>
    </row>
    <row r="1246" spans="4:19" ht="18" customHeight="1">
      <c r="D1246">
        <f t="shared" si="90"/>
        <v>0</v>
      </c>
      <c s="338"/>
      <c s="338"/>
      <c s="337"/>
      <c s="339"/>
      <c s="340"/>
      <c s="340"/>
      <c s="339"/>
      <c s="373"/>
      <c s="334">
        <f t="shared" si="89"/>
        <v>0</v>
      </c>
      <c s="374"/>
      <c s="375"/>
      <c s="376"/>
      <c s="395" t="str">
        <f t="shared" si="86"/>
        <v/>
      </c>
      <c s="375"/>
      <c s="377"/>
    </row>
    <row r="1247" spans="4:19" ht="18" customHeight="1">
      <c r="D1247">
        <f t="shared" si="90"/>
        <v>0</v>
      </c>
      <c s="338"/>
      <c s="338"/>
      <c s="337"/>
      <c s="339"/>
      <c s="340"/>
      <c s="340"/>
      <c s="339"/>
      <c s="373"/>
      <c s="334">
        <f t="shared" si="89"/>
        <v>0</v>
      </c>
      <c s="374"/>
      <c s="375"/>
      <c s="376"/>
      <c s="395" t="str">
        <f t="shared" si="86"/>
        <v/>
      </c>
      <c s="375"/>
      <c s="377"/>
    </row>
    <row r="1248" spans="4:19" ht="18" customHeight="1">
      <c r="D1248">
        <f t="shared" si="90"/>
        <v>0</v>
      </c>
      <c s="338"/>
      <c s="338"/>
      <c s="337"/>
      <c s="339"/>
      <c s="340"/>
      <c s="340"/>
      <c s="339"/>
      <c s="373"/>
      <c s="334">
        <f t="shared" si="89"/>
        <v>0</v>
      </c>
      <c s="374"/>
      <c s="375"/>
      <c s="376"/>
      <c s="395" t="str">
        <f t="shared" si="86"/>
        <v/>
      </c>
      <c s="375"/>
      <c s="377"/>
    </row>
    <row r="1249" spans="4:19" ht="18" customHeight="1">
      <c r="D1249">
        <f t="shared" si="90"/>
        <v>0</v>
      </c>
      <c s="338"/>
      <c s="338"/>
      <c s="337"/>
      <c s="339"/>
      <c s="340"/>
      <c s="340"/>
      <c s="339"/>
      <c s="373"/>
      <c s="334">
        <f t="shared" si="89"/>
        <v>0</v>
      </c>
      <c s="374"/>
      <c s="375"/>
      <c s="376"/>
      <c s="395" t="str">
        <f t="shared" si="86"/>
        <v/>
      </c>
      <c s="375"/>
      <c s="377"/>
    </row>
    <row r="1250" spans="4:19" ht="18" customHeight="1">
      <c r="D1250">
        <f t="shared" si="90"/>
        <v>0</v>
      </c>
      <c s="338"/>
      <c s="338"/>
      <c s="337"/>
      <c s="339"/>
      <c s="340"/>
      <c s="340"/>
      <c s="339"/>
      <c s="373"/>
      <c s="334">
        <f t="shared" si="89"/>
        <v>0</v>
      </c>
      <c s="374"/>
      <c s="375"/>
      <c s="376"/>
      <c s="395" t="str">
        <f t="shared" si="86"/>
        <v/>
      </c>
      <c s="375"/>
      <c s="377"/>
    </row>
    <row r="1251" spans="4:19" ht="18" customHeight="1">
      <c r="D1251">
        <f t="shared" si="90"/>
        <v>0</v>
      </c>
      <c s="338"/>
      <c s="338"/>
      <c s="337"/>
      <c s="339"/>
      <c s="340"/>
      <c s="340"/>
      <c s="339"/>
      <c s="373"/>
      <c s="334">
        <f t="shared" si="89"/>
        <v>0</v>
      </c>
      <c s="374"/>
      <c s="375"/>
      <c s="376"/>
      <c s="395" t="str">
        <f t="shared" si="86"/>
        <v/>
      </c>
      <c s="375"/>
      <c s="377"/>
    </row>
    <row r="1252" spans="4:19" ht="18" customHeight="1">
      <c r="D1252">
        <f t="shared" si="90"/>
        <v>0</v>
      </c>
      <c s="338"/>
      <c s="338"/>
      <c s="337"/>
      <c s="339"/>
      <c s="340"/>
      <c s="340"/>
      <c s="339"/>
      <c s="373"/>
      <c s="334">
        <f t="shared" si="89"/>
        <v>0</v>
      </c>
      <c s="374"/>
      <c s="375"/>
      <c s="376"/>
      <c s="395" t="str">
        <f t="shared" si="86"/>
        <v/>
      </c>
      <c s="375"/>
      <c s="377"/>
    </row>
    <row r="1253" spans="4:19" ht="18" customHeight="1">
      <c r="D1253">
        <f t="shared" si="90"/>
        <v>0</v>
      </c>
      <c s="338"/>
      <c s="338"/>
      <c s="337"/>
      <c s="339"/>
      <c s="340"/>
      <c s="340"/>
      <c s="339"/>
      <c s="373"/>
      <c s="334">
        <f t="shared" si="89"/>
        <v>0</v>
      </c>
      <c s="374"/>
      <c s="375"/>
      <c s="376"/>
      <c s="395" t="str">
        <f t="shared" si="86"/>
        <v/>
      </c>
      <c s="375"/>
      <c s="377"/>
    </row>
    <row r="1254" spans="4:19" ht="18" customHeight="1">
      <c r="D1254">
        <f t="shared" si="90"/>
        <v>0</v>
      </c>
      <c s="338"/>
      <c s="338"/>
      <c s="337"/>
      <c s="339"/>
      <c s="340"/>
      <c s="340"/>
      <c s="339"/>
      <c s="373"/>
      <c s="334">
        <f t="shared" si="89"/>
        <v>0</v>
      </c>
      <c s="374"/>
      <c s="375"/>
      <c s="376"/>
      <c s="395" t="str">
        <f t="shared" si="86"/>
        <v/>
      </c>
      <c s="375"/>
      <c s="377"/>
    </row>
    <row r="1255" spans="4:19" ht="18" customHeight="1">
      <c r="D1255">
        <f t="shared" si="90"/>
        <v>0</v>
      </c>
      <c s="338"/>
      <c s="338"/>
      <c s="337"/>
      <c s="339"/>
      <c s="340"/>
      <c s="340"/>
      <c s="339"/>
      <c s="373"/>
      <c s="334">
        <f t="shared" si="89"/>
        <v>0</v>
      </c>
      <c s="374"/>
      <c s="375"/>
      <c s="376"/>
      <c s="395" t="str">
        <f t="shared" si="86"/>
        <v/>
      </c>
      <c s="375"/>
      <c s="377"/>
    </row>
    <row r="1256" spans="4:19" ht="18" customHeight="1">
      <c r="D1256">
        <f t="shared" si="90"/>
        <v>0</v>
      </c>
      <c s="338"/>
      <c s="338"/>
      <c s="337"/>
      <c s="339"/>
      <c s="340"/>
      <c s="340"/>
      <c s="339"/>
      <c s="373"/>
      <c s="334">
        <f t="shared" si="89"/>
        <v>0</v>
      </c>
      <c s="374"/>
      <c s="375"/>
      <c s="376"/>
      <c s="395" t="str">
        <f t="shared" si="86"/>
        <v/>
      </c>
      <c s="375"/>
      <c s="377"/>
    </row>
    <row r="1257" spans="4:19" ht="18" customHeight="1">
      <c r="D1257">
        <f t="shared" si="90"/>
        <v>0</v>
      </c>
      <c s="338"/>
      <c s="338"/>
      <c s="337"/>
      <c s="339"/>
      <c s="340"/>
      <c s="340"/>
      <c s="339"/>
      <c s="373"/>
      <c s="334">
        <f t="shared" si="89"/>
        <v>0</v>
      </c>
      <c s="374"/>
      <c s="375"/>
      <c s="376"/>
      <c s="395" t="str">
        <f t="shared" si="86"/>
        <v/>
      </c>
      <c s="375"/>
      <c s="377"/>
    </row>
    <row r="1258" spans="4:19" ht="18" customHeight="1">
      <c r="D1258">
        <f t="shared" si="90"/>
        <v>0</v>
      </c>
      <c s="338"/>
      <c s="338"/>
      <c s="337"/>
      <c s="339"/>
      <c s="340"/>
      <c s="340"/>
      <c s="339"/>
      <c s="373"/>
      <c s="334">
        <f t="shared" si="89"/>
        <v>0</v>
      </c>
      <c s="374"/>
      <c s="375"/>
      <c s="376"/>
      <c s="395" t="str">
        <f t="shared" si="86"/>
        <v/>
      </c>
      <c s="375"/>
      <c s="377"/>
    </row>
    <row r="1259" spans="4:19" ht="18" customHeight="1">
      <c r="D1259">
        <f t="shared" si="90"/>
        <v>0</v>
      </c>
      <c s="338"/>
      <c s="338"/>
      <c s="337"/>
      <c s="339"/>
      <c s="340"/>
      <c s="340"/>
      <c s="339"/>
      <c s="373"/>
      <c s="334">
        <f t="shared" si="89"/>
        <v>0</v>
      </c>
      <c s="374"/>
      <c s="375"/>
      <c s="376"/>
      <c s="395" t="str">
        <f t="shared" si="86"/>
        <v/>
      </c>
      <c s="375"/>
      <c s="377"/>
    </row>
    <row r="1260" spans="4:19" ht="18" customHeight="1">
      <c r="D1260">
        <f t="shared" si="90"/>
        <v>0</v>
      </c>
      <c s="338"/>
      <c s="338"/>
      <c s="337"/>
      <c s="339"/>
      <c s="340"/>
      <c s="340"/>
      <c s="339"/>
      <c s="373"/>
      <c s="334">
        <f t="shared" si="89"/>
        <v>0</v>
      </c>
      <c s="374"/>
      <c s="375"/>
      <c s="376"/>
      <c s="395" t="str">
        <f t="shared" si="86"/>
        <v/>
      </c>
      <c s="375"/>
      <c s="377"/>
    </row>
    <row r="1261" spans="4:19" ht="18" customHeight="1">
      <c r="D1261">
        <f t="shared" si="90"/>
        <v>0</v>
      </c>
      <c s="338"/>
      <c s="338"/>
      <c s="337"/>
      <c s="339"/>
      <c s="340"/>
      <c s="340"/>
      <c s="339"/>
      <c s="373"/>
      <c s="334">
        <f t="shared" si="89"/>
        <v>0</v>
      </c>
      <c s="374"/>
      <c s="375"/>
      <c s="376"/>
      <c s="395" t="str">
        <f t="shared" si="86"/>
        <v/>
      </c>
      <c s="375"/>
      <c s="377"/>
    </row>
    <row r="1262" spans="4:19" ht="18" customHeight="1">
      <c r="D1262">
        <f t="shared" si="90"/>
        <v>0</v>
      </c>
      <c s="338"/>
      <c s="338"/>
      <c s="337"/>
      <c s="339"/>
      <c s="340"/>
      <c s="340"/>
      <c s="339"/>
      <c s="373"/>
      <c s="334">
        <f t="shared" si="89"/>
        <v>0</v>
      </c>
      <c s="374"/>
      <c s="375"/>
      <c s="376"/>
      <c s="395" t="str">
        <f t="shared" si="86"/>
        <v/>
      </c>
      <c s="375"/>
      <c s="377"/>
    </row>
    <row r="1263" spans="4:19" ht="18" customHeight="1">
      <c r="D1263">
        <f t="shared" si="90"/>
        <v>0</v>
      </c>
      <c s="338"/>
      <c s="338"/>
      <c s="337"/>
      <c s="339"/>
      <c s="340"/>
      <c s="340"/>
      <c s="339"/>
      <c s="373"/>
      <c s="334">
        <f t="shared" si="89"/>
        <v>0</v>
      </c>
      <c s="374"/>
      <c s="375"/>
      <c s="376"/>
      <c s="395" t="str">
        <f t="shared" si="86"/>
        <v/>
      </c>
      <c s="375"/>
      <c s="377"/>
    </row>
    <row r="1264" spans="4:19" ht="18" customHeight="1">
      <c r="D1264">
        <f t="shared" si="90"/>
        <v>0</v>
      </c>
      <c s="338"/>
      <c s="338"/>
      <c s="337"/>
      <c s="339"/>
      <c s="340"/>
      <c s="340"/>
      <c s="339"/>
      <c s="373"/>
      <c s="334">
        <f t="shared" si="89"/>
        <v>0</v>
      </c>
      <c s="374"/>
      <c s="375"/>
      <c s="376"/>
      <c s="395" t="str">
        <f t="shared" si="86"/>
        <v/>
      </c>
      <c s="375"/>
      <c s="377"/>
    </row>
    <row r="1265" spans="4:19" ht="18" customHeight="1">
      <c r="D1265">
        <f t="shared" si="90"/>
        <v>0</v>
      </c>
      <c s="338"/>
      <c s="338"/>
      <c s="337"/>
      <c s="339"/>
      <c s="340"/>
      <c s="340"/>
      <c s="339"/>
      <c s="373"/>
      <c s="334">
        <f t="shared" si="89"/>
        <v>0</v>
      </c>
      <c s="374"/>
      <c s="375"/>
      <c s="376"/>
      <c s="395" t="str">
        <f t="shared" si="86"/>
        <v/>
      </c>
      <c s="375"/>
      <c s="377"/>
    </row>
    <row r="1266" spans="4:19" ht="18" customHeight="1">
      <c r="D1266">
        <f t="shared" si="90"/>
        <v>0</v>
      </c>
      <c s="338"/>
      <c s="338"/>
      <c s="337"/>
      <c s="339"/>
      <c s="340"/>
      <c s="340"/>
      <c s="339"/>
      <c s="373"/>
      <c s="334">
        <f t="shared" si="89"/>
        <v>0</v>
      </c>
      <c s="374"/>
      <c s="375"/>
      <c s="376"/>
      <c s="395" t="str">
        <f t="shared" si="86"/>
        <v/>
      </c>
      <c s="375"/>
      <c s="377"/>
    </row>
    <row r="1267" spans="4:19" ht="18" customHeight="1">
      <c r="D1267">
        <f t="shared" si="90"/>
        <v>0</v>
      </c>
      <c s="338"/>
      <c s="338"/>
      <c s="337"/>
      <c s="339"/>
      <c s="340"/>
      <c s="340"/>
      <c s="339"/>
      <c s="373"/>
      <c s="334">
        <f t="shared" si="89"/>
        <v>0</v>
      </c>
      <c s="374"/>
      <c s="375"/>
      <c s="376"/>
      <c s="395" t="str">
        <f t="shared" si="86"/>
        <v/>
      </c>
      <c s="375"/>
      <c s="377"/>
    </row>
    <row r="1268" spans="4:19" ht="18" customHeight="1">
      <c r="D1268">
        <f t="shared" si="90"/>
        <v>0</v>
      </c>
      <c s="338"/>
      <c s="338"/>
      <c s="337"/>
      <c s="339"/>
      <c s="340"/>
      <c s="340"/>
      <c s="339"/>
      <c s="373"/>
      <c s="334">
        <f t="shared" si="89"/>
        <v>0</v>
      </c>
      <c s="374"/>
      <c s="375"/>
      <c s="376"/>
      <c s="395" t="str">
        <f t="shared" si="86"/>
        <v/>
      </c>
      <c s="375"/>
      <c s="377"/>
    </row>
    <row r="1269" spans="4:19" ht="18" customHeight="1">
      <c r="D1269">
        <f t="shared" si="90"/>
        <v>0</v>
      </c>
      <c s="338"/>
      <c s="338"/>
      <c s="337"/>
      <c s="339"/>
      <c s="340"/>
      <c s="340"/>
      <c s="339"/>
      <c s="373"/>
      <c s="334">
        <f t="shared" si="89"/>
        <v>0</v>
      </c>
      <c s="374"/>
      <c s="375"/>
      <c s="376"/>
      <c s="395" t="str">
        <f t="shared" si="86"/>
        <v/>
      </c>
      <c s="375"/>
      <c s="377"/>
    </row>
    <row r="1270" spans="4:19" ht="18" customHeight="1">
      <c r="D1270">
        <f t="shared" si="90"/>
        <v>0</v>
      </c>
      <c s="338"/>
      <c s="338"/>
      <c s="337"/>
      <c s="339"/>
      <c s="340"/>
      <c s="340"/>
      <c s="339"/>
      <c s="373"/>
      <c s="334">
        <f t="shared" si="89"/>
        <v>0</v>
      </c>
      <c s="374"/>
      <c s="375"/>
      <c s="376"/>
      <c s="395" t="str">
        <f t="shared" si="86"/>
        <v/>
      </c>
      <c s="375"/>
      <c s="377"/>
    </row>
    <row r="1271" spans="4:19" ht="18" customHeight="1">
      <c r="D1271">
        <f t="shared" si="90"/>
        <v>0</v>
      </c>
      <c s="338"/>
      <c s="338"/>
      <c s="337"/>
      <c s="339"/>
      <c s="340"/>
      <c s="340"/>
      <c s="339"/>
      <c s="373"/>
      <c s="334">
        <f t="shared" si="89"/>
        <v>0</v>
      </c>
      <c s="374"/>
      <c s="375"/>
      <c s="376"/>
      <c s="395" t="str">
        <f t="shared" si="86"/>
        <v/>
      </c>
      <c s="375"/>
      <c s="377"/>
    </row>
    <row r="1272" spans="4:19" ht="18" customHeight="1">
      <c r="D1272">
        <f t="shared" si="91" ref="D1272:D1292">IF(E1272&gt;=1,(IF(LEN(I1272)&gt;=2,(IF(LEN(K1272)&gt;=1,(IF(N1272&gt;=18,1,0)),0)),0)),0)</f>
        <v>0</v>
      </c>
      <c s="338"/>
      <c s="338"/>
      <c s="337"/>
      <c s="339"/>
      <c s="340"/>
      <c s="340"/>
      <c s="339"/>
      <c s="373"/>
      <c s="334">
        <f t="shared" si="89"/>
        <v>0</v>
      </c>
      <c s="374"/>
      <c s="375"/>
      <c s="376"/>
      <c s="395" t="str">
        <f t="shared" si="86"/>
        <v/>
      </c>
      <c s="375"/>
      <c s="377"/>
    </row>
    <row r="1273" spans="4:19" ht="18" customHeight="1">
      <c r="D1273">
        <f t="shared" si="91"/>
        <v>0</v>
      </c>
      <c s="338"/>
      <c s="338"/>
      <c s="337"/>
      <c s="339"/>
      <c s="340"/>
      <c s="340"/>
      <c s="339"/>
      <c s="373"/>
      <c s="334">
        <f t="shared" si="89"/>
        <v>0</v>
      </c>
      <c s="374"/>
      <c s="375"/>
      <c s="376"/>
      <c s="395" t="str">
        <f t="shared" si="86"/>
        <v/>
      </c>
      <c s="375"/>
      <c s="377"/>
    </row>
    <row r="1274" spans="4:19" ht="18" customHeight="1">
      <c r="D1274">
        <f t="shared" si="91"/>
        <v>0</v>
      </c>
      <c s="338"/>
      <c s="338"/>
      <c s="337"/>
      <c s="339"/>
      <c s="340"/>
      <c s="340"/>
      <c s="339"/>
      <c s="373"/>
      <c s="334">
        <f t="shared" si="89"/>
        <v>0</v>
      </c>
      <c s="374"/>
      <c s="375"/>
      <c s="376"/>
      <c s="395" t="str">
        <f t="shared" si="86"/>
        <v/>
      </c>
      <c s="375"/>
      <c s="377"/>
    </row>
    <row r="1275" spans="4:19" ht="18" customHeight="1">
      <c r="D1275">
        <f t="shared" si="91"/>
        <v>0</v>
      </c>
      <c s="338"/>
      <c s="338"/>
      <c s="337"/>
      <c s="339"/>
      <c s="340"/>
      <c s="340"/>
      <c s="339"/>
      <c s="373"/>
      <c s="334">
        <f t="shared" si="89"/>
        <v>0</v>
      </c>
      <c s="374"/>
      <c s="375"/>
      <c s="376"/>
      <c s="395" t="str">
        <f t="shared" si="86"/>
        <v/>
      </c>
      <c s="375"/>
      <c s="377"/>
    </row>
    <row r="1276" spans="4:19" ht="18" customHeight="1">
      <c r="D1276">
        <f t="shared" si="91"/>
        <v>0</v>
      </c>
      <c s="338"/>
      <c s="338"/>
      <c s="337"/>
      <c s="339"/>
      <c s="340"/>
      <c s="340"/>
      <c s="339"/>
      <c s="373"/>
      <c s="334">
        <f t="shared" si="89"/>
        <v>0</v>
      </c>
      <c s="374"/>
      <c s="375"/>
      <c s="376"/>
      <c s="395" t="str">
        <f t="shared" si="86"/>
        <v/>
      </c>
      <c s="375"/>
      <c s="377"/>
    </row>
    <row r="1277" spans="4:19" ht="18" customHeight="1">
      <c r="D1277">
        <f t="shared" si="91"/>
        <v>0</v>
      </c>
      <c s="338"/>
      <c s="338"/>
      <c s="337"/>
      <c s="339"/>
      <c s="340"/>
      <c s="340"/>
      <c s="339"/>
      <c s="373"/>
      <c s="334">
        <f t="shared" si="89"/>
        <v>0</v>
      </c>
      <c s="374"/>
      <c s="375"/>
      <c s="376"/>
      <c s="395" t="str">
        <f t="shared" si="86"/>
        <v/>
      </c>
      <c s="375"/>
      <c s="377"/>
    </row>
    <row r="1278" spans="4:19" ht="18" customHeight="1">
      <c r="D1278">
        <f t="shared" si="91"/>
        <v>0</v>
      </c>
      <c s="338"/>
      <c s="338"/>
      <c s="337"/>
      <c s="339"/>
      <c s="340"/>
      <c s="340"/>
      <c s="339"/>
      <c s="373"/>
      <c s="334">
        <f t="shared" si="89"/>
        <v>0</v>
      </c>
      <c s="374"/>
      <c s="375"/>
      <c s="376"/>
      <c s="395" t="str">
        <f t="shared" si="86"/>
        <v/>
      </c>
      <c s="375"/>
      <c s="377"/>
    </row>
    <row r="1279" spans="4:19" ht="18" customHeight="1">
      <c r="D1279">
        <f t="shared" si="91"/>
        <v>0</v>
      </c>
      <c s="338"/>
      <c s="338"/>
      <c s="337"/>
      <c s="339"/>
      <c s="340"/>
      <c s="340"/>
      <c s="339"/>
      <c s="373"/>
      <c s="334">
        <f t="shared" si="89"/>
        <v>0</v>
      </c>
      <c s="374"/>
      <c s="375"/>
      <c s="376"/>
      <c s="395" t="str">
        <f t="shared" si="86"/>
        <v/>
      </c>
      <c s="375"/>
      <c s="377"/>
    </row>
    <row r="1280" spans="4:19" ht="18" customHeight="1">
      <c r="D1280">
        <f t="shared" si="91"/>
        <v>0</v>
      </c>
      <c s="338"/>
      <c s="338"/>
      <c s="337"/>
      <c s="339"/>
      <c s="340"/>
      <c s="340"/>
      <c s="339"/>
      <c s="373"/>
      <c s="334">
        <f t="shared" si="89"/>
        <v>0</v>
      </c>
      <c s="374"/>
      <c s="375"/>
      <c s="376"/>
      <c s="395" t="str">
        <f t="shared" si="86"/>
        <v/>
      </c>
      <c s="375"/>
      <c s="377"/>
    </row>
    <row r="1281" spans="4:19" ht="18" customHeight="1">
      <c r="D1281">
        <f t="shared" si="91"/>
        <v>0</v>
      </c>
      <c s="338"/>
      <c s="338"/>
      <c s="337"/>
      <c s="339"/>
      <c s="340"/>
      <c s="340"/>
      <c s="339"/>
      <c s="373"/>
      <c s="334">
        <f t="shared" si="89"/>
        <v>0</v>
      </c>
      <c s="374"/>
      <c s="375"/>
      <c s="376"/>
      <c s="395" t="str">
        <f t="shared" si="86"/>
        <v/>
      </c>
      <c s="375"/>
      <c s="377"/>
    </row>
    <row r="1282" spans="4:19" ht="18" customHeight="1">
      <c r="D1282">
        <f t="shared" si="91"/>
        <v>0</v>
      </c>
      <c s="338"/>
      <c s="338"/>
      <c s="337"/>
      <c s="339"/>
      <c s="340"/>
      <c s="340"/>
      <c s="339"/>
      <c s="373"/>
      <c s="334">
        <f t="shared" si="89"/>
        <v>0</v>
      </c>
      <c s="374"/>
      <c s="375"/>
      <c s="376"/>
      <c s="395" t="str">
        <f t="shared" si="86"/>
        <v/>
      </c>
      <c s="375"/>
      <c s="377"/>
    </row>
    <row r="1283" spans="4:19" ht="18" customHeight="1">
      <c r="D1283">
        <f t="shared" si="91"/>
        <v>0</v>
      </c>
      <c s="338"/>
      <c s="338"/>
      <c s="337"/>
      <c s="339"/>
      <c s="340"/>
      <c s="340"/>
      <c s="339"/>
      <c s="373"/>
      <c s="334">
        <f t="shared" si="89"/>
        <v>0</v>
      </c>
      <c s="374"/>
      <c s="375"/>
      <c s="376"/>
      <c s="395" t="str">
        <f t="shared" si="86"/>
        <v/>
      </c>
      <c s="375"/>
      <c s="377"/>
    </row>
    <row r="1284" spans="4:20" ht="18" customHeight="1">
      <c r="D1284">
        <f t="shared" si="91"/>
        <v>0</v>
      </c>
      <c s="338"/>
      <c s="338"/>
      <c s="337"/>
      <c s="339"/>
      <c s="340"/>
      <c s="340"/>
      <c s="339"/>
      <c s="373"/>
      <c s="334">
        <f t="shared" si="89"/>
        <v>0</v>
      </c>
      <c s="374"/>
      <c s="375"/>
      <c s="376"/>
      <c s="395" t="str">
        <f t="shared" si="86"/>
        <v/>
      </c>
      <c s="375"/>
      <c s="377"/>
      <c t="s">
        <v>146</v>
      </c>
    </row>
    <row r="1285" spans="4:19" ht="18" customHeight="1">
      <c r="D1285">
        <f t="shared" si="91"/>
        <v>0</v>
      </c>
      <c s="338"/>
      <c s="338"/>
      <c s="337"/>
      <c s="339"/>
      <c s="340"/>
      <c s="340"/>
      <c s="339"/>
      <c s="373"/>
      <c s="334">
        <f t="shared" si="89"/>
        <v>0</v>
      </c>
      <c s="374"/>
      <c s="375"/>
      <c s="376"/>
      <c s="395" t="str">
        <f t="shared" si="86"/>
        <v/>
      </c>
      <c s="375"/>
      <c s="377"/>
    </row>
    <row r="1286" spans="4:19" ht="18" customHeight="1">
      <c r="D1286">
        <f t="shared" si="91"/>
        <v>0</v>
      </c>
      <c s="338"/>
      <c s="338"/>
      <c s="337"/>
      <c s="339"/>
      <c s="340"/>
      <c s="340"/>
      <c s="339"/>
      <c s="373"/>
      <c s="334">
        <f t="shared" si="89"/>
        <v>0</v>
      </c>
      <c s="374"/>
      <c s="375"/>
      <c s="376"/>
      <c s="395" t="str">
        <f t="shared" si="86"/>
        <v/>
      </c>
      <c s="375"/>
      <c s="377"/>
    </row>
    <row r="1287" spans="4:20" ht="18" customHeight="1">
      <c r="D1287">
        <f t="shared" si="91"/>
        <v>0</v>
      </c>
      <c s="338"/>
      <c s="338"/>
      <c s="337"/>
      <c s="339"/>
      <c s="340"/>
      <c s="340"/>
      <c s="339"/>
      <c s="373"/>
      <c s="334">
        <f t="shared" si="89"/>
        <v>0</v>
      </c>
      <c s="374"/>
      <c s="375"/>
      <c s="376"/>
      <c s="395" t="str">
        <f t="shared" si="92" ref="Q1287:Q1350">SUBSTITUTE(P1287,LEFT(P1287,8),"xxxxxxxx")</f>
        <v/>
      </c>
      <c s="375"/>
      <c s="377"/>
      <c s="341"/>
    </row>
    <row r="1288" spans="4:20" ht="18" customHeight="1">
      <c r="D1288">
        <f t="shared" si="91"/>
        <v>0</v>
      </c>
      <c s="338"/>
      <c s="338"/>
      <c s="337"/>
      <c s="339"/>
      <c s="340"/>
      <c s="340"/>
      <c s="339"/>
      <c s="373"/>
      <c s="334">
        <f t="shared" si="89"/>
        <v>0</v>
      </c>
      <c s="374"/>
      <c s="375"/>
      <c s="376"/>
      <c s="395" t="str">
        <f t="shared" si="92"/>
        <v/>
      </c>
      <c s="375"/>
      <c s="377"/>
      <c t="s">
        <v>147</v>
      </c>
    </row>
    <row r="1289" spans="4:20" ht="18" customHeight="1">
      <c r="D1289">
        <f t="shared" si="91"/>
        <v>0</v>
      </c>
      <c s="338"/>
      <c s="338"/>
      <c s="337"/>
      <c s="339"/>
      <c s="340"/>
      <c s="340"/>
      <c s="339"/>
      <c s="373"/>
      <c s="334">
        <f t="shared" si="89"/>
        <v>0</v>
      </c>
      <c s="374"/>
      <c s="375"/>
      <c s="376"/>
      <c s="395" t="str">
        <f t="shared" si="92"/>
        <v/>
      </c>
      <c s="375"/>
      <c s="377"/>
      <c s="341"/>
    </row>
    <row r="1290" spans="4:20" ht="18" customHeight="1">
      <c r="D1290">
        <f t="shared" si="91"/>
        <v>0</v>
      </c>
      <c s="338"/>
      <c s="338"/>
      <c s="337"/>
      <c s="339"/>
      <c s="340"/>
      <c s="340"/>
      <c s="339"/>
      <c s="373"/>
      <c s="334">
        <f t="shared" si="89"/>
        <v>0</v>
      </c>
      <c s="374"/>
      <c s="375"/>
      <c s="376"/>
      <c s="395" t="str">
        <f t="shared" si="92"/>
        <v/>
      </c>
      <c s="375"/>
      <c s="377"/>
      <c s="341" t="s">
        <v>148</v>
      </c>
    </row>
    <row r="1291" spans="4:19" ht="18" customHeight="1">
      <c r="D1291">
        <f t="shared" si="91"/>
        <v>0</v>
      </c>
      <c s="338"/>
      <c s="338"/>
      <c s="337"/>
      <c s="339"/>
      <c s="340"/>
      <c s="340"/>
      <c s="339"/>
      <c s="373"/>
      <c s="334">
        <f t="shared" si="89"/>
        <v>0</v>
      </c>
      <c s="374"/>
      <c s="375"/>
      <c s="376"/>
      <c s="395" t="str">
        <f t="shared" si="92"/>
        <v/>
      </c>
      <c s="375"/>
      <c s="377"/>
    </row>
    <row r="1292" spans="4:20" ht="18" customHeight="1">
      <c r="D1292">
        <f t="shared" si="91"/>
        <v>0</v>
      </c>
      <c s="338"/>
      <c s="338"/>
      <c s="337"/>
      <c s="339"/>
      <c s="340"/>
      <c s="340"/>
      <c s="339"/>
      <c s="373"/>
      <c s="334">
        <f t="shared" si="93" ref="M1292:M1315">IFERROR(IF(D1292&gt;=1,(IF(L1292&gt;=$H$1,ROUNDDOWN(($G$1-L1292)/365,0),0)),0),0)</f>
        <v>0</v>
      </c>
      <c s="374"/>
      <c s="375"/>
      <c s="376"/>
      <c s="395" t="str">
        <f t="shared" si="92"/>
        <v/>
      </c>
      <c s="375"/>
      <c s="377"/>
      <c t="s">
        <v>116</v>
      </c>
    </row>
    <row r="1293" spans="4:19" ht="18" customHeight="1">
      <c r="D1293">
        <f t="shared" si="94" ref="D1293:D1315">IF(E1293&gt;=1,(IF(LEN(I1293)&gt;=2,(IF(LEN(K1293)&gt;=1,(IF(N1293&gt;=18,1,0)),0)),0)),0)</f>
        <v>0</v>
      </c>
      <c s="338"/>
      <c s="338"/>
      <c s="337"/>
      <c s="339"/>
      <c s="340"/>
      <c s="340"/>
      <c s="339"/>
      <c s="373"/>
      <c s="334">
        <f t="shared" si="93"/>
        <v>0</v>
      </c>
      <c s="374"/>
      <c s="375"/>
      <c s="376"/>
      <c s="395" t="str">
        <f t="shared" si="92"/>
        <v/>
      </c>
      <c s="375"/>
      <c s="377"/>
    </row>
    <row r="1294" spans="4:19" ht="18" customHeight="1">
      <c r="D1294">
        <f t="shared" si="94"/>
        <v>0</v>
      </c>
      <c s="338"/>
      <c s="338"/>
      <c s="337"/>
      <c s="339"/>
      <c s="340"/>
      <c s="340"/>
      <c s="339"/>
      <c s="373"/>
      <c s="334">
        <f t="shared" si="93"/>
        <v>0</v>
      </c>
      <c s="374"/>
      <c s="375"/>
      <c s="376"/>
      <c s="395" t="str">
        <f t="shared" si="92"/>
        <v/>
      </c>
      <c s="375"/>
      <c s="377"/>
    </row>
    <row r="1295" spans="4:19" ht="18" customHeight="1">
      <c r="D1295">
        <f t="shared" si="94"/>
        <v>0</v>
      </c>
      <c s="338"/>
      <c s="338"/>
      <c s="337"/>
      <c s="339"/>
      <c s="340"/>
      <c s="340"/>
      <c s="339"/>
      <c s="373"/>
      <c s="334">
        <f t="shared" si="93"/>
        <v>0</v>
      </c>
      <c s="374"/>
      <c s="375"/>
      <c s="376"/>
      <c s="395" t="str">
        <f t="shared" si="92"/>
        <v/>
      </c>
      <c s="375"/>
      <c s="377"/>
    </row>
    <row r="1296" spans="4:19" ht="18" customHeight="1">
      <c r="D1296">
        <f t="shared" si="94"/>
        <v>0</v>
      </c>
      <c s="338"/>
      <c s="338"/>
      <c s="337"/>
      <c s="339"/>
      <c s="340"/>
      <c s="340"/>
      <c s="339"/>
      <c s="373"/>
      <c s="334">
        <f t="shared" si="93"/>
        <v>0</v>
      </c>
      <c s="374"/>
      <c s="375"/>
      <c s="376"/>
      <c s="395" t="str">
        <f t="shared" si="92"/>
        <v/>
      </c>
      <c s="375"/>
      <c s="377"/>
    </row>
    <row r="1297" spans="4:19" ht="21" customHeight="1">
      <c r="D1297">
        <f t="shared" si="94"/>
        <v>0</v>
      </c>
      <c s="338"/>
      <c s="338"/>
      <c s="337"/>
      <c s="339"/>
      <c s="340"/>
      <c s="340"/>
      <c s="339"/>
      <c s="373"/>
      <c s="334">
        <f t="shared" si="93"/>
        <v>0</v>
      </c>
      <c s="374"/>
      <c s="375"/>
      <c s="376"/>
      <c s="395" t="str">
        <f t="shared" si="92"/>
        <v/>
      </c>
      <c s="375"/>
      <c s="377"/>
    </row>
    <row r="1298" spans="4:19" ht="18" customHeight="1">
      <c r="D1298">
        <f t="shared" si="94"/>
        <v>0</v>
      </c>
      <c s="338"/>
      <c s="338"/>
      <c s="337"/>
      <c s="339"/>
      <c s="340"/>
      <c s="340"/>
      <c s="339"/>
      <c s="373"/>
      <c s="334">
        <f t="shared" si="93"/>
        <v>0</v>
      </c>
      <c s="374"/>
      <c s="375"/>
      <c s="376"/>
      <c s="395" t="str">
        <f t="shared" si="92"/>
        <v/>
      </c>
      <c s="375"/>
      <c s="377"/>
    </row>
    <row r="1299" spans="4:19" ht="18" customHeight="1">
      <c r="D1299">
        <f t="shared" si="94"/>
        <v>0</v>
      </c>
      <c s="338"/>
      <c s="338"/>
      <c s="337"/>
      <c s="339"/>
      <c s="340"/>
      <c s="340"/>
      <c s="339"/>
      <c s="373"/>
      <c s="334">
        <f>IFERROR(IF(D1299&gt;=1,(IF(L1299&gt;=$H$1,ROUNDDOWN(($G$1-L1299)/365,0),0)),0),0)</f>
        <v>0</v>
      </c>
      <c s="374"/>
      <c s="375"/>
      <c s="376"/>
      <c s="395" t="str">
        <f t="shared" si="92"/>
        <v/>
      </c>
      <c s="375"/>
      <c s="377"/>
    </row>
    <row r="1300" spans="4:20" ht="18" customHeight="1">
      <c r="D1300">
        <f t="shared" si="94"/>
        <v>0</v>
      </c>
      <c s="338"/>
      <c s="338"/>
      <c s="337"/>
      <c s="339"/>
      <c s="340"/>
      <c s="340"/>
      <c s="339"/>
      <c s="373"/>
      <c s="334">
        <f t="shared" si="93"/>
        <v>0</v>
      </c>
      <c s="374"/>
      <c s="375"/>
      <c s="376"/>
      <c s="395" t="str">
        <f t="shared" si="92"/>
        <v/>
      </c>
      <c s="375"/>
      <c s="377"/>
      <c t="s">
        <v>147</v>
      </c>
    </row>
    <row r="1301" spans="4:20" ht="18" customHeight="1">
      <c r="D1301">
        <f t="shared" si="94"/>
        <v>0</v>
      </c>
      <c s="338"/>
      <c s="338"/>
      <c s="337"/>
      <c s="339"/>
      <c s="340"/>
      <c s="340"/>
      <c s="339"/>
      <c s="373"/>
      <c s="334">
        <f t="shared" si="93"/>
        <v>0</v>
      </c>
      <c s="374"/>
      <c s="375"/>
      <c s="376"/>
      <c s="395" t="str">
        <f t="shared" si="92"/>
        <v/>
      </c>
      <c s="375"/>
      <c s="377"/>
      <c t="s">
        <v>147</v>
      </c>
    </row>
    <row r="1302" spans="4:20" ht="18" customHeight="1">
      <c r="D1302">
        <f t="shared" si="94"/>
        <v>0</v>
      </c>
      <c s="338"/>
      <c s="338"/>
      <c s="337"/>
      <c s="339"/>
      <c s="340"/>
      <c s="340"/>
      <c s="339"/>
      <c s="373"/>
      <c s="334">
        <f t="shared" si="93"/>
        <v>0</v>
      </c>
      <c s="374"/>
      <c s="375"/>
      <c s="376"/>
      <c s="395" t="str">
        <f t="shared" si="92"/>
        <v/>
      </c>
      <c s="375"/>
      <c s="377"/>
      <c t="s">
        <v>147</v>
      </c>
    </row>
    <row r="1303" spans="4:19" ht="18" customHeight="1">
      <c r="D1303">
        <f t="shared" si="94"/>
        <v>0</v>
      </c>
      <c s="338"/>
      <c s="338"/>
      <c s="337"/>
      <c s="339"/>
      <c s="340"/>
      <c s="340"/>
      <c s="339"/>
      <c s="373"/>
      <c s="334">
        <f t="shared" si="93"/>
        <v>0</v>
      </c>
      <c s="374"/>
      <c s="375"/>
      <c s="376"/>
      <c s="395" t="str">
        <f t="shared" si="92"/>
        <v/>
      </c>
      <c s="375"/>
      <c s="377"/>
    </row>
    <row r="1304" spans="4:19" ht="18" customHeight="1">
      <c r="D1304">
        <f t="shared" si="94"/>
        <v>0</v>
      </c>
      <c s="338"/>
      <c s="338"/>
      <c s="337"/>
      <c s="339"/>
      <c s="340"/>
      <c s="340"/>
      <c s="339"/>
      <c s="373"/>
      <c s="334">
        <f t="shared" si="93"/>
        <v>0</v>
      </c>
      <c s="374"/>
      <c s="375"/>
      <c s="376"/>
      <c s="395" t="str">
        <f t="shared" si="92"/>
        <v/>
      </c>
      <c s="375"/>
      <c s="377"/>
    </row>
    <row r="1305" spans="4:19" ht="18" customHeight="1">
      <c r="D1305">
        <f t="shared" si="94"/>
        <v>0</v>
      </c>
      <c s="338"/>
      <c s="338"/>
      <c s="337"/>
      <c s="339"/>
      <c s="340"/>
      <c s="340"/>
      <c s="339"/>
      <c s="373"/>
      <c s="334">
        <f t="shared" si="93"/>
        <v>0</v>
      </c>
      <c s="374"/>
      <c s="375"/>
      <c s="376"/>
      <c s="395" t="str">
        <f t="shared" si="92"/>
        <v/>
      </c>
      <c s="375"/>
      <c s="377"/>
    </row>
    <row r="1306" spans="4:19" ht="18" customHeight="1">
      <c r="D1306">
        <f t="shared" si="94"/>
        <v>0</v>
      </c>
      <c s="338"/>
      <c s="338"/>
      <c s="337"/>
      <c s="339"/>
      <c s="340"/>
      <c s="340"/>
      <c s="339"/>
      <c s="373"/>
      <c s="334">
        <f t="shared" si="93"/>
        <v>0</v>
      </c>
      <c s="374"/>
      <c s="375"/>
      <c s="376"/>
      <c s="395" t="str">
        <f t="shared" si="92"/>
        <v/>
      </c>
      <c s="375"/>
      <c s="377"/>
    </row>
    <row r="1307" spans="4:19" ht="18" customHeight="1">
      <c r="D1307">
        <f t="shared" si="94"/>
        <v>0</v>
      </c>
      <c s="338"/>
      <c s="338"/>
      <c s="337"/>
      <c s="339"/>
      <c s="340"/>
      <c s="340"/>
      <c s="339"/>
      <c s="373"/>
      <c s="334">
        <f t="shared" si="93"/>
        <v>0</v>
      </c>
      <c s="374"/>
      <c s="375"/>
      <c s="376"/>
      <c s="395" t="str">
        <f t="shared" si="92"/>
        <v/>
      </c>
      <c s="375"/>
      <c s="377"/>
    </row>
    <row r="1308" spans="4:19" ht="18" customHeight="1">
      <c r="D1308">
        <f t="shared" si="94"/>
        <v>0</v>
      </c>
      <c s="338"/>
      <c s="338"/>
      <c s="337"/>
      <c s="339"/>
      <c s="340"/>
      <c s="340"/>
      <c s="339"/>
      <c s="373"/>
      <c s="334">
        <f t="shared" si="93"/>
        <v>0</v>
      </c>
      <c s="374"/>
      <c s="375"/>
      <c s="376"/>
      <c s="395" t="str">
        <f t="shared" si="92"/>
        <v/>
      </c>
      <c s="375"/>
      <c s="377"/>
    </row>
    <row r="1309" spans="4:19" ht="18" customHeight="1">
      <c r="D1309">
        <f t="shared" si="94"/>
        <v>0</v>
      </c>
      <c s="338"/>
      <c s="338"/>
      <c s="337"/>
      <c s="339"/>
      <c s="340"/>
      <c s="340"/>
      <c s="339"/>
      <c s="373"/>
      <c s="334">
        <f t="shared" si="93"/>
        <v>0</v>
      </c>
      <c s="374"/>
      <c s="375"/>
      <c s="376"/>
      <c s="395" t="str">
        <f t="shared" si="92"/>
        <v/>
      </c>
      <c s="375"/>
      <c s="377"/>
    </row>
    <row r="1310" spans="4:19" ht="18" customHeight="1">
      <c r="D1310">
        <f t="shared" si="94"/>
        <v>0</v>
      </c>
      <c s="338"/>
      <c s="338"/>
      <c s="337"/>
      <c s="339"/>
      <c s="340"/>
      <c s="340"/>
      <c s="339"/>
      <c s="373"/>
      <c s="334">
        <f t="shared" si="93"/>
        <v>0</v>
      </c>
      <c s="374"/>
      <c s="375"/>
      <c s="376"/>
      <c s="395" t="str">
        <f t="shared" si="92"/>
        <v/>
      </c>
      <c s="375"/>
      <c s="377"/>
    </row>
    <row r="1311" spans="4:19" ht="18" customHeight="1">
      <c r="D1311">
        <f t="shared" si="94"/>
        <v>0</v>
      </c>
      <c s="338"/>
      <c s="338"/>
      <c s="337"/>
      <c s="339"/>
      <c s="340"/>
      <c s="340"/>
      <c s="339"/>
      <c s="373"/>
      <c s="334">
        <f>IFERROR(IF(D1311&gt;=1,(IF(L1311&gt;=$H$1,ROUNDDOWN(($G$1-L1311)/365,0),0)),0),0)</f>
        <v>0</v>
      </c>
      <c s="374"/>
      <c s="375"/>
      <c s="376"/>
      <c s="395" t="str">
        <f t="shared" si="92"/>
        <v/>
      </c>
      <c s="375"/>
      <c s="377"/>
    </row>
    <row r="1312" spans="4:19" ht="18" customHeight="1">
      <c r="D1312">
        <f t="shared" si="94"/>
        <v>0</v>
      </c>
      <c s="338"/>
      <c s="338"/>
      <c s="337"/>
      <c s="339"/>
      <c s="340"/>
      <c s="340"/>
      <c s="339"/>
      <c s="373"/>
      <c s="334">
        <f>IFERROR(IF(D1312&gt;=1,(IF(L1312&gt;=$H$1,ROUNDDOWN(($G$1-L1312)/365,0),0)),0),0)</f>
        <v>0</v>
      </c>
      <c s="374"/>
      <c s="375"/>
      <c s="376"/>
      <c s="395" t="str">
        <f t="shared" si="92"/>
        <v/>
      </c>
      <c s="375"/>
      <c s="377"/>
    </row>
    <row r="1313" spans="4:19" ht="18" customHeight="1">
      <c r="D1313">
        <f t="shared" si="94"/>
        <v>0</v>
      </c>
      <c s="338"/>
      <c s="338"/>
      <c s="337"/>
      <c s="339"/>
      <c s="340"/>
      <c s="340"/>
      <c s="339"/>
      <c s="373"/>
      <c s="334">
        <f t="shared" si="93"/>
        <v>0</v>
      </c>
      <c s="374"/>
      <c s="375"/>
      <c s="376"/>
      <c s="395" t="str">
        <f t="shared" si="92"/>
        <v/>
      </c>
      <c s="375"/>
      <c s="377"/>
    </row>
    <row r="1314" spans="4:19" ht="18" customHeight="1">
      <c r="D1314">
        <f t="shared" si="94"/>
        <v>0</v>
      </c>
      <c s="338"/>
      <c s="338"/>
      <c s="337"/>
      <c s="339"/>
      <c s="340"/>
      <c s="340"/>
      <c s="339"/>
      <c s="373"/>
      <c s="334">
        <f>IFERROR(IF(D1314&gt;=1,(IF(L1314&gt;=$H$1,ROUNDDOWN(($G$1-L1314)/365,0),0)),0),0)</f>
        <v>0</v>
      </c>
      <c s="374"/>
      <c s="375"/>
      <c s="376"/>
      <c s="395" t="str">
        <f t="shared" si="92"/>
        <v/>
      </c>
      <c s="375"/>
      <c s="377"/>
    </row>
    <row r="1315" spans="4:19" ht="18" customHeight="1">
      <c r="D1315">
        <f t="shared" si="94"/>
        <v>0</v>
      </c>
      <c s="338"/>
      <c s="338"/>
      <c s="337"/>
      <c s="339"/>
      <c s="340"/>
      <c s="340"/>
      <c s="339"/>
      <c s="373"/>
      <c s="334">
        <f t="shared" si="93"/>
        <v>0</v>
      </c>
      <c s="374"/>
      <c s="375"/>
      <c s="376"/>
      <c s="395" t="str">
        <f t="shared" si="92"/>
        <v/>
      </c>
      <c s="375"/>
      <c s="377"/>
    </row>
    <row r="1316" spans="4:19" ht="18" customHeight="1">
      <c r="D1316">
        <f t="shared" si="95" ref="D1316:D1379">IF(E1316&gt;=1,(IF(LEN(I1316)&gt;=2,(IF(LEN(K1316)&gt;=1,(IF(N1316&gt;=18,1,0)),0)),0)),0)</f>
        <v>0</v>
      </c>
      <c s="338"/>
      <c s="338"/>
      <c s="337"/>
      <c s="339"/>
      <c s="340"/>
      <c s="340"/>
      <c s="339"/>
      <c s="373"/>
      <c s="334">
        <f t="shared" si="96" ref="M1316">IFERROR(IF(D1316&gt;=1,(IF(L1316&gt;=$H$1,ROUNDDOWN(($G$1-L1316)/365,0),0)),0),0)</f>
        <v>0</v>
      </c>
      <c s="374">
        <f t="shared" si="97" ref="N1316">IFERROR(IF(D1316&gt;=1,(IF(L1316&gt;=$H$1,ROUNDDOWN(($G$1-L1316)/365,0),0)),0),0)</f>
        <v>0</v>
      </c>
      <c s="375"/>
      <c s="376"/>
      <c s="395" t="str">
        <f t="shared" si="92"/>
        <v/>
      </c>
      <c s="375"/>
      <c s="377"/>
    </row>
    <row r="1317" spans="4:19" ht="15.75">
      <c r="D1317">
        <f t="shared" si="95"/>
        <v>0</v>
      </c>
      <c s="338"/>
      <c s="338"/>
      <c s="337"/>
      <c s="339"/>
      <c s="340"/>
      <c s="340"/>
      <c s="339"/>
      <c s="373"/>
      <c s="334">
        <f t="shared" si="98" ref="M1317:M1380">IFERROR(IF(D1317&gt;=1,(IF(L1317&gt;=$H$1,ROUNDDOWN(($G$1-L1317)/365,0),0)),0),0)</f>
        <v>0</v>
      </c>
      <c s="374">
        <f t="shared" si="99" ref="N1317:N1380">IFERROR(IF(D1317&gt;=1,(IF(L1317&gt;=$H$1,ROUNDDOWN(($G$1-L1317)/365,0),0)),0),0)</f>
        <v>0</v>
      </c>
      <c s="375"/>
      <c s="376"/>
      <c s="395" t="str">
        <f t="shared" si="92"/>
        <v/>
      </c>
      <c s="375"/>
      <c s="377"/>
    </row>
    <row r="1318" spans="4:19" ht="15.75">
      <c r="D1318">
        <f t="shared" si="95"/>
        <v>0</v>
      </c>
      <c s="338"/>
      <c s="338"/>
      <c s="337"/>
      <c s="339"/>
      <c s="340"/>
      <c s="340"/>
      <c s="339"/>
      <c s="373"/>
      <c s="334">
        <f t="shared" si="98"/>
        <v>0</v>
      </c>
      <c s="374">
        <f t="shared" si="99"/>
        <v>0</v>
      </c>
      <c s="375"/>
      <c s="376"/>
      <c s="395" t="str">
        <f t="shared" si="92"/>
        <v/>
      </c>
      <c s="375"/>
      <c s="377"/>
    </row>
    <row r="1319" spans="4:19" ht="15.75">
      <c r="D1319">
        <f t="shared" si="95"/>
        <v>0</v>
      </c>
      <c s="338"/>
      <c s="338"/>
      <c s="337"/>
      <c s="339"/>
      <c s="340"/>
      <c s="340"/>
      <c s="339"/>
      <c s="373"/>
      <c s="334">
        <f t="shared" si="98"/>
        <v>0</v>
      </c>
      <c s="374">
        <f t="shared" si="99"/>
        <v>0</v>
      </c>
      <c s="375"/>
      <c s="376"/>
      <c s="395" t="str">
        <f t="shared" si="92"/>
        <v/>
      </c>
      <c s="375"/>
      <c s="377"/>
    </row>
    <row r="1320" spans="4:19" ht="15.75">
      <c r="D1320">
        <f t="shared" si="95"/>
        <v>0</v>
      </c>
      <c s="338"/>
      <c s="338"/>
      <c s="337"/>
      <c s="339"/>
      <c s="340"/>
      <c s="340"/>
      <c s="339"/>
      <c s="373"/>
      <c s="334">
        <f t="shared" si="98"/>
        <v>0</v>
      </c>
      <c s="374">
        <f t="shared" si="99"/>
        <v>0</v>
      </c>
      <c s="375"/>
      <c s="376"/>
      <c s="395" t="str">
        <f t="shared" si="92"/>
        <v/>
      </c>
      <c s="375"/>
      <c s="377"/>
    </row>
    <row r="1321" spans="4:19" ht="15.75">
      <c r="D1321">
        <f t="shared" si="95"/>
        <v>0</v>
      </c>
      <c s="338"/>
      <c s="338"/>
      <c s="337"/>
      <c s="339"/>
      <c s="340"/>
      <c s="340"/>
      <c s="339"/>
      <c s="373"/>
      <c s="334">
        <f t="shared" si="98"/>
        <v>0</v>
      </c>
      <c s="374">
        <f t="shared" si="99"/>
        <v>0</v>
      </c>
      <c s="375"/>
      <c s="376"/>
      <c s="395" t="str">
        <f t="shared" si="92"/>
        <v/>
      </c>
      <c s="375"/>
      <c s="377"/>
    </row>
    <row r="1322" spans="4:19" ht="15.75">
      <c r="D1322">
        <f t="shared" si="95"/>
        <v>0</v>
      </c>
      <c s="338"/>
      <c s="338"/>
      <c s="337"/>
      <c s="339"/>
      <c s="340"/>
      <c s="340"/>
      <c s="339"/>
      <c s="373"/>
      <c s="334">
        <f t="shared" si="98"/>
        <v>0</v>
      </c>
      <c s="374">
        <f t="shared" si="99"/>
        <v>0</v>
      </c>
      <c s="375"/>
      <c s="376"/>
      <c s="395" t="str">
        <f t="shared" si="92"/>
        <v/>
      </c>
      <c s="375"/>
      <c s="377"/>
    </row>
    <row r="1323" spans="4:19" ht="15.75">
      <c r="D1323">
        <f t="shared" si="95"/>
        <v>0</v>
      </c>
      <c s="338"/>
      <c s="338"/>
      <c s="337"/>
      <c s="339"/>
      <c s="340"/>
      <c s="340"/>
      <c s="339"/>
      <c s="373"/>
      <c s="334">
        <f t="shared" si="98"/>
        <v>0</v>
      </c>
      <c s="374">
        <f t="shared" si="99"/>
        <v>0</v>
      </c>
      <c s="375"/>
      <c s="376"/>
      <c s="395" t="str">
        <f t="shared" si="92"/>
        <v/>
      </c>
      <c s="375"/>
      <c s="377"/>
    </row>
    <row r="1324" spans="4:19" ht="15.75">
      <c r="D1324">
        <f t="shared" si="95"/>
        <v>0</v>
      </c>
      <c s="338"/>
      <c s="338"/>
      <c s="337"/>
      <c s="339"/>
      <c s="340"/>
      <c s="340"/>
      <c s="339"/>
      <c s="373"/>
      <c s="334">
        <f t="shared" si="98"/>
        <v>0</v>
      </c>
      <c s="374">
        <f t="shared" si="99"/>
        <v>0</v>
      </c>
      <c s="375"/>
      <c s="376"/>
      <c s="395" t="str">
        <f t="shared" si="92"/>
        <v/>
      </c>
      <c s="375"/>
      <c s="377"/>
    </row>
    <row r="1325" spans="4:19" ht="15.75">
      <c r="D1325">
        <f t="shared" si="95"/>
        <v>0</v>
      </c>
      <c s="338"/>
      <c s="338"/>
      <c s="337"/>
      <c s="339"/>
      <c s="340"/>
      <c s="340"/>
      <c s="339"/>
      <c s="373"/>
      <c s="334">
        <f t="shared" si="98"/>
        <v>0</v>
      </c>
      <c s="374">
        <f t="shared" si="99"/>
        <v>0</v>
      </c>
      <c s="375"/>
      <c s="376"/>
      <c s="395" t="str">
        <f t="shared" si="92"/>
        <v/>
      </c>
      <c s="375"/>
      <c s="377"/>
    </row>
    <row r="1326" spans="4:19" ht="15.75">
      <c r="D1326">
        <f t="shared" si="95"/>
        <v>0</v>
      </c>
      <c s="338"/>
      <c s="338"/>
      <c s="337"/>
      <c s="339"/>
      <c s="340"/>
      <c s="340"/>
      <c s="339"/>
      <c s="373"/>
      <c s="334">
        <f t="shared" si="98"/>
        <v>0</v>
      </c>
      <c s="374">
        <f t="shared" si="99"/>
        <v>0</v>
      </c>
      <c s="375"/>
      <c s="376"/>
      <c s="395" t="str">
        <f t="shared" si="92"/>
        <v/>
      </c>
      <c s="375"/>
      <c s="377"/>
    </row>
    <row r="1327" spans="4:19" ht="15.75">
      <c r="D1327">
        <f t="shared" si="95"/>
        <v>0</v>
      </c>
      <c s="338"/>
      <c s="338"/>
      <c s="337"/>
      <c s="339"/>
      <c s="340"/>
      <c s="340"/>
      <c s="339"/>
      <c s="373"/>
      <c s="334">
        <f t="shared" si="98"/>
        <v>0</v>
      </c>
      <c s="374">
        <f t="shared" si="99"/>
        <v>0</v>
      </c>
      <c s="375"/>
      <c s="376"/>
      <c s="395" t="str">
        <f t="shared" si="92"/>
        <v/>
      </c>
      <c s="375"/>
      <c s="377"/>
    </row>
    <row r="1328" spans="4:19" ht="15.75">
      <c r="D1328">
        <f t="shared" si="95"/>
        <v>0</v>
      </c>
      <c s="338"/>
      <c s="338"/>
      <c s="337"/>
      <c s="339"/>
      <c s="340"/>
      <c s="340"/>
      <c s="339"/>
      <c s="373"/>
      <c s="334">
        <f t="shared" si="98"/>
        <v>0</v>
      </c>
      <c s="374">
        <f t="shared" si="99"/>
        <v>0</v>
      </c>
      <c s="375"/>
      <c s="376"/>
      <c s="395" t="str">
        <f t="shared" si="92"/>
        <v/>
      </c>
      <c s="375"/>
      <c s="377"/>
    </row>
    <row r="1329" spans="4:19" ht="15.75">
      <c r="D1329">
        <f t="shared" si="95"/>
        <v>0</v>
      </c>
      <c s="338"/>
      <c s="338"/>
      <c s="337"/>
      <c s="339"/>
      <c s="340"/>
      <c s="340"/>
      <c s="339"/>
      <c s="373"/>
      <c s="334">
        <f t="shared" si="98"/>
        <v>0</v>
      </c>
      <c s="374">
        <f t="shared" si="99"/>
        <v>0</v>
      </c>
      <c s="375"/>
      <c s="376"/>
      <c s="395" t="str">
        <f t="shared" si="92"/>
        <v/>
      </c>
      <c s="375"/>
      <c s="377"/>
    </row>
    <row r="1330" spans="4:19" ht="15.75">
      <c r="D1330">
        <f t="shared" si="95"/>
        <v>0</v>
      </c>
      <c s="338"/>
      <c s="338"/>
      <c s="337"/>
      <c s="339"/>
      <c s="340"/>
      <c s="340"/>
      <c s="339"/>
      <c s="373"/>
      <c s="334">
        <f t="shared" si="98"/>
        <v>0</v>
      </c>
      <c s="374">
        <f t="shared" si="99"/>
        <v>0</v>
      </c>
      <c s="375"/>
      <c s="376"/>
      <c s="395" t="str">
        <f t="shared" si="92"/>
        <v/>
      </c>
      <c s="375"/>
      <c s="377"/>
    </row>
    <row r="1331" spans="4:19" ht="15.75">
      <c r="D1331">
        <f t="shared" si="95"/>
        <v>0</v>
      </c>
      <c s="338"/>
      <c s="338"/>
      <c s="337"/>
      <c s="339"/>
      <c s="340"/>
      <c s="340"/>
      <c s="339"/>
      <c s="373"/>
      <c s="334">
        <f t="shared" si="98"/>
        <v>0</v>
      </c>
      <c s="374">
        <f t="shared" si="99"/>
        <v>0</v>
      </c>
      <c s="375"/>
      <c s="376"/>
      <c s="395" t="str">
        <f t="shared" si="92"/>
        <v/>
      </c>
      <c s="375"/>
      <c s="377"/>
    </row>
    <row r="1332" spans="4:19" ht="15.75">
      <c r="D1332">
        <f t="shared" si="95"/>
        <v>0</v>
      </c>
      <c s="338"/>
      <c s="338"/>
      <c s="337"/>
      <c s="339"/>
      <c s="340"/>
      <c s="340"/>
      <c s="339"/>
      <c s="373"/>
      <c s="334">
        <f t="shared" si="98"/>
        <v>0</v>
      </c>
      <c s="374">
        <f t="shared" si="99"/>
        <v>0</v>
      </c>
      <c s="375"/>
      <c s="376"/>
      <c s="395" t="str">
        <f t="shared" si="92"/>
        <v/>
      </c>
      <c s="375"/>
      <c s="377"/>
    </row>
    <row r="1333" spans="4:19" ht="15.75">
      <c r="D1333">
        <f t="shared" si="95"/>
        <v>0</v>
      </c>
      <c s="338"/>
      <c s="338"/>
      <c s="337"/>
      <c s="339"/>
      <c s="340"/>
      <c s="340"/>
      <c s="339"/>
      <c s="373"/>
      <c s="334">
        <f t="shared" si="98"/>
        <v>0</v>
      </c>
      <c s="374">
        <f t="shared" si="99"/>
        <v>0</v>
      </c>
      <c s="375"/>
      <c s="376"/>
      <c s="395" t="str">
        <f t="shared" si="92"/>
        <v/>
      </c>
      <c s="375"/>
      <c s="377"/>
    </row>
    <row r="1334" spans="4:19" ht="15.75">
      <c r="D1334">
        <f t="shared" si="95"/>
        <v>0</v>
      </c>
      <c s="338"/>
      <c s="338"/>
      <c s="337"/>
      <c s="339"/>
      <c s="340"/>
      <c s="340"/>
      <c s="339"/>
      <c s="373"/>
      <c s="334">
        <f t="shared" si="98"/>
        <v>0</v>
      </c>
      <c s="374">
        <f t="shared" si="99"/>
        <v>0</v>
      </c>
      <c s="375"/>
      <c s="376"/>
      <c s="395" t="str">
        <f t="shared" si="92"/>
        <v/>
      </c>
      <c s="375"/>
      <c s="377"/>
    </row>
    <row r="1335" spans="4:19" ht="15.75">
      <c r="D1335">
        <f t="shared" si="95"/>
        <v>0</v>
      </c>
      <c s="338"/>
      <c s="338"/>
      <c s="337"/>
      <c s="339"/>
      <c s="340"/>
      <c s="340"/>
      <c s="339"/>
      <c s="373"/>
      <c s="334">
        <f t="shared" si="98"/>
        <v>0</v>
      </c>
      <c s="374">
        <f t="shared" si="99"/>
        <v>0</v>
      </c>
      <c s="375"/>
      <c s="376"/>
      <c s="395" t="str">
        <f t="shared" si="92"/>
        <v/>
      </c>
      <c s="375"/>
      <c s="377"/>
    </row>
    <row r="1336" spans="4:19" ht="15.75">
      <c r="D1336">
        <f t="shared" si="95"/>
        <v>0</v>
      </c>
      <c s="338"/>
      <c s="338"/>
      <c s="337"/>
      <c s="339"/>
      <c s="340"/>
      <c s="340"/>
      <c s="339"/>
      <c s="373"/>
      <c s="334">
        <f t="shared" si="98"/>
        <v>0</v>
      </c>
      <c s="374">
        <f t="shared" si="99"/>
        <v>0</v>
      </c>
      <c s="375"/>
      <c s="376"/>
      <c s="395" t="str">
        <f t="shared" si="92"/>
        <v/>
      </c>
      <c s="375"/>
      <c s="377"/>
    </row>
    <row r="1337" spans="4:19" ht="15.75">
      <c r="D1337">
        <f t="shared" si="95"/>
        <v>0</v>
      </c>
      <c s="338"/>
      <c s="338"/>
      <c s="337"/>
      <c s="339"/>
      <c s="340"/>
      <c s="340"/>
      <c s="339"/>
      <c s="373"/>
      <c s="334">
        <f t="shared" si="98"/>
        <v>0</v>
      </c>
      <c s="374">
        <f t="shared" si="99"/>
        <v>0</v>
      </c>
      <c s="375"/>
      <c s="376"/>
      <c s="395" t="str">
        <f t="shared" si="92"/>
        <v/>
      </c>
      <c s="375"/>
      <c s="377"/>
    </row>
    <row r="1338" spans="4:19" ht="15.75">
      <c r="D1338">
        <f t="shared" si="95"/>
        <v>0</v>
      </c>
      <c s="338"/>
      <c s="338"/>
      <c s="337"/>
      <c s="339"/>
      <c s="340"/>
      <c s="340"/>
      <c s="339"/>
      <c s="373"/>
      <c s="334">
        <f t="shared" si="98"/>
        <v>0</v>
      </c>
      <c s="374">
        <f t="shared" si="99"/>
        <v>0</v>
      </c>
      <c s="375"/>
      <c s="376"/>
      <c s="395" t="str">
        <f t="shared" si="92"/>
        <v/>
      </c>
      <c s="375"/>
      <c s="377"/>
    </row>
    <row r="1339" spans="4:19" ht="15.75">
      <c r="D1339">
        <f t="shared" si="95"/>
        <v>0</v>
      </c>
      <c s="338"/>
      <c s="338"/>
      <c s="337"/>
      <c s="339"/>
      <c s="340"/>
      <c s="340"/>
      <c s="339"/>
      <c s="373"/>
      <c s="334">
        <f t="shared" si="98"/>
        <v>0</v>
      </c>
      <c s="374">
        <f t="shared" si="99"/>
        <v>0</v>
      </c>
      <c s="375"/>
      <c s="376"/>
      <c s="395" t="str">
        <f t="shared" si="92"/>
        <v/>
      </c>
      <c s="375"/>
      <c s="377"/>
    </row>
    <row r="1340" spans="4:19" ht="15.75">
      <c r="D1340">
        <f t="shared" si="95"/>
        <v>0</v>
      </c>
      <c s="338"/>
      <c s="338"/>
      <c s="337"/>
      <c s="339"/>
      <c s="340"/>
      <c s="340"/>
      <c s="339"/>
      <c s="373"/>
      <c s="334">
        <f t="shared" si="98"/>
        <v>0</v>
      </c>
      <c s="374">
        <f t="shared" si="99"/>
        <v>0</v>
      </c>
      <c s="375"/>
      <c s="376"/>
      <c s="395" t="str">
        <f t="shared" si="92"/>
        <v/>
      </c>
      <c s="375"/>
      <c s="377"/>
    </row>
    <row r="1341" spans="4:19" ht="15.75">
      <c r="D1341">
        <f t="shared" si="95"/>
        <v>0</v>
      </c>
      <c s="338"/>
      <c s="338"/>
      <c s="337"/>
      <c s="339"/>
      <c s="340"/>
      <c s="340"/>
      <c s="339"/>
      <c s="373"/>
      <c s="334">
        <f t="shared" si="98"/>
        <v>0</v>
      </c>
      <c s="374">
        <f t="shared" si="99"/>
        <v>0</v>
      </c>
      <c s="375"/>
      <c s="376"/>
      <c s="395" t="str">
        <f t="shared" si="92"/>
        <v/>
      </c>
      <c s="375"/>
      <c s="377"/>
    </row>
    <row r="1342" spans="4:19" ht="15.75">
      <c r="D1342">
        <f t="shared" si="95"/>
        <v>0</v>
      </c>
      <c s="338"/>
      <c s="338"/>
      <c s="337"/>
      <c s="339"/>
      <c s="340"/>
      <c s="340"/>
      <c s="339"/>
      <c s="373"/>
      <c s="334">
        <f t="shared" si="98"/>
        <v>0</v>
      </c>
      <c s="374">
        <f t="shared" si="99"/>
        <v>0</v>
      </c>
      <c s="375"/>
      <c s="376"/>
      <c s="395" t="str">
        <f t="shared" si="92"/>
        <v/>
      </c>
      <c s="375"/>
      <c s="377"/>
    </row>
    <row r="1343" spans="4:19" ht="15.75">
      <c r="D1343">
        <f t="shared" si="95"/>
        <v>0</v>
      </c>
      <c s="338"/>
      <c s="338"/>
      <c s="337"/>
      <c s="339"/>
      <c s="340"/>
      <c s="340"/>
      <c s="339"/>
      <c s="373"/>
      <c s="334">
        <f t="shared" si="98"/>
        <v>0</v>
      </c>
      <c s="374">
        <f t="shared" si="99"/>
        <v>0</v>
      </c>
      <c s="375"/>
      <c s="376"/>
      <c s="395" t="str">
        <f t="shared" si="92"/>
        <v/>
      </c>
      <c s="375"/>
      <c s="377"/>
    </row>
    <row r="1344" spans="4:19" ht="15.75">
      <c r="D1344">
        <f t="shared" si="95"/>
        <v>0</v>
      </c>
      <c s="338"/>
      <c s="338"/>
      <c s="337"/>
      <c s="339"/>
      <c s="340"/>
      <c s="340"/>
      <c s="339"/>
      <c s="373"/>
      <c s="334">
        <f t="shared" si="98"/>
        <v>0</v>
      </c>
      <c s="374">
        <f t="shared" si="99"/>
        <v>0</v>
      </c>
      <c s="375"/>
      <c s="376"/>
      <c s="395" t="str">
        <f t="shared" si="92"/>
        <v/>
      </c>
      <c s="375"/>
      <c s="377"/>
    </row>
    <row r="1345" spans="4:19" ht="15.75">
      <c r="D1345">
        <f t="shared" si="95"/>
        <v>0</v>
      </c>
      <c s="338"/>
      <c s="338"/>
      <c s="337"/>
      <c s="339"/>
      <c s="340"/>
      <c s="340"/>
      <c s="339"/>
      <c s="373"/>
      <c s="334">
        <f t="shared" si="98"/>
        <v>0</v>
      </c>
      <c s="374">
        <f t="shared" si="99"/>
        <v>0</v>
      </c>
      <c s="375"/>
      <c s="376"/>
      <c s="395" t="str">
        <f t="shared" si="92"/>
        <v/>
      </c>
      <c s="375"/>
      <c s="377"/>
    </row>
    <row r="1346" spans="4:19" ht="15.75">
      <c r="D1346">
        <f t="shared" si="95"/>
        <v>0</v>
      </c>
      <c s="338"/>
      <c s="338"/>
      <c s="337"/>
      <c s="339"/>
      <c s="340"/>
      <c s="340"/>
      <c s="339"/>
      <c s="373"/>
      <c s="334">
        <f t="shared" si="98"/>
        <v>0</v>
      </c>
      <c s="374">
        <f t="shared" si="99"/>
        <v>0</v>
      </c>
      <c s="375"/>
      <c s="376"/>
      <c s="395" t="str">
        <f t="shared" si="92"/>
        <v/>
      </c>
      <c s="375"/>
      <c s="377"/>
    </row>
    <row r="1347" spans="4:19" ht="15.75">
      <c r="D1347">
        <f t="shared" si="95"/>
        <v>0</v>
      </c>
      <c s="338"/>
      <c s="338"/>
      <c s="337"/>
      <c s="339"/>
      <c s="340"/>
      <c s="340"/>
      <c s="339"/>
      <c s="373"/>
      <c s="334">
        <f t="shared" si="98"/>
        <v>0</v>
      </c>
      <c s="374">
        <f t="shared" si="99"/>
        <v>0</v>
      </c>
      <c s="375"/>
      <c s="376"/>
      <c s="395" t="str">
        <f t="shared" si="92"/>
        <v/>
      </c>
      <c s="375"/>
      <c s="377"/>
    </row>
    <row r="1348" spans="4:19" ht="15.75">
      <c r="D1348">
        <f t="shared" si="95"/>
        <v>0</v>
      </c>
      <c s="338"/>
      <c s="338"/>
      <c s="337"/>
      <c s="339"/>
      <c s="340"/>
      <c s="340"/>
      <c s="339"/>
      <c s="373"/>
      <c s="334">
        <f t="shared" si="98"/>
        <v>0</v>
      </c>
      <c s="374">
        <f t="shared" si="99"/>
        <v>0</v>
      </c>
      <c s="375"/>
      <c s="376"/>
      <c s="395" t="str">
        <f t="shared" si="92"/>
        <v/>
      </c>
      <c s="375"/>
      <c s="377"/>
    </row>
    <row r="1349" spans="4:19" ht="15.75">
      <c r="D1349">
        <f t="shared" si="95"/>
        <v>0</v>
      </c>
      <c s="338"/>
      <c s="338"/>
      <c s="337"/>
      <c s="339"/>
      <c s="340"/>
      <c s="340"/>
      <c s="339"/>
      <c s="373"/>
      <c s="334">
        <f t="shared" si="98"/>
        <v>0</v>
      </c>
      <c s="374">
        <f t="shared" si="99"/>
        <v>0</v>
      </c>
      <c s="375"/>
      <c s="376"/>
      <c s="395" t="str">
        <f t="shared" si="92"/>
        <v/>
      </c>
      <c s="375"/>
      <c s="377"/>
    </row>
    <row r="1350" spans="4:19" ht="15.75">
      <c r="D1350">
        <f t="shared" si="95"/>
        <v>0</v>
      </c>
      <c s="338"/>
      <c s="338"/>
      <c s="337"/>
      <c s="339"/>
      <c s="340"/>
      <c s="340"/>
      <c s="339"/>
      <c s="373"/>
      <c s="334">
        <f t="shared" si="98"/>
        <v>0</v>
      </c>
      <c s="374">
        <f t="shared" si="99"/>
        <v>0</v>
      </c>
      <c s="375"/>
      <c s="376"/>
      <c s="395" t="str">
        <f t="shared" si="92"/>
        <v/>
      </c>
      <c s="375"/>
      <c s="377"/>
    </row>
    <row r="1351" spans="4:19" ht="15.75">
      <c r="D1351">
        <f t="shared" si="95"/>
        <v>0</v>
      </c>
      <c s="338"/>
      <c s="338"/>
      <c s="337"/>
      <c s="339"/>
      <c s="340"/>
      <c s="340"/>
      <c s="339"/>
      <c s="373"/>
      <c s="334">
        <f t="shared" si="98"/>
        <v>0</v>
      </c>
      <c s="374">
        <f t="shared" si="99"/>
        <v>0</v>
      </c>
      <c s="375"/>
      <c s="376"/>
      <c s="395" t="str">
        <f t="shared" si="100" ref="Q1351:Q1414">SUBSTITUTE(P1351,LEFT(P1351,8),"xxxxxxxx")</f>
        <v/>
      </c>
      <c s="375"/>
      <c s="377"/>
    </row>
    <row r="1352" spans="4:19" ht="15.75">
      <c r="D1352">
        <f t="shared" si="95"/>
        <v>0</v>
      </c>
      <c s="338"/>
      <c s="338"/>
      <c s="337"/>
      <c s="339"/>
      <c s="340"/>
      <c s="340"/>
      <c s="339"/>
      <c s="373"/>
      <c s="334">
        <f t="shared" si="98"/>
        <v>0</v>
      </c>
      <c s="374">
        <f t="shared" si="99"/>
        <v>0</v>
      </c>
      <c s="375"/>
      <c s="376"/>
      <c s="395" t="str">
        <f t="shared" si="100"/>
        <v/>
      </c>
      <c s="375"/>
      <c s="377"/>
    </row>
    <row r="1353" spans="4:19" ht="15.75">
      <c r="D1353">
        <f t="shared" si="95"/>
        <v>0</v>
      </c>
      <c s="338"/>
      <c s="338"/>
      <c s="337"/>
      <c s="339"/>
      <c s="340"/>
      <c s="340"/>
      <c s="339"/>
      <c s="373"/>
      <c s="334">
        <f t="shared" si="98"/>
        <v>0</v>
      </c>
      <c s="374">
        <f t="shared" si="99"/>
        <v>0</v>
      </c>
      <c s="375"/>
      <c s="376"/>
      <c s="395" t="str">
        <f t="shared" si="100"/>
        <v/>
      </c>
      <c s="375"/>
      <c s="377"/>
    </row>
    <row r="1354" spans="4:19" ht="15.75">
      <c r="D1354">
        <f t="shared" si="95"/>
        <v>0</v>
      </c>
      <c s="338"/>
      <c s="338"/>
      <c s="337"/>
      <c s="339"/>
      <c s="340"/>
      <c s="340"/>
      <c s="339"/>
      <c s="373"/>
      <c s="334">
        <f t="shared" si="98"/>
        <v>0</v>
      </c>
      <c s="374">
        <f t="shared" si="99"/>
        <v>0</v>
      </c>
      <c s="375"/>
      <c s="376"/>
      <c s="395" t="str">
        <f t="shared" si="100"/>
        <v/>
      </c>
      <c s="375"/>
      <c s="377"/>
    </row>
    <row r="1355" spans="4:19" ht="15.75">
      <c r="D1355">
        <f t="shared" si="95"/>
        <v>0</v>
      </c>
      <c s="338"/>
      <c s="338"/>
      <c s="337"/>
      <c s="339"/>
      <c s="340"/>
      <c s="340"/>
      <c s="339"/>
      <c s="373"/>
      <c s="334">
        <f t="shared" si="98"/>
        <v>0</v>
      </c>
      <c s="374">
        <f t="shared" si="99"/>
        <v>0</v>
      </c>
      <c s="375"/>
      <c s="376"/>
      <c s="395" t="str">
        <f t="shared" si="100"/>
        <v/>
      </c>
      <c s="375"/>
      <c s="377"/>
    </row>
    <row r="1356" spans="4:19" ht="15.75">
      <c r="D1356">
        <f t="shared" si="95"/>
        <v>0</v>
      </c>
      <c s="338"/>
      <c s="338"/>
      <c s="337"/>
      <c s="339"/>
      <c s="340"/>
      <c s="340"/>
      <c s="339"/>
      <c s="373"/>
      <c s="334">
        <f t="shared" si="98"/>
        <v>0</v>
      </c>
      <c s="374">
        <f t="shared" si="99"/>
        <v>0</v>
      </c>
      <c s="375"/>
      <c s="376"/>
      <c s="395" t="str">
        <f t="shared" si="100"/>
        <v/>
      </c>
      <c s="375"/>
      <c s="377"/>
    </row>
    <row r="1357" spans="4:19" ht="15.75">
      <c r="D1357">
        <f t="shared" si="95"/>
        <v>0</v>
      </c>
      <c s="338"/>
      <c s="338"/>
      <c s="337"/>
      <c s="339"/>
      <c s="340"/>
      <c s="340"/>
      <c s="339"/>
      <c s="373"/>
      <c s="334">
        <f t="shared" si="98"/>
        <v>0</v>
      </c>
      <c s="374">
        <f t="shared" si="99"/>
        <v>0</v>
      </c>
      <c s="375"/>
      <c s="376"/>
      <c s="395" t="str">
        <f t="shared" si="100"/>
        <v/>
      </c>
      <c s="375"/>
      <c s="377"/>
    </row>
    <row r="1358" spans="4:19" ht="15.75">
      <c r="D1358">
        <f t="shared" si="95"/>
        <v>0</v>
      </c>
      <c s="338"/>
      <c s="338"/>
      <c s="337"/>
      <c s="339"/>
      <c s="340"/>
      <c s="340"/>
      <c s="339"/>
      <c s="373"/>
      <c s="334">
        <f t="shared" si="98"/>
        <v>0</v>
      </c>
      <c s="374">
        <f t="shared" si="99"/>
        <v>0</v>
      </c>
      <c s="375"/>
      <c s="376"/>
      <c s="395" t="str">
        <f t="shared" si="100"/>
        <v/>
      </c>
      <c s="375"/>
      <c s="377"/>
    </row>
    <row r="1359" spans="4:19" ht="15.75">
      <c r="D1359">
        <f t="shared" si="95"/>
        <v>0</v>
      </c>
      <c s="338"/>
      <c s="338"/>
      <c s="337"/>
      <c s="339"/>
      <c s="340"/>
      <c s="340"/>
      <c s="339"/>
      <c s="373"/>
      <c s="334">
        <f t="shared" si="98"/>
        <v>0</v>
      </c>
      <c s="374">
        <f t="shared" si="99"/>
        <v>0</v>
      </c>
      <c s="375"/>
      <c s="376"/>
      <c s="395" t="str">
        <f t="shared" si="100"/>
        <v/>
      </c>
      <c s="375"/>
      <c s="377"/>
    </row>
    <row r="1360" spans="4:19" ht="15.75">
      <c r="D1360">
        <f t="shared" si="95"/>
        <v>0</v>
      </c>
      <c s="338"/>
      <c s="338"/>
      <c s="337"/>
      <c s="339"/>
      <c s="340"/>
      <c s="340"/>
      <c s="339"/>
      <c s="373"/>
      <c s="334">
        <f t="shared" si="98"/>
        <v>0</v>
      </c>
      <c s="374">
        <f t="shared" si="99"/>
        <v>0</v>
      </c>
      <c s="375"/>
      <c s="376"/>
      <c s="395" t="str">
        <f t="shared" si="100"/>
        <v/>
      </c>
      <c s="375"/>
      <c s="377"/>
    </row>
    <row r="1361" spans="4:19" ht="15.75">
      <c r="D1361">
        <f t="shared" si="95"/>
        <v>0</v>
      </c>
      <c s="338"/>
      <c s="338"/>
      <c s="337"/>
      <c s="339"/>
      <c s="340"/>
      <c s="340"/>
      <c s="339"/>
      <c s="373"/>
      <c s="334">
        <f t="shared" si="98"/>
        <v>0</v>
      </c>
      <c s="374">
        <f t="shared" si="99"/>
        <v>0</v>
      </c>
      <c s="375"/>
      <c s="376"/>
      <c s="395" t="str">
        <f t="shared" si="100"/>
        <v/>
      </c>
      <c s="375"/>
      <c s="377"/>
    </row>
    <row r="1362" spans="4:19" ht="15.75">
      <c r="D1362">
        <f t="shared" si="95"/>
        <v>0</v>
      </c>
      <c s="338"/>
      <c s="338"/>
      <c s="337"/>
      <c s="339"/>
      <c s="340"/>
      <c s="340"/>
      <c s="339"/>
      <c s="373"/>
      <c s="334">
        <f t="shared" si="98"/>
        <v>0</v>
      </c>
      <c s="374">
        <f t="shared" si="99"/>
        <v>0</v>
      </c>
      <c s="375"/>
      <c s="376"/>
      <c s="395" t="str">
        <f t="shared" si="100"/>
        <v/>
      </c>
      <c s="375"/>
      <c s="377"/>
    </row>
    <row r="1363" spans="4:19" ht="15.75">
      <c r="D1363">
        <f t="shared" si="95"/>
        <v>0</v>
      </c>
      <c s="338"/>
      <c s="338"/>
      <c s="337"/>
      <c s="339"/>
      <c s="340"/>
      <c s="340"/>
      <c s="339"/>
      <c s="373"/>
      <c s="334">
        <f t="shared" si="98"/>
        <v>0</v>
      </c>
      <c s="374">
        <f t="shared" si="99"/>
        <v>0</v>
      </c>
      <c s="375"/>
      <c s="376"/>
      <c s="395" t="str">
        <f t="shared" si="100"/>
        <v/>
      </c>
      <c s="375"/>
      <c s="377"/>
    </row>
    <row r="1364" spans="4:19" ht="15.75">
      <c r="D1364">
        <f t="shared" si="95"/>
        <v>0</v>
      </c>
      <c s="338"/>
      <c s="338"/>
      <c s="337"/>
      <c s="339"/>
      <c s="340"/>
      <c s="340"/>
      <c s="339"/>
      <c s="373"/>
      <c s="334">
        <f t="shared" si="98"/>
        <v>0</v>
      </c>
      <c s="374">
        <f t="shared" si="99"/>
        <v>0</v>
      </c>
      <c s="375"/>
      <c s="376"/>
      <c s="395" t="str">
        <f t="shared" si="100"/>
        <v/>
      </c>
      <c s="375"/>
      <c s="377"/>
    </row>
    <row r="1365" spans="4:19" ht="15.75">
      <c r="D1365">
        <f t="shared" si="95"/>
        <v>0</v>
      </c>
      <c s="338"/>
      <c s="338"/>
      <c s="337"/>
      <c s="339"/>
      <c s="340"/>
      <c s="340"/>
      <c s="339"/>
      <c s="373"/>
      <c s="334">
        <f t="shared" si="98"/>
        <v>0</v>
      </c>
      <c s="374">
        <f t="shared" si="99"/>
        <v>0</v>
      </c>
      <c s="375"/>
      <c s="376"/>
      <c s="395" t="str">
        <f t="shared" si="100"/>
        <v/>
      </c>
      <c s="375"/>
      <c s="377"/>
    </row>
    <row r="1366" spans="4:19" ht="15.75">
      <c r="D1366">
        <f t="shared" si="95"/>
        <v>0</v>
      </c>
      <c s="338"/>
      <c s="338"/>
      <c s="337"/>
      <c s="339"/>
      <c s="340"/>
      <c s="340"/>
      <c s="339"/>
      <c s="373"/>
      <c s="334">
        <f t="shared" si="98"/>
        <v>0</v>
      </c>
      <c s="374">
        <f t="shared" si="99"/>
        <v>0</v>
      </c>
      <c s="375"/>
      <c s="376"/>
      <c s="395" t="str">
        <f t="shared" si="100"/>
        <v/>
      </c>
      <c s="375"/>
      <c s="377"/>
    </row>
    <row r="1367" spans="4:19" ht="15.75">
      <c r="D1367">
        <f t="shared" si="95"/>
        <v>0</v>
      </c>
      <c s="338"/>
      <c s="338"/>
      <c s="337"/>
      <c s="339"/>
      <c s="340"/>
      <c s="340"/>
      <c s="339"/>
      <c s="373"/>
      <c s="334">
        <f t="shared" si="98"/>
        <v>0</v>
      </c>
      <c s="374">
        <f t="shared" si="99"/>
        <v>0</v>
      </c>
      <c s="375"/>
      <c s="376"/>
      <c s="395" t="str">
        <f t="shared" si="100"/>
        <v/>
      </c>
      <c s="375"/>
      <c s="377"/>
    </row>
    <row r="1368" spans="4:19" ht="15.75">
      <c r="D1368">
        <f t="shared" si="95"/>
        <v>0</v>
      </c>
      <c s="338"/>
      <c s="338"/>
      <c s="337"/>
      <c s="339"/>
      <c s="340"/>
      <c s="340"/>
      <c s="339"/>
      <c s="373"/>
      <c s="334">
        <f t="shared" si="98"/>
        <v>0</v>
      </c>
      <c s="374">
        <f t="shared" si="99"/>
        <v>0</v>
      </c>
      <c s="375"/>
      <c s="376"/>
      <c s="395" t="str">
        <f t="shared" si="100"/>
        <v/>
      </c>
      <c s="375"/>
      <c s="377"/>
    </row>
    <row r="1369" spans="4:19" ht="15.75">
      <c r="D1369">
        <f t="shared" si="95"/>
        <v>0</v>
      </c>
      <c s="338"/>
      <c s="338"/>
      <c s="337"/>
      <c s="339"/>
      <c s="340"/>
      <c s="340"/>
      <c s="339"/>
      <c s="373"/>
      <c s="334">
        <f t="shared" si="98"/>
        <v>0</v>
      </c>
      <c s="374">
        <f t="shared" si="99"/>
        <v>0</v>
      </c>
      <c s="375"/>
      <c s="376"/>
      <c s="395" t="str">
        <f t="shared" si="100"/>
        <v/>
      </c>
      <c s="375"/>
      <c s="377"/>
    </row>
    <row r="1370" spans="4:19" ht="15.75">
      <c r="D1370">
        <f t="shared" si="95"/>
        <v>0</v>
      </c>
      <c s="338"/>
      <c s="338"/>
      <c s="337"/>
      <c s="339"/>
      <c s="340"/>
      <c s="340"/>
      <c s="339"/>
      <c s="373"/>
      <c s="334">
        <f t="shared" si="98"/>
        <v>0</v>
      </c>
      <c s="374">
        <f t="shared" si="99"/>
        <v>0</v>
      </c>
      <c s="375"/>
      <c s="376"/>
      <c s="395" t="str">
        <f t="shared" si="100"/>
        <v/>
      </c>
      <c s="375"/>
      <c s="377"/>
    </row>
    <row r="1371" spans="4:19" ht="15.75">
      <c r="D1371">
        <f t="shared" si="95"/>
        <v>0</v>
      </c>
      <c s="338"/>
      <c s="338"/>
      <c s="337"/>
      <c s="339"/>
      <c s="340"/>
      <c s="340"/>
      <c s="339"/>
      <c s="373"/>
      <c s="334">
        <f t="shared" si="98"/>
        <v>0</v>
      </c>
      <c s="374">
        <f t="shared" si="99"/>
        <v>0</v>
      </c>
      <c s="375"/>
      <c s="376"/>
      <c s="395" t="str">
        <f t="shared" si="100"/>
        <v/>
      </c>
      <c s="375"/>
      <c s="377"/>
    </row>
    <row r="1372" spans="4:19" ht="15.75">
      <c r="D1372">
        <f t="shared" si="95"/>
        <v>0</v>
      </c>
      <c s="338"/>
      <c s="338"/>
      <c s="337"/>
      <c s="339"/>
      <c s="340"/>
      <c s="340"/>
      <c s="339"/>
      <c s="373"/>
      <c s="334">
        <f t="shared" si="98"/>
        <v>0</v>
      </c>
      <c s="374">
        <f t="shared" si="99"/>
        <v>0</v>
      </c>
      <c s="375"/>
      <c s="376"/>
      <c s="395" t="str">
        <f t="shared" si="100"/>
        <v/>
      </c>
      <c s="375"/>
      <c s="377"/>
    </row>
    <row r="1373" spans="4:19" ht="15.75">
      <c r="D1373">
        <f t="shared" si="95"/>
        <v>0</v>
      </c>
      <c s="338"/>
      <c s="338"/>
      <c s="337"/>
      <c s="339"/>
      <c s="340"/>
      <c s="340"/>
      <c s="339"/>
      <c s="373"/>
      <c s="334">
        <f t="shared" si="98"/>
        <v>0</v>
      </c>
      <c s="374">
        <f t="shared" si="99"/>
        <v>0</v>
      </c>
      <c s="375"/>
      <c s="376"/>
      <c s="395" t="str">
        <f t="shared" si="100"/>
        <v/>
      </c>
      <c s="375"/>
      <c s="377"/>
    </row>
    <row r="1374" spans="4:19" ht="15.75">
      <c r="D1374">
        <f t="shared" si="95"/>
        <v>0</v>
      </c>
      <c s="338"/>
      <c s="338"/>
      <c s="337"/>
      <c s="339"/>
      <c s="340"/>
      <c s="340"/>
      <c s="339"/>
      <c s="373"/>
      <c s="334">
        <f t="shared" si="98"/>
        <v>0</v>
      </c>
      <c s="374">
        <f t="shared" si="99"/>
        <v>0</v>
      </c>
      <c s="375"/>
      <c s="376"/>
      <c s="395" t="str">
        <f t="shared" si="100"/>
        <v/>
      </c>
      <c s="375"/>
      <c s="377"/>
    </row>
    <row r="1375" spans="4:19" ht="15.75">
      <c r="D1375">
        <f t="shared" si="95"/>
        <v>0</v>
      </c>
      <c s="338"/>
      <c s="338"/>
      <c s="337"/>
      <c s="339"/>
      <c s="340"/>
      <c s="340"/>
      <c s="339"/>
      <c s="373"/>
      <c s="334">
        <f t="shared" si="98"/>
        <v>0</v>
      </c>
      <c s="374">
        <f t="shared" si="99"/>
        <v>0</v>
      </c>
      <c s="375"/>
      <c s="376"/>
      <c s="395" t="str">
        <f t="shared" si="100"/>
        <v/>
      </c>
      <c s="375"/>
      <c s="377"/>
    </row>
    <row r="1376" spans="4:19" ht="15.75">
      <c r="D1376">
        <f t="shared" si="95"/>
        <v>0</v>
      </c>
      <c s="338"/>
      <c s="338"/>
      <c s="337"/>
      <c s="339"/>
      <c s="340"/>
      <c s="340"/>
      <c s="339"/>
      <c s="373"/>
      <c s="334">
        <f t="shared" si="98"/>
        <v>0</v>
      </c>
      <c s="374">
        <f t="shared" si="99"/>
        <v>0</v>
      </c>
      <c s="375"/>
      <c s="376"/>
      <c s="395" t="str">
        <f t="shared" si="100"/>
        <v/>
      </c>
      <c s="375"/>
      <c s="377"/>
    </row>
    <row r="1377" spans="4:19" ht="15.75">
      <c r="D1377">
        <f t="shared" si="95"/>
        <v>0</v>
      </c>
      <c s="338"/>
      <c s="338"/>
      <c s="337"/>
      <c s="339"/>
      <c s="340"/>
      <c s="340"/>
      <c s="339"/>
      <c s="373"/>
      <c s="334">
        <f t="shared" si="98"/>
        <v>0</v>
      </c>
      <c s="374">
        <f t="shared" si="99"/>
        <v>0</v>
      </c>
      <c s="375"/>
      <c s="376"/>
      <c s="395" t="str">
        <f t="shared" si="100"/>
        <v/>
      </c>
      <c s="375"/>
      <c s="377"/>
    </row>
    <row r="1378" spans="4:19" ht="15.75">
      <c r="D1378">
        <f t="shared" si="95"/>
        <v>0</v>
      </c>
      <c s="338"/>
      <c s="338"/>
      <c s="337"/>
      <c s="339"/>
      <c s="340"/>
      <c s="340"/>
      <c s="339"/>
      <c s="373"/>
      <c s="334">
        <f t="shared" si="98"/>
        <v>0</v>
      </c>
      <c s="374">
        <f t="shared" si="99"/>
        <v>0</v>
      </c>
      <c s="375"/>
      <c s="376"/>
      <c s="395" t="str">
        <f t="shared" si="100"/>
        <v/>
      </c>
      <c s="375"/>
      <c s="377"/>
    </row>
    <row r="1379" spans="4:19" ht="15.75">
      <c r="D1379">
        <f t="shared" si="95"/>
        <v>0</v>
      </c>
      <c s="338"/>
      <c s="338"/>
      <c s="337"/>
      <c s="339"/>
      <c s="340"/>
      <c s="340"/>
      <c s="339"/>
      <c s="373"/>
      <c s="334">
        <f t="shared" si="98"/>
        <v>0</v>
      </c>
      <c s="374">
        <f t="shared" si="99"/>
        <v>0</v>
      </c>
      <c s="375"/>
      <c s="376"/>
      <c s="395" t="str">
        <f t="shared" si="100"/>
        <v/>
      </c>
      <c s="375"/>
      <c s="377"/>
    </row>
    <row r="1380" spans="4:19" ht="15.75">
      <c r="D1380">
        <f t="shared" si="101" ref="D1380:D1443">IF(E1380&gt;=1,(IF(LEN(I1380)&gt;=2,(IF(LEN(K1380)&gt;=1,(IF(N1380&gt;=18,1,0)),0)),0)),0)</f>
        <v>0</v>
      </c>
      <c s="338"/>
      <c s="338"/>
      <c s="337"/>
      <c s="339"/>
      <c s="340"/>
      <c s="340"/>
      <c s="339"/>
      <c s="373"/>
      <c s="334">
        <f t="shared" si="98"/>
        <v>0</v>
      </c>
      <c s="374">
        <f t="shared" si="99"/>
        <v>0</v>
      </c>
      <c s="375"/>
      <c s="376"/>
      <c s="395" t="str">
        <f t="shared" si="100"/>
        <v/>
      </c>
      <c s="375"/>
      <c s="377"/>
    </row>
    <row r="1381" spans="4:19" ht="15.75">
      <c r="D1381">
        <f t="shared" si="101"/>
        <v>0</v>
      </c>
      <c s="338"/>
      <c s="338"/>
      <c s="337"/>
      <c s="339"/>
      <c s="340"/>
      <c s="340"/>
      <c s="339"/>
      <c s="373"/>
      <c s="334">
        <f t="shared" si="102" ref="M1381:M1444">IFERROR(IF(D1381&gt;=1,(IF(L1381&gt;=$H$1,ROUNDDOWN(($G$1-L1381)/365,0),0)),0),0)</f>
        <v>0</v>
      </c>
      <c s="374">
        <f t="shared" si="103" ref="N1381:N1444">IFERROR(IF(D1381&gt;=1,(IF(L1381&gt;=$H$1,ROUNDDOWN(($G$1-L1381)/365,0),0)),0),0)</f>
        <v>0</v>
      </c>
      <c s="375"/>
      <c s="376"/>
      <c s="395" t="str">
        <f t="shared" si="100"/>
        <v/>
      </c>
      <c s="375"/>
      <c s="377"/>
    </row>
    <row r="1382" spans="4:19" ht="15.75">
      <c r="D1382">
        <f t="shared" si="101"/>
        <v>0</v>
      </c>
      <c s="338"/>
      <c s="338"/>
      <c s="337"/>
      <c s="339"/>
      <c s="340"/>
      <c s="340"/>
      <c s="339"/>
      <c s="373"/>
      <c s="334">
        <f t="shared" si="102"/>
        <v>0</v>
      </c>
      <c s="374">
        <f t="shared" si="103"/>
        <v>0</v>
      </c>
      <c s="375"/>
      <c s="376"/>
      <c s="395" t="str">
        <f t="shared" si="100"/>
        <v/>
      </c>
      <c s="375"/>
      <c s="377"/>
    </row>
    <row r="1383" spans="4:19" ht="15.75">
      <c r="D1383">
        <f t="shared" si="101"/>
        <v>0</v>
      </c>
      <c s="338"/>
      <c s="338"/>
      <c s="337"/>
      <c s="339"/>
      <c s="340"/>
      <c s="340"/>
      <c s="339"/>
      <c s="373"/>
      <c s="334">
        <f t="shared" si="102"/>
        <v>0</v>
      </c>
      <c s="374">
        <f t="shared" si="103"/>
        <v>0</v>
      </c>
      <c s="375"/>
      <c s="376"/>
      <c s="395" t="str">
        <f t="shared" si="100"/>
        <v/>
      </c>
      <c s="375"/>
      <c s="377"/>
    </row>
    <row r="1384" spans="4:19" ht="15.75">
      <c r="D1384">
        <f t="shared" si="101"/>
        <v>0</v>
      </c>
      <c s="338"/>
      <c s="338"/>
      <c s="337"/>
      <c s="339"/>
      <c s="340"/>
      <c s="340"/>
      <c s="339"/>
      <c s="373"/>
      <c s="334">
        <f t="shared" si="102"/>
        <v>0</v>
      </c>
      <c s="374">
        <f t="shared" si="103"/>
        <v>0</v>
      </c>
      <c s="375"/>
      <c s="376"/>
      <c s="395" t="str">
        <f t="shared" si="100"/>
        <v/>
      </c>
      <c s="375"/>
      <c s="377"/>
    </row>
    <row r="1385" spans="4:19" ht="15.75">
      <c r="D1385">
        <f t="shared" si="101"/>
        <v>0</v>
      </c>
      <c s="338"/>
      <c s="338"/>
      <c s="337"/>
      <c s="339"/>
      <c s="340"/>
      <c s="340"/>
      <c s="339"/>
      <c s="373"/>
      <c s="334">
        <f t="shared" si="102"/>
        <v>0</v>
      </c>
      <c s="374">
        <f t="shared" si="103"/>
        <v>0</v>
      </c>
      <c s="375"/>
      <c s="376"/>
      <c s="395" t="str">
        <f t="shared" si="100"/>
        <v/>
      </c>
      <c s="375"/>
      <c s="377"/>
    </row>
    <row r="1386" spans="4:19" ht="15.75">
      <c r="D1386">
        <f t="shared" si="101"/>
        <v>0</v>
      </c>
      <c s="338"/>
      <c s="338"/>
      <c s="337"/>
      <c s="339"/>
      <c s="340"/>
      <c s="340"/>
      <c s="339"/>
      <c s="373"/>
      <c s="334">
        <f t="shared" si="102"/>
        <v>0</v>
      </c>
      <c s="374">
        <f t="shared" si="103"/>
        <v>0</v>
      </c>
      <c s="375"/>
      <c s="376"/>
      <c s="395" t="str">
        <f t="shared" si="100"/>
        <v/>
      </c>
      <c s="375"/>
      <c s="377"/>
    </row>
    <row r="1387" spans="4:19" ht="15.75">
      <c r="D1387">
        <f t="shared" si="101"/>
        <v>0</v>
      </c>
      <c s="338"/>
      <c s="338"/>
      <c s="337"/>
      <c s="339"/>
      <c s="340"/>
      <c s="340"/>
      <c s="339"/>
      <c s="373"/>
      <c s="334">
        <f t="shared" si="102"/>
        <v>0</v>
      </c>
      <c s="374">
        <f t="shared" si="103"/>
        <v>0</v>
      </c>
      <c s="375"/>
      <c s="376"/>
      <c s="395" t="str">
        <f t="shared" si="100"/>
        <v/>
      </c>
      <c s="375"/>
      <c s="377"/>
    </row>
    <row r="1388" spans="4:19" ht="15.75">
      <c r="D1388">
        <f t="shared" si="101"/>
        <v>0</v>
      </c>
      <c s="338"/>
      <c s="338"/>
      <c s="337"/>
      <c s="339"/>
      <c s="340"/>
      <c s="340"/>
      <c s="339"/>
      <c s="373"/>
      <c s="334">
        <f t="shared" si="102"/>
        <v>0</v>
      </c>
      <c s="374">
        <f t="shared" si="103"/>
        <v>0</v>
      </c>
      <c s="375"/>
      <c s="376"/>
      <c s="395" t="str">
        <f t="shared" si="100"/>
        <v/>
      </c>
      <c s="375"/>
      <c s="377"/>
    </row>
    <row r="1389" spans="4:19" ht="15.75">
      <c r="D1389">
        <f t="shared" si="101"/>
        <v>0</v>
      </c>
      <c s="338"/>
      <c s="338"/>
      <c s="337"/>
      <c s="339"/>
      <c s="340"/>
      <c s="340"/>
      <c s="339"/>
      <c s="373"/>
      <c s="334">
        <f t="shared" si="102"/>
        <v>0</v>
      </c>
      <c s="374">
        <f t="shared" si="103"/>
        <v>0</v>
      </c>
      <c s="375"/>
      <c s="376"/>
      <c s="395" t="str">
        <f t="shared" si="100"/>
        <v/>
      </c>
      <c s="375"/>
      <c s="377"/>
    </row>
    <row r="1390" spans="4:19" ht="15.75">
      <c r="D1390">
        <f t="shared" si="101"/>
        <v>0</v>
      </c>
      <c s="338"/>
      <c s="338"/>
      <c s="337"/>
      <c s="339"/>
      <c s="340"/>
      <c s="340"/>
      <c s="339"/>
      <c s="373"/>
      <c s="334">
        <f t="shared" si="102"/>
        <v>0</v>
      </c>
      <c s="374">
        <f t="shared" si="103"/>
        <v>0</v>
      </c>
      <c s="375"/>
      <c s="376"/>
      <c s="395" t="str">
        <f t="shared" si="100"/>
        <v/>
      </c>
      <c s="375"/>
      <c s="377"/>
    </row>
    <row r="1391" spans="4:19" ht="15.75">
      <c r="D1391">
        <f t="shared" si="101"/>
        <v>0</v>
      </c>
      <c s="338"/>
      <c s="338"/>
      <c s="337"/>
      <c s="339"/>
      <c s="340"/>
      <c s="340"/>
      <c s="339"/>
      <c s="373"/>
      <c s="334">
        <f t="shared" si="102"/>
        <v>0</v>
      </c>
      <c s="374">
        <f t="shared" si="103"/>
        <v>0</v>
      </c>
      <c s="375"/>
      <c s="376"/>
      <c s="395" t="str">
        <f t="shared" si="100"/>
        <v/>
      </c>
      <c s="375"/>
      <c s="377"/>
    </row>
    <row r="1392" spans="4:19" ht="15.75">
      <c r="D1392">
        <f t="shared" si="101"/>
        <v>0</v>
      </c>
      <c s="338"/>
      <c s="338"/>
      <c s="337"/>
      <c s="339"/>
      <c s="340"/>
      <c s="340"/>
      <c s="339"/>
      <c s="373"/>
      <c s="334">
        <f t="shared" si="102"/>
        <v>0</v>
      </c>
      <c s="374">
        <f t="shared" si="103"/>
        <v>0</v>
      </c>
      <c s="375"/>
      <c s="376"/>
      <c s="395" t="str">
        <f t="shared" si="100"/>
        <v/>
      </c>
      <c s="375"/>
      <c s="377"/>
    </row>
    <row r="1393" spans="4:19" ht="15.75">
      <c r="D1393">
        <f t="shared" si="101"/>
        <v>0</v>
      </c>
      <c s="338"/>
      <c s="338"/>
      <c s="337"/>
      <c s="339"/>
      <c s="340"/>
      <c s="340"/>
      <c s="339"/>
      <c s="373"/>
      <c s="334">
        <f t="shared" si="102"/>
        <v>0</v>
      </c>
      <c s="374">
        <f t="shared" si="103"/>
        <v>0</v>
      </c>
      <c s="375"/>
      <c s="376"/>
      <c s="395" t="str">
        <f t="shared" si="100"/>
        <v/>
      </c>
      <c s="375"/>
      <c s="377"/>
    </row>
    <row r="1394" spans="4:19" ht="15.75">
      <c r="D1394">
        <f t="shared" si="101"/>
        <v>0</v>
      </c>
      <c s="338"/>
      <c s="338"/>
      <c s="337"/>
      <c s="339"/>
      <c s="340"/>
      <c s="340"/>
      <c s="339"/>
      <c s="373"/>
      <c s="334">
        <f t="shared" si="102"/>
        <v>0</v>
      </c>
      <c s="374">
        <f t="shared" si="103"/>
        <v>0</v>
      </c>
      <c s="375"/>
      <c s="376"/>
      <c s="395" t="str">
        <f t="shared" si="100"/>
        <v/>
      </c>
      <c s="375"/>
      <c s="377"/>
    </row>
    <row r="1395" spans="4:19" ht="15.75">
      <c r="D1395">
        <f t="shared" si="101"/>
        <v>0</v>
      </c>
      <c s="338"/>
      <c s="338"/>
      <c s="337"/>
      <c s="339"/>
      <c s="340"/>
      <c s="340"/>
      <c s="339"/>
      <c s="373"/>
      <c s="334">
        <f t="shared" si="102"/>
        <v>0</v>
      </c>
      <c s="374">
        <f t="shared" si="103"/>
        <v>0</v>
      </c>
      <c s="375"/>
      <c s="376"/>
      <c s="395" t="str">
        <f t="shared" si="100"/>
        <v/>
      </c>
      <c s="375"/>
      <c s="377"/>
    </row>
    <row r="1396" spans="4:19" ht="15.75">
      <c r="D1396">
        <f t="shared" si="101"/>
        <v>0</v>
      </c>
      <c s="338"/>
      <c s="338"/>
      <c s="337"/>
      <c s="339"/>
      <c s="340"/>
      <c s="340"/>
      <c s="339"/>
      <c s="373"/>
      <c s="334">
        <f t="shared" si="102"/>
        <v>0</v>
      </c>
      <c s="374">
        <f t="shared" si="103"/>
        <v>0</v>
      </c>
      <c s="375"/>
      <c s="376"/>
      <c s="395" t="str">
        <f t="shared" si="100"/>
        <v/>
      </c>
      <c s="375"/>
      <c s="377"/>
    </row>
    <row r="1397" spans="4:19" ht="15.75">
      <c r="D1397">
        <f t="shared" si="101"/>
        <v>0</v>
      </c>
      <c s="338"/>
      <c s="338"/>
      <c s="337"/>
      <c s="339"/>
      <c s="340"/>
      <c s="340"/>
      <c s="339"/>
      <c s="373"/>
      <c s="334">
        <f t="shared" si="102"/>
        <v>0</v>
      </c>
      <c s="374">
        <f t="shared" si="103"/>
        <v>0</v>
      </c>
      <c s="375"/>
      <c s="376"/>
      <c s="395" t="str">
        <f t="shared" si="100"/>
        <v/>
      </c>
      <c s="375"/>
      <c s="377"/>
    </row>
    <row r="1398" spans="4:19" ht="15.75">
      <c r="D1398">
        <f t="shared" si="101"/>
        <v>0</v>
      </c>
      <c s="338"/>
      <c s="338"/>
      <c s="337"/>
      <c s="339"/>
      <c s="340"/>
      <c s="340"/>
      <c s="339"/>
      <c s="373"/>
      <c s="334">
        <f t="shared" si="102"/>
        <v>0</v>
      </c>
      <c s="374">
        <f t="shared" si="103"/>
        <v>0</v>
      </c>
      <c s="375"/>
      <c s="376"/>
      <c s="395" t="str">
        <f t="shared" si="100"/>
        <v/>
      </c>
      <c s="375"/>
      <c s="377"/>
    </row>
    <row r="1399" spans="4:19" ht="15.75">
      <c r="D1399">
        <f t="shared" si="101"/>
        <v>0</v>
      </c>
      <c s="338"/>
      <c s="338"/>
      <c s="337"/>
      <c s="339"/>
      <c s="340"/>
      <c s="340"/>
      <c s="339"/>
      <c s="373"/>
      <c s="334">
        <f t="shared" si="102"/>
        <v>0</v>
      </c>
      <c s="374">
        <f t="shared" si="103"/>
        <v>0</v>
      </c>
      <c s="375"/>
      <c s="376"/>
      <c s="395" t="str">
        <f t="shared" si="100"/>
        <v/>
      </c>
      <c s="375"/>
      <c s="377"/>
    </row>
    <row r="1400" spans="4:19" ht="15.75">
      <c r="D1400">
        <f t="shared" si="101"/>
        <v>0</v>
      </c>
      <c s="338"/>
      <c s="338"/>
      <c s="337"/>
      <c s="339"/>
      <c s="340"/>
      <c s="340"/>
      <c s="339"/>
      <c s="373"/>
      <c s="334">
        <f t="shared" si="102"/>
        <v>0</v>
      </c>
      <c s="374">
        <f t="shared" si="103"/>
        <v>0</v>
      </c>
      <c s="375"/>
      <c s="376"/>
      <c s="395" t="str">
        <f t="shared" si="100"/>
        <v/>
      </c>
      <c s="375"/>
      <c s="377"/>
    </row>
    <row r="1401" spans="4:19" ht="15.75">
      <c r="D1401">
        <f t="shared" si="101"/>
        <v>0</v>
      </c>
      <c s="338"/>
      <c s="338"/>
      <c s="337"/>
      <c s="339"/>
      <c s="340"/>
      <c s="340"/>
      <c s="339"/>
      <c s="373"/>
      <c s="334">
        <f t="shared" si="102"/>
        <v>0</v>
      </c>
      <c s="374">
        <f t="shared" si="103"/>
        <v>0</v>
      </c>
      <c s="375"/>
      <c s="376"/>
      <c s="395" t="str">
        <f t="shared" si="100"/>
        <v/>
      </c>
      <c s="375"/>
      <c s="377"/>
    </row>
    <row r="1402" spans="4:19" ht="15.75">
      <c r="D1402">
        <f t="shared" si="101"/>
        <v>0</v>
      </c>
      <c s="338"/>
      <c s="338"/>
      <c s="337"/>
      <c s="339"/>
      <c s="340"/>
      <c s="340"/>
      <c s="339"/>
      <c s="373"/>
      <c s="334">
        <f t="shared" si="102"/>
        <v>0</v>
      </c>
      <c s="374">
        <f t="shared" si="103"/>
        <v>0</v>
      </c>
      <c s="375"/>
      <c s="376"/>
      <c s="395" t="str">
        <f t="shared" si="100"/>
        <v/>
      </c>
      <c s="375"/>
      <c s="377"/>
    </row>
    <row r="1403" spans="4:19" ht="15.75">
      <c r="D1403">
        <f t="shared" si="101"/>
        <v>0</v>
      </c>
      <c s="338"/>
      <c s="338"/>
      <c s="337"/>
      <c s="339"/>
      <c s="340"/>
      <c s="340"/>
      <c s="339"/>
      <c s="373"/>
      <c s="334">
        <f t="shared" si="102"/>
        <v>0</v>
      </c>
      <c s="374">
        <f t="shared" si="103"/>
        <v>0</v>
      </c>
      <c s="375"/>
      <c s="376"/>
      <c s="395" t="str">
        <f t="shared" si="100"/>
        <v/>
      </c>
      <c s="375"/>
      <c s="377"/>
    </row>
    <row r="1404" spans="4:19" ht="15.75">
      <c r="D1404">
        <f t="shared" si="101"/>
        <v>0</v>
      </c>
      <c s="338"/>
      <c s="338"/>
      <c s="337"/>
      <c s="339"/>
      <c s="340"/>
      <c s="340"/>
      <c s="339"/>
      <c s="373"/>
      <c s="334">
        <f t="shared" si="102"/>
        <v>0</v>
      </c>
      <c s="374">
        <f t="shared" si="103"/>
        <v>0</v>
      </c>
      <c s="375"/>
      <c s="376"/>
      <c s="395" t="str">
        <f t="shared" si="100"/>
        <v/>
      </c>
      <c s="375"/>
      <c s="377"/>
    </row>
    <row r="1405" spans="4:19" ht="15.75">
      <c r="D1405">
        <f t="shared" si="101"/>
        <v>0</v>
      </c>
      <c s="338"/>
      <c s="338"/>
      <c s="337"/>
      <c s="339"/>
      <c s="340"/>
      <c s="340"/>
      <c s="339"/>
      <c s="373"/>
      <c s="334">
        <f t="shared" si="102"/>
        <v>0</v>
      </c>
      <c s="374">
        <f t="shared" si="103"/>
        <v>0</v>
      </c>
      <c s="375"/>
      <c s="376"/>
      <c s="395" t="str">
        <f t="shared" si="100"/>
        <v/>
      </c>
      <c s="375"/>
      <c s="377"/>
    </row>
    <row r="1406" spans="4:19" ht="15.75">
      <c r="D1406">
        <f t="shared" si="101"/>
        <v>0</v>
      </c>
      <c s="338"/>
      <c s="338"/>
      <c s="337"/>
      <c s="339"/>
      <c s="340"/>
      <c s="340"/>
      <c s="339"/>
      <c s="373"/>
      <c s="334">
        <f t="shared" si="102"/>
        <v>0</v>
      </c>
      <c s="374">
        <f t="shared" si="103"/>
        <v>0</v>
      </c>
      <c s="375"/>
      <c s="376"/>
      <c s="395" t="str">
        <f t="shared" si="100"/>
        <v/>
      </c>
      <c s="375"/>
      <c s="377"/>
    </row>
    <row r="1407" spans="4:19" ht="15.75">
      <c r="D1407">
        <f t="shared" si="101"/>
        <v>0</v>
      </c>
      <c s="338"/>
      <c s="338"/>
      <c s="337"/>
      <c s="339"/>
      <c s="340"/>
      <c s="340"/>
      <c s="339"/>
      <c s="373"/>
      <c s="334">
        <f t="shared" si="102"/>
        <v>0</v>
      </c>
      <c s="374">
        <f t="shared" si="103"/>
        <v>0</v>
      </c>
      <c s="375"/>
      <c s="376"/>
      <c s="395" t="str">
        <f t="shared" si="100"/>
        <v/>
      </c>
      <c s="375"/>
      <c s="377"/>
    </row>
    <row r="1408" spans="4:19" ht="15.75">
      <c r="D1408">
        <f t="shared" si="101"/>
        <v>0</v>
      </c>
      <c s="338"/>
      <c s="338"/>
      <c s="337"/>
      <c s="339"/>
      <c s="340"/>
      <c s="340"/>
      <c s="339"/>
      <c s="373"/>
      <c s="334">
        <f t="shared" si="102"/>
        <v>0</v>
      </c>
      <c s="374">
        <f t="shared" si="103"/>
        <v>0</v>
      </c>
      <c s="375"/>
      <c s="376"/>
      <c s="395" t="str">
        <f t="shared" si="100"/>
        <v/>
      </c>
      <c s="375"/>
      <c s="377"/>
    </row>
    <row r="1409" spans="4:19" ht="15.75">
      <c r="D1409">
        <f t="shared" si="101"/>
        <v>0</v>
      </c>
      <c s="338"/>
      <c s="338"/>
      <c s="337"/>
      <c s="339"/>
      <c s="340"/>
      <c s="340"/>
      <c s="339"/>
      <c s="373"/>
      <c s="334">
        <f t="shared" si="102"/>
        <v>0</v>
      </c>
      <c s="374">
        <f t="shared" si="103"/>
        <v>0</v>
      </c>
      <c s="375"/>
      <c s="376"/>
      <c s="395" t="str">
        <f t="shared" si="100"/>
        <v/>
      </c>
      <c s="375"/>
      <c s="377"/>
    </row>
    <row r="1410" spans="4:19" ht="15.75">
      <c r="D1410">
        <f t="shared" si="101"/>
        <v>0</v>
      </c>
      <c s="338"/>
      <c s="338"/>
      <c s="337"/>
      <c s="339"/>
      <c s="340"/>
      <c s="340"/>
      <c s="339"/>
      <c s="373"/>
      <c s="334">
        <f t="shared" si="102"/>
        <v>0</v>
      </c>
      <c s="374">
        <f t="shared" si="103"/>
        <v>0</v>
      </c>
      <c s="375"/>
      <c s="376"/>
      <c s="395" t="str">
        <f t="shared" si="100"/>
        <v/>
      </c>
      <c s="375"/>
      <c s="377"/>
    </row>
    <row r="1411" spans="4:19" ht="15.75">
      <c r="D1411">
        <f t="shared" si="101"/>
        <v>0</v>
      </c>
      <c s="338"/>
      <c s="338"/>
      <c s="337"/>
      <c s="339"/>
      <c s="340"/>
      <c s="340"/>
      <c s="339"/>
      <c s="373"/>
      <c s="334">
        <f t="shared" si="102"/>
        <v>0</v>
      </c>
      <c s="374">
        <f t="shared" si="103"/>
        <v>0</v>
      </c>
      <c s="375"/>
      <c s="376"/>
      <c s="395" t="str">
        <f t="shared" si="100"/>
        <v/>
      </c>
      <c s="375"/>
      <c s="377"/>
    </row>
    <row r="1412" spans="4:19" ht="15.75">
      <c r="D1412">
        <f t="shared" si="101"/>
        <v>0</v>
      </c>
      <c s="338"/>
      <c s="338"/>
      <c s="337"/>
      <c s="339"/>
      <c s="340"/>
      <c s="340"/>
      <c s="339"/>
      <c s="373"/>
      <c s="334">
        <f t="shared" si="102"/>
        <v>0</v>
      </c>
      <c s="374">
        <f t="shared" si="103"/>
        <v>0</v>
      </c>
      <c s="375"/>
      <c s="376"/>
      <c s="395" t="str">
        <f t="shared" si="100"/>
        <v/>
      </c>
      <c s="375"/>
      <c s="377"/>
    </row>
    <row r="1413" spans="4:19" ht="15.75">
      <c r="D1413">
        <f t="shared" si="101"/>
        <v>0</v>
      </c>
      <c s="338"/>
      <c s="338"/>
      <c s="337"/>
      <c s="339"/>
      <c s="340"/>
      <c s="340"/>
      <c s="339"/>
      <c s="373"/>
      <c s="334">
        <f t="shared" si="102"/>
        <v>0</v>
      </c>
      <c s="374">
        <f t="shared" si="103"/>
        <v>0</v>
      </c>
      <c s="375"/>
      <c s="376"/>
      <c s="395" t="str">
        <f t="shared" si="100"/>
        <v/>
      </c>
      <c s="375"/>
      <c s="377"/>
    </row>
    <row r="1414" spans="4:19" ht="15.75">
      <c r="D1414">
        <f t="shared" si="101"/>
        <v>0</v>
      </c>
      <c s="338"/>
      <c s="338"/>
      <c s="337"/>
      <c s="339"/>
      <c s="340"/>
      <c s="340"/>
      <c s="339"/>
      <c s="373"/>
      <c s="334">
        <f t="shared" si="102"/>
        <v>0</v>
      </c>
      <c s="374">
        <f t="shared" si="103"/>
        <v>0</v>
      </c>
      <c s="375"/>
      <c s="376"/>
      <c s="395" t="str">
        <f t="shared" si="100"/>
        <v/>
      </c>
      <c s="375"/>
      <c s="377"/>
    </row>
    <row r="1415" spans="4:19" ht="15.75">
      <c r="D1415">
        <f t="shared" si="101"/>
        <v>0</v>
      </c>
      <c s="338"/>
      <c s="338"/>
      <c s="337"/>
      <c s="339"/>
      <c s="340"/>
      <c s="340"/>
      <c s="339"/>
      <c s="373"/>
      <c s="334">
        <f t="shared" si="102"/>
        <v>0</v>
      </c>
      <c s="374">
        <f t="shared" si="103"/>
        <v>0</v>
      </c>
      <c s="375"/>
      <c s="376"/>
      <c s="395" t="str">
        <f t="shared" si="104" ref="Q1415:Q1478">SUBSTITUTE(P1415,LEFT(P1415,8),"xxxxxxxx")</f>
        <v/>
      </c>
      <c s="375"/>
      <c s="377"/>
    </row>
    <row r="1416" spans="4:19" ht="15.75">
      <c r="D1416">
        <f t="shared" si="101"/>
        <v>0</v>
      </c>
      <c s="338"/>
      <c s="338"/>
      <c s="337"/>
      <c s="339"/>
      <c s="340"/>
      <c s="340"/>
      <c s="339"/>
      <c s="373"/>
      <c s="334">
        <f t="shared" si="102"/>
        <v>0</v>
      </c>
      <c s="374">
        <f t="shared" si="103"/>
        <v>0</v>
      </c>
      <c s="375"/>
      <c s="376"/>
      <c s="395" t="str">
        <f t="shared" si="104"/>
        <v/>
      </c>
      <c s="375"/>
      <c s="377"/>
    </row>
    <row r="1417" spans="4:19" ht="15.75">
      <c r="D1417">
        <f t="shared" si="101"/>
        <v>0</v>
      </c>
      <c s="338"/>
      <c s="338"/>
      <c s="337"/>
      <c s="339"/>
      <c s="340"/>
      <c s="340"/>
      <c s="339"/>
      <c s="373"/>
      <c s="334">
        <f t="shared" si="102"/>
        <v>0</v>
      </c>
      <c s="374">
        <f t="shared" si="103"/>
        <v>0</v>
      </c>
      <c s="375"/>
      <c s="376"/>
      <c s="395" t="str">
        <f t="shared" si="104"/>
        <v/>
      </c>
      <c s="375"/>
      <c s="377"/>
    </row>
    <row r="1418" spans="4:19" ht="15.75">
      <c r="D1418">
        <f t="shared" si="101"/>
        <v>0</v>
      </c>
      <c s="338"/>
      <c s="338"/>
      <c s="337"/>
      <c s="339"/>
      <c s="340"/>
      <c s="340"/>
      <c s="339"/>
      <c s="373"/>
      <c s="334">
        <f t="shared" si="102"/>
        <v>0</v>
      </c>
      <c s="374">
        <f t="shared" si="103"/>
        <v>0</v>
      </c>
      <c s="375"/>
      <c s="376"/>
      <c s="395" t="str">
        <f t="shared" si="104"/>
        <v/>
      </c>
      <c s="375"/>
      <c s="377"/>
    </row>
    <row r="1419" spans="4:19" ht="15.75">
      <c r="D1419">
        <f t="shared" si="101"/>
        <v>0</v>
      </c>
      <c s="338"/>
      <c s="338"/>
      <c s="337"/>
      <c s="339"/>
      <c s="340"/>
      <c s="340"/>
      <c s="339"/>
      <c s="373"/>
      <c s="334">
        <f t="shared" si="102"/>
        <v>0</v>
      </c>
      <c s="374">
        <f t="shared" si="103"/>
        <v>0</v>
      </c>
      <c s="375"/>
      <c s="376"/>
      <c s="395" t="str">
        <f t="shared" si="104"/>
        <v/>
      </c>
      <c s="375"/>
      <c s="377"/>
    </row>
    <row r="1420" spans="4:19" ht="15.75">
      <c r="D1420">
        <f t="shared" si="101"/>
        <v>0</v>
      </c>
      <c s="338"/>
      <c s="338"/>
      <c s="337"/>
      <c s="339"/>
      <c s="340"/>
      <c s="340"/>
      <c s="339"/>
      <c s="373"/>
      <c s="334">
        <f t="shared" si="102"/>
        <v>0</v>
      </c>
      <c s="374">
        <f t="shared" si="103"/>
        <v>0</v>
      </c>
      <c s="375"/>
      <c s="376"/>
      <c s="395" t="str">
        <f t="shared" si="104"/>
        <v/>
      </c>
      <c s="375"/>
      <c s="377"/>
    </row>
    <row r="1421" spans="4:19" ht="15.75">
      <c r="D1421">
        <f t="shared" si="101"/>
        <v>0</v>
      </c>
      <c s="338"/>
      <c s="338"/>
      <c s="337"/>
      <c s="339"/>
      <c s="340"/>
      <c s="340"/>
      <c s="339"/>
      <c s="373"/>
      <c s="334">
        <f t="shared" si="102"/>
        <v>0</v>
      </c>
      <c s="374">
        <f t="shared" si="103"/>
        <v>0</v>
      </c>
      <c s="375"/>
      <c s="376"/>
      <c s="395" t="str">
        <f t="shared" si="104"/>
        <v/>
      </c>
      <c s="375"/>
      <c s="377"/>
    </row>
    <row r="1422" spans="4:19" ht="15.75">
      <c r="D1422">
        <f t="shared" si="101"/>
        <v>0</v>
      </c>
      <c s="338"/>
      <c s="338"/>
      <c s="337"/>
      <c s="339"/>
      <c s="340"/>
      <c s="340"/>
      <c s="339"/>
      <c s="373"/>
      <c s="334">
        <f t="shared" si="102"/>
        <v>0</v>
      </c>
      <c s="374">
        <f t="shared" si="103"/>
        <v>0</v>
      </c>
      <c s="375"/>
      <c s="376"/>
      <c s="395" t="str">
        <f t="shared" si="104"/>
        <v/>
      </c>
      <c s="375"/>
      <c s="377"/>
    </row>
    <row r="1423" spans="4:19" ht="15.75">
      <c r="D1423">
        <f t="shared" si="101"/>
        <v>0</v>
      </c>
      <c s="338"/>
      <c s="338"/>
      <c s="337"/>
      <c s="339"/>
      <c s="340"/>
      <c s="340"/>
      <c s="339"/>
      <c s="373"/>
      <c s="334">
        <f t="shared" si="102"/>
        <v>0</v>
      </c>
      <c s="374">
        <f t="shared" si="103"/>
        <v>0</v>
      </c>
      <c s="375"/>
      <c s="376"/>
      <c s="395" t="str">
        <f t="shared" si="104"/>
        <v/>
      </c>
      <c s="375"/>
      <c s="377"/>
    </row>
    <row r="1424" spans="4:19" ht="15.75">
      <c r="D1424">
        <f t="shared" si="101"/>
        <v>0</v>
      </c>
      <c s="338"/>
      <c s="338"/>
      <c s="337"/>
      <c s="339"/>
      <c s="340"/>
      <c s="340"/>
      <c s="339"/>
      <c s="373"/>
      <c s="334">
        <f t="shared" si="102"/>
        <v>0</v>
      </c>
      <c s="374">
        <f t="shared" si="103"/>
        <v>0</v>
      </c>
      <c s="375"/>
      <c s="376"/>
      <c s="395" t="str">
        <f t="shared" si="104"/>
        <v/>
      </c>
      <c s="375"/>
      <c s="377"/>
    </row>
    <row r="1425" spans="4:19" ht="15.75">
      <c r="D1425">
        <f t="shared" si="101"/>
        <v>0</v>
      </c>
      <c s="338"/>
      <c s="338"/>
      <c s="337"/>
      <c s="339"/>
      <c s="340"/>
      <c s="340"/>
      <c s="339"/>
      <c s="373"/>
      <c s="334">
        <f t="shared" si="102"/>
        <v>0</v>
      </c>
      <c s="374">
        <f t="shared" si="103"/>
        <v>0</v>
      </c>
      <c s="375"/>
      <c s="376"/>
      <c s="395" t="str">
        <f t="shared" si="104"/>
        <v/>
      </c>
      <c s="375"/>
      <c s="377"/>
    </row>
    <row r="1426" spans="4:19" ht="15.75">
      <c r="D1426">
        <f t="shared" si="101"/>
        <v>0</v>
      </c>
      <c s="338"/>
      <c s="338"/>
      <c s="337"/>
      <c s="339"/>
      <c s="340"/>
      <c s="340"/>
      <c s="339"/>
      <c s="373"/>
      <c s="334">
        <f t="shared" si="102"/>
        <v>0</v>
      </c>
      <c s="374">
        <f t="shared" si="103"/>
        <v>0</v>
      </c>
      <c s="375"/>
      <c s="376"/>
      <c s="395" t="str">
        <f t="shared" si="104"/>
        <v/>
      </c>
      <c s="375"/>
      <c s="377"/>
    </row>
    <row r="1427" spans="4:19" ht="15.75">
      <c r="D1427">
        <f t="shared" si="101"/>
        <v>0</v>
      </c>
      <c s="338"/>
      <c s="338"/>
      <c s="337"/>
      <c s="339"/>
      <c s="340"/>
      <c s="340"/>
      <c s="339"/>
      <c s="373"/>
      <c s="334">
        <f t="shared" si="102"/>
        <v>0</v>
      </c>
      <c s="374">
        <f t="shared" si="103"/>
        <v>0</v>
      </c>
      <c s="375"/>
      <c s="376"/>
      <c s="395" t="str">
        <f t="shared" si="104"/>
        <v/>
      </c>
      <c s="375"/>
      <c s="377"/>
    </row>
    <row r="1428" spans="4:19" ht="15.75">
      <c r="D1428">
        <f t="shared" si="101"/>
        <v>0</v>
      </c>
      <c s="338"/>
      <c s="338"/>
      <c s="337"/>
      <c s="339"/>
      <c s="340"/>
      <c s="340"/>
      <c s="339"/>
      <c s="373"/>
      <c s="334">
        <f t="shared" si="102"/>
        <v>0</v>
      </c>
      <c s="374">
        <f t="shared" si="103"/>
        <v>0</v>
      </c>
      <c s="375"/>
      <c s="376"/>
      <c s="395" t="str">
        <f t="shared" si="104"/>
        <v/>
      </c>
      <c s="375"/>
      <c s="377"/>
    </row>
    <row r="1429" spans="4:19" ht="15.75">
      <c r="D1429">
        <f t="shared" si="101"/>
        <v>0</v>
      </c>
      <c s="338"/>
      <c s="338"/>
      <c s="337"/>
      <c s="339"/>
      <c s="340"/>
      <c s="340"/>
      <c s="339"/>
      <c s="373"/>
      <c s="334">
        <f t="shared" si="102"/>
        <v>0</v>
      </c>
      <c s="374">
        <f t="shared" si="103"/>
        <v>0</v>
      </c>
      <c s="375"/>
      <c s="376"/>
      <c s="395" t="str">
        <f t="shared" si="104"/>
        <v/>
      </c>
      <c s="375"/>
      <c s="377"/>
    </row>
    <row r="1430" spans="4:19" ht="15.75">
      <c r="D1430">
        <f t="shared" si="101"/>
        <v>0</v>
      </c>
      <c s="338"/>
      <c s="338"/>
      <c s="337"/>
      <c s="339"/>
      <c s="340"/>
      <c s="340"/>
      <c s="339"/>
      <c s="373"/>
      <c s="334">
        <f t="shared" si="102"/>
        <v>0</v>
      </c>
      <c s="374">
        <f t="shared" si="103"/>
        <v>0</v>
      </c>
      <c s="375"/>
      <c s="376"/>
      <c s="395" t="str">
        <f t="shared" si="104"/>
        <v/>
      </c>
      <c s="375"/>
      <c s="377"/>
    </row>
    <row r="1431" spans="4:19" ht="15.75">
      <c r="D1431">
        <f t="shared" si="101"/>
        <v>0</v>
      </c>
      <c s="338"/>
      <c s="338"/>
      <c s="337"/>
      <c s="339"/>
      <c s="340"/>
      <c s="340"/>
      <c s="339"/>
      <c s="373"/>
      <c s="334">
        <f t="shared" si="102"/>
        <v>0</v>
      </c>
      <c s="374">
        <f t="shared" si="103"/>
        <v>0</v>
      </c>
      <c s="375"/>
      <c s="376"/>
      <c s="395" t="str">
        <f t="shared" si="104"/>
        <v/>
      </c>
      <c s="375"/>
      <c s="377"/>
    </row>
    <row r="1432" spans="4:19" ht="15.75">
      <c r="D1432">
        <f t="shared" si="101"/>
        <v>0</v>
      </c>
      <c s="338"/>
      <c s="338"/>
      <c s="337"/>
      <c s="339"/>
      <c s="340"/>
      <c s="340"/>
      <c s="339"/>
      <c s="373"/>
      <c s="334">
        <f t="shared" si="102"/>
        <v>0</v>
      </c>
      <c s="374">
        <f t="shared" si="103"/>
        <v>0</v>
      </c>
      <c s="375"/>
      <c s="376"/>
      <c s="395" t="str">
        <f t="shared" si="104"/>
        <v/>
      </c>
      <c s="375"/>
      <c s="377"/>
    </row>
    <row r="1433" spans="4:19" ht="15.75">
      <c r="D1433">
        <f t="shared" si="101"/>
        <v>0</v>
      </c>
      <c s="338"/>
      <c s="338"/>
      <c s="337"/>
      <c s="339"/>
      <c s="340"/>
      <c s="340"/>
      <c s="339"/>
      <c s="373"/>
      <c s="334">
        <f t="shared" si="102"/>
        <v>0</v>
      </c>
      <c s="374">
        <f t="shared" si="103"/>
        <v>0</v>
      </c>
      <c s="375"/>
      <c s="376"/>
      <c s="395" t="str">
        <f t="shared" si="104"/>
        <v/>
      </c>
      <c s="375"/>
      <c s="377"/>
    </row>
    <row r="1434" spans="4:19" ht="15.75">
      <c r="D1434">
        <f t="shared" si="101"/>
        <v>0</v>
      </c>
      <c s="338"/>
      <c s="338"/>
      <c s="337"/>
      <c s="339"/>
      <c s="340"/>
      <c s="340"/>
      <c s="339"/>
      <c s="373"/>
      <c s="334">
        <f t="shared" si="102"/>
        <v>0</v>
      </c>
      <c s="374">
        <f t="shared" si="103"/>
        <v>0</v>
      </c>
      <c s="375"/>
      <c s="376"/>
      <c s="395" t="str">
        <f t="shared" si="104"/>
        <v/>
      </c>
      <c s="375"/>
      <c s="377"/>
    </row>
    <row r="1435" spans="4:19" ht="15.75">
      <c r="D1435">
        <f t="shared" si="101"/>
        <v>0</v>
      </c>
      <c s="338"/>
      <c s="338"/>
      <c s="337"/>
      <c s="339"/>
      <c s="340"/>
      <c s="340"/>
      <c s="339"/>
      <c s="373"/>
      <c s="334">
        <f t="shared" si="102"/>
        <v>0</v>
      </c>
      <c s="374">
        <f t="shared" si="103"/>
        <v>0</v>
      </c>
      <c s="375"/>
      <c s="376"/>
      <c s="395" t="str">
        <f t="shared" si="104"/>
        <v/>
      </c>
      <c s="375"/>
      <c s="377"/>
    </row>
    <row r="1436" spans="4:19" ht="15.75">
      <c r="D1436">
        <f t="shared" si="101"/>
        <v>0</v>
      </c>
      <c s="338"/>
      <c s="338"/>
      <c s="337"/>
      <c s="339"/>
      <c s="340"/>
      <c s="340"/>
      <c s="339"/>
      <c s="373"/>
      <c s="334">
        <f t="shared" si="102"/>
        <v>0</v>
      </c>
      <c s="374">
        <f t="shared" si="103"/>
        <v>0</v>
      </c>
      <c s="375"/>
      <c s="376"/>
      <c s="395" t="str">
        <f t="shared" si="104"/>
        <v/>
      </c>
      <c s="375"/>
      <c s="377"/>
    </row>
    <row r="1437" spans="4:19" ht="15.75">
      <c r="D1437">
        <f t="shared" si="101"/>
        <v>0</v>
      </c>
      <c s="338"/>
      <c s="338"/>
      <c s="337"/>
      <c s="339"/>
      <c s="340"/>
      <c s="340"/>
      <c s="339"/>
      <c s="373"/>
      <c s="334">
        <f t="shared" si="102"/>
        <v>0</v>
      </c>
      <c s="374">
        <f t="shared" si="103"/>
        <v>0</v>
      </c>
      <c s="375"/>
      <c s="376"/>
      <c s="395" t="str">
        <f t="shared" si="104"/>
        <v/>
      </c>
      <c s="375"/>
      <c s="377"/>
    </row>
    <row r="1438" spans="4:19" ht="15.75">
      <c r="D1438">
        <f t="shared" si="101"/>
        <v>0</v>
      </c>
      <c s="338"/>
      <c s="338"/>
      <c s="337"/>
      <c s="339"/>
      <c s="340"/>
      <c s="340"/>
      <c s="339"/>
      <c s="373"/>
      <c s="334">
        <f t="shared" si="102"/>
        <v>0</v>
      </c>
      <c s="374">
        <f t="shared" si="103"/>
        <v>0</v>
      </c>
      <c s="375"/>
      <c s="376"/>
      <c s="395" t="str">
        <f t="shared" si="104"/>
        <v/>
      </c>
      <c s="375"/>
      <c s="377"/>
    </row>
    <row r="1439" spans="4:19" ht="15.75">
      <c r="D1439">
        <f t="shared" si="101"/>
        <v>0</v>
      </c>
      <c s="338"/>
      <c s="338"/>
      <c s="337"/>
      <c s="339"/>
      <c s="340"/>
      <c s="340"/>
      <c s="339"/>
      <c s="373"/>
      <c s="334">
        <f t="shared" si="102"/>
        <v>0</v>
      </c>
      <c s="374">
        <f t="shared" si="103"/>
        <v>0</v>
      </c>
      <c s="375"/>
      <c s="376"/>
      <c s="395" t="str">
        <f t="shared" si="104"/>
        <v/>
      </c>
      <c s="375"/>
      <c s="377"/>
    </row>
    <row r="1440" spans="4:19" ht="15.75">
      <c r="D1440">
        <f t="shared" si="101"/>
        <v>0</v>
      </c>
      <c s="338"/>
      <c s="338"/>
      <c s="337"/>
      <c s="339"/>
      <c s="340"/>
      <c s="340"/>
      <c s="339"/>
      <c s="373"/>
      <c s="334">
        <f t="shared" si="102"/>
        <v>0</v>
      </c>
      <c s="374">
        <f t="shared" si="103"/>
        <v>0</v>
      </c>
      <c s="375"/>
      <c s="376"/>
      <c s="395" t="str">
        <f t="shared" si="104"/>
        <v/>
      </c>
      <c s="375"/>
      <c s="377"/>
    </row>
    <row r="1441" spans="4:19" ht="15.75">
      <c r="D1441">
        <f t="shared" si="101"/>
        <v>0</v>
      </c>
      <c s="338"/>
      <c s="338"/>
      <c s="337"/>
      <c s="339"/>
      <c s="340"/>
      <c s="340"/>
      <c s="339"/>
      <c s="373"/>
      <c s="334">
        <f t="shared" si="102"/>
        <v>0</v>
      </c>
      <c s="374">
        <f t="shared" si="103"/>
        <v>0</v>
      </c>
      <c s="375"/>
      <c s="376"/>
      <c s="395" t="str">
        <f t="shared" si="104"/>
        <v/>
      </c>
      <c s="375"/>
      <c s="377"/>
    </row>
    <row r="1442" spans="4:19" ht="15.75">
      <c r="D1442">
        <f t="shared" si="101"/>
        <v>0</v>
      </c>
      <c s="338"/>
      <c s="338"/>
      <c s="337"/>
      <c s="339"/>
      <c s="340"/>
      <c s="340"/>
      <c s="339"/>
      <c s="373"/>
      <c s="334">
        <f t="shared" si="102"/>
        <v>0</v>
      </c>
      <c s="374">
        <f t="shared" si="103"/>
        <v>0</v>
      </c>
      <c s="375"/>
      <c s="376"/>
      <c s="395" t="str">
        <f t="shared" si="104"/>
        <v/>
      </c>
      <c s="375"/>
      <c s="377"/>
    </row>
    <row r="1443" spans="4:19" ht="15.75">
      <c r="D1443">
        <f t="shared" si="101"/>
        <v>0</v>
      </c>
      <c s="338"/>
      <c s="338"/>
      <c s="337"/>
      <c s="339"/>
      <c s="340"/>
      <c s="340"/>
      <c s="339"/>
      <c s="373"/>
      <c s="334">
        <f t="shared" si="102"/>
        <v>0</v>
      </c>
      <c s="374">
        <f t="shared" si="103"/>
        <v>0</v>
      </c>
      <c s="375"/>
      <c s="376"/>
      <c s="395" t="str">
        <f t="shared" si="104"/>
        <v/>
      </c>
      <c s="375"/>
      <c s="377"/>
    </row>
    <row r="1444" spans="4:19" ht="15.75">
      <c r="D1444">
        <f t="shared" si="105" ref="D1444:D1507">IF(E1444&gt;=1,(IF(LEN(I1444)&gt;=2,(IF(LEN(K1444)&gt;=1,(IF(N1444&gt;=18,1,0)),0)),0)),0)</f>
        <v>0</v>
      </c>
      <c s="338"/>
      <c s="338"/>
      <c s="337"/>
      <c s="339"/>
      <c s="340"/>
      <c s="340"/>
      <c s="339"/>
      <c s="373"/>
      <c s="334">
        <f t="shared" si="102"/>
        <v>0</v>
      </c>
      <c s="374">
        <f t="shared" si="103"/>
        <v>0</v>
      </c>
      <c s="375"/>
      <c s="376"/>
      <c s="395" t="str">
        <f t="shared" si="104"/>
        <v/>
      </c>
      <c s="375"/>
      <c s="377"/>
    </row>
    <row r="1445" spans="4:19" ht="15.75">
      <c r="D1445">
        <f t="shared" si="105"/>
        <v>0</v>
      </c>
      <c s="338"/>
      <c s="338"/>
      <c s="337"/>
      <c s="339"/>
      <c s="340"/>
      <c s="340"/>
      <c s="339"/>
      <c s="373"/>
      <c s="334">
        <f t="shared" si="106" ref="M1445:M1508">IFERROR(IF(D1445&gt;=1,(IF(L1445&gt;=$H$1,ROUNDDOWN(($G$1-L1445)/365,0),0)),0),0)</f>
        <v>0</v>
      </c>
      <c s="374">
        <f t="shared" si="107" ref="N1445:N1508">IFERROR(IF(D1445&gt;=1,(IF(L1445&gt;=$H$1,ROUNDDOWN(($G$1-L1445)/365,0),0)),0),0)</f>
        <v>0</v>
      </c>
      <c s="375"/>
      <c s="376"/>
      <c s="395" t="str">
        <f t="shared" si="104"/>
        <v/>
      </c>
      <c s="375"/>
      <c s="377"/>
    </row>
    <row r="1446" spans="4:19" ht="15.75">
      <c r="D1446">
        <f t="shared" si="105"/>
        <v>0</v>
      </c>
      <c s="338"/>
      <c s="338"/>
      <c s="337"/>
      <c s="339"/>
      <c s="340"/>
      <c s="340"/>
      <c s="339"/>
      <c s="373"/>
      <c s="334">
        <f t="shared" si="106"/>
        <v>0</v>
      </c>
      <c s="374">
        <f t="shared" si="107"/>
        <v>0</v>
      </c>
      <c s="375"/>
      <c s="376"/>
      <c s="395" t="str">
        <f t="shared" si="104"/>
        <v/>
      </c>
      <c s="375"/>
      <c s="377"/>
    </row>
    <row r="1447" spans="4:19" ht="15.75">
      <c r="D1447">
        <f t="shared" si="105"/>
        <v>0</v>
      </c>
      <c s="338"/>
      <c s="338"/>
      <c s="337"/>
      <c s="339"/>
      <c s="340"/>
      <c s="340"/>
      <c s="339"/>
      <c s="373"/>
      <c s="334">
        <f t="shared" si="106"/>
        <v>0</v>
      </c>
      <c s="374">
        <f t="shared" si="107"/>
        <v>0</v>
      </c>
      <c s="375"/>
      <c s="376"/>
      <c s="395" t="str">
        <f t="shared" si="104"/>
        <v/>
      </c>
      <c s="375"/>
      <c s="377"/>
    </row>
    <row r="1448" spans="4:19" ht="15.75">
      <c r="D1448">
        <f t="shared" si="105"/>
        <v>0</v>
      </c>
      <c s="338"/>
      <c s="338"/>
      <c s="337"/>
      <c s="339"/>
      <c s="340"/>
      <c s="340"/>
      <c s="339"/>
      <c s="373"/>
      <c s="334">
        <f t="shared" si="106"/>
        <v>0</v>
      </c>
      <c s="374">
        <f t="shared" si="107"/>
        <v>0</v>
      </c>
      <c s="375"/>
      <c s="376"/>
      <c s="395" t="str">
        <f t="shared" si="104"/>
        <v/>
      </c>
      <c s="375"/>
      <c s="377"/>
    </row>
    <row r="1449" spans="4:19" ht="15.75">
      <c r="D1449">
        <f t="shared" si="105"/>
        <v>0</v>
      </c>
      <c s="338"/>
      <c s="338"/>
      <c s="337"/>
      <c s="339"/>
      <c s="340"/>
      <c s="340"/>
      <c s="339"/>
      <c s="373"/>
      <c s="334">
        <f t="shared" si="106"/>
        <v>0</v>
      </c>
      <c s="374">
        <f t="shared" si="107"/>
        <v>0</v>
      </c>
      <c s="375"/>
      <c s="376"/>
      <c s="395" t="str">
        <f t="shared" si="104"/>
        <v/>
      </c>
      <c s="375"/>
      <c s="377"/>
    </row>
    <row r="1450" spans="4:19" ht="15.75">
      <c r="D1450">
        <f t="shared" si="105"/>
        <v>0</v>
      </c>
      <c s="338"/>
      <c s="338"/>
      <c s="337"/>
      <c s="339"/>
      <c s="340"/>
      <c s="340"/>
      <c s="339"/>
      <c s="373"/>
      <c s="334">
        <f t="shared" si="106"/>
        <v>0</v>
      </c>
      <c s="374">
        <f t="shared" si="107"/>
        <v>0</v>
      </c>
      <c s="375"/>
      <c s="376"/>
      <c s="395" t="str">
        <f t="shared" si="104"/>
        <v/>
      </c>
      <c s="375"/>
      <c s="377"/>
    </row>
    <row r="1451" spans="4:19" ht="15.75">
      <c r="D1451">
        <f t="shared" si="105"/>
        <v>0</v>
      </c>
      <c s="338"/>
      <c s="338"/>
      <c s="337"/>
      <c s="339"/>
      <c s="340"/>
      <c s="340"/>
      <c s="339"/>
      <c s="373"/>
      <c s="334">
        <f t="shared" si="106"/>
        <v>0</v>
      </c>
      <c s="374">
        <f t="shared" si="107"/>
        <v>0</v>
      </c>
      <c s="375"/>
      <c s="376"/>
      <c s="395" t="str">
        <f t="shared" si="104"/>
        <v/>
      </c>
      <c s="375"/>
      <c s="377"/>
    </row>
    <row r="1452" spans="4:19" ht="15.75">
      <c r="D1452">
        <f t="shared" si="105"/>
        <v>0</v>
      </c>
      <c s="338"/>
      <c s="338"/>
      <c s="337"/>
      <c s="339"/>
      <c s="340"/>
      <c s="340"/>
      <c s="339"/>
      <c s="373"/>
      <c s="334">
        <f t="shared" si="106"/>
        <v>0</v>
      </c>
      <c s="374">
        <f t="shared" si="107"/>
        <v>0</v>
      </c>
      <c s="375"/>
      <c s="376"/>
      <c s="395" t="str">
        <f t="shared" si="104"/>
        <v/>
      </c>
      <c s="375"/>
      <c s="377"/>
    </row>
    <row r="1453" spans="4:19" ht="15.75">
      <c r="D1453">
        <f t="shared" si="105"/>
        <v>0</v>
      </c>
      <c s="338"/>
      <c s="338"/>
      <c s="337"/>
      <c s="339"/>
      <c s="340"/>
      <c s="340"/>
      <c s="339"/>
      <c s="373"/>
      <c s="334">
        <f t="shared" si="106"/>
        <v>0</v>
      </c>
      <c s="374">
        <f t="shared" si="107"/>
        <v>0</v>
      </c>
      <c s="375"/>
      <c s="376"/>
      <c s="395" t="str">
        <f t="shared" si="104"/>
        <v/>
      </c>
      <c s="375"/>
      <c s="377"/>
    </row>
    <row r="1454" spans="4:19" ht="15.75">
      <c r="D1454">
        <f t="shared" si="105"/>
        <v>0</v>
      </c>
      <c s="338"/>
      <c s="338"/>
      <c s="337"/>
      <c s="339"/>
      <c s="340"/>
      <c s="340"/>
      <c s="339"/>
      <c s="373"/>
      <c s="334">
        <f t="shared" si="106"/>
        <v>0</v>
      </c>
      <c s="374">
        <f t="shared" si="107"/>
        <v>0</v>
      </c>
      <c s="375"/>
      <c s="376"/>
      <c s="395" t="str">
        <f t="shared" si="104"/>
        <v/>
      </c>
      <c s="375"/>
      <c s="377"/>
    </row>
    <row r="1455" spans="4:19" ht="15.75">
      <c r="D1455">
        <f t="shared" si="105"/>
        <v>0</v>
      </c>
      <c s="338"/>
      <c s="338"/>
      <c s="337"/>
      <c s="339"/>
      <c s="340"/>
      <c s="340"/>
      <c s="339"/>
      <c s="373"/>
      <c s="334">
        <f t="shared" si="106"/>
        <v>0</v>
      </c>
      <c s="374">
        <f t="shared" si="107"/>
        <v>0</v>
      </c>
      <c s="375"/>
      <c s="376"/>
      <c s="395" t="str">
        <f t="shared" si="104"/>
        <v/>
      </c>
      <c s="375"/>
      <c s="377"/>
    </row>
    <row r="1456" spans="4:19" ht="15.75">
      <c r="D1456">
        <f t="shared" si="105"/>
        <v>0</v>
      </c>
      <c s="338"/>
      <c s="338"/>
      <c s="337"/>
      <c s="339"/>
      <c s="340"/>
      <c s="340"/>
      <c s="339"/>
      <c s="373"/>
      <c s="334">
        <f t="shared" si="106"/>
        <v>0</v>
      </c>
      <c s="374">
        <f t="shared" si="107"/>
        <v>0</v>
      </c>
      <c s="375"/>
      <c s="376"/>
      <c s="395" t="str">
        <f t="shared" si="104"/>
        <v/>
      </c>
      <c s="375"/>
      <c s="377"/>
    </row>
    <row r="1457" spans="4:19" ht="15.75">
      <c r="D1457">
        <f t="shared" si="105"/>
        <v>0</v>
      </c>
      <c s="338"/>
      <c s="338"/>
      <c s="337"/>
      <c s="339"/>
      <c s="340"/>
      <c s="340"/>
      <c s="339"/>
      <c s="373"/>
      <c s="334">
        <f t="shared" si="106"/>
        <v>0</v>
      </c>
      <c s="374">
        <f t="shared" si="107"/>
        <v>0</v>
      </c>
      <c s="375"/>
      <c s="376"/>
      <c s="395" t="str">
        <f t="shared" si="104"/>
        <v/>
      </c>
      <c s="375"/>
      <c s="377"/>
    </row>
    <row r="1458" spans="4:19" ht="15.75">
      <c r="D1458">
        <f t="shared" si="105"/>
        <v>0</v>
      </c>
      <c s="338"/>
      <c s="338"/>
      <c s="337"/>
      <c s="339"/>
      <c s="340"/>
      <c s="340"/>
      <c s="339"/>
      <c s="373"/>
      <c s="334">
        <f t="shared" si="106"/>
        <v>0</v>
      </c>
      <c s="374">
        <f t="shared" si="107"/>
        <v>0</v>
      </c>
      <c s="375"/>
      <c s="376"/>
      <c s="395" t="str">
        <f t="shared" si="104"/>
        <v/>
      </c>
      <c s="375"/>
      <c s="377"/>
    </row>
    <row r="1459" spans="4:19" ht="15.75">
      <c r="D1459">
        <f t="shared" si="105"/>
        <v>0</v>
      </c>
      <c s="338"/>
      <c s="338"/>
      <c s="337"/>
      <c s="339"/>
      <c s="340"/>
      <c s="340"/>
      <c s="339"/>
      <c s="373"/>
      <c s="334">
        <f t="shared" si="106"/>
        <v>0</v>
      </c>
      <c s="374">
        <f t="shared" si="107"/>
        <v>0</v>
      </c>
      <c s="375"/>
      <c s="376"/>
      <c s="395" t="str">
        <f t="shared" si="104"/>
        <v/>
      </c>
      <c s="375"/>
      <c s="377"/>
    </row>
    <row r="1460" spans="4:19" ht="15.75">
      <c r="D1460">
        <f t="shared" si="105"/>
        <v>0</v>
      </c>
      <c s="338"/>
      <c s="338"/>
      <c s="337"/>
      <c s="339"/>
      <c s="340"/>
      <c s="340"/>
      <c s="339"/>
      <c s="373"/>
      <c s="334">
        <f t="shared" si="106"/>
        <v>0</v>
      </c>
      <c s="374">
        <f t="shared" si="107"/>
        <v>0</v>
      </c>
      <c s="375"/>
      <c s="376"/>
      <c s="395" t="str">
        <f t="shared" si="104"/>
        <v/>
      </c>
      <c s="375"/>
      <c s="377"/>
    </row>
    <row r="1461" spans="4:19" ht="15.75">
      <c r="D1461">
        <f t="shared" si="105"/>
        <v>0</v>
      </c>
      <c s="338"/>
      <c s="338"/>
      <c s="337"/>
      <c s="339"/>
      <c s="340"/>
      <c s="340"/>
      <c s="339"/>
      <c s="373"/>
      <c s="334">
        <f t="shared" si="106"/>
        <v>0</v>
      </c>
      <c s="374">
        <f t="shared" si="107"/>
        <v>0</v>
      </c>
      <c s="375"/>
      <c s="376"/>
      <c s="395" t="str">
        <f t="shared" si="104"/>
        <v/>
      </c>
      <c s="375"/>
      <c s="377"/>
    </row>
    <row r="1462" spans="4:19" ht="15.75">
      <c r="D1462">
        <f t="shared" si="105"/>
        <v>0</v>
      </c>
      <c s="338"/>
      <c s="338"/>
      <c s="337"/>
      <c s="339"/>
      <c s="340"/>
      <c s="340"/>
      <c s="339"/>
      <c s="373"/>
      <c s="334">
        <f t="shared" si="106"/>
        <v>0</v>
      </c>
      <c s="374">
        <f t="shared" si="107"/>
        <v>0</v>
      </c>
      <c s="375"/>
      <c s="376"/>
      <c s="395" t="str">
        <f t="shared" si="104"/>
        <v/>
      </c>
      <c s="375"/>
      <c s="377"/>
    </row>
    <row r="1463" spans="4:19" ht="15.75">
      <c r="D1463">
        <f t="shared" si="105"/>
        <v>0</v>
      </c>
      <c s="338"/>
      <c s="338"/>
      <c s="337"/>
      <c s="339"/>
      <c s="340"/>
      <c s="340"/>
      <c s="339"/>
      <c s="373"/>
      <c s="334">
        <f t="shared" si="106"/>
        <v>0</v>
      </c>
      <c s="374">
        <f t="shared" si="107"/>
        <v>0</v>
      </c>
      <c s="375"/>
      <c s="376"/>
      <c s="395" t="str">
        <f t="shared" si="104"/>
        <v/>
      </c>
      <c s="375"/>
      <c s="377"/>
    </row>
    <row r="1464" spans="4:19" ht="15.75">
      <c r="D1464">
        <f t="shared" si="105"/>
        <v>0</v>
      </c>
      <c s="338"/>
      <c s="338"/>
      <c s="337"/>
      <c s="339"/>
      <c s="340"/>
      <c s="340"/>
      <c s="339"/>
      <c s="373"/>
      <c s="334">
        <f t="shared" si="106"/>
        <v>0</v>
      </c>
      <c s="374">
        <f t="shared" si="107"/>
        <v>0</v>
      </c>
      <c s="375"/>
      <c s="376"/>
      <c s="395" t="str">
        <f t="shared" si="104"/>
        <v/>
      </c>
      <c s="375"/>
      <c s="377"/>
    </row>
    <row r="1465" spans="4:19" ht="15.75">
      <c r="D1465">
        <f t="shared" si="105"/>
        <v>0</v>
      </c>
      <c s="338"/>
      <c s="338"/>
      <c s="337"/>
      <c s="339"/>
      <c s="340"/>
      <c s="340"/>
      <c s="339"/>
      <c s="373"/>
      <c s="334">
        <f t="shared" si="106"/>
        <v>0</v>
      </c>
      <c s="374">
        <f t="shared" si="107"/>
        <v>0</v>
      </c>
      <c s="375"/>
      <c s="376"/>
      <c s="395" t="str">
        <f t="shared" si="104"/>
        <v/>
      </c>
      <c s="375"/>
      <c s="377"/>
    </row>
    <row r="1466" spans="4:19" ht="15.75">
      <c r="D1466">
        <f t="shared" si="105"/>
        <v>0</v>
      </c>
      <c s="338"/>
      <c s="338"/>
      <c s="337"/>
      <c s="339"/>
      <c s="340"/>
      <c s="340"/>
      <c s="339"/>
      <c s="373"/>
      <c s="334">
        <f t="shared" si="106"/>
        <v>0</v>
      </c>
      <c s="374">
        <f t="shared" si="107"/>
        <v>0</v>
      </c>
      <c s="375"/>
      <c s="376"/>
      <c s="395" t="str">
        <f t="shared" si="104"/>
        <v/>
      </c>
      <c s="375"/>
      <c s="377"/>
    </row>
    <row r="1467" spans="4:19" ht="15.75">
      <c r="D1467">
        <f t="shared" si="105"/>
        <v>0</v>
      </c>
      <c s="338"/>
      <c s="338"/>
      <c s="337"/>
      <c s="339"/>
      <c s="340"/>
      <c s="340"/>
      <c s="339"/>
      <c s="373"/>
      <c s="334">
        <f t="shared" si="106"/>
        <v>0</v>
      </c>
      <c s="374">
        <f t="shared" si="107"/>
        <v>0</v>
      </c>
      <c s="375"/>
      <c s="376"/>
      <c s="395" t="str">
        <f t="shared" si="104"/>
        <v/>
      </c>
      <c s="375"/>
      <c s="377"/>
    </row>
    <row r="1468" spans="4:19" ht="15.75">
      <c r="D1468">
        <f t="shared" si="105"/>
        <v>0</v>
      </c>
      <c s="338"/>
      <c s="338"/>
      <c s="337"/>
      <c s="339"/>
      <c s="340"/>
      <c s="340"/>
      <c s="339"/>
      <c s="373"/>
      <c s="334">
        <f t="shared" si="106"/>
        <v>0</v>
      </c>
      <c s="374">
        <f t="shared" si="107"/>
        <v>0</v>
      </c>
      <c s="375"/>
      <c s="376"/>
      <c s="395" t="str">
        <f t="shared" si="104"/>
        <v/>
      </c>
      <c s="375"/>
      <c s="377"/>
    </row>
    <row r="1469" spans="4:19" ht="15.75">
      <c r="D1469">
        <f t="shared" si="105"/>
        <v>0</v>
      </c>
      <c s="338"/>
      <c s="338"/>
      <c s="337"/>
      <c s="339"/>
      <c s="340"/>
      <c s="340"/>
      <c s="339"/>
      <c s="373"/>
      <c s="334">
        <f t="shared" si="106"/>
        <v>0</v>
      </c>
      <c s="374">
        <f t="shared" si="107"/>
        <v>0</v>
      </c>
      <c s="375"/>
      <c s="376"/>
      <c s="395" t="str">
        <f t="shared" si="104"/>
        <v/>
      </c>
      <c s="375"/>
      <c s="377"/>
    </row>
    <row r="1470" spans="4:19" ht="15.75">
      <c r="D1470">
        <f t="shared" si="105"/>
        <v>0</v>
      </c>
      <c s="338"/>
      <c s="338"/>
      <c s="337"/>
      <c s="339"/>
      <c s="340"/>
      <c s="340"/>
      <c s="339"/>
      <c s="373"/>
      <c s="334">
        <f t="shared" si="106"/>
        <v>0</v>
      </c>
      <c s="374">
        <f t="shared" si="107"/>
        <v>0</v>
      </c>
      <c s="375"/>
      <c s="376"/>
      <c s="395" t="str">
        <f t="shared" si="104"/>
        <v/>
      </c>
      <c s="375"/>
      <c s="377"/>
    </row>
    <row r="1471" spans="4:19" ht="15.75">
      <c r="D1471">
        <f t="shared" si="105"/>
        <v>0</v>
      </c>
      <c s="338"/>
      <c s="338"/>
      <c s="337"/>
      <c s="339"/>
      <c s="340"/>
      <c s="340"/>
      <c s="339"/>
      <c s="373"/>
      <c s="334">
        <f t="shared" si="106"/>
        <v>0</v>
      </c>
      <c s="374">
        <f t="shared" si="107"/>
        <v>0</v>
      </c>
      <c s="375"/>
      <c s="376"/>
      <c s="395" t="str">
        <f t="shared" si="104"/>
        <v/>
      </c>
      <c s="375"/>
      <c s="377"/>
    </row>
    <row r="1472" spans="4:19" ht="15.75">
      <c r="D1472">
        <f t="shared" si="105"/>
        <v>0</v>
      </c>
      <c s="338"/>
      <c s="338"/>
      <c s="337"/>
      <c s="339"/>
      <c s="340"/>
      <c s="340"/>
      <c s="339"/>
      <c s="373"/>
      <c s="334">
        <f t="shared" si="106"/>
        <v>0</v>
      </c>
      <c s="374">
        <f t="shared" si="107"/>
        <v>0</v>
      </c>
      <c s="375"/>
      <c s="376"/>
      <c s="395" t="str">
        <f t="shared" si="104"/>
        <v/>
      </c>
      <c s="375"/>
      <c s="377"/>
    </row>
    <row r="1473" spans="4:19" ht="15.75">
      <c r="D1473">
        <f t="shared" si="105"/>
        <v>0</v>
      </c>
      <c s="338"/>
      <c s="338"/>
      <c s="337"/>
      <c s="339"/>
      <c s="340"/>
      <c s="340"/>
      <c s="339"/>
      <c s="373"/>
      <c s="334">
        <f t="shared" si="106"/>
        <v>0</v>
      </c>
      <c s="374">
        <f t="shared" si="107"/>
        <v>0</v>
      </c>
      <c s="375"/>
      <c s="376"/>
      <c s="395" t="str">
        <f t="shared" si="104"/>
        <v/>
      </c>
      <c s="375"/>
      <c s="377"/>
    </row>
    <row r="1474" spans="4:19" ht="15.75">
      <c r="D1474">
        <f t="shared" si="105"/>
        <v>0</v>
      </c>
      <c s="338"/>
      <c s="338"/>
      <c s="337"/>
      <c s="339"/>
      <c s="340"/>
      <c s="340"/>
      <c s="339"/>
      <c s="373"/>
      <c s="334">
        <f t="shared" si="106"/>
        <v>0</v>
      </c>
      <c s="374">
        <f t="shared" si="107"/>
        <v>0</v>
      </c>
      <c s="375"/>
      <c s="376"/>
      <c s="395" t="str">
        <f t="shared" si="104"/>
        <v/>
      </c>
      <c s="375"/>
      <c s="377"/>
    </row>
    <row r="1475" spans="4:19" ht="15.75">
      <c r="D1475">
        <f t="shared" si="105"/>
        <v>0</v>
      </c>
      <c s="338"/>
      <c s="338"/>
      <c s="337"/>
      <c s="339"/>
      <c s="340"/>
      <c s="340"/>
      <c s="339"/>
      <c s="373"/>
      <c s="334">
        <f t="shared" si="106"/>
        <v>0</v>
      </c>
      <c s="374">
        <f t="shared" si="107"/>
        <v>0</v>
      </c>
      <c s="375"/>
      <c s="376"/>
      <c s="395" t="str">
        <f t="shared" si="104"/>
        <v/>
      </c>
      <c s="375"/>
      <c s="377"/>
    </row>
    <row r="1476" spans="4:19" ht="15.75">
      <c r="D1476">
        <f t="shared" si="105"/>
        <v>0</v>
      </c>
      <c s="338"/>
      <c s="338"/>
      <c s="337"/>
      <c s="339"/>
      <c s="340"/>
      <c s="340"/>
      <c s="339"/>
      <c s="373"/>
      <c s="334">
        <f t="shared" si="106"/>
        <v>0</v>
      </c>
      <c s="374">
        <f t="shared" si="107"/>
        <v>0</v>
      </c>
      <c s="375"/>
      <c s="376"/>
      <c s="395" t="str">
        <f t="shared" si="104"/>
        <v/>
      </c>
      <c s="375"/>
      <c s="377"/>
    </row>
    <row r="1477" spans="4:19" ht="15.75">
      <c r="D1477">
        <f t="shared" si="105"/>
        <v>0</v>
      </c>
      <c s="338"/>
      <c s="338"/>
      <c s="337"/>
      <c s="339"/>
      <c s="340"/>
      <c s="340"/>
      <c s="339"/>
      <c s="373"/>
      <c s="334">
        <f t="shared" si="106"/>
        <v>0</v>
      </c>
      <c s="374">
        <f t="shared" si="107"/>
        <v>0</v>
      </c>
      <c s="375"/>
      <c s="376"/>
      <c s="395" t="str">
        <f t="shared" si="104"/>
        <v/>
      </c>
      <c s="375"/>
      <c s="377"/>
    </row>
    <row r="1478" spans="4:19" ht="15.75">
      <c r="D1478">
        <f t="shared" si="105"/>
        <v>0</v>
      </c>
      <c s="338"/>
      <c s="338"/>
      <c s="337"/>
      <c s="339"/>
      <c s="340"/>
      <c s="340"/>
      <c s="339"/>
      <c s="373"/>
      <c s="334">
        <f t="shared" si="106"/>
        <v>0</v>
      </c>
      <c s="374">
        <f t="shared" si="107"/>
        <v>0</v>
      </c>
      <c s="375"/>
      <c s="376"/>
      <c s="395" t="str">
        <f t="shared" si="104"/>
        <v/>
      </c>
      <c s="375"/>
      <c s="377"/>
    </row>
    <row r="1479" spans="4:19" ht="15.75">
      <c r="D1479">
        <f t="shared" si="105"/>
        <v>0</v>
      </c>
      <c s="338"/>
      <c s="338"/>
      <c s="337"/>
      <c s="339"/>
      <c s="340"/>
      <c s="340"/>
      <c s="339"/>
      <c s="373"/>
      <c s="334">
        <f t="shared" si="106"/>
        <v>0</v>
      </c>
      <c s="374">
        <f t="shared" si="107"/>
        <v>0</v>
      </c>
      <c s="375"/>
      <c s="376"/>
      <c s="395" t="str">
        <f t="shared" si="108" ref="Q1479:Q1542">SUBSTITUTE(P1479,LEFT(P1479,8),"xxxxxxxx")</f>
        <v/>
      </c>
      <c s="375"/>
      <c s="377"/>
    </row>
    <row r="1480" spans="4:19" ht="15.75">
      <c r="D1480">
        <f t="shared" si="105"/>
        <v>0</v>
      </c>
      <c s="338"/>
      <c s="338"/>
      <c s="337"/>
      <c s="339"/>
      <c s="340"/>
      <c s="340"/>
      <c s="339"/>
      <c s="373"/>
      <c s="334">
        <f t="shared" si="106"/>
        <v>0</v>
      </c>
      <c s="374">
        <f t="shared" si="107"/>
        <v>0</v>
      </c>
      <c s="375"/>
      <c s="376"/>
      <c s="395" t="str">
        <f t="shared" si="108"/>
        <v/>
      </c>
      <c s="375"/>
      <c s="377"/>
    </row>
    <row r="1481" spans="4:19" ht="15.75">
      <c r="D1481">
        <f t="shared" si="105"/>
        <v>0</v>
      </c>
      <c s="338"/>
      <c s="338"/>
      <c s="337"/>
      <c s="339"/>
      <c s="340"/>
      <c s="340"/>
      <c s="339"/>
      <c s="373"/>
      <c s="334">
        <f t="shared" si="106"/>
        <v>0</v>
      </c>
      <c s="374">
        <f t="shared" si="107"/>
        <v>0</v>
      </c>
      <c s="375"/>
      <c s="376"/>
      <c s="395" t="str">
        <f t="shared" si="108"/>
        <v/>
      </c>
      <c s="375"/>
      <c s="377"/>
    </row>
    <row r="1482" spans="4:19" ht="15.75">
      <c r="D1482">
        <f t="shared" si="105"/>
        <v>0</v>
      </c>
      <c s="338"/>
      <c s="338"/>
      <c s="337"/>
      <c s="339"/>
      <c s="340"/>
      <c s="340"/>
      <c s="339"/>
      <c s="373"/>
      <c s="334">
        <f t="shared" si="106"/>
        <v>0</v>
      </c>
      <c s="374">
        <f t="shared" si="107"/>
        <v>0</v>
      </c>
      <c s="375"/>
      <c s="376"/>
      <c s="395" t="str">
        <f t="shared" si="108"/>
        <v/>
      </c>
      <c s="375"/>
      <c s="377"/>
    </row>
    <row r="1483" spans="4:19" ht="15.75">
      <c r="D1483">
        <f t="shared" si="105"/>
        <v>0</v>
      </c>
      <c s="338"/>
      <c s="338"/>
      <c s="337"/>
      <c s="339"/>
      <c s="340"/>
      <c s="340"/>
      <c s="339"/>
      <c s="373"/>
      <c s="334">
        <f t="shared" si="106"/>
        <v>0</v>
      </c>
      <c s="374">
        <f t="shared" si="107"/>
        <v>0</v>
      </c>
      <c s="375"/>
      <c s="376"/>
      <c s="395" t="str">
        <f t="shared" si="108"/>
        <v/>
      </c>
      <c s="375"/>
      <c s="377"/>
    </row>
    <row r="1484" spans="4:19" ht="15.75">
      <c r="D1484">
        <f t="shared" si="105"/>
        <v>0</v>
      </c>
      <c s="338"/>
      <c s="338"/>
      <c s="337"/>
      <c s="339"/>
      <c s="340"/>
      <c s="340"/>
      <c s="339"/>
      <c s="373"/>
      <c s="334">
        <f t="shared" si="106"/>
        <v>0</v>
      </c>
      <c s="374">
        <f t="shared" si="107"/>
        <v>0</v>
      </c>
      <c s="375"/>
      <c s="376"/>
      <c s="395" t="str">
        <f t="shared" si="108"/>
        <v/>
      </c>
      <c s="375"/>
      <c s="377"/>
    </row>
    <row r="1485" spans="4:19" ht="15.75">
      <c r="D1485">
        <f t="shared" si="105"/>
        <v>0</v>
      </c>
      <c s="338"/>
      <c s="338"/>
      <c s="337"/>
      <c s="339"/>
      <c s="340"/>
      <c s="340"/>
      <c s="339"/>
      <c s="373"/>
      <c s="334">
        <f t="shared" si="106"/>
        <v>0</v>
      </c>
      <c s="374">
        <f t="shared" si="107"/>
        <v>0</v>
      </c>
      <c s="375"/>
      <c s="376"/>
      <c s="395" t="str">
        <f t="shared" si="108"/>
        <v/>
      </c>
      <c s="375"/>
      <c s="377"/>
    </row>
    <row r="1486" spans="4:19" ht="15.75">
      <c r="D1486">
        <f t="shared" si="105"/>
        <v>0</v>
      </c>
      <c s="338"/>
      <c s="338"/>
      <c s="337"/>
      <c s="339"/>
      <c s="340"/>
      <c s="340"/>
      <c s="339"/>
      <c s="373"/>
      <c s="334">
        <f t="shared" si="106"/>
        <v>0</v>
      </c>
      <c s="374">
        <f t="shared" si="107"/>
        <v>0</v>
      </c>
      <c s="375"/>
      <c s="376"/>
      <c s="395" t="str">
        <f t="shared" si="108"/>
        <v/>
      </c>
      <c s="375"/>
      <c s="377"/>
    </row>
    <row r="1487" spans="4:19" ht="15.75">
      <c r="D1487">
        <f t="shared" si="105"/>
        <v>0</v>
      </c>
      <c s="338"/>
      <c s="338"/>
      <c s="337"/>
      <c s="339"/>
      <c s="340"/>
      <c s="340"/>
      <c s="339"/>
      <c s="373"/>
      <c s="334">
        <f t="shared" si="106"/>
        <v>0</v>
      </c>
      <c s="374">
        <f t="shared" si="107"/>
        <v>0</v>
      </c>
      <c s="375"/>
      <c s="376"/>
      <c s="395" t="str">
        <f t="shared" si="108"/>
        <v/>
      </c>
      <c s="375"/>
      <c s="377"/>
    </row>
    <row r="1488" spans="4:19" ht="15.75">
      <c r="D1488">
        <f t="shared" si="105"/>
        <v>0</v>
      </c>
      <c s="338"/>
      <c s="338"/>
      <c s="337"/>
      <c s="339"/>
      <c s="340"/>
      <c s="340"/>
      <c s="339"/>
      <c s="373"/>
      <c s="334">
        <f t="shared" si="106"/>
        <v>0</v>
      </c>
      <c s="374">
        <f t="shared" si="107"/>
        <v>0</v>
      </c>
      <c s="375"/>
      <c s="376"/>
      <c s="395" t="str">
        <f t="shared" si="108"/>
        <v/>
      </c>
      <c s="375"/>
      <c s="377"/>
    </row>
    <row r="1489" spans="4:19" ht="15.75">
      <c r="D1489">
        <f t="shared" si="105"/>
        <v>0</v>
      </c>
      <c s="338"/>
      <c s="338"/>
      <c s="337"/>
      <c s="339"/>
      <c s="340"/>
      <c s="340"/>
      <c s="339"/>
      <c s="373"/>
      <c s="334">
        <f t="shared" si="106"/>
        <v>0</v>
      </c>
      <c s="374">
        <f t="shared" si="107"/>
        <v>0</v>
      </c>
      <c s="375"/>
      <c s="376"/>
      <c s="395" t="str">
        <f t="shared" si="108"/>
        <v/>
      </c>
      <c s="375"/>
      <c s="377"/>
    </row>
    <row r="1490" spans="4:19" ht="15.75">
      <c r="D1490">
        <f t="shared" si="105"/>
        <v>0</v>
      </c>
      <c s="338"/>
      <c s="338"/>
      <c s="337"/>
      <c s="339"/>
      <c s="340"/>
      <c s="340"/>
      <c s="339"/>
      <c s="373"/>
      <c s="334">
        <f t="shared" si="106"/>
        <v>0</v>
      </c>
      <c s="374">
        <f t="shared" si="107"/>
        <v>0</v>
      </c>
      <c s="375"/>
      <c s="376"/>
      <c s="395" t="str">
        <f t="shared" si="108"/>
        <v/>
      </c>
      <c s="375"/>
      <c s="377"/>
    </row>
    <row r="1491" spans="4:19" ht="15.75">
      <c r="D1491">
        <f t="shared" si="105"/>
        <v>0</v>
      </c>
      <c s="338"/>
      <c s="338"/>
      <c s="337"/>
      <c s="339"/>
      <c s="340"/>
      <c s="340"/>
      <c s="339"/>
      <c s="373"/>
      <c s="334">
        <f t="shared" si="106"/>
        <v>0</v>
      </c>
      <c s="374">
        <f t="shared" si="107"/>
        <v>0</v>
      </c>
      <c s="375"/>
      <c s="376"/>
      <c s="395" t="str">
        <f t="shared" si="108"/>
        <v/>
      </c>
      <c s="375"/>
      <c s="377"/>
    </row>
    <row r="1492" spans="4:19" ht="15.75">
      <c r="D1492">
        <f t="shared" si="105"/>
        <v>0</v>
      </c>
      <c s="338"/>
      <c s="338"/>
      <c s="337"/>
      <c s="339"/>
      <c s="340"/>
      <c s="340"/>
      <c s="339"/>
      <c s="373"/>
      <c s="334">
        <f t="shared" si="106"/>
        <v>0</v>
      </c>
      <c s="374">
        <f t="shared" si="107"/>
        <v>0</v>
      </c>
      <c s="375"/>
      <c s="376"/>
      <c s="395" t="str">
        <f t="shared" si="108"/>
        <v/>
      </c>
      <c s="375"/>
      <c s="377"/>
    </row>
    <row r="1493" spans="4:19" ht="15.75">
      <c r="D1493">
        <f t="shared" si="105"/>
        <v>0</v>
      </c>
      <c s="338"/>
      <c s="338"/>
      <c s="337"/>
      <c s="339"/>
      <c s="340"/>
      <c s="340"/>
      <c s="339"/>
      <c s="373"/>
      <c s="334">
        <f t="shared" si="106"/>
        <v>0</v>
      </c>
      <c s="374">
        <f t="shared" si="107"/>
        <v>0</v>
      </c>
      <c s="375"/>
      <c s="376"/>
      <c s="395" t="str">
        <f t="shared" si="108"/>
        <v/>
      </c>
      <c s="375"/>
      <c s="377"/>
    </row>
    <row r="1494" spans="4:19" ht="15.75">
      <c r="D1494">
        <f t="shared" si="105"/>
        <v>0</v>
      </c>
      <c s="338"/>
      <c s="338"/>
      <c s="337"/>
      <c s="339"/>
      <c s="340"/>
      <c s="340"/>
      <c s="339"/>
      <c s="373"/>
      <c s="334">
        <f t="shared" si="106"/>
        <v>0</v>
      </c>
      <c s="374">
        <f t="shared" si="107"/>
        <v>0</v>
      </c>
      <c s="375"/>
      <c s="376"/>
      <c s="395" t="str">
        <f t="shared" si="108"/>
        <v/>
      </c>
      <c s="375"/>
      <c s="377"/>
    </row>
    <row r="1495" spans="4:19" ht="15.75">
      <c r="D1495">
        <f t="shared" si="105"/>
        <v>0</v>
      </c>
      <c s="338"/>
      <c s="338"/>
      <c s="337"/>
      <c s="339"/>
      <c s="340"/>
      <c s="340"/>
      <c s="339"/>
      <c s="373"/>
      <c s="334">
        <f t="shared" si="106"/>
        <v>0</v>
      </c>
      <c s="374">
        <f t="shared" si="107"/>
        <v>0</v>
      </c>
      <c s="375"/>
      <c s="376"/>
      <c s="395" t="str">
        <f t="shared" si="108"/>
        <v/>
      </c>
      <c s="375"/>
      <c s="377"/>
    </row>
    <row r="1496" spans="4:19" ht="15.75">
      <c r="D1496">
        <f t="shared" si="105"/>
        <v>0</v>
      </c>
      <c s="338"/>
      <c s="338"/>
      <c s="337"/>
      <c s="339"/>
      <c s="340"/>
      <c s="340"/>
      <c s="339"/>
      <c s="373"/>
      <c s="334">
        <f t="shared" si="106"/>
        <v>0</v>
      </c>
      <c s="374">
        <f t="shared" si="107"/>
        <v>0</v>
      </c>
      <c s="375"/>
      <c s="376"/>
      <c s="395" t="str">
        <f t="shared" si="108"/>
        <v/>
      </c>
      <c s="375"/>
      <c s="377"/>
    </row>
    <row r="1497" spans="4:19" ht="15.75">
      <c r="D1497">
        <f t="shared" si="105"/>
        <v>0</v>
      </c>
      <c s="338"/>
      <c s="338"/>
      <c s="337"/>
      <c s="339"/>
      <c s="340"/>
      <c s="340"/>
      <c s="339"/>
      <c s="373"/>
      <c s="334">
        <f t="shared" si="106"/>
        <v>0</v>
      </c>
      <c s="374">
        <f t="shared" si="107"/>
        <v>0</v>
      </c>
      <c s="375"/>
      <c s="376"/>
      <c s="395" t="str">
        <f t="shared" si="108"/>
        <v/>
      </c>
      <c s="375"/>
      <c s="377"/>
    </row>
    <row r="1498" spans="4:19" ht="15.75">
      <c r="D1498">
        <f t="shared" si="105"/>
        <v>0</v>
      </c>
      <c s="338"/>
      <c s="338"/>
      <c s="337"/>
      <c s="339"/>
      <c s="340"/>
      <c s="340"/>
      <c s="339"/>
      <c s="373"/>
      <c s="334">
        <f t="shared" si="106"/>
        <v>0</v>
      </c>
      <c s="374">
        <f t="shared" si="107"/>
        <v>0</v>
      </c>
      <c s="375"/>
      <c s="376"/>
      <c s="395" t="str">
        <f t="shared" si="108"/>
        <v/>
      </c>
      <c s="375"/>
      <c s="377"/>
    </row>
    <row r="1499" spans="4:19" ht="15.75">
      <c r="D1499">
        <f t="shared" si="105"/>
        <v>0</v>
      </c>
      <c s="338"/>
      <c s="338"/>
      <c s="337"/>
      <c s="339"/>
      <c s="340"/>
      <c s="340"/>
      <c s="339"/>
      <c s="373"/>
      <c s="334">
        <f t="shared" si="106"/>
        <v>0</v>
      </c>
      <c s="374">
        <f t="shared" si="107"/>
        <v>0</v>
      </c>
      <c s="375"/>
      <c s="376"/>
      <c s="395" t="str">
        <f t="shared" si="108"/>
        <v/>
      </c>
      <c s="375"/>
      <c s="377"/>
    </row>
    <row r="1500" spans="4:19" ht="15.75">
      <c r="D1500">
        <f t="shared" si="105"/>
        <v>0</v>
      </c>
      <c s="338"/>
      <c s="338"/>
      <c s="337"/>
      <c s="339"/>
      <c s="340"/>
      <c s="340"/>
      <c s="339"/>
      <c s="373"/>
      <c s="334">
        <f t="shared" si="106"/>
        <v>0</v>
      </c>
      <c s="374">
        <f t="shared" si="107"/>
        <v>0</v>
      </c>
      <c s="375"/>
      <c s="376"/>
      <c s="395" t="str">
        <f t="shared" si="108"/>
        <v/>
      </c>
      <c s="375"/>
      <c s="377"/>
    </row>
    <row r="1501" spans="4:19" ht="15.75">
      <c r="D1501">
        <f t="shared" si="105"/>
        <v>0</v>
      </c>
      <c s="338"/>
      <c s="338"/>
      <c s="337"/>
      <c s="339"/>
      <c s="340"/>
      <c s="340"/>
      <c s="339"/>
      <c s="373"/>
      <c s="334">
        <f t="shared" si="106"/>
        <v>0</v>
      </c>
      <c s="374">
        <f t="shared" si="107"/>
        <v>0</v>
      </c>
      <c s="375"/>
      <c s="376"/>
      <c s="395" t="str">
        <f t="shared" si="108"/>
        <v/>
      </c>
      <c s="375"/>
      <c s="377"/>
    </row>
    <row r="1502" spans="4:19" ht="15.75">
      <c r="D1502">
        <f t="shared" si="105"/>
        <v>0</v>
      </c>
      <c s="338"/>
      <c s="338"/>
      <c s="337"/>
      <c s="339"/>
      <c s="340"/>
      <c s="340"/>
      <c s="339"/>
      <c s="373"/>
      <c s="334">
        <f t="shared" si="106"/>
        <v>0</v>
      </c>
      <c s="374">
        <f t="shared" si="107"/>
        <v>0</v>
      </c>
      <c s="375"/>
      <c s="376"/>
      <c s="395" t="str">
        <f t="shared" si="108"/>
        <v/>
      </c>
      <c s="375"/>
      <c s="377"/>
    </row>
    <row r="1503" spans="4:19" ht="15.75">
      <c r="D1503">
        <f t="shared" si="105"/>
        <v>0</v>
      </c>
      <c s="338"/>
      <c s="338"/>
      <c s="337"/>
      <c s="339"/>
      <c s="340"/>
      <c s="340"/>
      <c s="339"/>
      <c s="373"/>
      <c s="334">
        <f t="shared" si="106"/>
        <v>0</v>
      </c>
      <c s="374">
        <f t="shared" si="107"/>
        <v>0</v>
      </c>
      <c s="375"/>
      <c s="376"/>
      <c s="395" t="str">
        <f t="shared" si="108"/>
        <v/>
      </c>
      <c s="375"/>
      <c s="377"/>
    </row>
    <row r="1504" spans="4:19" ht="15.75">
      <c r="D1504">
        <f t="shared" si="105"/>
        <v>0</v>
      </c>
      <c s="338"/>
      <c s="338"/>
      <c s="337"/>
      <c s="339"/>
      <c s="340"/>
      <c s="340"/>
      <c s="339"/>
      <c s="373"/>
      <c s="334">
        <f t="shared" si="106"/>
        <v>0</v>
      </c>
      <c s="374">
        <f t="shared" si="107"/>
        <v>0</v>
      </c>
      <c s="375"/>
      <c s="376"/>
      <c s="395" t="str">
        <f t="shared" si="108"/>
        <v/>
      </c>
      <c s="375"/>
      <c s="377"/>
    </row>
    <row r="1505" spans="4:19" ht="15.75">
      <c r="D1505">
        <f t="shared" si="105"/>
        <v>0</v>
      </c>
      <c s="338"/>
      <c s="338"/>
      <c s="337"/>
      <c s="339"/>
      <c s="340"/>
      <c s="340"/>
      <c s="339"/>
      <c s="373"/>
      <c s="334">
        <f t="shared" si="106"/>
        <v>0</v>
      </c>
      <c s="374">
        <f t="shared" si="107"/>
        <v>0</v>
      </c>
      <c s="375"/>
      <c s="376"/>
      <c s="395" t="str">
        <f t="shared" si="108"/>
        <v/>
      </c>
      <c s="375"/>
      <c s="377"/>
    </row>
    <row r="1506" spans="4:19" ht="15.75">
      <c r="D1506">
        <f t="shared" si="105"/>
        <v>0</v>
      </c>
      <c s="338"/>
      <c s="338"/>
      <c s="337"/>
      <c s="339"/>
      <c s="340"/>
      <c s="340"/>
      <c s="339"/>
      <c s="373"/>
      <c s="334">
        <f t="shared" si="106"/>
        <v>0</v>
      </c>
      <c s="374">
        <f t="shared" si="107"/>
        <v>0</v>
      </c>
      <c s="375"/>
      <c s="376"/>
      <c s="395" t="str">
        <f t="shared" si="108"/>
        <v/>
      </c>
      <c s="375"/>
      <c s="377"/>
    </row>
    <row r="1507" spans="4:19" ht="15.75">
      <c r="D1507">
        <f t="shared" si="105"/>
        <v>0</v>
      </c>
      <c s="338"/>
      <c s="338"/>
      <c s="337"/>
      <c s="339"/>
      <c s="340"/>
      <c s="340"/>
      <c s="339"/>
      <c s="373"/>
      <c s="334">
        <f t="shared" si="106"/>
        <v>0</v>
      </c>
      <c s="374">
        <f t="shared" si="107"/>
        <v>0</v>
      </c>
      <c s="375"/>
      <c s="376"/>
      <c s="395" t="str">
        <f t="shared" si="108"/>
        <v/>
      </c>
      <c s="375"/>
      <c s="377"/>
    </row>
    <row r="1508" spans="4:19" ht="15.75">
      <c r="D1508">
        <f t="shared" si="109" ref="D1508:D1571">IF(E1508&gt;=1,(IF(LEN(I1508)&gt;=2,(IF(LEN(K1508)&gt;=1,(IF(N1508&gt;=18,1,0)),0)),0)),0)</f>
        <v>0</v>
      </c>
      <c s="338"/>
      <c s="338"/>
      <c s="337"/>
      <c s="339"/>
      <c s="340"/>
      <c s="340"/>
      <c s="339"/>
      <c s="373"/>
      <c s="334">
        <f t="shared" si="106"/>
        <v>0</v>
      </c>
      <c s="374">
        <f t="shared" si="107"/>
        <v>0</v>
      </c>
      <c s="375"/>
      <c s="376"/>
      <c s="395" t="str">
        <f t="shared" si="108"/>
        <v/>
      </c>
      <c s="375"/>
      <c s="377"/>
    </row>
    <row r="1509" spans="4:19" ht="15.75">
      <c r="D1509">
        <f t="shared" si="109"/>
        <v>0</v>
      </c>
      <c s="338"/>
      <c s="338"/>
      <c s="337"/>
      <c s="339"/>
      <c s="340"/>
      <c s="340"/>
      <c s="339"/>
      <c s="373"/>
      <c s="334">
        <f t="shared" si="110" ref="M1509:M1572">IFERROR(IF(D1509&gt;=1,(IF(L1509&gt;=$H$1,ROUNDDOWN(($G$1-L1509)/365,0),0)),0),0)</f>
        <v>0</v>
      </c>
      <c s="374">
        <f t="shared" si="111" ref="N1509:N1572">IFERROR(IF(D1509&gt;=1,(IF(L1509&gt;=$H$1,ROUNDDOWN(($G$1-L1509)/365,0),0)),0),0)</f>
        <v>0</v>
      </c>
      <c s="375"/>
      <c s="376"/>
      <c s="395" t="str">
        <f t="shared" si="108"/>
        <v/>
      </c>
      <c s="375"/>
      <c s="377"/>
    </row>
    <row r="1510" spans="4:19" ht="15.75">
      <c r="D1510">
        <f t="shared" si="109"/>
        <v>0</v>
      </c>
      <c s="338"/>
      <c s="338"/>
      <c s="337"/>
      <c s="339"/>
      <c s="340"/>
      <c s="340"/>
      <c s="339"/>
      <c s="373"/>
      <c s="334">
        <f t="shared" si="110"/>
        <v>0</v>
      </c>
      <c s="374">
        <f t="shared" si="111"/>
        <v>0</v>
      </c>
      <c s="375"/>
      <c s="376"/>
      <c s="395" t="str">
        <f t="shared" si="108"/>
        <v/>
      </c>
      <c s="375"/>
      <c s="377"/>
    </row>
    <row r="1511" spans="4:19" ht="15.75">
      <c r="D1511">
        <f t="shared" si="109"/>
        <v>0</v>
      </c>
      <c s="338"/>
      <c s="338"/>
      <c s="337"/>
      <c s="339"/>
      <c s="340"/>
      <c s="340"/>
      <c s="339"/>
      <c s="373"/>
      <c s="334">
        <f t="shared" si="110"/>
        <v>0</v>
      </c>
      <c s="374">
        <f t="shared" si="111"/>
        <v>0</v>
      </c>
      <c s="375"/>
      <c s="376"/>
      <c s="395" t="str">
        <f t="shared" si="108"/>
        <v/>
      </c>
      <c s="375"/>
      <c s="377"/>
    </row>
    <row r="1512" spans="4:19" ht="15.75">
      <c r="D1512">
        <f t="shared" si="109"/>
        <v>0</v>
      </c>
      <c s="338"/>
      <c s="338"/>
      <c s="337"/>
      <c s="339"/>
      <c s="340"/>
      <c s="340"/>
      <c s="339"/>
      <c s="373"/>
      <c s="334">
        <f t="shared" si="110"/>
        <v>0</v>
      </c>
      <c s="374">
        <f t="shared" si="111"/>
        <v>0</v>
      </c>
      <c s="375"/>
      <c s="376"/>
      <c s="395" t="str">
        <f t="shared" si="108"/>
        <v/>
      </c>
      <c s="375"/>
      <c s="377"/>
    </row>
    <row r="1513" spans="4:19" ht="15.75">
      <c r="D1513">
        <f t="shared" si="109"/>
        <v>0</v>
      </c>
      <c s="338"/>
      <c s="338"/>
      <c s="337"/>
      <c s="339"/>
      <c s="340"/>
      <c s="340"/>
      <c s="339"/>
      <c s="373"/>
      <c s="334">
        <f t="shared" si="110"/>
        <v>0</v>
      </c>
      <c s="374">
        <f t="shared" si="111"/>
        <v>0</v>
      </c>
      <c s="375"/>
      <c s="376"/>
      <c s="395" t="str">
        <f t="shared" si="108"/>
        <v/>
      </c>
      <c s="375"/>
      <c s="377"/>
    </row>
    <row r="1514" spans="4:19" ht="15.75">
      <c r="D1514">
        <f t="shared" si="109"/>
        <v>0</v>
      </c>
      <c s="338"/>
      <c s="338"/>
      <c s="337"/>
      <c s="339"/>
      <c s="340"/>
      <c s="340"/>
      <c s="339"/>
      <c s="373"/>
      <c s="334">
        <f t="shared" si="110"/>
        <v>0</v>
      </c>
      <c s="374">
        <f t="shared" si="111"/>
        <v>0</v>
      </c>
      <c s="375"/>
      <c s="376"/>
      <c s="395" t="str">
        <f t="shared" si="108"/>
        <v/>
      </c>
      <c s="375"/>
      <c s="377"/>
    </row>
    <row r="1515" spans="4:19" ht="15.75">
      <c r="D1515">
        <f t="shared" si="109"/>
        <v>0</v>
      </c>
      <c s="338"/>
      <c s="338"/>
      <c s="337"/>
      <c s="339"/>
      <c s="340"/>
      <c s="340"/>
      <c s="339"/>
      <c s="373"/>
      <c s="334">
        <f t="shared" si="110"/>
        <v>0</v>
      </c>
      <c s="374">
        <f t="shared" si="111"/>
        <v>0</v>
      </c>
      <c s="375"/>
      <c s="376"/>
      <c s="395" t="str">
        <f t="shared" si="108"/>
        <v/>
      </c>
      <c s="375"/>
      <c s="377"/>
    </row>
    <row r="1516" spans="4:19" ht="15.75">
      <c r="D1516">
        <f t="shared" si="109"/>
        <v>0</v>
      </c>
      <c s="338"/>
      <c s="338"/>
      <c s="337"/>
      <c s="339"/>
      <c s="340"/>
      <c s="340"/>
      <c s="339"/>
      <c s="373"/>
      <c s="334">
        <f t="shared" si="110"/>
        <v>0</v>
      </c>
      <c s="374">
        <f t="shared" si="111"/>
        <v>0</v>
      </c>
      <c s="375"/>
      <c s="376"/>
      <c s="395" t="str">
        <f t="shared" si="108"/>
        <v/>
      </c>
      <c s="375"/>
      <c s="377"/>
    </row>
    <row r="1517" spans="4:19" ht="15.75">
      <c r="D1517">
        <f t="shared" si="109"/>
        <v>0</v>
      </c>
      <c s="338"/>
      <c s="338"/>
      <c s="337"/>
      <c s="339"/>
      <c s="340"/>
      <c s="340"/>
      <c s="339"/>
      <c s="373"/>
      <c s="334">
        <f t="shared" si="110"/>
        <v>0</v>
      </c>
      <c s="374">
        <f t="shared" si="111"/>
        <v>0</v>
      </c>
      <c s="375"/>
      <c s="376"/>
      <c s="395" t="str">
        <f t="shared" si="108"/>
        <v/>
      </c>
      <c s="375"/>
      <c s="377"/>
    </row>
    <row r="1518" spans="4:19" ht="15.75">
      <c r="D1518">
        <f t="shared" si="109"/>
        <v>0</v>
      </c>
      <c s="338"/>
      <c s="338"/>
      <c s="337"/>
      <c s="339"/>
      <c s="340"/>
      <c s="340"/>
      <c s="339"/>
      <c s="373"/>
      <c s="334">
        <f t="shared" si="110"/>
        <v>0</v>
      </c>
      <c s="374">
        <f t="shared" si="111"/>
        <v>0</v>
      </c>
      <c s="375"/>
      <c s="376"/>
      <c s="395" t="str">
        <f t="shared" si="108"/>
        <v/>
      </c>
      <c s="375"/>
      <c s="377"/>
    </row>
    <row r="1519" spans="4:19" ht="15.75">
      <c r="D1519">
        <f t="shared" si="109"/>
        <v>0</v>
      </c>
      <c s="338"/>
      <c s="338"/>
      <c s="337"/>
      <c s="339"/>
      <c s="340"/>
      <c s="340"/>
      <c s="339"/>
      <c s="373"/>
      <c s="334">
        <f t="shared" si="110"/>
        <v>0</v>
      </c>
      <c s="374">
        <f t="shared" si="111"/>
        <v>0</v>
      </c>
      <c s="375"/>
      <c s="376"/>
      <c s="395" t="str">
        <f t="shared" si="108"/>
        <v/>
      </c>
      <c s="375"/>
      <c s="377"/>
    </row>
    <row r="1520" spans="4:19" ht="15.75">
      <c r="D1520">
        <f t="shared" si="109"/>
        <v>0</v>
      </c>
      <c s="338"/>
      <c s="338"/>
      <c s="337"/>
      <c s="339"/>
      <c s="340"/>
      <c s="340"/>
      <c s="339"/>
      <c s="373"/>
      <c s="334">
        <f t="shared" si="110"/>
        <v>0</v>
      </c>
      <c s="374">
        <f t="shared" si="111"/>
        <v>0</v>
      </c>
      <c s="375"/>
      <c s="376"/>
      <c s="395" t="str">
        <f t="shared" si="108"/>
        <v/>
      </c>
      <c s="375"/>
      <c s="377"/>
    </row>
    <row r="1521" spans="4:19" ht="15.75">
      <c r="D1521">
        <f t="shared" si="109"/>
        <v>0</v>
      </c>
      <c s="338"/>
      <c s="338"/>
      <c s="337"/>
      <c s="339"/>
      <c s="340"/>
      <c s="340"/>
      <c s="339"/>
      <c s="373"/>
      <c s="334">
        <f t="shared" si="110"/>
        <v>0</v>
      </c>
      <c s="374">
        <f t="shared" si="111"/>
        <v>0</v>
      </c>
      <c s="375"/>
      <c s="376"/>
      <c s="395" t="str">
        <f t="shared" si="108"/>
        <v/>
      </c>
      <c s="375"/>
      <c s="377"/>
    </row>
    <row r="1522" spans="4:19" ht="15.75">
      <c r="D1522">
        <f t="shared" si="109"/>
        <v>0</v>
      </c>
      <c s="338"/>
      <c s="338"/>
      <c s="337"/>
      <c s="339"/>
      <c s="340"/>
      <c s="340"/>
      <c s="339"/>
      <c s="373"/>
      <c s="334">
        <f t="shared" si="110"/>
        <v>0</v>
      </c>
      <c s="374">
        <f t="shared" si="111"/>
        <v>0</v>
      </c>
      <c s="375"/>
      <c s="376"/>
      <c s="395" t="str">
        <f t="shared" si="108"/>
        <v/>
      </c>
      <c s="375"/>
      <c s="377"/>
    </row>
    <row r="1523" spans="4:19" ht="15.75">
      <c r="D1523">
        <f t="shared" si="109"/>
        <v>0</v>
      </c>
      <c s="338"/>
      <c s="338"/>
      <c s="337"/>
      <c s="339"/>
      <c s="340"/>
      <c s="340"/>
      <c s="339"/>
      <c s="373"/>
      <c s="334">
        <f t="shared" si="110"/>
        <v>0</v>
      </c>
      <c s="374">
        <f t="shared" si="111"/>
        <v>0</v>
      </c>
      <c s="375"/>
      <c s="376"/>
      <c s="395" t="str">
        <f t="shared" si="108"/>
        <v/>
      </c>
      <c s="375"/>
      <c s="377"/>
    </row>
    <row r="1524" spans="4:19" ht="15.75">
      <c r="D1524">
        <f t="shared" si="109"/>
        <v>0</v>
      </c>
      <c s="338"/>
      <c s="338"/>
      <c s="337"/>
      <c s="339"/>
      <c s="340"/>
      <c s="340"/>
      <c s="339"/>
      <c s="373"/>
      <c s="334">
        <f t="shared" si="110"/>
        <v>0</v>
      </c>
      <c s="374">
        <f t="shared" si="111"/>
        <v>0</v>
      </c>
      <c s="375"/>
      <c s="376"/>
      <c s="395" t="str">
        <f t="shared" si="108"/>
        <v/>
      </c>
      <c s="375"/>
      <c s="377"/>
    </row>
    <row r="1525" spans="4:19" ht="15.75">
      <c r="D1525">
        <f t="shared" si="109"/>
        <v>0</v>
      </c>
      <c s="338"/>
      <c s="338"/>
      <c s="337"/>
      <c s="339"/>
      <c s="340"/>
      <c s="340"/>
      <c s="339"/>
      <c s="373"/>
      <c s="334">
        <f t="shared" si="110"/>
        <v>0</v>
      </c>
      <c s="374">
        <f t="shared" si="111"/>
        <v>0</v>
      </c>
      <c s="375"/>
      <c s="376"/>
      <c s="395" t="str">
        <f t="shared" si="108"/>
        <v/>
      </c>
      <c s="375"/>
      <c s="377"/>
    </row>
    <row r="1526" spans="4:19" ht="15.75">
      <c r="D1526">
        <f t="shared" si="109"/>
        <v>0</v>
      </c>
      <c s="338"/>
      <c s="338"/>
      <c s="337"/>
      <c s="339"/>
      <c s="340"/>
      <c s="340"/>
      <c s="339"/>
      <c s="373"/>
      <c s="334">
        <f t="shared" si="110"/>
        <v>0</v>
      </c>
      <c s="374">
        <f t="shared" si="111"/>
        <v>0</v>
      </c>
      <c s="375"/>
      <c s="376"/>
      <c s="395" t="str">
        <f t="shared" si="108"/>
        <v/>
      </c>
      <c s="375"/>
      <c s="377"/>
    </row>
    <row r="1527" spans="4:19" ht="15.75">
      <c r="D1527">
        <f t="shared" si="109"/>
        <v>0</v>
      </c>
      <c s="338"/>
      <c s="338"/>
      <c s="337"/>
      <c s="339"/>
      <c s="340"/>
      <c s="340"/>
      <c s="339"/>
      <c s="373"/>
      <c s="334">
        <f t="shared" si="110"/>
        <v>0</v>
      </c>
      <c s="374">
        <f t="shared" si="111"/>
        <v>0</v>
      </c>
      <c s="375"/>
      <c s="376"/>
      <c s="395" t="str">
        <f t="shared" si="108"/>
        <v/>
      </c>
      <c s="375"/>
      <c s="377"/>
    </row>
    <row r="1528" spans="4:19" ht="15.75">
      <c r="D1528">
        <f t="shared" si="109"/>
        <v>0</v>
      </c>
      <c s="338"/>
      <c s="338"/>
      <c s="337"/>
      <c s="339"/>
      <c s="340"/>
      <c s="340"/>
      <c s="339"/>
      <c s="373"/>
      <c s="334">
        <f t="shared" si="110"/>
        <v>0</v>
      </c>
      <c s="374">
        <f t="shared" si="111"/>
        <v>0</v>
      </c>
      <c s="375"/>
      <c s="376"/>
      <c s="395" t="str">
        <f t="shared" si="108"/>
        <v/>
      </c>
      <c s="375"/>
      <c s="377"/>
    </row>
    <row r="1529" spans="4:19" ht="15.75">
      <c r="D1529">
        <f t="shared" si="109"/>
        <v>0</v>
      </c>
      <c s="338"/>
      <c s="338"/>
      <c s="337"/>
      <c s="339"/>
      <c s="340"/>
      <c s="340"/>
      <c s="339"/>
      <c s="373"/>
      <c s="334">
        <f t="shared" si="110"/>
        <v>0</v>
      </c>
      <c s="374">
        <f t="shared" si="111"/>
        <v>0</v>
      </c>
      <c s="375"/>
      <c s="376"/>
      <c s="395" t="str">
        <f t="shared" si="108"/>
        <v/>
      </c>
      <c s="375"/>
      <c s="377"/>
    </row>
    <row r="1530" spans="4:19" ht="15.75">
      <c r="D1530">
        <f t="shared" si="109"/>
        <v>0</v>
      </c>
      <c s="338"/>
      <c s="338"/>
      <c s="337"/>
      <c s="339"/>
      <c s="340"/>
      <c s="340"/>
      <c s="339"/>
      <c s="373"/>
      <c s="334">
        <f t="shared" si="110"/>
        <v>0</v>
      </c>
      <c s="374">
        <f t="shared" si="111"/>
        <v>0</v>
      </c>
      <c s="375"/>
      <c s="376"/>
      <c s="395" t="str">
        <f t="shared" si="108"/>
        <v/>
      </c>
      <c s="375"/>
      <c s="377"/>
    </row>
    <row r="1531" spans="4:19" ht="15.75">
      <c r="D1531">
        <f t="shared" si="109"/>
        <v>0</v>
      </c>
      <c s="338"/>
      <c s="338"/>
      <c s="337"/>
      <c s="339"/>
      <c s="340"/>
      <c s="340"/>
      <c s="339"/>
      <c s="373"/>
      <c s="334">
        <f t="shared" si="110"/>
        <v>0</v>
      </c>
      <c s="374">
        <f t="shared" si="111"/>
        <v>0</v>
      </c>
      <c s="375"/>
      <c s="376"/>
      <c s="395" t="str">
        <f t="shared" si="108"/>
        <v/>
      </c>
      <c s="375"/>
      <c s="377"/>
    </row>
    <row r="1532" spans="4:19" ht="15.75">
      <c r="D1532">
        <f t="shared" si="109"/>
        <v>0</v>
      </c>
      <c s="338"/>
      <c s="338"/>
      <c s="337"/>
      <c s="339"/>
      <c s="340"/>
      <c s="340"/>
      <c s="339"/>
      <c s="373"/>
      <c s="334">
        <f t="shared" si="110"/>
        <v>0</v>
      </c>
      <c s="374">
        <f t="shared" si="111"/>
        <v>0</v>
      </c>
      <c s="375"/>
      <c s="376"/>
      <c s="395" t="str">
        <f t="shared" si="108"/>
        <v/>
      </c>
      <c s="375"/>
      <c s="377"/>
    </row>
    <row r="1533" spans="4:19" ht="15.75">
      <c r="D1533">
        <f t="shared" si="109"/>
        <v>0</v>
      </c>
      <c s="338"/>
      <c s="338"/>
      <c s="337"/>
      <c s="339"/>
      <c s="340"/>
      <c s="340"/>
      <c s="339"/>
      <c s="373"/>
      <c s="334">
        <f t="shared" si="110"/>
        <v>0</v>
      </c>
      <c s="374">
        <f t="shared" si="111"/>
        <v>0</v>
      </c>
      <c s="375"/>
      <c s="376"/>
      <c s="395" t="str">
        <f t="shared" si="108"/>
        <v/>
      </c>
      <c s="375"/>
      <c s="377"/>
    </row>
    <row r="1534" spans="4:19" ht="15.75">
      <c r="D1534">
        <f t="shared" si="109"/>
        <v>0</v>
      </c>
      <c s="338"/>
      <c s="338"/>
      <c s="337"/>
      <c s="339"/>
      <c s="340"/>
      <c s="340"/>
      <c s="339"/>
      <c s="373"/>
      <c s="334">
        <f t="shared" si="110"/>
        <v>0</v>
      </c>
      <c s="374">
        <f t="shared" si="111"/>
        <v>0</v>
      </c>
      <c s="375"/>
      <c s="376"/>
      <c s="395" t="str">
        <f t="shared" si="108"/>
        <v/>
      </c>
      <c s="375"/>
      <c s="377"/>
    </row>
    <row r="1535" spans="4:19" ht="15.75">
      <c r="D1535">
        <f t="shared" si="109"/>
        <v>0</v>
      </c>
      <c s="338"/>
      <c s="338"/>
      <c s="337"/>
      <c s="339"/>
      <c s="340"/>
      <c s="340"/>
      <c s="339"/>
      <c s="373"/>
      <c s="334">
        <f t="shared" si="110"/>
        <v>0</v>
      </c>
      <c s="374">
        <f t="shared" si="111"/>
        <v>0</v>
      </c>
      <c s="375"/>
      <c s="376"/>
      <c s="395" t="str">
        <f t="shared" si="108"/>
        <v/>
      </c>
      <c s="375"/>
      <c s="377"/>
    </row>
    <row r="1536" spans="4:19" ht="15.75">
      <c r="D1536">
        <f t="shared" si="109"/>
        <v>0</v>
      </c>
      <c s="338"/>
      <c s="338"/>
      <c s="337"/>
      <c s="339"/>
      <c s="340"/>
      <c s="340"/>
      <c s="339"/>
      <c s="373"/>
      <c s="334">
        <f t="shared" si="110"/>
        <v>0</v>
      </c>
      <c s="374">
        <f t="shared" si="111"/>
        <v>0</v>
      </c>
      <c s="375"/>
      <c s="376"/>
      <c s="395" t="str">
        <f t="shared" si="108"/>
        <v/>
      </c>
      <c s="375"/>
      <c s="377"/>
    </row>
    <row r="1537" spans="4:19" ht="15.75">
      <c r="D1537">
        <f t="shared" si="109"/>
        <v>0</v>
      </c>
      <c s="338"/>
      <c s="338"/>
      <c s="337"/>
      <c s="339"/>
      <c s="340"/>
      <c s="340"/>
      <c s="339"/>
      <c s="373"/>
      <c s="334">
        <f t="shared" si="110"/>
        <v>0</v>
      </c>
      <c s="374">
        <f t="shared" si="111"/>
        <v>0</v>
      </c>
      <c s="375"/>
      <c s="376"/>
      <c s="395" t="str">
        <f t="shared" si="108"/>
        <v/>
      </c>
      <c s="375"/>
      <c s="377"/>
    </row>
    <row r="1538" spans="4:19" ht="15.75">
      <c r="D1538">
        <f t="shared" si="109"/>
        <v>0</v>
      </c>
      <c s="338"/>
      <c s="338"/>
      <c s="337"/>
      <c s="339"/>
      <c s="340"/>
      <c s="340"/>
      <c s="339"/>
      <c s="373"/>
      <c s="334">
        <f t="shared" si="110"/>
        <v>0</v>
      </c>
      <c s="374">
        <f t="shared" si="111"/>
        <v>0</v>
      </c>
      <c s="375"/>
      <c s="376"/>
      <c s="395" t="str">
        <f t="shared" si="108"/>
        <v/>
      </c>
      <c s="375"/>
      <c s="377"/>
    </row>
    <row r="1539" spans="4:19" ht="15.75">
      <c r="D1539">
        <f t="shared" si="109"/>
        <v>0</v>
      </c>
      <c s="338"/>
      <c s="338"/>
      <c s="337"/>
      <c s="339"/>
      <c s="340"/>
      <c s="340"/>
      <c s="339"/>
      <c s="373"/>
      <c s="334">
        <f t="shared" si="110"/>
        <v>0</v>
      </c>
      <c s="374">
        <f t="shared" si="111"/>
        <v>0</v>
      </c>
      <c s="375"/>
      <c s="376"/>
      <c s="395" t="str">
        <f t="shared" si="108"/>
        <v/>
      </c>
      <c s="375"/>
      <c s="377"/>
    </row>
    <row r="1540" spans="4:19" ht="15.75">
      <c r="D1540">
        <f t="shared" si="109"/>
        <v>0</v>
      </c>
      <c s="338"/>
      <c s="338"/>
      <c s="337"/>
      <c s="339"/>
      <c s="340"/>
      <c s="340"/>
      <c s="339"/>
      <c s="373"/>
      <c s="334">
        <f t="shared" si="110"/>
        <v>0</v>
      </c>
      <c s="374">
        <f t="shared" si="111"/>
        <v>0</v>
      </c>
      <c s="375"/>
      <c s="376"/>
      <c s="395" t="str">
        <f t="shared" si="108"/>
        <v/>
      </c>
      <c s="375"/>
      <c s="377"/>
    </row>
    <row r="1541" spans="4:19" ht="15.75">
      <c r="D1541">
        <f t="shared" si="109"/>
        <v>0</v>
      </c>
      <c s="338"/>
      <c s="338"/>
      <c s="337"/>
      <c s="339"/>
      <c s="340"/>
      <c s="340"/>
      <c s="339"/>
      <c s="373"/>
      <c s="334">
        <f t="shared" si="110"/>
        <v>0</v>
      </c>
      <c s="374">
        <f t="shared" si="111"/>
        <v>0</v>
      </c>
      <c s="375"/>
      <c s="376"/>
      <c s="395" t="str">
        <f t="shared" si="108"/>
        <v/>
      </c>
      <c s="375"/>
      <c s="377"/>
    </row>
    <row r="1542" spans="4:19" ht="15.75">
      <c r="D1542">
        <f t="shared" si="109"/>
        <v>0</v>
      </c>
      <c s="338"/>
      <c s="338"/>
      <c s="337"/>
      <c s="339"/>
      <c s="340"/>
      <c s="340"/>
      <c s="339"/>
      <c s="373"/>
      <c s="334">
        <f t="shared" si="110"/>
        <v>0</v>
      </c>
      <c s="374">
        <f t="shared" si="111"/>
        <v>0</v>
      </c>
      <c s="375"/>
      <c s="376"/>
      <c s="395" t="str">
        <f t="shared" si="108"/>
        <v/>
      </c>
      <c s="375"/>
      <c s="377"/>
    </row>
    <row r="1543" spans="4:19" ht="15.75">
      <c r="D1543">
        <f t="shared" si="109"/>
        <v>0</v>
      </c>
      <c s="338"/>
      <c s="338"/>
      <c s="337"/>
      <c s="339"/>
      <c s="340"/>
      <c s="340"/>
      <c s="339"/>
      <c s="373"/>
      <c s="334">
        <f t="shared" si="110"/>
        <v>0</v>
      </c>
      <c s="374">
        <f t="shared" si="111"/>
        <v>0</v>
      </c>
      <c s="375"/>
      <c s="376"/>
      <c s="395" t="str">
        <f t="shared" si="112" ref="Q1543:Q1606">SUBSTITUTE(P1543,LEFT(P1543,8),"xxxxxxxx")</f>
        <v/>
      </c>
      <c s="375"/>
      <c s="377"/>
    </row>
    <row r="1544" spans="4:19" ht="15.75">
      <c r="D1544">
        <f t="shared" si="109"/>
        <v>0</v>
      </c>
      <c s="338"/>
      <c s="338"/>
      <c s="337"/>
      <c s="339"/>
      <c s="340"/>
      <c s="340"/>
      <c s="339"/>
      <c s="373"/>
      <c s="334">
        <f t="shared" si="110"/>
        <v>0</v>
      </c>
      <c s="374">
        <f t="shared" si="111"/>
        <v>0</v>
      </c>
      <c s="375"/>
      <c s="376"/>
      <c s="395" t="str">
        <f t="shared" si="112"/>
        <v/>
      </c>
      <c s="375"/>
      <c s="377"/>
    </row>
    <row r="1545" spans="4:19" ht="15.75">
      <c r="D1545">
        <f t="shared" si="109"/>
        <v>0</v>
      </c>
      <c s="338"/>
      <c s="338"/>
      <c s="337"/>
      <c s="339"/>
      <c s="340"/>
      <c s="340"/>
      <c s="339"/>
      <c s="373"/>
      <c s="334">
        <f t="shared" si="110"/>
        <v>0</v>
      </c>
      <c s="374">
        <f t="shared" si="111"/>
        <v>0</v>
      </c>
      <c s="375"/>
      <c s="376"/>
      <c s="395" t="str">
        <f t="shared" si="112"/>
        <v/>
      </c>
      <c s="375"/>
      <c s="377"/>
    </row>
    <row r="1546" spans="4:19" ht="15.75">
      <c r="D1546">
        <f t="shared" si="109"/>
        <v>0</v>
      </c>
      <c s="338"/>
      <c s="338"/>
      <c s="337"/>
      <c s="339"/>
      <c s="340"/>
      <c s="340"/>
      <c s="339"/>
      <c s="373"/>
      <c s="334">
        <f t="shared" si="110"/>
        <v>0</v>
      </c>
      <c s="374">
        <f t="shared" si="111"/>
        <v>0</v>
      </c>
      <c s="375"/>
      <c s="376"/>
      <c s="395" t="str">
        <f t="shared" si="112"/>
        <v/>
      </c>
      <c s="375"/>
      <c s="377"/>
    </row>
    <row r="1547" spans="4:19" ht="15.75">
      <c r="D1547">
        <f t="shared" si="109"/>
        <v>0</v>
      </c>
      <c s="338"/>
      <c s="338"/>
      <c s="337"/>
      <c s="339"/>
      <c s="340"/>
      <c s="340"/>
      <c s="339"/>
      <c s="373"/>
      <c s="334">
        <f t="shared" si="110"/>
        <v>0</v>
      </c>
      <c s="374">
        <f t="shared" si="111"/>
        <v>0</v>
      </c>
      <c s="375"/>
      <c s="376"/>
      <c s="395" t="str">
        <f t="shared" si="112"/>
        <v/>
      </c>
      <c s="375"/>
      <c s="377"/>
    </row>
    <row r="1548" spans="4:19" ht="15.75">
      <c r="D1548">
        <f t="shared" si="109"/>
        <v>0</v>
      </c>
      <c s="338"/>
      <c s="338"/>
      <c s="337"/>
      <c s="339"/>
      <c s="340"/>
      <c s="340"/>
      <c s="339"/>
      <c s="373"/>
      <c s="334">
        <f t="shared" si="110"/>
        <v>0</v>
      </c>
      <c s="374">
        <f t="shared" si="111"/>
        <v>0</v>
      </c>
      <c s="375"/>
      <c s="376"/>
      <c s="395" t="str">
        <f t="shared" si="112"/>
        <v/>
      </c>
      <c s="375"/>
      <c s="377"/>
    </row>
    <row r="1549" spans="4:19" ht="15.75">
      <c r="D1549">
        <f t="shared" si="109"/>
        <v>0</v>
      </c>
      <c s="338"/>
      <c s="338"/>
      <c s="337"/>
      <c s="339"/>
      <c s="340"/>
      <c s="340"/>
      <c s="339"/>
      <c s="373"/>
      <c s="334">
        <f t="shared" si="110"/>
        <v>0</v>
      </c>
      <c s="374">
        <f t="shared" si="111"/>
        <v>0</v>
      </c>
      <c s="375"/>
      <c s="376"/>
      <c s="395" t="str">
        <f t="shared" si="112"/>
        <v/>
      </c>
      <c s="375"/>
      <c s="377"/>
    </row>
    <row r="1550" spans="4:19" ht="15.75">
      <c r="D1550">
        <f t="shared" si="109"/>
        <v>0</v>
      </c>
      <c s="338"/>
      <c s="338"/>
      <c s="337"/>
      <c s="339"/>
      <c s="340"/>
      <c s="340"/>
      <c s="339"/>
      <c s="373"/>
      <c s="334">
        <f t="shared" si="110"/>
        <v>0</v>
      </c>
      <c s="374">
        <f t="shared" si="111"/>
        <v>0</v>
      </c>
      <c s="375"/>
      <c s="376"/>
      <c s="395" t="str">
        <f t="shared" si="112"/>
        <v/>
      </c>
      <c s="375"/>
      <c s="377"/>
    </row>
    <row r="1551" spans="4:19" ht="15.75">
      <c r="D1551">
        <f t="shared" si="109"/>
        <v>0</v>
      </c>
      <c s="338"/>
      <c s="338"/>
      <c s="337"/>
      <c s="339"/>
      <c s="340"/>
      <c s="340"/>
      <c s="339"/>
      <c s="373"/>
      <c s="334">
        <f t="shared" si="110"/>
        <v>0</v>
      </c>
      <c s="374">
        <f t="shared" si="111"/>
        <v>0</v>
      </c>
      <c s="375"/>
      <c s="376"/>
      <c s="395" t="str">
        <f t="shared" si="112"/>
        <v/>
      </c>
      <c s="375"/>
      <c s="377"/>
    </row>
    <row r="1552" spans="4:19" ht="15.75">
      <c r="D1552">
        <f t="shared" si="109"/>
        <v>0</v>
      </c>
      <c s="338"/>
      <c s="338"/>
      <c s="337"/>
      <c s="339"/>
      <c s="340"/>
      <c s="340"/>
      <c s="339"/>
      <c s="373"/>
      <c s="334">
        <f t="shared" si="110"/>
        <v>0</v>
      </c>
      <c s="374">
        <f t="shared" si="111"/>
        <v>0</v>
      </c>
      <c s="375"/>
      <c s="376"/>
      <c s="395" t="str">
        <f t="shared" si="112"/>
        <v/>
      </c>
      <c s="375"/>
      <c s="377"/>
    </row>
    <row r="1553" spans="4:19" ht="15.75">
      <c r="D1553">
        <f t="shared" si="109"/>
        <v>0</v>
      </c>
      <c s="338"/>
      <c s="338"/>
      <c s="337"/>
      <c s="339"/>
      <c s="340"/>
      <c s="340"/>
      <c s="339"/>
      <c s="373"/>
      <c s="334">
        <f t="shared" si="110"/>
        <v>0</v>
      </c>
      <c s="374">
        <f t="shared" si="111"/>
        <v>0</v>
      </c>
      <c s="375"/>
      <c s="376"/>
      <c s="395" t="str">
        <f t="shared" si="112"/>
        <v/>
      </c>
      <c s="375"/>
      <c s="377"/>
    </row>
    <row r="1554" spans="4:19" ht="15.75">
      <c r="D1554">
        <f t="shared" si="109"/>
        <v>0</v>
      </c>
      <c s="338"/>
      <c s="338"/>
      <c s="337"/>
      <c s="339"/>
      <c s="340"/>
      <c s="340"/>
      <c s="339"/>
      <c s="373"/>
      <c s="334">
        <f t="shared" si="110"/>
        <v>0</v>
      </c>
      <c s="374">
        <f t="shared" si="111"/>
        <v>0</v>
      </c>
      <c s="375"/>
      <c s="376"/>
      <c s="395" t="str">
        <f t="shared" si="112"/>
        <v/>
      </c>
      <c s="375"/>
      <c s="377"/>
    </row>
    <row r="1555" spans="4:19" ht="15.75">
      <c r="D1555">
        <f t="shared" si="109"/>
        <v>0</v>
      </c>
      <c s="338"/>
      <c s="338"/>
      <c s="337"/>
      <c s="339"/>
      <c s="340"/>
      <c s="340"/>
      <c s="339"/>
      <c s="373"/>
      <c s="334">
        <f t="shared" si="110"/>
        <v>0</v>
      </c>
      <c s="374">
        <f t="shared" si="111"/>
        <v>0</v>
      </c>
      <c s="375"/>
      <c s="376"/>
      <c s="395" t="str">
        <f t="shared" si="112"/>
        <v/>
      </c>
      <c s="375"/>
      <c s="377"/>
    </row>
    <row r="1556" spans="4:19" ht="15.75">
      <c r="D1556">
        <f t="shared" si="109"/>
        <v>0</v>
      </c>
      <c s="338"/>
      <c s="338"/>
      <c s="337"/>
      <c s="339"/>
      <c s="340"/>
      <c s="340"/>
      <c s="339"/>
      <c s="373"/>
      <c s="334">
        <f t="shared" si="110"/>
        <v>0</v>
      </c>
      <c s="374">
        <f t="shared" si="111"/>
        <v>0</v>
      </c>
      <c s="375"/>
      <c s="376"/>
      <c s="395" t="str">
        <f t="shared" si="112"/>
        <v/>
      </c>
      <c s="375"/>
      <c s="377"/>
    </row>
    <row r="1557" spans="4:19" ht="15.75">
      <c r="D1557">
        <f t="shared" si="109"/>
        <v>0</v>
      </c>
      <c s="338"/>
      <c s="338"/>
      <c s="337"/>
      <c s="339"/>
      <c s="340"/>
      <c s="340"/>
      <c s="339"/>
      <c s="373"/>
      <c s="334">
        <f t="shared" si="110"/>
        <v>0</v>
      </c>
      <c s="374">
        <f t="shared" si="111"/>
        <v>0</v>
      </c>
      <c s="375"/>
      <c s="376"/>
      <c s="395" t="str">
        <f t="shared" si="112"/>
        <v/>
      </c>
      <c s="375"/>
      <c s="377"/>
    </row>
    <row r="1558" spans="4:19" ht="15.75">
      <c r="D1558">
        <f t="shared" si="109"/>
        <v>0</v>
      </c>
      <c s="338"/>
      <c s="338"/>
      <c s="337"/>
      <c s="339"/>
      <c s="340"/>
      <c s="340"/>
      <c s="339"/>
      <c s="373"/>
      <c s="334">
        <f t="shared" si="110"/>
        <v>0</v>
      </c>
      <c s="374">
        <f t="shared" si="111"/>
        <v>0</v>
      </c>
      <c s="375"/>
      <c s="376"/>
      <c s="395" t="str">
        <f t="shared" si="112"/>
        <v/>
      </c>
      <c s="375"/>
      <c s="377"/>
    </row>
    <row r="1559" spans="4:19" ht="15.75">
      <c r="D1559">
        <f t="shared" si="109"/>
        <v>0</v>
      </c>
      <c s="338"/>
      <c s="338"/>
      <c s="337"/>
      <c s="339"/>
      <c s="340"/>
      <c s="340"/>
      <c s="339"/>
      <c s="373"/>
      <c s="334">
        <f t="shared" si="110"/>
        <v>0</v>
      </c>
      <c s="374">
        <f t="shared" si="111"/>
        <v>0</v>
      </c>
      <c s="375"/>
      <c s="376"/>
      <c s="395" t="str">
        <f t="shared" si="112"/>
        <v/>
      </c>
      <c s="375"/>
      <c s="377"/>
    </row>
    <row r="1560" spans="4:19" ht="15.75">
      <c r="D1560">
        <f t="shared" si="109"/>
        <v>0</v>
      </c>
      <c s="338"/>
      <c s="338"/>
      <c s="337"/>
      <c s="339"/>
      <c s="340"/>
      <c s="340"/>
      <c s="339"/>
      <c s="373"/>
      <c s="334">
        <f t="shared" si="110"/>
        <v>0</v>
      </c>
      <c s="374">
        <f t="shared" si="111"/>
        <v>0</v>
      </c>
      <c s="375"/>
      <c s="376"/>
      <c s="395" t="str">
        <f t="shared" si="112"/>
        <v/>
      </c>
      <c s="375"/>
      <c s="377"/>
    </row>
    <row r="1561" spans="4:19" ht="15.75">
      <c r="D1561">
        <f t="shared" si="109"/>
        <v>0</v>
      </c>
      <c s="338"/>
      <c s="338"/>
      <c s="337"/>
      <c s="339"/>
      <c s="340"/>
      <c s="340"/>
      <c s="339"/>
      <c s="373"/>
      <c s="334">
        <f t="shared" si="110"/>
        <v>0</v>
      </c>
      <c s="374">
        <f t="shared" si="111"/>
        <v>0</v>
      </c>
      <c s="375"/>
      <c s="376"/>
      <c s="395" t="str">
        <f t="shared" si="112"/>
        <v/>
      </c>
      <c s="375"/>
      <c s="377"/>
    </row>
    <row r="1562" spans="4:19" ht="15.75">
      <c r="D1562">
        <f t="shared" si="109"/>
        <v>0</v>
      </c>
      <c s="338"/>
      <c s="338"/>
      <c s="337"/>
      <c s="339"/>
      <c s="340"/>
      <c s="340"/>
      <c s="339"/>
      <c s="373"/>
      <c s="334">
        <f t="shared" si="110"/>
        <v>0</v>
      </c>
      <c s="374">
        <f t="shared" si="111"/>
        <v>0</v>
      </c>
      <c s="375"/>
      <c s="376"/>
      <c s="395" t="str">
        <f t="shared" si="112"/>
        <v/>
      </c>
      <c s="375"/>
      <c s="377"/>
    </row>
    <row r="1563" spans="4:19" ht="15.75">
      <c r="D1563">
        <f t="shared" si="109"/>
        <v>0</v>
      </c>
      <c s="338"/>
      <c s="338"/>
      <c s="337"/>
      <c s="339"/>
      <c s="340"/>
      <c s="340"/>
      <c s="339"/>
      <c s="373"/>
      <c s="334">
        <f t="shared" si="110"/>
        <v>0</v>
      </c>
      <c s="374">
        <f t="shared" si="111"/>
        <v>0</v>
      </c>
      <c s="375"/>
      <c s="376"/>
      <c s="395" t="str">
        <f t="shared" si="112"/>
        <v/>
      </c>
      <c s="375"/>
      <c s="377"/>
    </row>
    <row r="1564" spans="4:19" ht="15.75">
      <c r="D1564">
        <f t="shared" si="109"/>
        <v>0</v>
      </c>
      <c s="338"/>
      <c s="338"/>
      <c s="337"/>
      <c s="339"/>
      <c s="340"/>
      <c s="340"/>
      <c s="339"/>
      <c s="373"/>
      <c s="334">
        <f t="shared" si="110"/>
        <v>0</v>
      </c>
      <c s="374">
        <f t="shared" si="111"/>
        <v>0</v>
      </c>
      <c s="375"/>
      <c s="376"/>
      <c s="395" t="str">
        <f t="shared" si="112"/>
        <v/>
      </c>
      <c s="375"/>
      <c s="377"/>
    </row>
    <row r="1565" spans="4:19" ht="15.75">
      <c r="D1565">
        <f t="shared" si="109"/>
        <v>0</v>
      </c>
      <c s="338"/>
      <c s="338"/>
      <c s="337"/>
      <c s="339"/>
      <c s="340"/>
      <c s="340"/>
      <c s="339"/>
      <c s="373"/>
      <c s="334">
        <f t="shared" si="110"/>
        <v>0</v>
      </c>
      <c s="374">
        <f t="shared" si="111"/>
        <v>0</v>
      </c>
      <c s="375"/>
      <c s="376"/>
      <c s="395" t="str">
        <f t="shared" si="112"/>
        <v/>
      </c>
      <c s="375"/>
      <c s="377"/>
    </row>
    <row r="1566" spans="4:19" ht="15.75">
      <c r="D1566">
        <f t="shared" si="109"/>
        <v>0</v>
      </c>
      <c s="338"/>
      <c s="338"/>
      <c s="337"/>
      <c s="339"/>
      <c s="340"/>
      <c s="340"/>
      <c s="339"/>
      <c s="373"/>
      <c s="334">
        <f t="shared" si="110"/>
        <v>0</v>
      </c>
      <c s="374">
        <f t="shared" si="111"/>
        <v>0</v>
      </c>
      <c s="375"/>
      <c s="376"/>
      <c s="395" t="str">
        <f t="shared" si="112"/>
        <v/>
      </c>
      <c s="375"/>
      <c s="377"/>
    </row>
    <row r="1567" spans="4:19" ht="15.75">
      <c r="D1567">
        <f t="shared" si="109"/>
        <v>0</v>
      </c>
      <c s="338"/>
      <c s="338"/>
      <c s="337"/>
      <c s="339"/>
      <c s="340"/>
      <c s="340"/>
      <c s="339"/>
      <c s="373"/>
      <c s="334">
        <f t="shared" si="110"/>
        <v>0</v>
      </c>
      <c s="374">
        <f t="shared" si="111"/>
        <v>0</v>
      </c>
      <c s="375"/>
      <c s="376"/>
      <c s="395" t="str">
        <f t="shared" si="112"/>
        <v/>
      </c>
      <c s="375"/>
      <c s="377"/>
    </row>
    <row r="1568" spans="4:19" ht="15.75">
      <c r="D1568">
        <f t="shared" si="109"/>
        <v>0</v>
      </c>
      <c s="338"/>
      <c s="338"/>
      <c s="337"/>
      <c s="339"/>
      <c s="340"/>
      <c s="340"/>
      <c s="339"/>
      <c s="373"/>
      <c s="334">
        <f t="shared" si="110"/>
        <v>0</v>
      </c>
      <c s="374">
        <f t="shared" si="111"/>
        <v>0</v>
      </c>
      <c s="375"/>
      <c s="376"/>
      <c s="395" t="str">
        <f t="shared" si="112"/>
        <v/>
      </c>
      <c s="375"/>
      <c s="377"/>
    </row>
    <row r="1569" spans="4:19" ht="15.75">
      <c r="D1569">
        <f t="shared" si="109"/>
        <v>0</v>
      </c>
      <c s="338"/>
      <c s="338"/>
      <c s="337"/>
      <c s="339"/>
      <c s="340"/>
      <c s="340"/>
      <c s="339"/>
      <c s="373"/>
      <c s="334">
        <f t="shared" si="110"/>
        <v>0</v>
      </c>
      <c s="374">
        <f t="shared" si="111"/>
        <v>0</v>
      </c>
      <c s="375"/>
      <c s="376"/>
      <c s="395" t="str">
        <f t="shared" si="112"/>
        <v/>
      </c>
      <c s="375"/>
      <c s="377"/>
    </row>
    <row r="1570" spans="4:19" ht="15.75">
      <c r="D1570">
        <f t="shared" si="109"/>
        <v>0</v>
      </c>
      <c s="338"/>
      <c s="338"/>
      <c s="337"/>
      <c s="339"/>
      <c s="340"/>
      <c s="340"/>
      <c s="339"/>
      <c s="373"/>
      <c s="334">
        <f t="shared" si="110"/>
        <v>0</v>
      </c>
      <c s="374">
        <f t="shared" si="111"/>
        <v>0</v>
      </c>
      <c s="375"/>
      <c s="376"/>
      <c s="395" t="str">
        <f t="shared" si="112"/>
        <v/>
      </c>
      <c s="375"/>
      <c s="377"/>
    </row>
    <row r="1571" spans="4:19" ht="15.75">
      <c r="D1571">
        <f t="shared" si="109"/>
        <v>0</v>
      </c>
      <c s="338"/>
      <c s="338"/>
      <c s="337"/>
      <c s="339"/>
      <c s="340"/>
      <c s="340"/>
      <c s="339"/>
      <c s="373"/>
      <c s="334">
        <f t="shared" si="110"/>
        <v>0</v>
      </c>
      <c s="374">
        <f t="shared" si="111"/>
        <v>0</v>
      </c>
      <c s="375"/>
      <c s="376"/>
      <c s="395" t="str">
        <f t="shared" si="112"/>
        <v/>
      </c>
      <c s="375"/>
      <c s="377"/>
    </row>
    <row r="1572" spans="4:19" ht="15.75">
      <c r="D1572">
        <f t="shared" si="113" ref="D1572:D1635">IF(E1572&gt;=1,(IF(LEN(I1572)&gt;=2,(IF(LEN(K1572)&gt;=1,(IF(N1572&gt;=18,1,0)),0)),0)),0)</f>
        <v>0</v>
      </c>
      <c s="338"/>
      <c s="338"/>
      <c s="337"/>
      <c s="339"/>
      <c s="340"/>
      <c s="340"/>
      <c s="339"/>
      <c s="373"/>
      <c s="334">
        <f t="shared" si="110"/>
        <v>0</v>
      </c>
      <c s="374">
        <f t="shared" si="111"/>
        <v>0</v>
      </c>
      <c s="375"/>
      <c s="376"/>
      <c s="395" t="str">
        <f t="shared" si="112"/>
        <v/>
      </c>
      <c s="375"/>
      <c s="377"/>
    </row>
    <row r="1573" spans="4:19" ht="15.75">
      <c r="D1573">
        <f t="shared" si="113"/>
        <v>0</v>
      </c>
      <c s="338"/>
      <c s="338"/>
      <c s="337"/>
      <c s="339"/>
      <c s="340"/>
      <c s="340"/>
      <c s="339"/>
      <c s="373"/>
      <c s="334">
        <f t="shared" si="114" ref="M1573:M1636">IFERROR(IF(D1573&gt;=1,(IF(L1573&gt;=$H$1,ROUNDDOWN(($G$1-L1573)/365,0),0)),0),0)</f>
        <v>0</v>
      </c>
      <c s="374">
        <f t="shared" si="115" ref="N1573:N1636">IFERROR(IF(D1573&gt;=1,(IF(L1573&gt;=$H$1,ROUNDDOWN(($G$1-L1573)/365,0),0)),0),0)</f>
        <v>0</v>
      </c>
      <c s="375"/>
      <c s="376"/>
      <c s="395" t="str">
        <f t="shared" si="112"/>
        <v/>
      </c>
      <c s="375"/>
      <c s="377"/>
    </row>
    <row r="1574" spans="4:19" ht="15.75">
      <c r="D1574">
        <f t="shared" si="113"/>
        <v>0</v>
      </c>
      <c s="338"/>
      <c s="338"/>
      <c s="337"/>
      <c s="339"/>
      <c s="340"/>
      <c s="340"/>
      <c s="339"/>
      <c s="373"/>
      <c s="334">
        <f t="shared" si="114"/>
        <v>0</v>
      </c>
      <c s="374">
        <f t="shared" si="115"/>
        <v>0</v>
      </c>
      <c s="375"/>
      <c s="376"/>
      <c s="395" t="str">
        <f t="shared" si="112"/>
        <v/>
      </c>
      <c s="375"/>
      <c s="377"/>
    </row>
    <row r="1575" spans="4:19" ht="15.75">
      <c r="D1575">
        <f t="shared" si="113"/>
        <v>0</v>
      </c>
      <c s="338"/>
      <c s="338"/>
      <c s="337"/>
      <c s="339"/>
      <c s="340"/>
      <c s="340"/>
      <c s="339"/>
      <c s="373"/>
      <c s="334">
        <f t="shared" si="114"/>
        <v>0</v>
      </c>
      <c s="374">
        <f t="shared" si="115"/>
        <v>0</v>
      </c>
      <c s="375"/>
      <c s="376"/>
      <c s="395" t="str">
        <f t="shared" si="112"/>
        <v/>
      </c>
      <c s="375"/>
      <c s="377"/>
    </row>
    <row r="1576" spans="4:19" ht="15.75">
      <c r="D1576">
        <f t="shared" si="113"/>
        <v>0</v>
      </c>
      <c s="338"/>
      <c s="338"/>
      <c s="337"/>
      <c s="339"/>
      <c s="340"/>
      <c s="340"/>
      <c s="339"/>
      <c s="373"/>
      <c s="334">
        <f t="shared" si="114"/>
        <v>0</v>
      </c>
      <c s="374">
        <f t="shared" si="115"/>
        <v>0</v>
      </c>
      <c s="375"/>
      <c s="376"/>
      <c s="395" t="str">
        <f t="shared" si="112"/>
        <v/>
      </c>
      <c s="375"/>
      <c s="377"/>
    </row>
    <row r="1577" spans="4:19" ht="15.75">
      <c r="D1577">
        <f t="shared" si="113"/>
        <v>0</v>
      </c>
      <c s="338"/>
      <c s="338"/>
      <c s="337"/>
      <c s="339"/>
      <c s="340"/>
      <c s="340"/>
      <c s="339"/>
      <c s="373"/>
      <c s="334">
        <f t="shared" si="114"/>
        <v>0</v>
      </c>
      <c s="374">
        <f t="shared" si="115"/>
        <v>0</v>
      </c>
      <c s="375"/>
      <c s="376"/>
      <c s="395" t="str">
        <f t="shared" si="112"/>
        <v/>
      </c>
      <c s="375"/>
      <c s="377"/>
    </row>
    <row r="1578" spans="4:19" ht="15.75">
      <c r="D1578">
        <f t="shared" si="113"/>
        <v>0</v>
      </c>
      <c s="338"/>
      <c s="338"/>
      <c s="337"/>
      <c s="339"/>
      <c s="340"/>
      <c s="340"/>
      <c s="339"/>
      <c s="373"/>
      <c s="334">
        <f t="shared" si="114"/>
        <v>0</v>
      </c>
      <c s="374">
        <f t="shared" si="115"/>
        <v>0</v>
      </c>
      <c s="375"/>
      <c s="376"/>
      <c s="395" t="str">
        <f t="shared" si="112"/>
        <v/>
      </c>
      <c s="375"/>
      <c s="377"/>
    </row>
    <row r="1579" spans="4:19" ht="15.75">
      <c r="D1579">
        <f t="shared" si="113"/>
        <v>0</v>
      </c>
      <c s="338"/>
      <c s="338"/>
      <c s="337"/>
      <c s="339"/>
      <c s="340"/>
      <c s="340"/>
      <c s="339"/>
      <c s="373"/>
      <c s="334">
        <f t="shared" si="114"/>
        <v>0</v>
      </c>
      <c s="374">
        <f t="shared" si="115"/>
        <v>0</v>
      </c>
      <c s="375"/>
      <c s="376"/>
      <c s="395" t="str">
        <f t="shared" si="112"/>
        <v/>
      </c>
      <c s="375"/>
      <c s="377"/>
    </row>
    <row r="1580" spans="4:19" ht="15.75">
      <c r="D1580">
        <f t="shared" si="113"/>
        <v>0</v>
      </c>
      <c s="338"/>
      <c s="338"/>
      <c s="337"/>
      <c s="339"/>
      <c s="340"/>
      <c s="340"/>
      <c s="339"/>
      <c s="373"/>
      <c s="334">
        <f t="shared" si="114"/>
        <v>0</v>
      </c>
      <c s="374">
        <f t="shared" si="115"/>
        <v>0</v>
      </c>
      <c s="375"/>
      <c s="376"/>
      <c s="395" t="str">
        <f t="shared" si="112"/>
        <v/>
      </c>
      <c s="375"/>
      <c s="377"/>
    </row>
    <row r="1581" spans="4:19" ht="15.75">
      <c r="D1581">
        <f t="shared" si="113"/>
        <v>0</v>
      </c>
      <c s="338"/>
      <c s="338"/>
      <c s="337"/>
      <c s="339"/>
      <c s="340"/>
      <c s="340"/>
      <c s="339"/>
      <c s="373"/>
      <c s="334">
        <f t="shared" si="114"/>
        <v>0</v>
      </c>
      <c s="374">
        <f t="shared" si="115"/>
        <v>0</v>
      </c>
      <c s="375"/>
      <c s="376"/>
      <c s="395" t="str">
        <f t="shared" si="112"/>
        <v/>
      </c>
      <c s="375"/>
      <c s="377"/>
    </row>
    <row r="1582" spans="4:19" ht="15.75">
      <c r="D1582">
        <f t="shared" si="113"/>
        <v>0</v>
      </c>
      <c s="338"/>
      <c s="338"/>
      <c s="337"/>
      <c s="339"/>
      <c s="340"/>
      <c s="340"/>
      <c s="339"/>
      <c s="373"/>
      <c s="334">
        <f t="shared" si="114"/>
        <v>0</v>
      </c>
      <c s="374">
        <f t="shared" si="115"/>
        <v>0</v>
      </c>
      <c s="375"/>
      <c s="376"/>
      <c s="395" t="str">
        <f t="shared" si="112"/>
        <v/>
      </c>
      <c s="375"/>
      <c s="377"/>
    </row>
    <row r="1583" spans="4:19" ht="15.75">
      <c r="D1583">
        <f t="shared" si="113"/>
        <v>0</v>
      </c>
      <c s="338"/>
      <c s="338"/>
      <c s="337"/>
      <c s="339"/>
      <c s="340"/>
      <c s="340"/>
      <c s="339"/>
      <c s="373"/>
      <c s="334">
        <f t="shared" si="114"/>
        <v>0</v>
      </c>
      <c s="374">
        <f t="shared" si="115"/>
        <v>0</v>
      </c>
      <c s="375"/>
      <c s="376"/>
      <c s="395" t="str">
        <f t="shared" si="112"/>
        <v/>
      </c>
      <c s="375"/>
      <c s="377"/>
    </row>
    <row r="1584" spans="4:19" ht="15.75">
      <c r="D1584">
        <f t="shared" si="113"/>
        <v>0</v>
      </c>
      <c s="338"/>
      <c s="338"/>
      <c s="337"/>
      <c s="339"/>
      <c s="340"/>
      <c s="340"/>
      <c s="339"/>
      <c s="373"/>
      <c s="334">
        <f t="shared" si="114"/>
        <v>0</v>
      </c>
      <c s="374">
        <f t="shared" si="115"/>
        <v>0</v>
      </c>
      <c s="375"/>
      <c s="376"/>
      <c s="395" t="str">
        <f t="shared" si="112"/>
        <v/>
      </c>
      <c s="375"/>
      <c s="377"/>
    </row>
    <row r="1585" spans="4:19" ht="15.75">
      <c r="D1585">
        <f t="shared" si="113"/>
        <v>0</v>
      </c>
      <c s="338"/>
      <c s="338"/>
      <c s="337"/>
      <c s="339"/>
      <c s="340"/>
      <c s="340"/>
      <c s="339"/>
      <c s="373"/>
      <c s="334">
        <f t="shared" si="114"/>
        <v>0</v>
      </c>
      <c s="374">
        <f t="shared" si="115"/>
        <v>0</v>
      </c>
      <c s="375"/>
      <c s="376"/>
      <c s="395" t="str">
        <f t="shared" si="112"/>
        <v/>
      </c>
      <c s="375"/>
      <c s="377"/>
    </row>
    <row r="1586" spans="4:19" ht="15.75">
      <c r="D1586">
        <f t="shared" si="113"/>
        <v>0</v>
      </c>
      <c s="338"/>
      <c s="338"/>
      <c s="337"/>
      <c s="339"/>
      <c s="340"/>
      <c s="340"/>
      <c s="339"/>
      <c s="373"/>
      <c s="334">
        <f t="shared" si="114"/>
        <v>0</v>
      </c>
      <c s="374">
        <f t="shared" si="115"/>
        <v>0</v>
      </c>
      <c s="375"/>
      <c s="376"/>
      <c s="395" t="str">
        <f t="shared" si="112"/>
        <v/>
      </c>
      <c s="375"/>
      <c s="377"/>
    </row>
    <row r="1587" spans="4:19" ht="15.75">
      <c r="D1587">
        <f t="shared" si="113"/>
        <v>0</v>
      </c>
      <c s="338"/>
      <c s="338"/>
      <c s="337"/>
      <c s="339"/>
      <c s="340"/>
      <c s="340"/>
      <c s="339"/>
      <c s="373"/>
      <c s="334">
        <f t="shared" si="114"/>
        <v>0</v>
      </c>
      <c s="374">
        <f t="shared" si="115"/>
        <v>0</v>
      </c>
      <c s="375"/>
      <c s="376"/>
      <c s="395" t="str">
        <f t="shared" si="112"/>
        <v/>
      </c>
      <c s="375"/>
      <c s="377"/>
    </row>
    <row r="1588" spans="4:19" ht="15.75">
      <c r="D1588">
        <f t="shared" si="113"/>
        <v>0</v>
      </c>
      <c s="338"/>
      <c s="338"/>
      <c s="337"/>
      <c s="339"/>
      <c s="340"/>
      <c s="340"/>
      <c s="339"/>
      <c s="373"/>
      <c s="334">
        <f t="shared" si="114"/>
        <v>0</v>
      </c>
      <c s="374">
        <f t="shared" si="115"/>
        <v>0</v>
      </c>
      <c s="375"/>
      <c s="376"/>
      <c s="395" t="str">
        <f t="shared" si="112"/>
        <v/>
      </c>
      <c s="375"/>
      <c s="377"/>
    </row>
    <row r="1589" spans="4:19" ht="15.75">
      <c r="D1589">
        <f t="shared" si="113"/>
        <v>0</v>
      </c>
      <c s="338"/>
      <c s="338"/>
      <c s="337"/>
      <c s="339"/>
      <c s="340"/>
      <c s="340"/>
      <c s="339"/>
      <c s="373"/>
      <c s="334">
        <f t="shared" si="114"/>
        <v>0</v>
      </c>
      <c s="374">
        <f t="shared" si="115"/>
        <v>0</v>
      </c>
      <c s="375"/>
      <c s="376"/>
      <c s="395" t="str">
        <f t="shared" si="112"/>
        <v/>
      </c>
      <c s="375"/>
      <c s="377"/>
    </row>
    <row r="1590" spans="4:19" ht="15.75">
      <c r="D1590">
        <f t="shared" si="113"/>
        <v>0</v>
      </c>
      <c s="338"/>
      <c s="338"/>
      <c s="337"/>
      <c s="339"/>
      <c s="340"/>
      <c s="340"/>
      <c s="339"/>
      <c s="373"/>
      <c s="334">
        <f t="shared" si="114"/>
        <v>0</v>
      </c>
      <c s="374">
        <f t="shared" si="115"/>
        <v>0</v>
      </c>
      <c s="375"/>
      <c s="376"/>
      <c s="395" t="str">
        <f t="shared" si="112"/>
        <v/>
      </c>
      <c s="375"/>
      <c s="377"/>
    </row>
    <row r="1591" spans="4:19" ht="15.75">
      <c r="D1591">
        <f t="shared" si="113"/>
        <v>0</v>
      </c>
      <c s="338"/>
      <c s="338"/>
      <c s="337"/>
      <c s="339"/>
      <c s="340"/>
      <c s="340"/>
      <c s="339"/>
      <c s="373"/>
      <c s="334">
        <f t="shared" si="114"/>
        <v>0</v>
      </c>
      <c s="374">
        <f t="shared" si="115"/>
        <v>0</v>
      </c>
      <c s="375"/>
      <c s="376"/>
      <c s="395" t="str">
        <f t="shared" si="112"/>
        <v/>
      </c>
      <c s="375"/>
      <c s="377"/>
    </row>
    <row r="1592" spans="4:19" ht="15.75">
      <c r="D1592">
        <f t="shared" si="113"/>
        <v>0</v>
      </c>
      <c s="338"/>
      <c s="338"/>
      <c s="337"/>
      <c s="339"/>
      <c s="340"/>
      <c s="340"/>
      <c s="339"/>
      <c s="373"/>
      <c s="334">
        <f t="shared" si="114"/>
        <v>0</v>
      </c>
      <c s="374">
        <f t="shared" si="115"/>
        <v>0</v>
      </c>
      <c s="375"/>
      <c s="376"/>
      <c s="395" t="str">
        <f t="shared" si="112"/>
        <v/>
      </c>
      <c s="375"/>
      <c s="377"/>
    </row>
    <row r="1593" spans="4:19" ht="15.75">
      <c r="D1593">
        <f t="shared" si="113"/>
        <v>0</v>
      </c>
      <c s="338"/>
      <c s="338"/>
      <c s="337"/>
      <c s="339"/>
      <c s="340"/>
      <c s="340"/>
      <c s="339"/>
      <c s="373"/>
      <c s="334">
        <f t="shared" si="114"/>
        <v>0</v>
      </c>
      <c s="374">
        <f t="shared" si="115"/>
        <v>0</v>
      </c>
      <c s="375"/>
      <c s="376"/>
      <c s="395" t="str">
        <f t="shared" si="112"/>
        <v/>
      </c>
      <c s="375"/>
      <c s="377"/>
    </row>
    <row r="1594" spans="4:19" ht="15.75">
      <c r="D1594">
        <f t="shared" si="113"/>
        <v>0</v>
      </c>
      <c s="338"/>
      <c s="338"/>
      <c s="337"/>
      <c s="339"/>
      <c s="340"/>
      <c s="340"/>
      <c s="339"/>
      <c s="373"/>
      <c s="334">
        <f t="shared" si="114"/>
        <v>0</v>
      </c>
      <c s="374">
        <f t="shared" si="115"/>
        <v>0</v>
      </c>
      <c s="375"/>
      <c s="376"/>
      <c s="395" t="str">
        <f t="shared" si="112"/>
        <v/>
      </c>
      <c s="375"/>
      <c s="377"/>
    </row>
    <row r="1595" spans="4:19" ht="15.75">
      <c r="D1595">
        <f t="shared" si="113"/>
        <v>0</v>
      </c>
      <c s="338"/>
      <c s="338"/>
      <c s="337"/>
      <c s="339"/>
      <c s="340"/>
      <c s="340"/>
      <c s="339"/>
      <c s="373"/>
      <c s="334">
        <f t="shared" si="114"/>
        <v>0</v>
      </c>
      <c s="374">
        <f t="shared" si="115"/>
        <v>0</v>
      </c>
      <c s="375"/>
      <c s="376"/>
      <c s="395" t="str">
        <f t="shared" si="112"/>
        <v/>
      </c>
      <c s="375"/>
      <c s="377"/>
    </row>
    <row r="1596" spans="4:19" ht="15.75">
      <c r="D1596">
        <f t="shared" si="113"/>
        <v>0</v>
      </c>
      <c s="338"/>
      <c s="338"/>
      <c s="337"/>
      <c s="339"/>
      <c s="340"/>
      <c s="340"/>
      <c s="339"/>
      <c s="373"/>
      <c s="334">
        <f t="shared" si="114"/>
        <v>0</v>
      </c>
      <c s="374">
        <f t="shared" si="115"/>
        <v>0</v>
      </c>
      <c s="375"/>
      <c s="376"/>
      <c s="395" t="str">
        <f t="shared" si="112"/>
        <v/>
      </c>
      <c s="375"/>
      <c s="377"/>
    </row>
    <row r="1597" spans="4:19" ht="15.75">
      <c r="D1597">
        <f t="shared" si="113"/>
        <v>0</v>
      </c>
      <c s="338"/>
      <c s="338"/>
      <c s="337"/>
      <c s="339"/>
      <c s="340"/>
      <c s="340"/>
      <c s="339"/>
      <c s="373"/>
      <c s="334">
        <f t="shared" si="114"/>
        <v>0</v>
      </c>
      <c s="374">
        <f t="shared" si="115"/>
        <v>0</v>
      </c>
      <c s="375"/>
      <c s="376"/>
      <c s="395" t="str">
        <f t="shared" si="112"/>
        <v/>
      </c>
      <c s="375"/>
      <c s="377"/>
    </row>
    <row r="1598" spans="4:19" ht="15.75">
      <c r="D1598">
        <f t="shared" si="113"/>
        <v>0</v>
      </c>
      <c s="338"/>
      <c s="338"/>
      <c s="337"/>
      <c s="339"/>
      <c s="340"/>
      <c s="340"/>
      <c s="339"/>
      <c s="373"/>
      <c s="334">
        <f t="shared" si="114"/>
        <v>0</v>
      </c>
      <c s="374">
        <f t="shared" si="115"/>
        <v>0</v>
      </c>
      <c s="375"/>
      <c s="376"/>
      <c s="395" t="str">
        <f t="shared" si="112"/>
        <v/>
      </c>
      <c s="375"/>
      <c s="377"/>
    </row>
    <row r="1599" spans="4:19" ht="15.75">
      <c r="D1599">
        <f t="shared" si="113"/>
        <v>0</v>
      </c>
      <c s="338"/>
      <c s="338"/>
      <c s="337"/>
      <c s="339"/>
      <c s="340"/>
      <c s="340"/>
      <c s="339"/>
      <c s="373"/>
      <c s="334">
        <f t="shared" si="114"/>
        <v>0</v>
      </c>
      <c s="374">
        <f t="shared" si="115"/>
        <v>0</v>
      </c>
      <c s="375"/>
      <c s="376"/>
      <c s="395" t="str">
        <f t="shared" si="112"/>
        <v/>
      </c>
      <c s="375"/>
      <c s="377"/>
    </row>
    <row r="1600" spans="4:19" ht="15.75">
      <c r="D1600">
        <f t="shared" si="113"/>
        <v>0</v>
      </c>
      <c s="338"/>
      <c s="338"/>
      <c s="337"/>
      <c s="339"/>
      <c s="340"/>
      <c s="340"/>
      <c s="339"/>
      <c s="373"/>
      <c s="334">
        <f t="shared" si="114"/>
        <v>0</v>
      </c>
      <c s="374">
        <f t="shared" si="115"/>
        <v>0</v>
      </c>
      <c s="375"/>
      <c s="376"/>
      <c s="395" t="str">
        <f t="shared" si="112"/>
        <v/>
      </c>
      <c s="375"/>
      <c s="377"/>
    </row>
    <row r="1601" spans="4:19" ht="15.75">
      <c r="D1601">
        <f t="shared" si="113"/>
        <v>0</v>
      </c>
      <c s="338"/>
      <c s="338"/>
      <c s="337"/>
      <c s="339"/>
      <c s="340"/>
      <c s="340"/>
      <c s="339"/>
      <c s="373"/>
      <c s="334">
        <f t="shared" si="114"/>
        <v>0</v>
      </c>
      <c s="374">
        <f t="shared" si="115"/>
        <v>0</v>
      </c>
      <c s="375"/>
      <c s="376"/>
      <c s="395" t="str">
        <f t="shared" si="112"/>
        <v/>
      </c>
      <c s="375"/>
      <c s="377"/>
    </row>
    <row r="1602" spans="4:19" ht="15.75">
      <c r="D1602">
        <f t="shared" si="113"/>
        <v>0</v>
      </c>
      <c s="338"/>
      <c s="338"/>
      <c s="337"/>
      <c s="339"/>
      <c s="340"/>
      <c s="340"/>
      <c s="339"/>
      <c s="373"/>
      <c s="334">
        <f t="shared" si="114"/>
        <v>0</v>
      </c>
      <c s="374">
        <f t="shared" si="115"/>
        <v>0</v>
      </c>
      <c s="375"/>
      <c s="376"/>
      <c s="395" t="str">
        <f t="shared" si="112"/>
        <v/>
      </c>
      <c s="375"/>
      <c s="377"/>
    </row>
    <row r="1603" spans="4:19" ht="15.75">
      <c r="D1603">
        <f t="shared" si="113"/>
        <v>0</v>
      </c>
      <c s="338"/>
      <c s="338"/>
      <c s="337"/>
      <c s="339"/>
      <c s="340"/>
      <c s="340"/>
      <c s="339"/>
      <c s="373"/>
      <c s="334">
        <f t="shared" si="114"/>
        <v>0</v>
      </c>
      <c s="374">
        <f t="shared" si="115"/>
        <v>0</v>
      </c>
      <c s="375"/>
      <c s="376"/>
      <c s="395" t="str">
        <f t="shared" si="112"/>
        <v/>
      </c>
      <c s="375"/>
      <c s="377"/>
    </row>
    <row r="1604" spans="4:19" ht="15.75">
      <c r="D1604">
        <f t="shared" si="113"/>
        <v>0</v>
      </c>
      <c s="338"/>
      <c s="338"/>
      <c s="337"/>
      <c s="339"/>
      <c s="340"/>
      <c s="340"/>
      <c s="339"/>
      <c s="373"/>
      <c s="334">
        <f t="shared" si="114"/>
        <v>0</v>
      </c>
      <c s="374">
        <f t="shared" si="115"/>
        <v>0</v>
      </c>
      <c s="375"/>
      <c s="376"/>
      <c s="395" t="str">
        <f t="shared" si="112"/>
        <v/>
      </c>
      <c s="375"/>
      <c s="377"/>
    </row>
    <row r="1605" spans="4:19" ht="15.75">
      <c r="D1605">
        <f t="shared" si="113"/>
        <v>0</v>
      </c>
      <c s="338"/>
      <c s="338"/>
      <c s="337"/>
      <c s="339"/>
      <c s="340"/>
      <c s="340"/>
      <c s="339"/>
      <c s="373"/>
      <c s="334">
        <f t="shared" si="114"/>
        <v>0</v>
      </c>
      <c s="374">
        <f t="shared" si="115"/>
        <v>0</v>
      </c>
      <c s="375"/>
      <c s="376"/>
      <c s="395" t="str">
        <f t="shared" si="112"/>
        <v/>
      </c>
      <c s="375"/>
      <c s="377"/>
    </row>
    <row r="1606" spans="4:19" ht="15.75">
      <c r="D1606">
        <f t="shared" si="113"/>
        <v>0</v>
      </c>
      <c s="338"/>
      <c s="338"/>
      <c s="337"/>
      <c s="339"/>
      <c s="340"/>
      <c s="340"/>
      <c s="339"/>
      <c s="373"/>
      <c s="334">
        <f t="shared" si="114"/>
        <v>0</v>
      </c>
      <c s="374">
        <f t="shared" si="115"/>
        <v>0</v>
      </c>
      <c s="375"/>
      <c s="376"/>
      <c s="395" t="str">
        <f t="shared" si="112"/>
        <v/>
      </c>
      <c s="375"/>
      <c s="377"/>
    </row>
    <row r="1607" spans="4:19" ht="15.75">
      <c r="D1607">
        <f t="shared" si="113"/>
        <v>0</v>
      </c>
      <c s="338"/>
      <c s="338"/>
      <c s="337"/>
      <c s="339"/>
      <c s="340"/>
      <c s="340"/>
      <c s="339"/>
      <c s="373"/>
      <c s="334">
        <f t="shared" si="114"/>
        <v>0</v>
      </c>
      <c s="374">
        <f t="shared" si="115"/>
        <v>0</v>
      </c>
      <c s="375"/>
      <c s="376"/>
      <c s="395" t="str">
        <f t="shared" si="116" ref="Q1607:Q1670">SUBSTITUTE(P1607,LEFT(P1607,8),"xxxxxxxx")</f>
        <v/>
      </c>
      <c s="375"/>
      <c s="377"/>
    </row>
    <row r="1608" spans="4:19" ht="15.75">
      <c r="D1608">
        <f t="shared" si="113"/>
        <v>0</v>
      </c>
      <c s="338"/>
      <c s="338"/>
      <c s="337"/>
      <c s="339"/>
      <c s="340"/>
      <c s="340"/>
      <c s="339"/>
      <c s="373"/>
      <c s="334">
        <f t="shared" si="114"/>
        <v>0</v>
      </c>
      <c s="374">
        <f t="shared" si="115"/>
        <v>0</v>
      </c>
      <c s="375"/>
      <c s="376"/>
      <c s="395" t="str">
        <f t="shared" si="116"/>
        <v/>
      </c>
      <c s="375"/>
      <c s="377"/>
    </row>
    <row r="1609" spans="4:19" ht="15.75">
      <c r="D1609">
        <f t="shared" si="113"/>
        <v>0</v>
      </c>
      <c s="338"/>
      <c s="338"/>
      <c s="337"/>
      <c s="339"/>
      <c s="340"/>
      <c s="340"/>
      <c s="339"/>
      <c s="373"/>
      <c s="334">
        <f t="shared" si="114"/>
        <v>0</v>
      </c>
      <c s="374">
        <f t="shared" si="115"/>
        <v>0</v>
      </c>
      <c s="375"/>
      <c s="376"/>
      <c s="395" t="str">
        <f t="shared" si="116"/>
        <v/>
      </c>
      <c s="375"/>
      <c s="377"/>
    </row>
    <row r="1610" spans="4:19" ht="15.75">
      <c r="D1610">
        <f t="shared" si="113"/>
        <v>0</v>
      </c>
      <c s="338"/>
      <c s="338"/>
      <c s="337"/>
      <c s="339"/>
      <c s="340"/>
      <c s="340"/>
      <c s="339"/>
      <c s="373"/>
      <c s="334">
        <f t="shared" si="114"/>
        <v>0</v>
      </c>
      <c s="374">
        <f t="shared" si="115"/>
        <v>0</v>
      </c>
      <c s="375"/>
      <c s="376"/>
      <c s="395" t="str">
        <f t="shared" si="116"/>
        <v/>
      </c>
      <c s="375"/>
      <c s="377"/>
    </row>
    <row r="1611" spans="4:19" ht="15.75">
      <c r="D1611">
        <f t="shared" si="113"/>
        <v>0</v>
      </c>
      <c s="338"/>
      <c s="338"/>
      <c s="337"/>
      <c s="339"/>
      <c s="340"/>
      <c s="340"/>
      <c s="339"/>
      <c s="373"/>
      <c s="334">
        <f t="shared" si="114"/>
        <v>0</v>
      </c>
      <c s="374">
        <f t="shared" si="115"/>
        <v>0</v>
      </c>
      <c s="375"/>
      <c s="376"/>
      <c s="395" t="str">
        <f t="shared" si="116"/>
        <v/>
      </c>
      <c s="375"/>
      <c s="377"/>
    </row>
    <row r="1612" spans="4:19" ht="15.75">
      <c r="D1612">
        <f t="shared" si="113"/>
        <v>0</v>
      </c>
      <c s="338"/>
      <c s="338"/>
      <c s="337"/>
      <c s="339"/>
      <c s="340"/>
      <c s="340"/>
      <c s="339"/>
      <c s="373"/>
      <c s="334">
        <f t="shared" si="114"/>
        <v>0</v>
      </c>
      <c s="374">
        <f t="shared" si="115"/>
        <v>0</v>
      </c>
      <c s="375"/>
      <c s="376"/>
      <c s="395" t="str">
        <f t="shared" si="116"/>
        <v/>
      </c>
      <c s="375"/>
      <c s="377"/>
    </row>
    <row r="1613" spans="4:19" ht="15.75">
      <c r="D1613">
        <f t="shared" si="113"/>
        <v>0</v>
      </c>
      <c s="338"/>
      <c s="338"/>
      <c s="337"/>
      <c s="339"/>
      <c s="340"/>
      <c s="340"/>
      <c s="339"/>
      <c s="373"/>
      <c s="334">
        <f t="shared" si="114"/>
        <v>0</v>
      </c>
      <c s="374">
        <f t="shared" si="115"/>
        <v>0</v>
      </c>
      <c s="375"/>
      <c s="376"/>
      <c s="395" t="str">
        <f t="shared" si="116"/>
        <v/>
      </c>
      <c s="375"/>
      <c s="377"/>
    </row>
    <row r="1614" spans="4:19" ht="15.75">
      <c r="D1614">
        <f t="shared" si="113"/>
        <v>0</v>
      </c>
      <c s="338"/>
      <c s="338"/>
      <c s="337"/>
      <c s="339"/>
      <c s="340"/>
      <c s="340"/>
      <c s="339"/>
      <c s="373"/>
      <c s="334">
        <f t="shared" si="114"/>
        <v>0</v>
      </c>
      <c s="374">
        <f t="shared" si="115"/>
        <v>0</v>
      </c>
      <c s="375"/>
      <c s="376"/>
      <c s="395" t="str">
        <f t="shared" si="116"/>
        <v/>
      </c>
      <c s="375"/>
      <c s="377"/>
    </row>
    <row r="1615" spans="4:19" ht="15.75">
      <c r="D1615">
        <f t="shared" si="113"/>
        <v>0</v>
      </c>
      <c s="338"/>
      <c s="338"/>
      <c s="337"/>
      <c s="339"/>
      <c s="340"/>
      <c s="340"/>
      <c s="339"/>
      <c s="373"/>
      <c s="334">
        <f t="shared" si="114"/>
        <v>0</v>
      </c>
      <c s="374">
        <f t="shared" si="115"/>
        <v>0</v>
      </c>
      <c s="375"/>
      <c s="376"/>
      <c s="395" t="str">
        <f t="shared" si="116"/>
        <v/>
      </c>
      <c s="375"/>
      <c s="377"/>
    </row>
    <row r="1616" spans="4:19" ht="15.75">
      <c r="D1616">
        <f t="shared" si="113"/>
        <v>0</v>
      </c>
      <c s="338"/>
      <c s="338"/>
      <c s="337"/>
      <c s="339"/>
      <c s="340"/>
      <c s="340"/>
      <c s="339"/>
      <c s="373"/>
      <c s="334">
        <f t="shared" si="114"/>
        <v>0</v>
      </c>
      <c s="374">
        <f t="shared" si="115"/>
        <v>0</v>
      </c>
      <c s="375"/>
      <c s="376"/>
      <c s="395" t="str">
        <f t="shared" si="116"/>
        <v/>
      </c>
      <c s="375"/>
      <c s="377"/>
    </row>
    <row r="1617" spans="4:19" ht="15.75">
      <c r="D1617">
        <f t="shared" si="113"/>
        <v>0</v>
      </c>
      <c s="338"/>
      <c s="338"/>
      <c s="337"/>
      <c s="339"/>
      <c s="340"/>
      <c s="340"/>
      <c s="339"/>
      <c s="373"/>
      <c s="334">
        <f t="shared" si="114"/>
        <v>0</v>
      </c>
      <c s="374">
        <f t="shared" si="115"/>
        <v>0</v>
      </c>
      <c s="375"/>
      <c s="376"/>
      <c s="395" t="str">
        <f t="shared" si="116"/>
        <v/>
      </c>
      <c s="375"/>
      <c s="377"/>
    </row>
    <row r="1618" spans="4:19" ht="15.75">
      <c r="D1618">
        <f t="shared" si="113"/>
        <v>0</v>
      </c>
      <c s="338"/>
      <c s="338"/>
      <c s="337"/>
      <c s="339"/>
      <c s="340"/>
      <c s="340"/>
      <c s="339"/>
      <c s="373"/>
      <c s="334">
        <f t="shared" si="114"/>
        <v>0</v>
      </c>
      <c s="374">
        <f t="shared" si="115"/>
        <v>0</v>
      </c>
      <c s="375"/>
      <c s="376"/>
      <c s="395" t="str">
        <f t="shared" si="116"/>
        <v/>
      </c>
      <c s="375"/>
      <c s="377"/>
    </row>
    <row r="1619" spans="4:19" ht="15.75">
      <c r="D1619">
        <f t="shared" si="113"/>
        <v>0</v>
      </c>
      <c s="338"/>
      <c s="338"/>
      <c s="337"/>
      <c s="339"/>
      <c s="340"/>
      <c s="340"/>
      <c s="339"/>
      <c s="373"/>
      <c s="334">
        <f t="shared" si="114"/>
        <v>0</v>
      </c>
      <c s="374">
        <f t="shared" si="115"/>
        <v>0</v>
      </c>
      <c s="375"/>
      <c s="376"/>
      <c s="395" t="str">
        <f t="shared" si="116"/>
        <v/>
      </c>
      <c s="375"/>
      <c s="377"/>
    </row>
    <row r="1620" spans="4:19" ht="15.75">
      <c r="D1620">
        <f t="shared" si="113"/>
        <v>0</v>
      </c>
      <c s="338"/>
      <c s="338"/>
      <c s="337"/>
      <c s="339"/>
      <c s="340"/>
      <c s="340"/>
      <c s="339"/>
      <c s="373"/>
      <c s="334">
        <f t="shared" si="114"/>
        <v>0</v>
      </c>
      <c s="374">
        <f t="shared" si="115"/>
        <v>0</v>
      </c>
      <c s="375"/>
      <c s="376"/>
      <c s="395" t="str">
        <f t="shared" si="116"/>
        <v/>
      </c>
      <c s="375"/>
      <c s="377"/>
    </row>
    <row r="1621" spans="4:19" ht="15.75">
      <c r="D1621">
        <f t="shared" si="113"/>
        <v>0</v>
      </c>
      <c s="338"/>
      <c s="338"/>
      <c s="337"/>
      <c s="339"/>
      <c s="340"/>
      <c s="340"/>
      <c s="339"/>
      <c s="373"/>
      <c s="334">
        <f t="shared" si="114"/>
        <v>0</v>
      </c>
      <c s="374">
        <f t="shared" si="115"/>
        <v>0</v>
      </c>
      <c s="375"/>
      <c s="376"/>
      <c s="395" t="str">
        <f t="shared" si="116"/>
        <v/>
      </c>
      <c s="375"/>
      <c s="377"/>
    </row>
    <row r="1622" spans="4:19" ht="15.75">
      <c r="D1622">
        <f t="shared" si="113"/>
        <v>0</v>
      </c>
      <c s="338"/>
      <c s="338"/>
      <c s="337"/>
      <c s="339"/>
      <c s="340"/>
      <c s="340"/>
      <c s="339"/>
      <c s="373"/>
      <c s="334">
        <f t="shared" si="114"/>
        <v>0</v>
      </c>
      <c s="374">
        <f t="shared" si="115"/>
        <v>0</v>
      </c>
      <c s="375"/>
      <c s="376"/>
      <c s="395" t="str">
        <f t="shared" si="116"/>
        <v/>
      </c>
      <c s="375"/>
      <c s="377"/>
    </row>
    <row r="1623" spans="4:19" ht="15.75">
      <c r="D1623">
        <f t="shared" si="113"/>
        <v>0</v>
      </c>
      <c s="338"/>
      <c s="338"/>
      <c s="337"/>
      <c s="339"/>
      <c s="340"/>
      <c s="340"/>
      <c s="339"/>
      <c s="373"/>
      <c s="334">
        <f t="shared" si="114"/>
        <v>0</v>
      </c>
      <c s="374">
        <f t="shared" si="115"/>
        <v>0</v>
      </c>
      <c s="375"/>
      <c s="376"/>
      <c s="395" t="str">
        <f t="shared" si="116"/>
        <v/>
      </c>
      <c s="375"/>
      <c s="377"/>
    </row>
    <row r="1624" spans="4:19" ht="15.75">
      <c r="D1624">
        <f t="shared" si="113"/>
        <v>0</v>
      </c>
      <c s="338"/>
      <c s="338"/>
      <c s="337"/>
      <c s="339"/>
      <c s="340"/>
      <c s="340"/>
      <c s="339"/>
      <c s="373"/>
      <c s="334">
        <f t="shared" si="114"/>
        <v>0</v>
      </c>
      <c s="374">
        <f t="shared" si="115"/>
        <v>0</v>
      </c>
      <c s="375"/>
      <c s="376"/>
      <c s="395" t="str">
        <f t="shared" si="116"/>
        <v/>
      </c>
      <c s="375"/>
      <c s="377"/>
    </row>
    <row r="1625" spans="4:19" ht="15.75">
      <c r="D1625">
        <f t="shared" si="113"/>
        <v>0</v>
      </c>
      <c s="338"/>
      <c s="338"/>
      <c s="337"/>
      <c s="339"/>
      <c s="340"/>
      <c s="340"/>
      <c s="339"/>
      <c s="373"/>
      <c s="334">
        <f t="shared" si="114"/>
        <v>0</v>
      </c>
      <c s="374">
        <f t="shared" si="115"/>
        <v>0</v>
      </c>
      <c s="375"/>
      <c s="376"/>
      <c s="395" t="str">
        <f t="shared" si="116"/>
        <v/>
      </c>
      <c s="375"/>
      <c s="377"/>
    </row>
    <row r="1626" spans="4:19" ht="15.75">
      <c r="D1626">
        <f t="shared" si="113"/>
        <v>0</v>
      </c>
      <c s="338"/>
      <c s="338"/>
      <c s="337"/>
      <c s="339"/>
      <c s="340"/>
      <c s="340"/>
      <c s="339"/>
      <c s="373"/>
      <c s="334">
        <f t="shared" si="114"/>
        <v>0</v>
      </c>
      <c s="374">
        <f t="shared" si="115"/>
        <v>0</v>
      </c>
      <c s="375"/>
      <c s="376"/>
      <c s="395" t="str">
        <f t="shared" si="116"/>
        <v/>
      </c>
      <c s="375"/>
      <c s="377"/>
    </row>
    <row r="1627" spans="4:19" ht="15.75">
      <c r="D1627">
        <f t="shared" si="113"/>
        <v>0</v>
      </c>
      <c s="338"/>
      <c s="338"/>
      <c s="337"/>
      <c s="339"/>
      <c s="340"/>
      <c s="340"/>
      <c s="339"/>
      <c s="373"/>
      <c s="334">
        <f t="shared" si="114"/>
        <v>0</v>
      </c>
      <c s="374">
        <f t="shared" si="115"/>
        <v>0</v>
      </c>
      <c s="375"/>
      <c s="376"/>
      <c s="395" t="str">
        <f t="shared" si="116"/>
        <v/>
      </c>
      <c s="375"/>
      <c s="377"/>
    </row>
    <row r="1628" spans="4:19" ht="15.75">
      <c r="D1628">
        <f t="shared" si="113"/>
        <v>0</v>
      </c>
      <c s="338"/>
      <c s="338"/>
      <c s="337"/>
      <c s="339"/>
      <c s="340"/>
      <c s="340"/>
      <c s="339"/>
      <c s="373"/>
      <c s="334">
        <f t="shared" si="114"/>
        <v>0</v>
      </c>
      <c s="374">
        <f t="shared" si="115"/>
        <v>0</v>
      </c>
      <c s="375"/>
      <c s="376"/>
      <c s="395" t="str">
        <f t="shared" si="116"/>
        <v/>
      </c>
      <c s="375"/>
      <c s="377"/>
    </row>
    <row r="1629" spans="4:19" ht="15.75">
      <c r="D1629">
        <f t="shared" si="113"/>
        <v>0</v>
      </c>
      <c s="338"/>
      <c s="338"/>
      <c s="337"/>
      <c s="339"/>
      <c s="340"/>
      <c s="340"/>
      <c s="339"/>
      <c s="373"/>
      <c s="334">
        <f t="shared" si="114"/>
        <v>0</v>
      </c>
      <c s="374">
        <f t="shared" si="115"/>
        <v>0</v>
      </c>
      <c s="375"/>
      <c s="376"/>
      <c s="395" t="str">
        <f t="shared" si="116"/>
        <v/>
      </c>
      <c s="375"/>
      <c s="377"/>
    </row>
    <row r="1630" spans="4:19" ht="15.75">
      <c r="D1630">
        <f t="shared" si="113"/>
        <v>0</v>
      </c>
      <c s="338"/>
      <c s="338"/>
      <c s="337"/>
      <c s="339"/>
      <c s="340"/>
      <c s="340"/>
      <c s="339"/>
      <c s="373"/>
      <c s="334">
        <f t="shared" si="114"/>
        <v>0</v>
      </c>
      <c s="374">
        <f t="shared" si="115"/>
        <v>0</v>
      </c>
      <c s="375"/>
      <c s="376"/>
      <c s="395" t="str">
        <f t="shared" si="116"/>
        <v/>
      </c>
      <c s="375"/>
      <c s="377"/>
    </row>
    <row r="1631" spans="4:19" ht="15.75">
      <c r="D1631">
        <f t="shared" si="113"/>
        <v>0</v>
      </c>
      <c s="338"/>
      <c s="338"/>
      <c s="337"/>
      <c s="339"/>
      <c s="340"/>
      <c s="340"/>
      <c s="339"/>
      <c s="373"/>
      <c s="334">
        <f t="shared" si="114"/>
        <v>0</v>
      </c>
      <c s="374">
        <f t="shared" si="115"/>
        <v>0</v>
      </c>
      <c s="375"/>
      <c s="376"/>
      <c s="395" t="str">
        <f t="shared" si="116"/>
        <v/>
      </c>
      <c s="375"/>
      <c s="377"/>
    </row>
    <row r="1632" spans="4:19" ht="15.75">
      <c r="D1632">
        <f t="shared" si="113"/>
        <v>0</v>
      </c>
      <c s="338"/>
      <c s="338"/>
      <c s="337"/>
      <c s="339"/>
      <c s="340"/>
      <c s="340"/>
      <c s="339"/>
      <c s="373"/>
      <c s="334">
        <f t="shared" si="114"/>
        <v>0</v>
      </c>
      <c s="374">
        <f t="shared" si="115"/>
        <v>0</v>
      </c>
      <c s="375"/>
      <c s="376"/>
      <c s="395" t="str">
        <f t="shared" si="116"/>
        <v/>
      </c>
      <c s="375"/>
      <c s="377"/>
    </row>
    <row r="1633" spans="4:19" ht="15.75">
      <c r="D1633">
        <f t="shared" si="113"/>
        <v>0</v>
      </c>
      <c s="338"/>
      <c s="338"/>
      <c s="337"/>
      <c s="339"/>
      <c s="340"/>
      <c s="340"/>
      <c s="339"/>
      <c s="373"/>
      <c s="334">
        <f t="shared" si="114"/>
        <v>0</v>
      </c>
      <c s="374">
        <f t="shared" si="115"/>
        <v>0</v>
      </c>
      <c s="375"/>
      <c s="376"/>
      <c s="395" t="str">
        <f t="shared" si="116"/>
        <v/>
      </c>
      <c s="375"/>
      <c s="377"/>
    </row>
    <row r="1634" spans="4:19" ht="15.75">
      <c r="D1634">
        <f t="shared" si="113"/>
        <v>0</v>
      </c>
      <c s="338"/>
      <c s="338"/>
      <c s="337"/>
      <c s="339"/>
      <c s="340"/>
      <c s="340"/>
      <c s="339"/>
      <c s="373"/>
      <c s="334">
        <f t="shared" si="114"/>
        <v>0</v>
      </c>
      <c s="374">
        <f t="shared" si="115"/>
        <v>0</v>
      </c>
      <c s="375"/>
      <c s="376"/>
      <c s="395" t="str">
        <f t="shared" si="116"/>
        <v/>
      </c>
      <c s="375"/>
      <c s="377"/>
    </row>
    <row r="1635" spans="4:19" ht="15.75">
      <c r="D1635">
        <f t="shared" si="113"/>
        <v>0</v>
      </c>
      <c s="338"/>
      <c s="338"/>
      <c s="337"/>
      <c s="339"/>
      <c s="340"/>
      <c s="340"/>
      <c s="339"/>
      <c s="373"/>
      <c s="334">
        <f t="shared" si="114"/>
        <v>0</v>
      </c>
      <c s="374">
        <f t="shared" si="115"/>
        <v>0</v>
      </c>
      <c s="375"/>
      <c s="376"/>
      <c s="395" t="str">
        <f t="shared" si="116"/>
        <v/>
      </c>
      <c s="375"/>
      <c s="377"/>
    </row>
    <row r="1636" spans="4:19" ht="15.75">
      <c r="D1636">
        <f t="shared" si="117" ref="D1636:D1699">IF(E1636&gt;=1,(IF(LEN(I1636)&gt;=2,(IF(LEN(K1636)&gt;=1,(IF(N1636&gt;=18,1,0)),0)),0)),0)</f>
        <v>0</v>
      </c>
      <c s="338"/>
      <c s="338"/>
      <c s="337"/>
      <c s="339"/>
      <c s="340"/>
      <c s="340"/>
      <c s="339"/>
      <c s="373"/>
      <c s="334">
        <f t="shared" si="114"/>
        <v>0</v>
      </c>
      <c s="374">
        <f t="shared" si="115"/>
        <v>0</v>
      </c>
      <c s="375"/>
      <c s="376"/>
      <c s="395" t="str">
        <f t="shared" si="116"/>
        <v/>
      </c>
      <c s="375"/>
      <c s="377"/>
    </row>
    <row r="1637" spans="4:19" ht="15.75">
      <c r="D1637">
        <f t="shared" si="117"/>
        <v>0</v>
      </c>
      <c s="338"/>
      <c s="338"/>
      <c s="337"/>
      <c s="339"/>
      <c s="340"/>
      <c s="340"/>
      <c s="339"/>
      <c s="373"/>
      <c s="334">
        <f t="shared" si="118" ref="M1637:M1700">IFERROR(IF(D1637&gt;=1,(IF(L1637&gt;=$H$1,ROUNDDOWN(($G$1-L1637)/365,0),0)),0),0)</f>
        <v>0</v>
      </c>
      <c s="374">
        <f t="shared" si="119" ref="N1637:N1700">IFERROR(IF(D1637&gt;=1,(IF(L1637&gt;=$H$1,ROUNDDOWN(($G$1-L1637)/365,0),0)),0),0)</f>
        <v>0</v>
      </c>
      <c s="375"/>
      <c s="376"/>
      <c s="395" t="str">
        <f t="shared" si="116"/>
        <v/>
      </c>
      <c s="375"/>
      <c s="377"/>
    </row>
    <row r="1638" spans="4:19" ht="15.75">
      <c r="D1638">
        <f t="shared" si="117"/>
        <v>0</v>
      </c>
      <c s="338"/>
      <c s="338"/>
      <c s="337"/>
      <c s="339"/>
      <c s="340"/>
      <c s="340"/>
      <c s="339"/>
      <c s="373"/>
      <c s="334">
        <f t="shared" si="118"/>
        <v>0</v>
      </c>
      <c s="374">
        <f t="shared" si="119"/>
        <v>0</v>
      </c>
      <c s="375"/>
      <c s="376"/>
      <c s="395" t="str">
        <f t="shared" si="116"/>
        <v/>
      </c>
      <c s="375"/>
      <c s="377"/>
    </row>
    <row r="1639" spans="4:19" ht="15.75">
      <c r="D1639">
        <f t="shared" si="117"/>
        <v>0</v>
      </c>
      <c s="338"/>
      <c s="338"/>
      <c s="337"/>
      <c s="339"/>
      <c s="340"/>
      <c s="340"/>
      <c s="339"/>
      <c s="373"/>
      <c s="334">
        <f t="shared" si="118"/>
        <v>0</v>
      </c>
      <c s="374">
        <f t="shared" si="119"/>
        <v>0</v>
      </c>
      <c s="375"/>
      <c s="376"/>
      <c s="395" t="str">
        <f t="shared" si="116"/>
        <v/>
      </c>
      <c s="375"/>
      <c s="377"/>
    </row>
    <row r="1640" spans="4:19" ht="15.75">
      <c r="D1640">
        <f t="shared" si="117"/>
        <v>0</v>
      </c>
      <c s="338"/>
      <c s="338"/>
      <c s="337"/>
      <c s="339"/>
      <c s="340"/>
      <c s="340"/>
      <c s="339"/>
      <c s="373"/>
      <c s="334">
        <f t="shared" si="118"/>
        <v>0</v>
      </c>
      <c s="374">
        <f t="shared" si="119"/>
        <v>0</v>
      </c>
      <c s="375"/>
      <c s="376"/>
      <c s="395" t="str">
        <f t="shared" si="116"/>
        <v/>
      </c>
      <c s="375"/>
      <c s="377"/>
    </row>
    <row r="1641" spans="4:19" ht="15.75">
      <c r="D1641">
        <f t="shared" si="117"/>
        <v>0</v>
      </c>
      <c s="338"/>
      <c s="338"/>
      <c s="337"/>
      <c s="339"/>
      <c s="340"/>
      <c s="340"/>
      <c s="339"/>
      <c s="373"/>
      <c s="334">
        <f t="shared" si="118"/>
        <v>0</v>
      </c>
      <c s="374">
        <f t="shared" si="119"/>
        <v>0</v>
      </c>
      <c s="375"/>
      <c s="376"/>
      <c s="395" t="str">
        <f t="shared" si="116"/>
        <v/>
      </c>
      <c s="375"/>
      <c s="377"/>
    </row>
    <row r="1642" spans="4:19" ht="15.75">
      <c r="D1642">
        <f t="shared" si="117"/>
        <v>0</v>
      </c>
      <c s="338"/>
      <c s="338"/>
      <c s="337"/>
      <c s="339"/>
      <c s="340"/>
      <c s="340"/>
      <c s="339"/>
      <c s="373"/>
      <c s="334">
        <f t="shared" si="118"/>
        <v>0</v>
      </c>
      <c s="374">
        <f t="shared" si="119"/>
        <v>0</v>
      </c>
      <c s="375"/>
      <c s="376"/>
      <c s="395" t="str">
        <f t="shared" si="116"/>
        <v/>
      </c>
      <c s="375"/>
      <c s="377"/>
    </row>
    <row r="1643" spans="4:19" ht="15.75">
      <c r="D1643">
        <f t="shared" si="117"/>
        <v>0</v>
      </c>
      <c s="338"/>
      <c s="338"/>
      <c s="337"/>
      <c s="339"/>
      <c s="340"/>
      <c s="340"/>
      <c s="339"/>
      <c s="373"/>
      <c s="334">
        <f t="shared" si="118"/>
        <v>0</v>
      </c>
      <c s="374">
        <f t="shared" si="119"/>
        <v>0</v>
      </c>
      <c s="375"/>
      <c s="376"/>
      <c s="395" t="str">
        <f t="shared" si="116"/>
        <v/>
      </c>
      <c s="375"/>
      <c s="377"/>
    </row>
    <row r="1644" spans="4:19" ht="15.75">
      <c r="D1644">
        <f t="shared" si="117"/>
        <v>0</v>
      </c>
      <c s="338"/>
      <c s="338"/>
      <c s="337"/>
      <c s="339"/>
      <c s="340"/>
      <c s="340"/>
      <c s="339"/>
      <c s="373"/>
      <c s="334">
        <f t="shared" si="118"/>
        <v>0</v>
      </c>
      <c s="374">
        <f t="shared" si="119"/>
        <v>0</v>
      </c>
      <c s="375"/>
      <c s="376"/>
      <c s="395" t="str">
        <f t="shared" si="116"/>
        <v/>
      </c>
      <c s="375"/>
      <c s="377"/>
    </row>
    <row r="1645" spans="4:19" ht="15.75">
      <c r="D1645">
        <f t="shared" si="117"/>
        <v>0</v>
      </c>
      <c s="338"/>
      <c s="338"/>
      <c s="337"/>
      <c s="339"/>
      <c s="340"/>
      <c s="340"/>
      <c s="339"/>
      <c s="373"/>
      <c s="334">
        <f t="shared" si="118"/>
        <v>0</v>
      </c>
      <c s="374">
        <f t="shared" si="119"/>
        <v>0</v>
      </c>
      <c s="375"/>
      <c s="376"/>
      <c s="395" t="str">
        <f t="shared" si="116"/>
        <v/>
      </c>
      <c s="375"/>
      <c s="377"/>
    </row>
    <row r="1646" spans="4:19" ht="15.75">
      <c r="D1646">
        <f t="shared" si="117"/>
        <v>0</v>
      </c>
      <c s="338"/>
      <c s="338"/>
      <c s="337"/>
      <c s="339"/>
      <c s="340"/>
      <c s="340"/>
      <c s="339"/>
      <c s="373"/>
      <c s="334">
        <f t="shared" si="118"/>
        <v>0</v>
      </c>
      <c s="374">
        <f t="shared" si="119"/>
        <v>0</v>
      </c>
      <c s="375"/>
      <c s="376"/>
      <c s="395" t="str">
        <f t="shared" si="116"/>
        <v/>
      </c>
      <c s="375"/>
      <c s="377"/>
    </row>
    <row r="1647" spans="4:19" ht="15.75">
      <c r="D1647">
        <f t="shared" si="117"/>
        <v>0</v>
      </c>
      <c s="338"/>
      <c s="338"/>
      <c s="337"/>
      <c s="339"/>
      <c s="340"/>
      <c s="340"/>
      <c s="339"/>
      <c s="373"/>
      <c s="334">
        <f t="shared" si="118"/>
        <v>0</v>
      </c>
      <c s="374">
        <f t="shared" si="119"/>
        <v>0</v>
      </c>
      <c s="375"/>
      <c s="376"/>
      <c s="395" t="str">
        <f t="shared" si="116"/>
        <v/>
      </c>
      <c s="375"/>
      <c s="377"/>
    </row>
    <row r="1648" spans="4:19" ht="15.75">
      <c r="D1648">
        <f t="shared" si="117"/>
        <v>0</v>
      </c>
      <c s="338"/>
      <c s="338"/>
      <c s="337"/>
      <c s="339"/>
      <c s="340"/>
      <c s="340"/>
      <c s="339"/>
      <c s="373"/>
      <c s="334">
        <f t="shared" si="118"/>
        <v>0</v>
      </c>
      <c s="374">
        <f t="shared" si="119"/>
        <v>0</v>
      </c>
      <c s="375"/>
      <c s="376"/>
      <c s="395" t="str">
        <f t="shared" si="116"/>
        <v/>
      </c>
      <c s="375"/>
      <c s="377"/>
    </row>
    <row r="1649" spans="4:19" ht="15.75">
      <c r="D1649">
        <f t="shared" si="117"/>
        <v>0</v>
      </c>
      <c s="338"/>
      <c s="338"/>
      <c s="337"/>
      <c s="339"/>
      <c s="340"/>
      <c s="340"/>
      <c s="339"/>
      <c s="373"/>
      <c s="334">
        <f t="shared" si="118"/>
        <v>0</v>
      </c>
      <c s="374">
        <f t="shared" si="119"/>
        <v>0</v>
      </c>
      <c s="375"/>
      <c s="376"/>
      <c s="395" t="str">
        <f t="shared" si="116"/>
        <v/>
      </c>
      <c s="375"/>
      <c s="377"/>
    </row>
    <row r="1650" spans="4:19" ht="15.75">
      <c r="D1650">
        <f t="shared" si="117"/>
        <v>0</v>
      </c>
      <c s="338"/>
      <c s="338"/>
      <c s="337"/>
      <c s="339"/>
      <c s="340"/>
      <c s="340"/>
      <c s="339"/>
      <c s="373"/>
      <c s="334">
        <f t="shared" si="118"/>
        <v>0</v>
      </c>
      <c s="374">
        <f t="shared" si="119"/>
        <v>0</v>
      </c>
      <c s="375"/>
      <c s="376"/>
      <c s="395" t="str">
        <f t="shared" si="116"/>
        <v/>
      </c>
      <c s="375"/>
      <c s="377"/>
    </row>
    <row r="1651" spans="4:19" ht="15.75">
      <c r="D1651">
        <f t="shared" si="117"/>
        <v>0</v>
      </c>
      <c s="338"/>
      <c s="338"/>
      <c s="337"/>
      <c s="339"/>
      <c s="340"/>
      <c s="340"/>
      <c s="339"/>
      <c s="373"/>
      <c s="334">
        <f t="shared" si="118"/>
        <v>0</v>
      </c>
      <c s="374">
        <f t="shared" si="119"/>
        <v>0</v>
      </c>
      <c s="375"/>
      <c s="376"/>
      <c s="395" t="str">
        <f t="shared" si="116"/>
        <v/>
      </c>
      <c s="375"/>
      <c s="377"/>
    </row>
    <row r="1652" spans="4:19" ht="15.75">
      <c r="D1652">
        <f t="shared" si="117"/>
        <v>0</v>
      </c>
      <c s="338"/>
      <c s="338"/>
      <c s="337"/>
      <c s="339"/>
      <c s="340"/>
      <c s="340"/>
      <c s="339"/>
      <c s="373"/>
      <c s="334">
        <f t="shared" si="118"/>
        <v>0</v>
      </c>
      <c s="374">
        <f t="shared" si="119"/>
        <v>0</v>
      </c>
      <c s="375"/>
      <c s="376"/>
      <c s="395" t="str">
        <f t="shared" si="116"/>
        <v/>
      </c>
      <c s="375"/>
      <c s="377"/>
    </row>
    <row r="1653" spans="4:19" ht="15.75">
      <c r="D1653">
        <f t="shared" si="117"/>
        <v>0</v>
      </c>
      <c s="338"/>
      <c s="338"/>
      <c s="337"/>
      <c s="339"/>
      <c s="340"/>
      <c s="340"/>
      <c s="339"/>
      <c s="373"/>
      <c s="334">
        <f t="shared" si="118"/>
        <v>0</v>
      </c>
      <c s="374">
        <f t="shared" si="119"/>
        <v>0</v>
      </c>
      <c s="375"/>
      <c s="376"/>
      <c s="395" t="str">
        <f t="shared" si="116"/>
        <v/>
      </c>
      <c s="375"/>
      <c s="377"/>
    </row>
    <row r="1654" spans="4:19" ht="15.75">
      <c r="D1654">
        <f t="shared" si="117"/>
        <v>0</v>
      </c>
      <c s="338"/>
      <c s="338"/>
      <c s="337"/>
      <c s="339"/>
      <c s="340"/>
      <c s="340"/>
      <c s="339"/>
      <c s="373"/>
      <c s="334">
        <f t="shared" si="118"/>
        <v>0</v>
      </c>
      <c s="374">
        <f t="shared" si="119"/>
        <v>0</v>
      </c>
      <c s="375"/>
      <c s="376"/>
      <c s="395" t="str">
        <f t="shared" si="116"/>
        <v/>
      </c>
      <c s="375"/>
      <c s="377"/>
    </row>
    <row r="1655" spans="4:19" ht="15.75">
      <c r="D1655">
        <f t="shared" si="117"/>
        <v>0</v>
      </c>
      <c s="338"/>
      <c s="338"/>
      <c s="337"/>
      <c s="339"/>
      <c s="340"/>
      <c s="340"/>
      <c s="339"/>
      <c s="373"/>
      <c s="334">
        <f t="shared" si="118"/>
        <v>0</v>
      </c>
      <c s="374">
        <f t="shared" si="119"/>
        <v>0</v>
      </c>
      <c s="375"/>
      <c s="376"/>
      <c s="395" t="str">
        <f t="shared" si="116"/>
        <v/>
      </c>
      <c s="375"/>
      <c s="377"/>
    </row>
    <row r="1656" spans="4:19" ht="15.75">
      <c r="D1656">
        <f t="shared" si="117"/>
        <v>0</v>
      </c>
      <c s="338"/>
      <c s="338"/>
      <c s="337"/>
      <c s="339"/>
      <c s="340"/>
      <c s="340"/>
      <c s="339"/>
      <c s="373"/>
      <c s="334">
        <f t="shared" si="118"/>
        <v>0</v>
      </c>
      <c s="374">
        <f t="shared" si="119"/>
        <v>0</v>
      </c>
      <c s="375"/>
      <c s="376"/>
      <c s="395" t="str">
        <f t="shared" si="116"/>
        <v/>
      </c>
      <c s="375"/>
      <c s="377"/>
    </row>
    <row r="1657" spans="4:19" ht="15.75">
      <c r="D1657">
        <f t="shared" si="117"/>
        <v>0</v>
      </c>
      <c s="338"/>
      <c s="338"/>
      <c s="337"/>
      <c s="339"/>
      <c s="340"/>
      <c s="340"/>
      <c s="339"/>
      <c s="373"/>
      <c s="334">
        <f t="shared" si="118"/>
        <v>0</v>
      </c>
      <c s="374">
        <f t="shared" si="119"/>
        <v>0</v>
      </c>
      <c s="375"/>
      <c s="376"/>
      <c s="395" t="str">
        <f t="shared" si="116"/>
        <v/>
      </c>
      <c s="375"/>
      <c s="377"/>
    </row>
    <row r="1658" spans="4:19" ht="15.75">
      <c r="D1658">
        <f t="shared" si="117"/>
        <v>0</v>
      </c>
      <c s="338"/>
      <c s="338"/>
      <c s="337"/>
      <c s="339"/>
      <c s="340"/>
      <c s="340"/>
      <c s="339"/>
      <c s="373"/>
      <c s="334">
        <f t="shared" si="118"/>
        <v>0</v>
      </c>
      <c s="374">
        <f t="shared" si="119"/>
        <v>0</v>
      </c>
      <c s="375"/>
      <c s="376"/>
      <c s="395" t="str">
        <f t="shared" si="116"/>
        <v/>
      </c>
      <c s="375"/>
      <c s="377"/>
    </row>
    <row r="1659" spans="4:19" ht="15.75">
      <c r="D1659">
        <f t="shared" si="117"/>
        <v>0</v>
      </c>
      <c s="338"/>
      <c s="338"/>
      <c s="337"/>
      <c s="339"/>
      <c s="340"/>
      <c s="340"/>
      <c s="339"/>
      <c s="373"/>
      <c s="334">
        <f t="shared" si="118"/>
        <v>0</v>
      </c>
      <c s="374">
        <f t="shared" si="119"/>
        <v>0</v>
      </c>
      <c s="375"/>
      <c s="376"/>
      <c s="395" t="str">
        <f t="shared" si="116"/>
        <v/>
      </c>
      <c s="375"/>
      <c s="377"/>
    </row>
    <row r="1660" spans="4:19" ht="15.75">
      <c r="D1660">
        <f t="shared" si="117"/>
        <v>0</v>
      </c>
      <c s="338"/>
      <c s="338"/>
      <c s="337"/>
      <c s="339"/>
      <c s="340"/>
      <c s="340"/>
      <c s="339"/>
      <c s="373"/>
      <c s="334">
        <f t="shared" si="118"/>
        <v>0</v>
      </c>
      <c s="374">
        <f t="shared" si="119"/>
        <v>0</v>
      </c>
      <c s="375"/>
      <c s="376"/>
      <c s="395" t="str">
        <f t="shared" si="116"/>
        <v/>
      </c>
      <c s="375"/>
      <c s="377"/>
    </row>
    <row r="1661" spans="4:19" ht="15.75">
      <c r="D1661">
        <f t="shared" si="117"/>
        <v>0</v>
      </c>
      <c s="338"/>
      <c s="338"/>
      <c s="337"/>
      <c s="339"/>
      <c s="340"/>
      <c s="340"/>
      <c s="339"/>
      <c s="373"/>
      <c s="334">
        <f t="shared" si="118"/>
        <v>0</v>
      </c>
      <c s="374">
        <f t="shared" si="119"/>
        <v>0</v>
      </c>
      <c s="375"/>
      <c s="376"/>
      <c s="395" t="str">
        <f t="shared" si="116"/>
        <v/>
      </c>
      <c s="375"/>
      <c s="377"/>
    </row>
    <row r="1662" spans="4:19" ht="15.75">
      <c r="D1662">
        <f t="shared" si="117"/>
        <v>0</v>
      </c>
      <c s="338"/>
      <c s="338"/>
      <c s="337"/>
      <c s="339"/>
      <c s="340"/>
      <c s="340"/>
      <c s="339"/>
      <c s="373"/>
      <c s="334">
        <f t="shared" si="118"/>
        <v>0</v>
      </c>
      <c s="374">
        <f t="shared" si="119"/>
        <v>0</v>
      </c>
      <c s="375"/>
      <c s="376"/>
      <c s="395" t="str">
        <f t="shared" si="116"/>
        <v/>
      </c>
      <c s="375"/>
      <c s="377"/>
    </row>
    <row r="1663" spans="4:19" ht="15.75">
      <c r="D1663">
        <f t="shared" si="117"/>
        <v>0</v>
      </c>
      <c s="338"/>
      <c s="338"/>
      <c s="337"/>
      <c s="339"/>
      <c s="340"/>
      <c s="340"/>
      <c s="339"/>
      <c s="373"/>
      <c s="334">
        <f t="shared" si="118"/>
        <v>0</v>
      </c>
      <c s="374">
        <f t="shared" si="119"/>
        <v>0</v>
      </c>
      <c s="375"/>
      <c s="376"/>
      <c s="395" t="str">
        <f t="shared" si="116"/>
        <v/>
      </c>
      <c s="375"/>
      <c s="377"/>
    </row>
    <row r="1664" spans="4:19" ht="15.75">
      <c r="D1664">
        <f t="shared" si="117"/>
        <v>0</v>
      </c>
      <c s="338"/>
      <c s="338"/>
      <c s="337"/>
      <c s="339"/>
      <c s="340"/>
      <c s="340"/>
      <c s="339"/>
      <c s="373"/>
      <c s="334">
        <f t="shared" si="118"/>
        <v>0</v>
      </c>
      <c s="374">
        <f t="shared" si="119"/>
        <v>0</v>
      </c>
      <c s="375"/>
      <c s="376"/>
      <c s="395" t="str">
        <f t="shared" si="116"/>
        <v/>
      </c>
      <c s="375"/>
      <c s="377"/>
    </row>
    <row r="1665" spans="4:19" ht="15.75">
      <c r="D1665">
        <f t="shared" si="117"/>
        <v>0</v>
      </c>
      <c s="338"/>
      <c s="338"/>
      <c s="337"/>
      <c s="339"/>
      <c s="340"/>
      <c s="340"/>
      <c s="339"/>
      <c s="373"/>
      <c s="334">
        <f t="shared" si="118"/>
        <v>0</v>
      </c>
      <c s="374">
        <f t="shared" si="119"/>
        <v>0</v>
      </c>
      <c s="375"/>
      <c s="376"/>
      <c s="395" t="str">
        <f t="shared" si="116"/>
        <v/>
      </c>
      <c s="375"/>
      <c s="377"/>
    </row>
    <row r="1666" spans="4:19" ht="15.75">
      <c r="D1666">
        <f t="shared" si="117"/>
        <v>0</v>
      </c>
      <c s="338"/>
      <c s="338"/>
      <c s="337"/>
      <c s="339"/>
      <c s="340"/>
      <c s="340"/>
      <c s="339"/>
      <c s="373"/>
      <c s="334">
        <f t="shared" si="118"/>
        <v>0</v>
      </c>
      <c s="374">
        <f t="shared" si="119"/>
        <v>0</v>
      </c>
      <c s="375"/>
      <c s="376"/>
      <c s="395" t="str">
        <f t="shared" si="116"/>
        <v/>
      </c>
      <c s="375"/>
      <c s="377"/>
    </row>
    <row r="1667" spans="4:19" ht="15.75">
      <c r="D1667">
        <f t="shared" si="117"/>
        <v>0</v>
      </c>
      <c s="338"/>
      <c s="338"/>
      <c s="337"/>
      <c s="339"/>
      <c s="340"/>
      <c s="340"/>
      <c s="339"/>
      <c s="373"/>
      <c s="334">
        <f t="shared" si="118"/>
        <v>0</v>
      </c>
      <c s="374">
        <f t="shared" si="119"/>
        <v>0</v>
      </c>
      <c s="375"/>
      <c s="376"/>
      <c s="395" t="str">
        <f t="shared" si="116"/>
        <v/>
      </c>
      <c s="375"/>
      <c s="377"/>
    </row>
    <row r="1668" spans="4:19" ht="15.75">
      <c r="D1668">
        <f t="shared" si="117"/>
        <v>0</v>
      </c>
      <c s="338"/>
      <c s="338"/>
      <c s="337"/>
      <c s="339"/>
      <c s="340"/>
      <c s="340"/>
      <c s="339"/>
      <c s="373"/>
      <c s="334">
        <f t="shared" si="118"/>
        <v>0</v>
      </c>
      <c s="374">
        <f t="shared" si="119"/>
        <v>0</v>
      </c>
      <c s="375"/>
      <c s="376"/>
      <c s="395" t="str">
        <f t="shared" si="116"/>
        <v/>
      </c>
      <c s="375"/>
      <c s="377"/>
    </row>
    <row r="1669" spans="4:19" ht="15.75">
      <c r="D1669">
        <f t="shared" si="117"/>
        <v>0</v>
      </c>
      <c s="338"/>
      <c s="338"/>
      <c s="337"/>
      <c s="339"/>
      <c s="340"/>
      <c s="340"/>
      <c s="339"/>
      <c s="373"/>
      <c s="334">
        <f t="shared" si="118"/>
        <v>0</v>
      </c>
      <c s="374">
        <f t="shared" si="119"/>
        <v>0</v>
      </c>
      <c s="375"/>
      <c s="376"/>
      <c s="395" t="str">
        <f t="shared" si="116"/>
        <v/>
      </c>
      <c s="375"/>
      <c s="377"/>
    </row>
    <row r="1670" spans="4:19" ht="15.75">
      <c r="D1670">
        <f t="shared" si="117"/>
        <v>0</v>
      </c>
      <c s="338"/>
      <c s="338"/>
      <c s="337"/>
      <c s="339"/>
      <c s="340"/>
      <c s="340"/>
      <c s="339"/>
      <c s="373"/>
      <c s="334">
        <f t="shared" si="118"/>
        <v>0</v>
      </c>
      <c s="374">
        <f t="shared" si="119"/>
        <v>0</v>
      </c>
      <c s="375"/>
      <c s="376"/>
      <c s="395" t="str">
        <f t="shared" si="116"/>
        <v/>
      </c>
      <c s="375"/>
      <c s="377"/>
    </row>
    <row r="1671" spans="4:19" ht="15.75">
      <c r="D1671">
        <f t="shared" si="117"/>
        <v>0</v>
      </c>
      <c s="338"/>
      <c s="338"/>
      <c s="337"/>
      <c s="339"/>
      <c s="340"/>
      <c s="340"/>
      <c s="339"/>
      <c s="373"/>
      <c s="334">
        <f t="shared" si="118"/>
        <v>0</v>
      </c>
      <c s="374">
        <f t="shared" si="119"/>
        <v>0</v>
      </c>
      <c s="375"/>
      <c s="376"/>
      <c s="395" t="str">
        <f t="shared" si="120" ref="Q1671:Q1734">SUBSTITUTE(P1671,LEFT(P1671,8),"xxxxxxxx")</f>
        <v/>
      </c>
      <c s="375"/>
      <c s="377"/>
    </row>
    <row r="1672" spans="4:19" ht="15.75">
      <c r="D1672">
        <f t="shared" si="117"/>
        <v>0</v>
      </c>
      <c s="338"/>
      <c s="338"/>
      <c s="337"/>
      <c s="339"/>
      <c s="340"/>
      <c s="340"/>
      <c s="339"/>
      <c s="373"/>
      <c s="334">
        <f t="shared" si="118"/>
        <v>0</v>
      </c>
      <c s="374">
        <f t="shared" si="119"/>
        <v>0</v>
      </c>
      <c s="375"/>
      <c s="376"/>
      <c s="395" t="str">
        <f t="shared" si="120"/>
        <v/>
      </c>
      <c s="375"/>
      <c s="377"/>
    </row>
    <row r="1673" spans="4:19" ht="15.75">
      <c r="D1673">
        <f t="shared" si="117"/>
        <v>0</v>
      </c>
      <c s="338"/>
      <c s="338"/>
      <c s="337"/>
      <c s="339"/>
      <c s="340"/>
      <c s="340"/>
      <c s="339"/>
      <c s="373"/>
      <c s="334">
        <f t="shared" si="118"/>
        <v>0</v>
      </c>
      <c s="374">
        <f t="shared" si="119"/>
        <v>0</v>
      </c>
      <c s="375"/>
      <c s="376"/>
      <c s="395" t="str">
        <f t="shared" si="120"/>
        <v/>
      </c>
      <c s="375"/>
      <c s="377"/>
    </row>
    <row r="1674" spans="4:19" ht="15.75">
      <c r="D1674">
        <f t="shared" si="117"/>
        <v>0</v>
      </c>
      <c s="338"/>
      <c s="338"/>
      <c s="337"/>
      <c s="339"/>
      <c s="340"/>
      <c s="340"/>
      <c s="339"/>
      <c s="373"/>
      <c s="334">
        <f t="shared" si="118"/>
        <v>0</v>
      </c>
      <c s="374">
        <f t="shared" si="119"/>
        <v>0</v>
      </c>
      <c s="375"/>
      <c s="376"/>
      <c s="395" t="str">
        <f t="shared" si="120"/>
        <v/>
      </c>
      <c s="375"/>
      <c s="377"/>
    </row>
    <row r="1675" spans="4:19" ht="15.75">
      <c r="D1675">
        <f t="shared" si="117"/>
        <v>0</v>
      </c>
      <c s="338"/>
      <c s="338"/>
      <c s="337"/>
      <c s="339"/>
      <c s="340"/>
      <c s="340"/>
      <c s="339"/>
      <c s="373"/>
      <c s="334">
        <f t="shared" si="118"/>
        <v>0</v>
      </c>
      <c s="374">
        <f t="shared" si="119"/>
        <v>0</v>
      </c>
      <c s="375"/>
      <c s="376"/>
      <c s="395" t="str">
        <f t="shared" si="120"/>
        <v/>
      </c>
      <c s="375"/>
      <c s="377"/>
    </row>
    <row r="1676" spans="4:19" ht="15.75">
      <c r="D1676">
        <f t="shared" si="117"/>
        <v>0</v>
      </c>
      <c s="338"/>
      <c s="338"/>
      <c s="337"/>
      <c s="339"/>
      <c s="340"/>
      <c s="340"/>
      <c s="339"/>
      <c s="373"/>
      <c s="334">
        <f t="shared" si="118"/>
        <v>0</v>
      </c>
      <c s="374">
        <f t="shared" si="119"/>
        <v>0</v>
      </c>
      <c s="375"/>
      <c s="376"/>
      <c s="395" t="str">
        <f t="shared" si="120"/>
        <v/>
      </c>
      <c s="375"/>
      <c s="377"/>
    </row>
    <row r="1677" spans="4:19" ht="15.75">
      <c r="D1677">
        <f t="shared" si="117"/>
        <v>0</v>
      </c>
      <c s="338"/>
      <c s="338"/>
      <c s="337"/>
      <c s="339"/>
      <c s="340"/>
      <c s="340"/>
      <c s="339"/>
      <c s="373"/>
      <c s="334">
        <f t="shared" si="118"/>
        <v>0</v>
      </c>
      <c s="374">
        <f t="shared" si="119"/>
        <v>0</v>
      </c>
      <c s="375"/>
      <c s="376"/>
      <c s="395" t="str">
        <f t="shared" si="120"/>
        <v/>
      </c>
      <c s="375"/>
      <c s="377"/>
    </row>
    <row r="1678" spans="4:19" ht="15.75">
      <c r="D1678">
        <f t="shared" si="117"/>
        <v>0</v>
      </c>
      <c s="338"/>
      <c s="338"/>
      <c s="337"/>
      <c s="339"/>
      <c s="340"/>
      <c s="340"/>
      <c s="339"/>
      <c s="373"/>
      <c s="334">
        <f t="shared" si="118"/>
        <v>0</v>
      </c>
      <c s="374">
        <f t="shared" si="119"/>
        <v>0</v>
      </c>
      <c s="375"/>
      <c s="376"/>
      <c s="395" t="str">
        <f t="shared" si="120"/>
        <v/>
      </c>
      <c s="375"/>
      <c s="377"/>
    </row>
    <row r="1679" spans="4:19" ht="15.75">
      <c r="D1679">
        <f t="shared" si="117"/>
        <v>0</v>
      </c>
      <c s="338"/>
      <c s="338"/>
      <c s="337"/>
      <c s="339"/>
      <c s="340"/>
      <c s="340"/>
      <c s="339"/>
      <c s="373"/>
      <c s="334">
        <f t="shared" si="118"/>
        <v>0</v>
      </c>
      <c s="374">
        <f t="shared" si="119"/>
        <v>0</v>
      </c>
      <c s="375"/>
      <c s="376"/>
      <c s="395" t="str">
        <f t="shared" si="120"/>
        <v/>
      </c>
      <c s="375"/>
      <c s="377"/>
    </row>
    <row r="1680" spans="4:19" ht="15.75">
      <c r="D1680">
        <f t="shared" si="117"/>
        <v>0</v>
      </c>
      <c s="338"/>
      <c s="338"/>
      <c s="337"/>
      <c s="339"/>
      <c s="340"/>
      <c s="340"/>
      <c s="339"/>
      <c s="373"/>
      <c s="334">
        <f t="shared" si="118"/>
        <v>0</v>
      </c>
      <c s="374">
        <f t="shared" si="119"/>
        <v>0</v>
      </c>
      <c s="375"/>
      <c s="376"/>
      <c s="395" t="str">
        <f t="shared" si="120"/>
        <v/>
      </c>
      <c s="375"/>
      <c s="377"/>
    </row>
    <row r="1681" spans="4:19" ht="15.75">
      <c r="D1681">
        <f t="shared" si="117"/>
        <v>0</v>
      </c>
      <c s="338"/>
      <c s="338"/>
      <c s="337"/>
      <c s="339"/>
      <c s="340"/>
      <c s="340"/>
      <c s="339"/>
      <c s="373"/>
      <c s="334">
        <f t="shared" si="118"/>
        <v>0</v>
      </c>
      <c s="374">
        <f t="shared" si="119"/>
        <v>0</v>
      </c>
      <c s="375"/>
      <c s="376"/>
      <c s="395" t="str">
        <f t="shared" si="120"/>
        <v/>
      </c>
      <c s="375"/>
      <c s="377"/>
    </row>
    <row r="1682" spans="4:19" ht="15.75">
      <c r="D1682">
        <f t="shared" si="117"/>
        <v>0</v>
      </c>
      <c s="338"/>
      <c s="338"/>
      <c s="337"/>
      <c s="339"/>
      <c s="340"/>
      <c s="340"/>
      <c s="339"/>
      <c s="373"/>
      <c s="334">
        <f t="shared" si="118"/>
        <v>0</v>
      </c>
      <c s="374">
        <f t="shared" si="119"/>
        <v>0</v>
      </c>
      <c s="375"/>
      <c s="376"/>
      <c s="395" t="str">
        <f t="shared" si="120"/>
        <v/>
      </c>
      <c s="375"/>
      <c s="377"/>
    </row>
    <row r="1683" spans="4:19" ht="15.75">
      <c r="D1683">
        <f t="shared" si="117"/>
        <v>0</v>
      </c>
      <c s="338"/>
      <c s="338"/>
      <c s="337"/>
      <c s="339"/>
      <c s="340"/>
      <c s="340"/>
      <c s="339"/>
      <c s="373"/>
      <c s="334">
        <f t="shared" si="118"/>
        <v>0</v>
      </c>
      <c s="374">
        <f t="shared" si="119"/>
        <v>0</v>
      </c>
      <c s="375"/>
      <c s="376"/>
      <c s="395" t="str">
        <f t="shared" si="120"/>
        <v/>
      </c>
      <c s="375"/>
      <c s="377"/>
    </row>
    <row r="1684" spans="4:19" ht="15.75">
      <c r="D1684">
        <f t="shared" si="117"/>
        <v>0</v>
      </c>
      <c s="338"/>
      <c s="338"/>
      <c s="337"/>
      <c s="339"/>
      <c s="340"/>
      <c s="340"/>
      <c s="339"/>
      <c s="373"/>
      <c s="334">
        <f t="shared" si="118"/>
        <v>0</v>
      </c>
      <c s="374">
        <f t="shared" si="119"/>
        <v>0</v>
      </c>
      <c s="375"/>
      <c s="376"/>
      <c s="395" t="str">
        <f t="shared" si="120"/>
        <v/>
      </c>
      <c s="375"/>
      <c s="377"/>
    </row>
    <row r="1685" spans="4:19" ht="15.75">
      <c r="D1685">
        <f t="shared" si="117"/>
        <v>0</v>
      </c>
      <c s="338"/>
      <c s="338"/>
      <c s="337"/>
      <c s="339"/>
      <c s="340"/>
      <c s="340"/>
      <c s="339"/>
      <c s="373"/>
      <c s="334">
        <f t="shared" si="118"/>
        <v>0</v>
      </c>
      <c s="374">
        <f t="shared" si="119"/>
        <v>0</v>
      </c>
      <c s="375"/>
      <c s="376"/>
      <c s="395" t="str">
        <f t="shared" si="120"/>
        <v/>
      </c>
      <c s="375"/>
      <c s="377"/>
    </row>
    <row r="1686" spans="4:19" ht="15.75">
      <c r="D1686">
        <f t="shared" si="117"/>
        <v>0</v>
      </c>
      <c s="338"/>
      <c s="338"/>
      <c s="337"/>
      <c s="339"/>
      <c s="340"/>
      <c s="340"/>
      <c s="339"/>
      <c s="373"/>
      <c s="334">
        <f t="shared" si="118"/>
        <v>0</v>
      </c>
      <c s="374">
        <f t="shared" si="119"/>
        <v>0</v>
      </c>
      <c s="375"/>
      <c s="376"/>
      <c s="395" t="str">
        <f t="shared" si="120"/>
        <v/>
      </c>
      <c s="375"/>
      <c s="377"/>
    </row>
    <row r="1687" spans="4:19" ht="15.75">
      <c r="D1687">
        <f t="shared" si="117"/>
        <v>0</v>
      </c>
      <c s="338"/>
      <c s="338"/>
      <c s="337"/>
      <c s="339"/>
      <c s="340"/>
      <c s="340"/>
      <c s="339"/>
      <c s="373"/>
      <c s="334">
        <f t="shared" si="118"/>
        <v>0</v>
      </c>
      <c s="374">
        <f t="shared" si="119"/>
        <v>0</v>
      </c>
      <c s="375"/>
      <c s="376"/>
      <c s="395" t="str">
        <f t="shared" si="120"/>
        <v/>
      </c>
      <c s="375"/>
      <c s="377"/>
    </row>
    <row r="1688" spans="4:19" ht="15.75">
      <c r="D1688">
        <f t="shared" si="117"/>
        <v>0</v>
      </c>
      <c s="338"/>
      <c s="338"/>
      <c s="337"/>
      <c s="339"/>
      <c s="340"/>
      <c s="340"/>
      <c s="339"/>
      <c s="373"/>
      <c s="334">
        <f t="shared" si="118"/>
        <v>0</v>
      </c>
      <c s="374">
        <f t="shared" si="119"/>
        <v>0</v>
      </c>
      <c s="375"/>
      <c s="376"/>
      <c s="395" t="str">
        <f t="shared" si="120"/>
        <v/>
      </c>
      <c s="375"/>
      <c s="377"/>
    </row>
    <row r="1689" spans="4:19" ht="15.75">
      <c r="D1689">
        <f t="shared" si="117"/>
        <v>0</v>
      </c>
      <c s="338"/>
      <c s="338"/>
      <c s="337"/>
      <c s="339"/>
      <c s="340"/>
      <c s="340"/>
      <c s="339"/>
      <c s="373"/>
      <c s="334">
        <f t="shared" si="118"/>
        <v>0</v>
      </c>
      <c s="374">
        <f t="shared" si="119"/>
        <v>0</v>
      </c>
      <c s="375"/>
      <c s="376"/>
      <c s="395" t="str">
        <f t="shared" si="120"/>
        <v/>
      </c>
      <c s="375"/>
      <c s="377"/>
    </row>
    <row r="1690" spans="4:19" ht="15.75">
      <c r="D1690">
        <f t="shared" si="117"/>
        <v>0</v>
      </c>
      <c s="338"/>
      <c s="338"/>
      <c s="337"/>
      <c s="339"/>
      <c s="340"/>
      <c s="340"/>
      <c s="339"/>
      <c s="373"/>
      <c s="334">
        <f t="shared" si="118"/>
        <v>0</v>
      </c>
      <c s="374">
        <f t="shared" si="119"/>
        <v>0</v>
      </c>
      <c s="375"/>
      <c s="376"/>
      <c s="395" t="str">
        <f t="shared" si="120"/>
        <v/>
      </c>
      <c s="375"/>
      <c s="377"/>
    </row>
    <row r="1691" spans="4:19" ht="15.75">
      <c r="D1691">
        <f t="shared" si="117"/>
        <v>0</v>
      </c>
      <c s="338"/>
      <c s="338"/>
      <c s="337"/>
      <c s="339"/>
      <c s="340"/>
      <c s="340"/>
      <c s="339"/>
      <c s="373"/>
      <c s="334">
        <f t="shared" si="118"/>
        <v>0</v>
      </c>
      <c s="374">
        <f t="shared" si="119"/>
        <v>0</v>
      </c>
      <c s="375"/>
      <c s="376"/>
      <c s="395" t="str">
        <f t="shared" si="120"/>
        <v/>
      </c>
      <c s="375"/>
      <c s="377"/>
    </row>
    <row r="1692" spans="4:19" ht="15.75">
      <c r="D1692">
        <f t="shared" si="117"/>
        <v>0</v>
      </c>
      <c s="338"/>
      <c s="338"/>
      <c s="337"/>
      <c s="339"/>
      <c s="340"/>
      <c s="340"/>
      <c s="339"/>
      <c s="373"/>
      <c s="334">
        <f t="shared" si="118"/>
        <v>0</v>
      </c>
      <c s="374">
        <f t="shared" si="119"/>
        <v>0</v>
      </c>
      <c s="375"/>
      <c s="376"/>
      <c s="395" t="str">
        <f t="shared" si="120"/>
        <v/>
      </c>
      <c s="375"/>
      <c s="377"/>
    </row>
    <row r="1693" spans="4:19" ht="15.75">
      <c r="D1693">
        <f t="shared" si="117"/>
        <v>0</v>
      </c>
      <c s="338"/>
      <c s="338"/>
      <c s="337"/>
      <c s="339"/>
      <c s="340"/>
      <c s="340"/>
      <c s="339"/>
      <c s="373"/>
      <c s="334">
        <f t="shared" si="118"/>
        <v>0</v>
      </c>
      <c s="374">
        <f t="shared" si="119"/>
        <v>0</v>
      </c>
      <c s="375"/>
      <c s="376"/>
      <c s="395" t="str">
        <f t="shared" si="120"/>
        <v/>
      </c>
      <c s="375"/>
      <c s="377"/>
    </row>
    <row r="1694" spans="4:19" ht="15.75">
      <c r="D1694">
        <f t="shared" si="117"/>
        <v>0</v>
      </c>
      <c s="338"/>
      <c s="338"/>
      <c s="337"/>
      <c s="339"/>
      <c s="340"/>
      <c s="340"/>
      <c s="339"/>
      <c s="373"/>
      <c s="334">
        <f t="shared" si="118"/>
        <v>0</v>
      </c>
      <c s="374">
        <f t="shared" si="119"/>
        <v>0</v>
      </c>
      <c s="375"/>
      <c s="376"/>
      <c s="395" t="str">
        <f t="shared" si="120"/>
        <v/>
      </c>
      <c s="375"/>
      <c s="377"/>
    </row>
    <row r="1695" spans="4:19" ht="15.75">
      <c r="D1695">
        <f t="shared" si="117"/>
        <v>0</v>
      </c>
      <c s="338"/>
      <c s="338"/>
      <c s="337"/>
      <c s="339"/>
      <c s="340"/>
      <c s="340"/>
      <c s="339"/>
      <c s="373"/>
      <c s="334">
        <f t="shared" si="118"/>
        <v>0</v>
      </c>
      <c s="374">
        <f t="shared" si="119"/>
        <v>0</v>
      </c>
      <c s="375"/>
      <c s="376"/>
      <c s="395" t="str">
        <f t="shared" si="120"/>
        <v/>
      </c>
      <c s="375"/>
      <c s="377"/>
    </row>
    <row r="1696" spans="4:19" ht="15.75">
      <c r="D1696">
        <f t="shared" si="117"/>
        <v>0</v>
      </c>
      <c s="338"/>
      <c s="338"/>
      <c s="337"/>
      <c s="339"/>
      <c s="340"/>
      <c s="340"/>
      <c s="339"/>
      <c s="373"/>
      <c s="334">
        <f t="shared" si="118"/>
        <v>0</v>
      </c>
      <c s="374">
        <f t="shared" si="119"/>
        <v>0</v>
      </c>
      <c s="375"/>
      <c s="376"/>
      <c s="395" t="str">
        <f t="shared" si="120"/>
        <v/>
      </c>
      <c s="375"/>
      <c s="377"/>
    </row>
    <row r="1697" spans="4:19" ht="15.75">
      <c r="D1697">
        <f t="shared" si="117"/>
        <v>0</v>
      </c>
      <c s="338"/>
      <c s="338"/>
      <c s="337"/>
      <c s="339"/>
      <c s="340"/>
      <c s="340"/>
      <c s="339"/>
      <c s="373"/>
      <c s="334">
        <f t="shared" si="118"/>
        <v>0</v>
      </c>
      <c s="374">
        <f t="shared" si="119"/>
        <v>0</v>
      </c>
      <c s="375"/>
      <c s="376"/>
      <c s="395" t="str">
        <f t="shared" si="120"/>
        <v/>
      </c>
      <c s="375"/>
      <c s="377"/>
    </row>
    <row r="1698" spans="4:19" ht="15.75">
      <c r="D1698">
        <f t="shared" si="117"/>
        <v>0</v>
      </c>
      <c s="338"/>
      <c s="338"/>
      <c s="337"/>
      <c s="339"/>
      <c s="340"/>
      <c s="340"/>
      <c s="339"/>
      <c s="373"/>
      <c s="334">
        <f t="shared" si="118"/>
        <v>0</v>
      </c>
      <c s="374">
        <f t="shared" si="119"/>
        <v>0</v>
      </c>
      <c s="375"/>
      <c s="376"/>
      <c s="395" t="str">
        <f t="shared" si="120"/>
        <v/>
      </c>
      <c s="375"/>
      <c s="377"/>
    </row>
    <row r="1699" spans="4:19" ht="15.75">
      <c r="D1699">
        <f t="shared" si="117"/>
        <v>0</v>
      </c>
      <c s="338"/>
      <c s="338"/>
      <c s="337"/>
      <c s="339"/>
      <c s="340"/>
      <c s="340"/>
      <c s="339"/>
      <c s="373"/>
      <c s="334">
        <f t="shared" si="118"/>
        <v>0</v>
      </c>
      <c s="374">
        <f t="shared" si="119"/>
        <v>0</v>
      </c>
      <c s="375"/>
      <c s="376"/>
      <c s="395" t="str">
        <f t="shared" si="120"/>
        <v/>
      </c>
      <c s="375"/>
      <c s="377"/>
    </row>
    <row r="1700" spans="4:19" ht="15.75">
      <c r="D1700">
        <f t="shared" si="121" ref="D1700:D1763">IF(E1700&gt;=1,(IF(LEN(I1700)&gt;=2,(IF(LEN(K1700)&gt;=1,(IF(N1700&gt;=18,1,0)),0)),0)),0)</f>
        <v>0</v>
      </c>
      <c s="338"/>
      <c s="338"/>
      <c s="337"/>
      <c s="339"/>
      <c s="340"/>
      <c s="340"/>
      <c s="339"/>
      <c s="373"/>
      <c s="334">
        <f t="shared" si="118"/>
        <v>0</v>
      </c>
      <c s="374">
        <f t="shared" si="119"/>
        <v>0</v>
      </c>
      <c s="375"/>
      <c s="376"/>
      <c s="395" t="str">
        <f t="shared" si="120"/>
        <v/>
      </c>
      <c s="375"/>
      <c s="377"/>
    </row>
    <row r="1701" spans="4:19" ht="15.75">
      <c r="D1701">
        <f t="shared" si="121"/>
        <v>0</v>
      </c>
      <c s="338"/>
      <c s="338"/>
      <c s="337"/>
      <c s="339"/>
      <c s="340"/>
      <c s="340"/>
      <c s="339"/>
      <c s="373"/>
      <c s="334">
        <f t="shared" si="122" ref="M1701:M1764">IFERROR(IF(D1701&gt;=1,(IF(L1701&gt;=$H$1,ROUNDDOWN(($G$1-L1701)/365,0),0)),0),0)</f>
        <v>0</v>
      </c>
      <c s="374">
        <f t="shared" si="123" ref="N1701:N1764">IFERROR(IF(D1701&gt;=1,(IF(L1701&gt;=$H$1,ROUNDDOWN(($G$1-L1701)/365,0),0)),0),0)</f>
        <v>0</v>
      </c>
      <c s="375"/>
      <c s="376"/>
      <c s="395" t="str">
        <f t="shared" si="120"/>
        <v/>
      </c>
      <c s="375"/>
      <c s="377"/>
    </row>
    <row r="1702" spans="4:19" ht="15.75">
      <c r="D1702">
        <f t="shared" si="121"/>
        <v>0</v>
      </c>
      <c s="338"/>
      <c s="338"/>
      <c s="337"/>
      <c s="339"/>
      <c s="340"/>
      <c s="340"/>
      <c s="339"/>
      <c s="373"/>
      <c s="334">
        <f t="shared" si="122"/>
        <v>0</v>
      </c>
      <c s="374">
        <f t="shared" si="123"/>
        <v>0</v>
      </c>
      <c s="375"/>
      <c s="376"/>
      <c s="395" t="str">
        <f t="shared" si="120"/>
        <v/>
      </c>
      <c s="375"/>
      <c s="377"/>
    </row>
    <row r="1703" spans="4:19" ht="15.75">
      <c r="D1703">
        <f t="shared" si="121"/>
        <v>0</v>
      </c>
      <c s="338"/>
      <c s="338"/>
      <c s="337"/>
      <c s="339"/>
      <c s="340"/>
      <c s="340"/>
      <c s="339"/>
      <c s="373"/>
      <c s="334">
        <f t="shared" si="122"/>
        <v>0</v>
      </c>
      <c s="374">
        <f t="shared" si="123"/>
        <v>0</v>
      </c>
      <c s="375"/>
      <c s="376"/>
      <c s="395" t="str">
        <f t="shared" si="120"/>
        <v/>
      </c>
      <c s="375"/>
      <c s="377"/>
    </row>
    <row r="1704" spans="4:19" ht="15.75">
      <c r="D1704">
        <f t="shared" si="121"/>
        <v>0</v>
      </c>
      <c s="338"/>
      <c s="338"/>
      <c s="337"/>
      <c s="339"/>
      <c s="340"/>
      <c s="340"/>
      <c s="339"/>
      <c s="373"/>
      <c s="334">
        <f t="shared" si="122"/>
        <v>0</v>
      </c>
      <c s="374">
        <f t="shared" si="123"/>
        <v>0</v>
      </c>
      <c s="375"/>
      <c s="376"/>
      <c s="395" t="str">
        <f t="shared" si="120"/>
        <v/>
      </c>
      <c s="375"/>
      <c s="377"/>
    </row>
    <row r="1705" spans="4:19" ht="15.75">
      <c r="D1705">
        <f t="shared" si="121"/>
        <v>0</v>
      </c>
      <c s="338"/>
      <c s="338"/>
      <c s="337"/>
      <c s="339"/>
      <c s="340"/>
      <c s="340"/>
      <c s="339"/>
      <c s="373"/>
      <c s="334">
        <f t="shared" si="122"/>
        <v>0</v>
      </c>
      <c s="374">
        <f t="shared" si="123"/>
        <v>0</v>
      </c>
      <c s="375"/>
      <c s="376"/>
      <c s="395" t="str">
        <f t="shared" si="120"/>
        <v/>
      </c>
      <c s="375"/>
      <c s="377"/>
    </row>
    <row r="1706" spans="4:19" ht="15.75">
      <c r="D1706">
        <f t="shared" si="121"/>
        <v>0</v>
      </c>
      <c s="338"/>
      <c s="338"/>
      <c s="337"/>
      <c s="339"/>
      <c s="340"/>
      <c s="340"/>
      <c s="339"/>
      <c s="373"/>
      <c s="334">
        <f t="shared" si="122"/>
        <v>0</v>
      </c>
      <c s="374">
        <f t="shared" si="123"/>
        <v>0</v>
      </c>
      <c s="375"/>
      <c s="376"/>
      <c s="395" t="str">
        <f t="shared" si="120"/>
        <v/>
      </c>
      <c s="375"/>
      <c s="377"/>
    </row>
    <row r="1707" spans="4:19" ht="15.75">
      <c r="D1707">
        <f t="shared" si="121"/>
        <v>0</v>
      </c>
      <c s="338"/>
      <c s="338"/>
      <c s="337"/>
      <c s="339"/>
      <c s="340"/>
      <c s="340"/>
      <c s="339"/>
      <c s="373"/>
      <c s="334">
        <f t="shared" si="122"/>
        <v>0</v>
      </c>
      <c s="374">
        <f t="shared" si="123"/>
        <v>0</v>
      </c>
      <c s="375"/>
      <c s="376"/>
      <c s="395" t="str">
        <f t="shared" si="120"/>
        <v/>
      </c>
      <c s="375"/>
      <c s="377"/>
    </row>
    <row r="1708" spans="4:19" ht="15.75">
      <c r="D1708">
        <f t="shared" si="121"/>
        <v>0</v>
      </c>
      <c s="338"/>
      <c s="338"/>
      <c s="337"/>
      <c s="339"/>
      <c s="340"/>
      <c s="340"/>
      <c s="339"/>
      <c s="373"/>
      <c s="334">
        <f t="shared" si="122"/>
        <v>0</v>
      </c>
      <c s="374">
        <f t="shared" si="123"/>
        <v>0</v>
      </c>
      <c s="375"/>
      <c s="376"/>
      <c s="395" t="str">
        <f t="shared" si="120"/>
        <v/>
      </c>
      <c s="375"/>
      <c s="377"/>
    </row>
    <row r="1709" spans="4:19" ht="15.75">
      <c r="D1709">
        <f t="shared" si="121"/>
        <v>0</v>
      </c>
      <c s="338"/>
      <c s="338"/>
      <c s="337"/>
      <c s="339"/>
      <c s="340"/>
      <c s="340"/>
      <c s="339"/>
      <c s="373"/>
      <c s="334">
        <f t="shared" si="122"/>
        <v>0</v>
      </c>
      <c s="374">
        <f t="shared" si="123"/>
        <v>0</v>
      </c>
      <c s="375"/>
      <c s="376"/>
      <c s="395" t="str">
        <f t="shared" si="120"/>
        <v/>
      </c>
      <c s="375"/>
      <c s="377"/>
    </row>
    <row r="1710" spans="4:19" ht="15.75">
      <c r="D1710">
        <f t="shared" si="121"/>
        <v>0</v>
      </c>
      <c s="338"/>
      <c s="338"/>
      <c s="337"/>
      <c s="339"/>
      <c s="340"/>
      <c s="340"/>
      <c s="339"/>
      <c s="373"/>
      <c s="334">
        <f t="shared" si="122"/>
        <v>0</v>
      </c>
      <c s="374">
        <f t="shared" si="123"/>
        <v>0</v>
      </c>
      <c s="375"/>
      <c s="376"/>
      <c s="395" t="str">
        <f t="shared" si="120"/>
        <v/>
      </c>
      <c s="375"/>
      <c s="377"/>
    </row>
    <row r="1711" spans="4:19" ht="15.75">
      <c r="D1711">
        <f t="shared" si="121"/>
        <v>0</v>
      </c>
      <c s="338"/>
      <c s="338"/>
      <c s="337"/>
      <c s="339"/>
      <c s="340"/>
      <c s="340"/>
      <c s="339"/>
      <c s="373"/>
      <c s="334">
        <f t="shared" si="122"/>
        <v>0</v>
      </c>
      <c s="374">
        <f t="shared" si="123"/>
        <v>0</v>
      </c>
      <c s="375"/>
      <c s="376"/>
      <c s="395" t="str">
        <f t="shared" si="120"/>
        <v/>
      </c>
      <c s="375"/>
      <c s="377"/>
    </row>
    <row r="1712" spans="4:19" ht="15.75">
      <c r="D1712">
        <f t="shared" si="121"/>
        <v>0</v>
      </c>
      <c s="338"/>
      <c s="338"/>
      <c s="337"/>
      <c s="339"/>
      <c s="340"/>
      <c s="340"/>
      <c s="339"/>
      <c s="373"/>
      <c s="334">
        <f t="shared" si="122"/>
        <v>0</v>
      </c>
      <c s="374">
        <f t="shared" si="123"/>
        <v>0</v>
      </c>
      <c s="375"/>
      <c s="376"/>
      <c s="395" t="str">
        <f t="shared" si="120"/>
        <v/>
      </c>
      <c s="375"/>
      <c s="377"/>
    </row>
    <row r="1713" spans="4:19" ht="15.75">
      <c r="D1713">
        <f t="shared" si="121"/>
        <v>0</v>
      </c>
      <c s="338"/>
      <c s="338"/>
      <c s="337"/>
      <c s="339"/>
      <c s="340"/>
      <c s="340"/>
      <c s="339"/>
      <c s="373"/>
      <c s="334">
        <f t="shared" si="122"/>
        <v>0</v>
      </c>
      <c s="374">
        <f t="shared" si="123"/>
        <v>0</v>
      </c>
      <c s="375"/>
      <c s="376"/>
      <c s="395" t="str">
        <f t="shared" si="120"/>
        <v/>
      </c>
      <c s="375"/>
      <c s="377"/>
    </row>
    <row r="1714" spans="4:19" ht="15.75">
      <c r="D1714">
        <f t="shared" si="121"/>
        <v>0</v>
      </c>
      <c s="338"/>
      <c s="338"/>
      <c s="337"/>
      <c s="339"/>
      <c s="340"/>
      <c s="340"/>
      <c s="339"/>
      <c s="373"/>
      <c s="334">
        <f t="shared" si="122"/>
        <v>0</v>
      </c>
      <c s="374">
        <f t="shared" si="123"/>
        <v>0</v>
      </c>
      <c s="375"/>
      <c s="376"/>
      <c s="395" t="str">
        <f t="shared" si="120"/>
        <v/>
      </c>
      <c s="375"/>
      <c s="377"/>
    </row>
    <row r="1715" spans="4:19" ht="15.75">
      <c r="D1715">
        <f t="shared" si="121"/>
        <v>0</v>
      </c>
      <c s="338"/>
      <c s="338"/>
      <c s="337"/>
      <c s="339"/>
      <c s="340"/>
      <c s="340"/>
      <c s="339"/>
      <c s="373"/>
      <c s="334">
        <f t="shared" si="122"/>
        <v>0</v>
      </c>
      <c s="374">
        <f t="shared" si="123"/>
        <v>0</v>
      </c>
      <c s="375"/>
      <c s="376"/>
      <c s="395" t="str">
        <f t="shared" si="120"/>
        <v/>
      </c>
      <c s="375"/>
      <c s="377"/>
    </row>
    <row r="1716" spans="4:19" ht="15.75">
      <c r="D1716">
        <f t="shared" si="121"/>
        <v>0</v>
      </c>
      <c s="338"/>
      <c s="338"/>
      <c s="337"/>
      <c s="339"/>
      <c s="340"/>
      <c s="340"/>
      <c s="339"/>
      <c s="373"/>
      <c s="334">
        <f t="shared" si="122"/>
        <v>0</v>
      </c>
      <c s="374">
        <f t="shared" si="123"/>
        <v>0</v>
      </c>
      <c s="375"/>
      <c s="376"/>
      <c s="395" t="str">
        <f t="shared" si="120"/>
        <v/>
      </c>
      <c s="375"/>
      <c s="377"/>
    </row>
    <row r="1717" spans="4:19" ht="15.75">
      <c r="D1717">
        <f t="shared" si="121"/>
        <v>0</v>
      </c>
      <c s="338"/>
      <c s="338"/>
      <c s="337"/>
      <c s="339"/>
      <c s="340"/>
      <c s="340"/>
      <c s="339"/>
      <c s="373"/>
      <c s="334">
        <f t="shared" si="122"/>
        <v>0</v>
      </c>
      <c s="374">
        <f t="shared" si="123"/>
        <v>0</v>
      </c>
      <c s="375"/>
      <c s="376"/>
      <c s="395" t="str">
        <f t="shared" si="120"/>
        <v/>
      </c>
      <c s="375"/>
      <c s="377"/>
    </row>
    <row r="1718" spans="4:19" ht="15.75">
      <c r="D1718">
        <f t="shared" si="121"/>
        <v>0</v>
      </c>
      <c s="338"/>
      <c s="338"/>
      <c s="337"/>
      <c s="339"/>
      <c s="340"/>
      <c s="340"/>
      <c s="339"/>
      <c s="373"/>
      <c s="334">
        <f t="shared" si="122"/>
        <v>0</v>
      </c>
      <c s="374">
        <f t="shared" si="123"/>
        <v>0</v>
      </c>
      <c s="375"/>
      <c s="376"/>
      <c s="395" t="str">
        <f t="shared" si="120"/>
        <v/>
      </c>
      <c s="375"/>
      <c s="377"/>
    </row>
    <row r="1719" spans="4:19" ht="15.75">
      <c r="D1719">
        <f t="shared" si="121"/>
        <v>0</v>
      </c>
      <c s="338"/>
      <c s="338"/>
      <c s="337"/>
      <c s="339"/>
      <c s="340"/>
      <c s="340"/>
      <c s="339"/>
      <c s="373"/>
      <c s="334">
        <f t="shared" si="122"/>
        <v>0</v>
      </c>
      <c s="374">
        <f t="shared" si="123"/>
        <v>0</v>
      </c>
      <c s="375"/>
      <c s="376"/>
      <c s="395" t="str">
        <f t="shared" si="120"/>
        <v/>
      </c>
      <c s="375"/>
      <c s="377"/>
    </row>
    <row r="1720" spans="4:19" ht="15.75">
      <c r="D1720">
        <f t="shared" si="121"/>
        <v>0</v>
      </c>
      <c s="338"/>
      <c s="338"/>
      <c s="337"/>
      <c s="339"/>
      <c s="340"/>
      <c s="340"/>
      <c s="339"/>
      <c s="373"/>
      <c s="334">
        <f t="shared" si="122"/>
        <v>0</v>
      </c>
      <c s="374">
        <f t="shared" si="123"/>
        <v>0</v>
      </c>
      <c s="375"/>
      <c s="376"/>
      <c s="395" t="str">
        <f t="shared" si="120"/>
        <v/>
      </c>
      <c s="375"/>
      <c s="377"/>
    </row>
    <row r="1721" spans="4:19" ht="15.75">
      <c r="D1721">
        <f t="shared" si="121"/>
        <v>0</v>
      </c>
      <c s="338"/>
      <c s="338"/>
      <c s="337"/>
      <c s="339"/>
      <c s="340"/>
      <c s="340"/>
      <c s="339"/>
      <c s="373"/>
      <c s="334">
        <f t="shared" si="122"/>
        <v>0</v>
      </c>
      <c s="374">
        <f t="shared" si="123"/>
        <v>0</v>
      </c>
      <c s="375"/>
      <c s="376"/>
      <c s="395" t="str">
        <f t="shared" si="120"/>
        <v/>
      </c>
      <c s="375"/>
      <c s="377"/>
    </row>
    <row r="1722" spans="4:19" ht="15.75">
      <c r="D1722">
        <f t="shared" si="121"/>
        <v>0</v>
      </c>
      <c s="338"/>
      <c s="338"/>
      <c s="337"/>
      <c s="339"/>
      <c s="340"/>
      <c s="340"/>
      <c s="339"/>
      <c s="373"/>
      <c s="334">
        <f t="shared" si="122"/>
        <v>0</v>
      </c>
      <c s="374">
        <f t="shared" si="123"/>
        <v>0</v>
      </c>
      <c s="375"/>
      <c s="376"/>
      <c s="395" t="str">
        <f t="shared" si="120"/>
        <v/>
      </c>
      <c s="375"/>
      <c s="377"/>
    </row>
    <row r="1723" spans="4:19" ht="15.75">
      <c r="D1723">
        <f t="shared" si="121"/>
        <v>0</v>
      </c>
      <c s="338"/>
      <c s="338"/>
      <c s="337"/>
      <c s="339"/>
      <c s="340"/>
      <c s="340"/>
      <c s="339"/>
      <c s="373"/>
      <c s="334">
        <f t="shared" si="122"/>
        <v>0</v>
      </c>
      <c s="374">
        <f t="shared" si="123"/>
        <v>0</v>
      </c>
      <c s="375"/>
      <c s="376"/>
      <c s="395" t="str">
        <f t="shared" si="120"/>
        <v/>
      </c>
      <c s="375"/>
      <c s="377"/>
    </row>
    <row r="1724" spans="4:19" ht="15.75">
      <c r="D1724">
        <f t="shared" si="121"/>
        <v>0</v>
      </c>
      <c s="338"/>
      <c s="338"/>
      <c s="337"/>
      <c s="339"/>
      <c s="340"/>
      <c s="340"/>
      <c s="339"/>
      <c s="373"/>
      <c s="334">
        <f t="shared" si="122"/>
        <v>0</v>
      </c>
      <c s="374">
        <f t="shared" si="123"/>
        <v>0</v>
      </c>
      <c s="375"/>
      <c s="376"/>
      <c s="395" t="str">
        <f t="shared" si="120"/>
        <v/>
      </c>
      <c s="375"/>
      <c s="377"/>
    </row>
    <row r="1725" spans="4:19" ht="15.75">
      <c r="D1725">
        <f t="shared" si="121"/>
        <v>0</v>
      </c>
      <c s="338"/>
      <c s="338"/>
      <c s="337"/>
      <c s="339"/>
      <c s="340"/>
      <c s="340"/>
      <c s="339"/>
      <c s="373"/>
      <c s="334">
        <f t="shared" si="122"/>
        <v>0</v>
      </c>
      <c s="374">
        <f t="shared" si="123"/>
        <v>0</v>
      </c>
      <c s="375"/>
      <c s="376"/>
      <c s="395" t="str">
        <f t="shared" si="120"/>
        <v/>
      </c>
      <c s="375"/>
      <c s="377"/>
    </row>
    <row r="1726" spans="4:19" ht="15.75">
      <c r="D1726">
        <f t="shared" si="121"/>
        <v>0</v>
      </c>
      <c s="338"/>
      <c s="338"/>
      <c s="337"/>
      <c s="339"/>
      <c s="340"/>
      <c s="340"/>
      <c s="339"/>
      <c s="373"/>
      <c s="334">
        <f t="shared" si="122"/>
        <v>0</v>
      </c>
      <c s="374">
        <f t="shared" si="123"/>
        <v>0</v>
      </c>
      <c s="375"/>
      <c s="376"/>
      <c s="395" t="str">
        <f t="shared" si="120"/>
        <v/>
      </c>
      <c s="375"/>
      <c s="377"/>
    </row>
    <row r="1727" spans="4:19" ht="15.75">
      <c r="D1727">
        <f t="shared" si="121"/>
        <v>0</v>
      </c>
      <c s="338"/>
      <c s="338"/>
      <c s="337"/>
      <c s="339"/>
      <c s="340"/>
      <c s="340"/>
      <c s="339"/>
      <c s="373"/>
      <c s="334">
        <f t="shared" si="122"/>
        <v>0</v>
      </c>
      <c s="374">
        <f t="shared" si="123"/>
        <v>0</v>
      </c>
      <c s="375"/>
      <c s="376"/>
      <c s="395" t="str">
        <f t="shared" si="120"/>
        <v/>
      </c>
      <c s="375"/>
      <c s="377"/>
    </row>
    <row r="1728" spans="4:19" ht="15.75">
      <c r="D1728">
        <f t="shared" si="121"/>
        <v>0</v>
      </c>
      <c s="338"/>
      <c s="338"/>
      <c s="337"/>
      <c s="339"/>
      <c s="340"/>
      <c s="340"/>
      <c s="339"/>
      <c s="373"/>
      <c s="334">
        <f t="shared" si="122"/>
        <v>0</v>
      </c>
      <c s="374">
        <f t="shared" si="123"/>
        <v>0</v>
      </c>
      <c s="375"/>
      <c s="376"/>
      <c s="395" t="str">
        <f t="shared" si="120"/>
        <v/>
      </c>
      <c s="375"/>
      <c s="377"/>
    </row>
    <row r="1729" spans="4:19" ht="15.75">
      <c r="D1729">
        <f t="shared" si="121"/>
        <v>0</v>
      </c>
      <c s="338"/>
      <c s="338"/>
      <c s="337"/>
      <c s="339"/>
      <c s="340"/>
      <c s="340"/>
      <c s="339"/>
      <c s="373"/>
      <c s="334">
        <f t="shared" si="122"/>
        <v>0</v>
      </c>
      <c s="374">
        <f t="shared" si="123"/>
        <v>0</v>
      </c>
      <c s="375"/>
      <c s="376"/>
      <c s="395" t="str">
        <f t="shared" si="120"/>
        <v/>
      </c>
      <c s="375"/>
      <c s="377"/>
    </row>
    <row r="1730" spans="4:19" ht="15.75">
      <c r="D1730">
        <f t="shared" si="121"/>
        <v>0</v>
      </c>
      <c s="338"/>
      <c s="338"/>
      <c s="337"/>
      <c s="339"/>
      <c s="340"/>
      <c s="340"/>
      <c s="339"/>
      <c s="373"/>
      <c s="334">
        <f t="shared" si="122"/>
        <v>0</v>
      </c>
      <c s="374">
        <f t="shared" si="123"/>
        <v>0</v>
      </c>
      <c s="375"/>
      <c s="376"/>
      <c s="395" t="str">
        <f t="shared" si="120"/>
        <v/>
      </c>
      <c s="375"/>
      <c s="377"/>
    </row>
    <row r="1731" spans="4:19" ht="15.75">
      <c r="D1731">
        <f t="shared" si="121"/>
        <v>0</v>
      </c>
      <c s="338"/>
      <c s="338"/>
      <c s="337"/>
      <c s="339"/>
      <c s="340"/>
      <c s="340"/>
      <c s="339"/>
      <c s="373"/>
      <c s="334">
        <f t="shared" si="122"/>
        <v>0</v>
      </c>
      <c s="374">
        <f t="shared" si="123"/>
        <v>0</v>
      </c>
      <c s="375"/>
      <c s="376"/>
      <c s="395" t="str">
        <f t="shared" si="120"/>
        <v/>
      </c>
      <c s="375"/>
      <c s="377"/>
    </row>
    <row r="1732" spans="4:19" ht="15.75">
      <c r="D1732">
        <f t="shared" si="121"/>
        <v>0</v>
      </c>
      <c s="338"/>
      <c s="338"/>
      <c s="337"/>
      <c s="339"/>
      <c s="340"/>
      <c s="340"/>
      <c s="339"/>
      <c s="373"/>
      <c s="334">
        <f t="shared" si="122"/>
        <v>0</v>
      </c>
      <c s="374">
        <f t="shared" si="123"/>
        <v>0</v>
      </c>
      <c s="375"/>
      <c s="376"/>
      <c s="395" t="str">
        <f t="shared" si="120"/>
        <v/>
      </c>
      <c s="375"/>
      <c s="377"/>
    </row>
    <row r="1733" spans="4:19" ht="15.75">
      <c r="D1733">
        <f t="shared" si="121"/>
        <v>0</v>
      </c>
      <c s="338"/>
      <c s="338"/>
      <c s="337"/>
      <c s="339"/>
      <c s="340"/>
      <c s="340"/>
      <c s="339"/>
      <c s="373"/>
      <c s="334">
        <f t="shared" si="122"/>
        <v>0</v>
      </c>
      <c s="374">
        <f t="shared" si="123"/>
        <v>0</v>
      </c>
      <c s="375"/>
      <c s="376"/>
      <c s="395" t="str">
        <f t="shared" si="120"/>
        <v/>
      </c>
      <c s="375"/>
      <c s="377"/>
    </row>
    <row r="1734" spans="4:19" ht="15.75">
      <c r="D1734">
        <f t="shared" si="121"/>
        <v>0</v>
      </c>
      <c s="338"/>
      <c s="338"/>
      <c s="337"/>
      <c s="339"/>
      <c s="340"/>
      <c s="340"/>
      <c s="339"/>
      <c s="373"/>
      <c s="334">
        <f t="shared" si="122"/>
        <v>0</v>
      </c>
      <c s="374">
        <f t="shared" si="123"/>
        <v>0</v>
      </c>
      <c s="375"/>
      <c s="376"/>
      <c s="395" t="str">
        <f t="shared" si="120"/>
        <v/>
      </c>
      <c s="375"/>
      <c s="377"/>
    </row>
    <row r="1735" spans="4:19" ht="15.75">
      <c r="D1735">
        <f t="shared" si="121"/>
        <v>0</v>
      </c>
      <c s="338"/>
      <c s="338"/>
      <c s="337"/>
      <c s="339"/>
      <c s="340"/>
      <c s="340"/>
      <c s="339"/>
      <c s="373"/>
      <c s="334">
        <f t="shared" si="122"/>
        <v>0</v>
      </c>
      <c s="374">
        <f t="shared" si="123"/>
        <v>0</v>
      </c>
      <c s="375"/>
      <c s="376"/>
      <c s="395" t="str">
        <f t="shared" si="124" ref="Q1735:Q1798">SUBSTITUTE(P1735,LEFT(P1735,8),"xxxxxxxx")</f>
        <v/>
      </c>
      <c s="375"/>
      <c s="377"/>
    </row>
    <row r="1736" spans="4:19" ht="15.75">
      <c r="D1736">
        <f t="shared" si="121"/>
        <v>0</v>
      </c>
      <c s="338"/>
      <c s="338"/>
      <c s="337"/>
      <c s="339"/>
      <c s="340"/>
      <c s="340"/>
      <c s="339"/>
      <c s="373"/>
      <c s="334">
        <f t="shared" si="122"/>
        <v>0</v>
      </c>
      <c s="374">
        <f t="shared" si="123"/>
        <v>0</v>
      </c>
      <c s="375"/>
      <c s="376"/>
      <c s="395" t="str">
        <f t="shared" si="124"/>
        <v/>
      </c>
      <c s="375"/>
      <c s="377"/>
    </row>
    <row r="1737" spans="4:19" ht="15.75">
      <c r="D1737">
        <f t="shared" si="121"/>
        <v>0</v>
      </c>
      <c s="338"/>
      <c s="338"/>
      <c s="337"/>
      <c s="339"/>
      <c s="340"/>
      <c s="340"/>
      <c s="339"/>
      <c s="373"/>
      <c s="334">
        <f t="shared" si="122"/>
        <v>0</v>
      </c>
      <c s="374">
        <f t="shared" si="123"/>
        <v>0</v>
      </c>
      <c s="375"/>
      <c s="376"/>
      <c s="395" t="str">
        <f t="shared" si="124"/>
        <v/>
      </c>
      <c s="375"/>
      <c s="377"/>
    </row>
    <row r="1738" spans="4:19" ht="15.75">
      <c r="D1738">
        <f t="shared" si="121"/>
        <v>0</v>
      </c>
      <c s="338"/>
      <c s="338"/>
      <c s="337"/>
      <c s="339"/>
      <c s="340"/>
      <c s="340"/>
      <c s="339"/>
      <c s="373"/>
      <c s="334">
        <f t="shared" si="122"/>
        <v>0</v>
      </c>
      <c s="374">
        <f t="shared" si="123"/>
        <v>0</v>
      </c>
      <c s="375"/>
      <c s="376"/>
      <c s="395" t="str">
        <f t="shared" si="124"/>
        <v/>
      </c>
      <c s="375"/>
      <c s="377"/>
    </row>
    <row r="1739" spans="4:19" ht="15.75">
      <c r="D1739">
        <f t="shared" si="121"/>
        <v>0</v>
      </c>
      <c s="338"/>
      <c s="338"/>
      <c s="337"/>
      <c s="339"/>
      <c s="340"/>
      <c s="340"/>
      <c s="339"/>
      <c s="373"/>
      <c s="334">
        <f t="shared" si="122"/>
        <v>0</v>
      </c>
      <c s="374">
        <f t="shared" si="123"/>
        <v>0</v>
      </c>
      <c s="375"/>
      <c s="376"/>
      <c s="395" t="str">
        <f t="shared" si="124"/>
        <v/>
      </c>
      <c s="375"/>
      <c s="377"/>
    </row>
    <row r="1740" spans="4:19" ht="15.75">
      <c r="D1740">
        <f t="shared" si="121"/>
        <v>0</v>
      </c>
      <c s="338"/>
      <c s="338"/>
      <c s="337"/>
      <c s="339"/>
      <c s="340"/>
      <c s="340"/>
      <c s="339"/>
      <c s="373"/>
      <c s="334">
        <f t="shared" si="122"/>
        <v>0</v>
      </c>
      <c s="374">
        <f t="shared" si="123"/>
        <v>0</v>
      </c>
      <c s="375"/>
      <c s="376"/>
      <c s="395" t="str">
        <f t="shared" si="124"/>
        <v/>
      </c>
      <c s="375"/>
      <c s="377"/>
    </row>
    <row r="1741" spans="4:19" ht="15.75">
      <c r="D1741">
        <f t="shared" si="121"/>
        <v>0</v>
      </c>
      <c s="338"/>
      <c s="338"/>
      <c s="337"/>
      <c s="339"/>
      <c s="340"/>
      <c s="340"/>
      <c s="339"/>
      <c s="373"/>
      <c s="334">
        <f t="shared" si="122"/>
        <v>0</v>
      </c>
      <c s="374">
        <f t="shared" si="123"/>
        <v>0</v>
      </c>
      <c s="375"/>
      <c s="376"/>
      <c s="395" t="str">
        <f t="shared" si="124"/>
        <v/>
      </c>
      <c s="375"/>
      <c s="377"/>
    </row>
    <row r="1742" spans="4:19" ht="15.75">
      <c r="D1742">
        <f t="shared" si="121"/>
        <v>0</v>
      </c>
      <c s="338"/>
      <c s="338"/>
      <c s="337"/>
      <c s="339"/>
      <c s="340"/>
      <c s="340"/>
      <c s="339"/>
      <c s="373"/>
      <c s="334">
        <f t="shared" si="122"/>
        <v>0</v>
      </c>
      <c s="374">
        <f t="shared" si="123"/>
        <v>0</v>
      </c>
      <c s="375"/>
      <c s="376"/>
      <c s="395" t="str">
        <f t="shared" si="124"/>
        <v/>
      </c>
      <c s="375"/>
      <c s="377"/>
    </row>
    <row r="1743" spans="4:19" ht="15.75">
      <c r="D1743">
        <f t="shared" si="121"/>
        <v>0</v>
      </c>
      <c s="338"/>
      <c s="338"/>
      <c s="337"/>
      <c s="339"/>
      <c s="340"/>
      <c s="340"/>
      <c s="339"/>
      <c s="373"/>
      <c s="334">
        <f t="shared" si="122"/>
        <v>0</v>
      </c>
      <c s="374">
        <f t="shared" si="123"/>
        <v>0</v>
      </c>
      <c s="375"/>
      <c s="376"/>
      <c s="395" t="str">
        <f t="shared" si="124"/>
        <v/>
      </c>
      <c s="375"/>
      <c s="377"/>
    </row>
    <row r="1744" spans="4:19" ht="15.75">
      <c r="D1744">
        <f t="shared" si="121"/>
        <v>0</v>
      </c>
      <c s="338"/>
      <c s="338"/>
      <c s="337"/>
      <c s="339"/>
      <c s="340"/>
      <c s="340"/>
      <c s="339"/>
      <c s="373"/>
      <c s="334">
        <f t="shared" si="122"/>
        <v>0</v>
      </c>
      <c s="374">
        <f t="shared" si="123"/>
        <v>0</v>
      </c>
      <c s="375"/>
      <c s="376"/>
      <c s="395" t="str">
        <f t="shared" si="124"/>
        <v/>
      </c>
      <c s="375"/>
      <c s="377"/>
    </row>
    <row r="1745" spans="4:19" ht="15.75">
      <c r="D1745">
        <f t="shared" si="121"/>
        <v>0</v>
      </c>
      <c s="338"/>
      <c s="338"/>
      <c s="337"/>
      <c s="339"/>
      <c s="340"/>
      <c s="340"/>
      <c s="339"/>
      <c s="373"/>
      <c s="334">
        <f t="shared" si="122"/>
        <v>0</v>
      </c>
      <c s="374">
        <f t="shared" si="123"/>
        <v>0</v>
      </c>
      <c s="375"/>
      <c s="376"/>
      <c s="395" t="str">
        <f t="shared" si="124"/>
        <v/>
      </c>
      <c s="375"/>
      <c s="377"/>
    </row>
    <row r="1746" spans="4:19" ht="15.75">
      <c r="D1746">
        <f t="shared" si="121"/>
        <v>0</v>
      </c>
      <c s="338"/>
      <c s="338"/>
      <c s="337"/>
      <c s="339"/>
      <c s="340"/>
      <c s="340"/>
      <c s="339"/>
      <c s="373"/>
      <c s="334">
        <f t="shared" si="122"/>
        <v>0</v>
      </c>
      <c s="374">
        <f t="shared" si="123"/>
        <v>0</v>
      </c>
      <c s="375"/>
      <c s="376"/>
      <c s="395" t="str">
        <f t="shared" si="124"/>
        <v/>
      </c>
      <c s="375"/>
      <c s="377"/>
    </row>
    <row r="1747" spans="4:19" ht="15.75">
      <c r="D1747">
        <f t="shared" si="121"/>
        <v>0</v>
      </c>
      <c s="338"/>
      <c s="338"/>
      <c s="337"/>
      <c s="339"/>
      <c s="340"/>
      <c s="340"/>
      <c s="339"/>
      <c s="373"/>
      <c s="334">
        <f t="shared" si="122"/>
        <v>0</v>
      </c>
      <c s="374">
        <f t="shared" si="123"/>
        <v>0</v>
      </c>
      <c s="375"/>
      <c s="376"/>
      <c s="395" t="str">
        <f t="shared" si="124"/>
        <v/>
      </c>
      <c s="375"/>
      <c s="377"/>
    </row>
    <row r="1748" spans="4:19" ht="15.75">
      <c r="D1748">
        <f t="shared" si="121"/>
        <v>0</v>
      </c>
      <c s="338"/>
      <c s="338"/>
      <c s="337"/>
      <c s="339"/>
      <c s="340"/>
      <c s="340"/>
      <c s="339"/>
      <c s="373"/>
      <c s="334">
        <f t="shared" si="122"/>
        <v>0</v>
      </c>
      <c s="374">
        <f t="shared" si="123"/>
        <v>0</v>
      </c>
      <c s="375"/>
      <c s="376"/>
      <c s="395" t="str">
        <f t="shared" si="124"/>
        <v/>
      </c>
      <c s="375"/>
      <c s="377"/>
    </row>
    <row r="1749" spans="4:19" ht="15.75">
      <c r="D1749">
        <f t="shared" si="121"/>
        <v>0</v>
      </c>
      <c s="338"/>
      <c s="338"/>
      <c s="337"/>
      <c s="339"/>
      <c s="340"/>
      <c s="340"/>
      <c s="339"/>
      <c s="373"/>
      <c s="334">
        <f t="shared" si="122"/>
        <v>0</v>
      </c>
      <c s="374">
        <f t="shared" si="123"/>
        <v>0</v>
      </c>
      <c s="375"/>
      <c s="376"/>
      <c s="395" t="str">
        <f t="shared" si="124"/>
        <v/>
      </c>
      <c s="375"/>
      <c s="377"/>
    </row>
    <row r="1750" spans="4:19" ht="15.75">
      <c r="D1750">
        <f t="shared" si="121"/>
        <v>0</v>
      </c>
      <c s="338"/>
      <c s="338"/>
      <c s="337"/>
      <c s="339"/>
      <c s="340"/>
      <c s="340"/>
      <c s="339"/>
      <c s="373"/>
      <c s="334">
        <f t="shared" si="122"/>
        <v>0</v>
      </c>
      <c s="374">
        <f t="shared" si="123"/>
        <v>0</v>
      </c>
      <c s="375"/>
      <c s="376"/>
      <c s="395" t="str">
        <f t="shared" si="124"/>
        <v/>
      </c>
      <c s="375"/>
      <c s="377"/>
    </row>
    <row r="1751" spans="4:19" ht="15.75">
      <c r="D1751">
        <f t="shared" si="121"/>
        <v>0</v>
      </c>
      <c s="338"/>
      <c s="338"/>
      <c s="337"/>
      <c s="339"/>
      <c s="340"/>
      <c s="340"/>
      <c s="339"/>
      <c s="373"/>
      <c s="334">
        <f t="shared" si="122"/>
        <v>0</v>
      </c>
      <c s="374">
        <f t="shared" si="123"/>
        <v>0</v>
      </c>
      <c s="375"/>
      <c s="376"/>
      <c s="395" t="str">
        <f t="shared" si="124"/>
        <v/>
      </c>
      <c s="375"/>
      <c s="377"/>
    </row>
    <row r="1752" spans="4:19" ht="15.75">
      <c r="D1752">
        <f t="shared" si="121"/>
        <v>0</v>
      </c>
      <c s="338"/>
      <c s="338"/>
      <c s="337"/>
      <c s="339"/>
      <c s="340"/>
      <c s="340"/>
      <c s="339"/>
      <c s="373"/>
      <c s="334">
        <f t="shared" si="122"/>
        <v>0</v>
      </c>
      <c s="374">
        <f t="shared" si="123"/>
        <v>0</v>
      </c>
      <c s="375"/>
      <c s="376"/>
      <c s="395" t="str">
        <f t="shared" si="124"/>
        <v/>
      </c>
      <c s="375"/>
      <c s="377"/>
    </row>
    <row r="1753" spans="4:19" ht="15.75">
      <c r="D1753">
        <f t="shared" si="121"/>
        <v>0</v>
      </c>
      <c s="338"/>
      <c s="338"/>
      <c s="337"/>
      <c s="339"/>
      <c s="340"/>
      <c s="340"/>
      <c s="339"/>
      <c s="373"/>
      <c s="334">
        <f t="shared" si="122"/>
        <v>0</v>
      </c>
      <c s="374">
        <f t="shared" si="123"/>
        <v>0</v>
      </c>
      <c s="375"/>
      <c s="376"/>
      <c s="395" t="str">
        <f t="shared" si="124"/>
        <v/>
      </c>
      <c s="375"/>
      <c s="377"/>
    </row>
    <row r="1754" spans="4:19" ht="15.75">
      <c r="D1754">
        <f t="shared" si="121"/>
        <v>0</v>
      </c>
      <c s="338"/>
      <c s="338"/>
      <c s="337"/>
      <c s="339"/>
      <c s="340"/>
      <c s="340"/>
      <c s="339"/>
      <c s="373"/>
      <c s="334">
        <f t="shared" si="122"/>
        <v>0</v>
      </c>
      <c s="374">
        <f t="shared" si="123"/>
        <v>0</v>
      </c>
      <c s="375"/>
      <c s="376"/>
      <c s="395" t="str">
        <f t="shared" si="124"/>
        <v/>
      </c>
      <c s="375"/>
      <c s="377"/>
    </row>
    <row r="1755" spans="4:19" ht="15.75">
      <c r="D1755">
        <f t="shared" si="121"/>
        <v>0</v>
      </c>
      <c s="338"/>
      <c s="338"/>
      <c s="337"/>
      <c s="339"/>
      <c s="340"/>
      <c s="340"/>
      <c s="339"/>
      <c s="373"/>
      <c s="334">
        <f t="shared" si="122"/>
        <v>0</v>
      </c>
      <c s="374">
        <f t="shared" si="123"/>
        <v>0</v>
      </c>
      <c s="375"/>
      <c s="376"/>
      <c s="395" t="str">
        <f t="shared" si="124"/>
        <v/>
      </c>
      <c s="375"/>
      <c s="377"/>
    </row>
    <row r="1756" spans="4:19" ht="15.75">
      <c r="D1756">
        <f t="shared" si="121"/>
        <v>0</v>
      </c>
      <c s="338"/>
      <c s="338"/>
      <c s="337"/>
      <c s="339"/>
      <c s="340"/>
      <c s="340"/>
      <c s="339"/>
      <c s="373"/>
      <c s="334">
        <f t="shared" si="122"/>
        <v>0</v>
      </c>
      <c s="374">
        <f t="shared" si="123"/>
        <v>0</v>
      </c>
      <c s="375"/>
      <c s="376"/>
      <c s="395" t="str">
        <f t="shared" si="124"/>
        <v/>
      </c>
      <c s="375"/>
      <c s="377"/>
    </row>
    <row r="1757" spans="4:19" ht="15.75">
      <c r="D1757">
        <f t="shared" si="121"/>
        <v>0</v>
      </c>
      <c s="338"/>
      <c s="338"/>
      <c s="337"/>
      <c s="339"/>
      <c s="340"/>
      <c s="340"/>
      <c s="339"/>
      <c s="373"/>
      <c s="334">
        <f t="shared" si="122"/>
        <v>0</v>
      </c>
      <c s="374">
        <f t="shared" si="123"/>
        <v>0</v>
      </c>
      <c s="375"/>
      <c s="376"/>
      <c s="395" t="str">
        <f t="shared" si="124"/>
        <v/>
      </c>
      <c s="375"/>
      <c s="377"/>
    </row>
    <row r="1758" spans="4:19" ht="15.75">
      <c r="D1758">
        <f t="shared" si="121"/>
        <v>0</v>
      </c>
      <c s="338"/>
      <c s="338"/>
      <c s="337"/>
      <c s="339"/>
      <c s="340"/>
      <c s="340"/>
      <c s="339"/>
      <c s="373"/>
      <c s="334">
        <f t="shared" si="122"/>
        <v>0</v>
      </c>
      <c s="374">
        <f t="shared" si="123"/>
        <v>0</v>
      </c>
      <c s="375"/>
      <c s="376"/>
      <c s="395" t="str">
        <f t="shared" si="124"/>
        <v/>
      </c>
      <c s="375"/>
      <c s="377"/>
    </row>
    <row r="1759" spans="4:19" ht="15.75">
      <c r="D1759">
        <f t="shared" si="121"/>
        <v>0</v>
      </c>
      <c s="338"/>
      <c s="338"/>
      <c s="337"/>
      <c s="339"/>
      <c s="340"/>
      <c s="340"/>
      <c s="339"/>
      <c s="373"/>
      <c s="334">
        <f t="shared" si="122"/>
        <v>0</v>
      </c>
      <c s="374">
        <f t="shared" si="123"/>
        <v>0</v>
      </c>
      <c s="375"/>
      <c s="376"/>
      <c s="395" t="str">
        <f t="shared" si="124"/>
        <v/>
      </c>
      <c s="375"/>
      <c s="377"/>
    </row>
    <row r="1760" spans="4:19" ht="15.75">
      <c r="D1760">
        <f t="shared" si="121"/>
        <v>0</v>
      </c>
      <c s="338"/>
      <c s="338"/>
      <c s="337"/>
      <c s="339"/>
      <c s="340"/>
      <c s="340"/>
      <c s="339"/>
      <c s="373"/>
      <c s="334">
        <f t="shared" si="122"/>
        <v>0</v>
      </c>
      <c s="374">
        <f t="shared" si="123"/>
        <v>0</v>
      </c>
      <c s="375"/>
      <c s="376"/>
      <c s="395" t="str">
        <f t="shared" si="124"/>
        <v/>
      </c>
      <c s="375"/>
      <c s="377"/>
    </row>
    <row r="1761" spans="4:19" ht="15.75">
      <c r="D1761">
        <f t="shared" si="121"/>
        <v>0</v>
      </c>
      <c s="338"/>
      <c s="338"/>
      <c s="337"/>
      <c s="339"/>
      <c s="340"/>
      <c s="340"/>
      <c s="339"/>
      <c s="373"/>
      <c s="334">
        <f t="shared" si="122"/>
        <v>0</v>
      </c>
      <c s="374">
        <f t="shared" si="123"/>
        <v>0</v>
      </c>
      <c s="375"/>
      <c s="376"/>
      <c s="395" t="str">
        <f t="shared" si="124"/>
        <v/>
      </c>
      <c s="375"/>
      <c s="377"/>
    </row>
    <row r="1762" spans="4:19" ht="15.75">
      <c r="D1762">
        <f t="shared" si="121"/>
        <v>0</v>
      </c>
      <c s="338"/>
      <c s="338"/>
      <c s="337"/>
      <c s="339"/>
      <c s="340"/>
      <c s="340"/>
      <c s="339"/>
      <c s="373"/>
      <c s="334">
        <f t="shared" si="122"/>
        <v>0</v>
      </c>
      <c s="374">
        <f t="shared" si="123"/>
        <v>0</v>
      </c>
      <c s="375"/>
      <c s="376"/>
      <c s="395" t="str">
        <f t="shared" si="124"/>
        <v/>
      </c>
      <c s="375"/>
      <c s="377"/>
    </row>
    <row r="1763" spans="4:19" ht="15.75">
      <c r="D1763">
        <f t="shared" si="121"/>
        <v>0</v>
      </c>
      <c s="338"/>
      <c s="338"/>
      <c s="337"/>
      <c s="339"/>
      <c s="340"/>
      <c s="340"/>
      <c s="339"/>
      <c s="373"/>
      <c s="334">
        <f t="shared" si="122"/>
        <v>0</v>
      </c>
      <c s="374">
        <f t="shared" si="123"/>
        <v>0</v>
      </c>
      <c s="375"/>
      <c s="376"/>
      <c s="395" t="str">
        <f t="shared" si="124"/>
        <v/>
      </c>
      <c s="375"/>
      <c s="377"/>
    </row>
    <row r="1764" spans="4:19" ht="15.75">
      <c r="D1764">
        <f t="shared" si="125" ref="D1764:D1827">IF(E1764&gt;=1,(IF(LEN(I1764)&gt;=2,(IF(LEN(K1764)&gt;=1,(IF(N1764&gt;=18,1,0)),0)),0)),0)</f>
        <v>0</v>
      </c>
      <c s="338"/>
      <c s="338"/>
      <c s="337"/>
      <c s="339"/>
      <c s="340"/>
      <c s="340"/>
      <c s="339"/>
      <c s="373"/>
      <c s="334">
        <f t="shared" si="122"/>
        <v>0</v>
      </c>
      <c s="374">
        <f t="shared" si="123"/>
        <v>0</v>
      </c>
      <c s="375"/>
      <c s="376"/>
      <c s="395" t="str">
        <f t="shared" si="124"/>
        <v/>
      </c>
      <c s="375"/>
      <c s="377"/>
    </row>
    <row r="1765" spans="4:19" ht="15.75">
      <c r="D1765">
        <f t="shared" si="125"/>
        <v>0</v>
      </c>
      <c s="338"/>
      <c s="338"/>
      <c s="337"/>
      <c s="339"/>
      <c s="340"/>
      <c s="340"/>
      <c s="339"/>
      <c s="373"/>
      <c s="334">
        <f t="shared" si="126" ref="M1765:M1828">IFERROR(IF(D1765&gt;=1,(IF(L1765&gt;=$H$1,ROUNDDOWN(($G$1-L1765)/365,0),0)),0),0)</f>
        <v>0</v>
      </c>
      <c s="374">
        <f t="shared" si="127" ref="N1765:N1828">IFERROR(IF(D1765&gt;=1,(IF(L1765&gt;=$H$1,ROUNDDOWN(($G$1-L1765)/365,0),0)),0),0)</f>
        <v>0</v>
      </c>
      <c s="375"/>
      <c s="376"/>
      <c s="395" t="str">
        <f t="shared" si="124"/>
        <v/>
      </c>
      <c s="375"/>
      <c s="377"/>
    </row>
    <row r="1766" spans="4:19" ht="15.75">
      <c r="D1766">
        <f t="shared" si="125"/>
        <v>0</v>
      </c>
      <c s="338"/>
      <c s="338"/>
      <c s="337"/>
      <c s="339"/>
      <c s="340"/>
      <c s="340"/>
      <c s="339"/>
      <c s="373"/>
      <c s="334">
        <f t="shared" si="126"/>
        <v>0</v>
      </c>
      <c s="374">
        <f t="shared" si="127"/>
        <v>0</v>
      </c>
      <c s="375"/>
      <c s="376"/>
      <c s="395" t="str">
        <f t="shared" si="124"/>
        <v/>
      </c>
      <c s="375"/>
      <c s="377"/>
    </row>
    <row r="1767" spans="4:19" ht="15.75">
      <c r="D1767">
        <f t="shared" si="125"/>
        <v>0</v>
      </c>
      <c s="338"/>
      <c s="338"/>
      <c s="337"/>
      <c s="339"/>
      <c s="340"/>
      <c s="340"/>
      <c s="339"/>
      <c s="373"/>
      <c s="334">
        <f t="shared" si="126"/>
        <v>0</v>
      </c>
      <c s="374">
        <f t="shared" si="127"/>
        <v>0</v>
      </c>
      <c s="375"/>
      <c s="376"/>
      <c s="395" t="str">
        <f t="shared" si="124"/>
        <v/>
      </c>
      <c s="375"/>
      <c s="377"/>
    </row>
    <row r="1768" spans="4:19" ht="15.75">
      <c r="D1768">
        <f t="shared" si="125"/>
        <v>0</v>
      </c>
      <c s="338"/>
      <c s="338"/>
      <c s="337"/>
      <c s="339"/>
      <c s="340"/>
      <c s="340"/>
      <c s="339"/>
      <c s="373"/>
      <c s="334">
        <f t="shared" si="126"/>
        <v>0</v>
      </c>
      <c s="374">
        <f t="shared" si="127"/>
        <v>0</v>
      </c>
      <c s="375"/>
      <c s="376"/>
      <c s="395" t="str">
        <f t="shared" si="124"/>
        <v/>
      </c>
      <c s="375"/>
      <c s="377"/>
    </row>
    <row r="1769" spans="4:19" ht="15.75">
      <c r="D1769">
        <f t="shared" si="125"/>
        <v>0</v>
      </c>
      <c s="338"/>
      <c s="338"/>
      <c s="337"/>
      <c s="339"/>
      <c s="340"/>
      <c s="340"/>
      <c s="339"/>
      <c s="373"/>
      <c s="334">
        <f t="shared" si="126"/>
        <v>0</v>
      </c>
      <c s="374">
        <f t="shared" si="127"/>
        <v>0</v>
      </c>
      <c s="375"/>
      <c s="376"/>
      <c s="395" t="str">
        <f t="shared" si="124"/>
        <v/>
      </c>
      <c s="375"/>
      <c s="377"/>
    </row>
    <row r="1770" spans="4:19" ht="15.75">
      <c r="D1770">
        <f t="shared" si="125"/>
        <v>0</v>
      </c>
      <c s="338"/>
      <c s="338"/>
      <c s="337"/>
      <c s="339"/>
      <c s="340"/>
      <c s="340"/>
      <c s="339"/>
      <c s="373"/>
      <c s="334">
        <f t="shared" si="126"/>
        <v>0</v>
      </c>
      <c s="374">
        <f t="shared" si="127"/>
        <v>0</v>
      </c>
      <c s="375"/>
      <c s="376"/>
      <c s="395" t="str">
        <f t="shared" si="124"/>
        <v/>
      </c>
      <c s="375"/>
      <c s="377"/>
    </row>
    <row r="1771" spans="4:19" ht="15.75">
      <c r="D1771">
        <f t="shared" si="125"/>
        <v>0</v>
      </c>
      <c s="338"/>
      <c s="338"/>
      <c s="337"/>
      <c s="339"/>
      <c s="340"/>
      <c s="340"/>
      <c s="339"/>
      <c s="373"/>
      <c s="334">
        <f t="shared" si="126"/>
        <v>0</v>
      </c>
      <c s="374">
        <f t="shared" si="127"/>
        <v>0</v>
      </c>
      <c s="375"/>
      <c s="376"/>
      <c s="395" t="str">
        <f t="shared" si="124"/>
        <v/>
      </c>
      <c s="375"/>
      <c s="377"/>
    </row>
    <row r="1772" spans="4:19" ht="15.75">
      <c r="D1772">
        <f t="shared" si="125"/>
        <v>0</v>
      </c>
      <c s="338"/>
      <c s="338"/>
      <c s="337"/>
      <c s="339"/>
      <c s="340"/>
      <c s="340"/>
      <c s="339"/>
      <c s="373"/>
      <c s="334">
        <f t="shared" si="126"/>
        <v>0</v>
      </c>
      <c s="374">
        <f t="shared" si="127"/>
        <v>0</v>
      </c>
      <c s="375"/>
      <c s="376"/>
      <c s="395" t="str">
        <f t="shared" si="124"/>
        <v/>
      </c>
      <c s="375"/>
      <c s="377"/>
    </row>
    <row r="1773" spans="4:19" ht="15.75">
      <c r="D1773">
        <f t="shared" si="125"/>
        <v>0</v>
      </c>
      <c s="338"/>
      <c s="338"/>
      <c s="337"/>
      <c s="339"/>
      <c s="340"/>
      <c s="340"/>
      <c s="339"/>
      <c s="373"/>
      <c s="334">
        <f t="shared" si="126"/>
        <v>0</v>
      </c>
      <c s="374">
        <f t="shared" si="127"/>
        <v>0</v>
      </c>
      <c s="375"/>
      <c s="376"/>
      <c s="395" t="str">
        <f t="shared" si="124"/>
        <v/>
      </c>
      <c s="375"/>
      <c s="377"/>
    </row>
    <row r="1774" spans="4:19" ht="15.75">
      <c r="D1774">
        <f t="shared" si="125"/>
        <v>0</v>
      </c>
      <c s="338"/>
      <c s="338"/>
      <c s="337"/>
      <c s="339"/>
      <c s="340"/>
      <c s="340"/>
      <c s="339"/>
      <c s="373"/>
      <c s="334">
        <f t="shared" si="126"/>
        <v>0</v>
      </c>
      <c s="374">
        <f t="shared" si="127"/>
        <v>0</v>
      </c>
      <c s="375"/>
      <c s="376"/>
      <c s="395" t="str">
        <f t="shared" si="124"/>
        <v/>
      </c>
      <c s="375"/>
      <c s="377"/>
    </row>
    <row r="1775" spans="4:19" ht="15.75">
      <c r="D1775">
        <f t="shared" si="125"/>
        <v>0</v>
      </c>
      <c s="338"/>
      <c s="338"/>
      <c s="337"/>
      <c s="339"/>
      <c s="340"/>
      <c s="340"/>
      <c s="339"/>
      <c s="373"/>
      <c s="334">
        <f t="shared" si="126"/>
        <v>0</v>
      </c>
      <c s="374">
        <f t="shared" si="127"/>
        <v>0</v>
      </c>
      <c s="375"/>
      <c s="376"/>
      <c s="395" t="str">
        <f t="shared" si="124"/>
        <v/>
      </c>
      <c s="375"/>
      <c s="377"/>
    </row>
    <row r="1776" spans="4:19" ht="15.75">
      <c r="D1776">
        <f t="shared" si="125"/>
        <v>0</v>
      </c>
      <c s="338"/>
      <c s="338"/>
      <c s="337"/>
      <c s="339"/>
      <c s="340"/>
      <c s="340"/>
      <c s="339"/>
      <c s="373"/>
      <c s="334">
        <f t="shared" si="126"/>
        <v>0</v>
      </c>
      <c s="374">
        <f t="shared" si="127"/>
        <v>0</v>
      </c>
      <c s="375"/>
      <c s="376"/>
      <c s="395" t="str">
        <f t="shared" si="124"/>
        <v/>
      </c>
      <c s="375"/>
      <c s="377"/>
    </row>
    <row r="1777" spans="4:19" ht="15.75">
      <c r="D1777">
        <f t="shared" si="125"/>
        <v>0</v>
      </c>
      <c s="338"/>
      <c s="338"/>
      <c s="337"/>
      <c s="339"/>
      <c s="340"/>
      <c s="340"/>
      <c s="339"/>
      <c s="373"/>
      <c s="334">
        <f t="shared" si="126"/>
        <v>0</v>
      </c>
      <c s="374">
        <f t="shared" si="127"/>
        <v>0</v>
      </c>
      <c s="375"/>
      <c s="376"/>
      <c s="395" t="str">
        <f t="shared" si="124"/>
        <v/>
      </c>
      <c s="375"/>
      <c s="377"/>
    </row>
    <row r="1778" spans="4:19" ht="15.75">
      <c r="D1778">
        <f t="shared" si="125"/>
        <v>0</v>
      </c>
      <c s="338"/>
      <c s="338"/>
      <c s="337"/>
      <c s="339"/>
      <c s="340"/>
      <c s="340"/>
      <c s="339"/>
      <c s="373"/>
      <c s="334">
        <f t="shared" si="126"/>
        <v>0</v>
      </c>
      <c s="374">
        <f t="shared" si="127"/>
        <v>0</v>
      </c>
      <c s="375"/>
      <c s="376"/>
      <c s="395" t="str">
        <f t="shared" si="124"/>
        <v/>
      </c>
      <c s="375"/>
      <c s="377"/>
    </row>
    <row r="1779" spans="4:19" ht="15.75">
      <c r="D1779">
        <f t="shared" si="125"/>
        <v>0</v>
      </c>
      <c s="338"/>
      <c s="338"/>
      <c s="337"/>
      <c s="339"/>
      <c s="340"/>
      <c s="340"/>
      <c s="339"/>
      <c s="373"/>
      <c s="334">
        <f t="shared" si="126"/>
        <v>0</v>
      </c>
      <c s="374">
        <f t="shared" si="127"/>
        <v>0</v>
      </c>
      <c s="375"/>
      <c s="376"/>
      <c s="395" t="str">
        <f t="shared" si="124"/>
        <v/>
      </c>
      <c s="375"/>
      <c s="377"/>
    </row>
    <row r="1780" spans="4:19" ht="15.75">
      <c r="D1780">
        <f t="shared" si="125"/>
        <v>0</v>
      </c>
      <c s="338"/>
      <c s="338"/>
      <c s="337"/>
      <c s="339"/>
      <c s="340"/>
      <c s="340"/>
      <c s="339"/>
      <c s="373"/>
      <c s="334">
        <f t="shared" si="126"/>
        <v>0</v>
      </c>
      <c s="374">
        <f t="shared" si="127"/>
        <v>0</v>
      </c>
      <c s="375"/>
      <c s="376"/>
      <c s="395" t="str">
        <f t="shared" si="124"/>
        <v/>
      </c>
      <c s="375"/>
      <c s="377"/>
    </row>
    <row r="1781" spans="4:19" ht="15.75">
      <c r="D1781">
        <f t="shared" si="125"/>
        <v>0</v>
      </c>
      <c s="338"/>
      <c s="338"/>
      <c s="337"/>
      <c s="339"/>
      <c s="340"/>
      <c s="340"/>
      <c s="339"/>
      <c s="373"/>
      <c s="334">
        <f t="shared" si="126"/>
        <v>0</v>
      </c>
      <c s="374">
        <f t="shared" si="127"/>
        <v>0</v>
      </c>
      <c s="375"/>
      <c s="376"/>
      <c s="395" t="str">
        <f t="shared" si="124"/>
        <v/>
      </c>
      <c s="375"/>
      <c s="377"/>
    </row>
    <row r="1782" spans="4:19" ht="15.75">
      <c r="D1782">
        <f t="shared" si="125"/>
        <v>0</v>
      </c>
      <c s="338"/>
      <c s="338"/>
      <c s="337"/>
      <c s="339"/>
      <c s="340"/>
      <c s="340"/>
      <c s="339"/>
      <c s="373"/>
      <c s="334">
        <f t="shared" si="126"/>
        <v>0</v>
      </c>
      <c s="374">
        <f t="shared" si="127"/>
        <v>0</v>
      </c>
      <c s="375"/>
      <c s="376"/>
      <c s="395" t="str">
        <f t="shared" si="124"/>
        <v/>
      </c>
      <c s="375"/>
      <c s="377"/>
    </row>
    <row r="1783" spans="4:19" ht="15.75">
      <c r="D1783">
        <f t="shared" si="125"/>
        <v>0</v>
      </c>
      <c s="338"/>
      <c s="338"/>
      <c s="337"/>
      <c s="339"/>
      <c s="340"/>
      <c s="340"/>
      <c s="339"/>
      <c s="373"/>
      <c s="334">
        <f t="shared" si="126"/>
        <v>0</v>
      </c>
      <c s="374">
        <f t="shared" si="127"/>
        <v>0</v>
      </c>
      <c s="375"/>
      <c s="376"/>
      <c s="395" t="str">
        <f t="shared" si="124"/>
        <v/>
      </c>
      <c s="375"/>
      <c s="377"/>
    </row>
    <row r="1784" spans="4:19" ht="15.75">
      <c r="D1784">
        <f t="shared" si="125"/>
        <v>0</v>
      </c>
      <c s="338"/>
      <c s="338"/>
      <c s="337"/>
      <c s="339"/>
      <c s="340"/>
      <c s="340"/>
      <c s="339"/>
      <c s="373"/>
      <c s="334">
        <f t="shared" si="126"/>
        <v>0</v>
      </c>
      <c s="374">
        <f t="shared" si="127"/>
        <v>0</v>
      </c>
      <c s="375"/>
      <c s="376"/>
      <c s="395" t="str">
        <f t="shared" si="124"/>
        <v/>
      </c>
      <c s="375"/>
      <c s="377"/>
    </row>
    <row r="1785" spans="4:19" ht="15.75">
      <c r="D1785">
        <f t="shared" si="125"/>
        <v>0</v>
      </c>
      <c s="338"/>
      <c s="338"/>
      <c s="337"/>
      <c s="339"/>
      <c s="340"/>
      <c s="340"/>
      <c s="339"/>
      <c s="373"/>
      <c s="334">
        <f t="shared" si="126"/>
        <v>0</v>
      </c>
      <c s="374">
        <f t="shared" si="127"/>
        <v>0</v>
      </c>
      <c s="375"/>
      <c s="376"/>
      <c s="395" t="str">
        <f t="shared" si="124"/>
        <v/>
      </c>
      <c s="375"/>
      <c s="377"/>
    </row>
    <row r="1786" spans="4:19" ht="15.75">
      <c r="D1786">
        <f t="shared" si="125"/>
        <v>0</v>
      </c>
      <c s="338"/>
      <c s="338"/>
      <c s="337"/>
      <c s="339"/>
      <c s="340"/>
      <c s="340"/>
      <c s="339"/>
      <c s="373"/>
      <c s="334">
        <f t="shared" si="126"/>
        <v>0</v>
      </c>
      <c s="374">
        <f t="shared" si="127"/>
        <v>0</v>
      </c>
      <c s="375"/>
      <c s="376"/>
      <c s="395" t="str">
        <f t="shared" si="124"/>
        <v/>
      </c>
      <c s="375"/>
      <c s="377"/>
    </row>
    <row r="1787" spans="4:19" ht="15.75">
      <c r="D1787">
        <f t="shared" si="125"/>
        <v>0</v>
      </c>
      <c s="338"/>
      <c s="338"/>
      <c s="337"/>
      <c s="339"/>
      <c s="340"/>
      <c s="340"/>
      <c s="339"/>
      <c s="373"/>
      <c s="334">
        <f t="shared" si="126"/>
        <v>0</v>
      </c>
      <c s="374">
        <f t="shared" si="127"/>
        <v>0</v>
      </c>
      <c s="375"/>
      <c s="376"/>
      <c s="395" t="str">
        <f t="shared" si="124"/>
        <v/>
      </c>
      <c s="375"/>
      <c s="377"/>
    </row>
    <row r="1788" spans="4:19" ht="15.75">
      <c r="D1788">
        <f t="shared" si="125"/>
        <v>0</v>
      </c>
      <c s="338"/>
      <c s="338"/>
      <c s="337"/>
      <c s="339"/>
      <c s="340"/>
      <c s="340"/>
      <c s="339"/>
      <c s="373"/>
      <c s="334">
        <f t="shared" si="126"/>
        <v>0</v>
      </c>
      <c s="374">
        <f t="shared" si="127"/>
        <v>0</v>
      </c>
      <c s="375"/>
      <c s="376"/>
      <c s="395" t="str">
        <f t="shared" si="124"/>
        <v/>
      </c>
      <c s="375"/>
      <c s="377"/>
    </row>
    <row r="1789" spans="4:19" ht="15.75">
      <c r="D1789">
        <f t="shared" si="125"/>
        <v>0</v>
      </c>
      <c s="338"/>
      <c s="338"/>
      <c s="337"/>
      <c s="339"/>
      <c s="340"/>
      <c s="340"/>
      <c s="339"/>
      <c s="373"/>
      <c s="334">
        <f t="shared" si="126"/>
        <v>0</v>
      </c>
      <c s="374">
        <f t="shared" si="127"/>
        <v>0</v>
      </c>
      <c s="375"/>
      <c s="376"/>
      <c s="395" t="str">
        <f t="shared" si="124"/>
        <v/>
      </c>
      <c s="375"/>
      <c s="377"/>
    </row>
    <row r="1790" spans="4:19" ht="15.75">
      <c r="D1790">
        <f t="shared" si="125"/>
        <v>0</v>
      </c>
      <c s="338"/>
      <c s="338"/>
      <c s="337"/>
      <c s="339"/>
      <c s="340"/>
      <c s="340"/>
      <c s="339"/>
      <c s="373"/>
      <c s="334">
        <f t="shared" si="126"/>
        <v>0</v>
      </c>
      <c s="374">
        <f t="shared" si="127"/>
        <v>0</v>
      </c>
      <c s="375"/>
      <c s="376"/>
      <c s="395" t="str">
        <f t="shared" si="124"/>
        <v/>
      </c>
      <c s="375"/>
      <c s="377"/>
    </row>
    <row r="1791" spans="4:19" ht="15.75">
      <c r="D1791">
        <f t="shared" si="125"/>
        <v>0</v>
      </c>
      <c s="338"/>
      <c s="338"/>
      <c s="337"/>
      <c s="339"/>
      <c s="340"/>
      <c s="340"/>
      <c s="339"/>
      <c s="373"/>
      <c s="334">
        <f t="shared" si="126"/>
        <v>0</v>
      </c>
      <c s="374">
        <f t="shared" si="127"/>
        <v>0</v>
      </c>
      <c s="375"/>
      <c s="376"/>
      <c s="395" t="str">
        <f t="shared" si="124"/>
        <v/>
      </c>
      <c s="375"/>
      <c s="377"/>
    </row>
    <row r="1792" spans="4:19" ht="15.75">
      <c r="D1792">
        <f t="shared" si="125"/>
        <v>0</v>
      </c>
      <c s="338"/>
      <c s="338"/>
      <c s="337"/>
      <c s="339"/>
      <c s="340"/>
      <c s="340"/>
      <c s="339"/>
      <c s="373"/>
      <c s="334">
        <f t="shared" si="126"/>
        <v>0</v>
      </c>
      <c s="374">
        <f t="shared" si="127"/>
        <v>0</v>
      </c>
      <c s="375"/>
      <c s="376"/>
      <c s="395" t="str">
        <f t="shared" si="124"/>
        <v/>
      </c>
      <c s="375"/>
      <c s="377"/>
    </row>
    <row r="1793" spans="4:19" ht="15.75">
      <c r="D1793">
        <f t="shared" si="125"/>
        <v>0</v>
      </c>
      <c s="338"/>
      <c s="338"/>
      <c s="337"/>
      <c s="339"/>
      <c s="340"/>
      <c s="340"/>
      <c s="339"/>
      <c s="373"/>
      <c s="334">
        <f t="shared" si="126"/>
        <v>0</v>
      </c>
      <c s="374">
        <f t="shared" si="127"/>
        <v>0</v>
      </c>
      <c s="375"/>
      <c s="376"/>
      <c s="395" t="str">
        <f t="shared" si="124"/>
        <v/>
      </c>
      <c s="375"/>
      <c s="377"/>
    </row>
    <row r="1794" spans="4:19" ht="15.75">
      <c r="D1794">
        <f t="shared" si="125"/>
        <v>0</v>
      </c>
      <c s="338"/>
      <c s="338"/>
      <c s="337"/>
      <c s="339"/>
      <c s="340"/>
      <c s="340"/>
      <c s="339"/>
      <c s="373"/>
      <c s="334">
        <f t="shared" si="126"/>
        <v>0</v>
      </c>
      <c s="374">
        <f t="shared" si="127"/>
        <v>0</v>
      </c>
      <c s="375"/>
      <c s="376"/>
      <c s="395" t="str">
        <f t="shared" si="124"/>
        <v/>
      </c>
      <c s="375"/>
      <c s="377"/>
    </row>
    <row r="1795" spans="4:19" ht="15.75">
      <c r="D1795">
        <f t="shared" si="125"/>
        <v>0</v>
      </c>
      <c s="338"/>
      <c s="338"/>
      <c s="337"/>
      <c s="339"/>
      <c s="340"/>
      <c s="340"/>
      <c s="339"/>
      <c s="373"/>
      <c s="334">
        <f t="shared" si="126"/>
        <v>0</v>
      </c>
      <c s="374">
        <f t="shared" si="127"/>
        <v>0</v>
      </c>
      <c s="375"/>
      <c s="376"/>
      <c s="395" t="str">
        <f t="shared" si="124"/>
        <v/>
      </c>
      <c s="375"/>
      <c s="377"/>
    </row>
    <row r="1796" spans="4:19" ht="15.75">
      <c r="D1796">
        <f t="shared" si="125"/>
        <v>0</v>
      </c>
      <c s="338"/>
      <c s="338"/>
      <c s="337"/>
      <c s="339"/>
      <c s="340"/>
      <c s="340"/>
      <c s="339"/>
      <c s="373"/>
      <c s="334">
        <f t="shared" si="126"/>
        <v>0</v>
      </c>
      <c s="374">
        <f t="shared" si="127"/>
        <v>0</v>
      </c>
      <c s="375"/>
      <c s="376"/>
      <c s="395" t="str">
        <f t="shared" si="124"/>
        <v/>
      </c>
      <c s="375"/>
      <c s="377"/>
    </row>
    <row r="1797" spans="4:19" ht="15.75">
      <c r="D1797">
        <f t="shared" si="125"/>
        <v>0</v>
      </c>
      <c s="338"/>
      <c s="338"/>
      <c s="337"/>
      <c s="339"/>
      <c s="340"/>
      <c s="340"/>
      <c s="339"/>
      <c s="373"/>
      <c s="334">
        <f t="shared" si="126"/>
        <v>0</v>
      </c>
      <c s="374">
        <f t="shared" si="127"/>
        <v>0</v>
      </c>
      <c s="375"/>
      <c s="376"/>
      <c s="395" t="str">
        <f t="shared" si="124"/>
        <v/>
      </c>
      <c s="375"/>
      <c s="377"/>
    </row>
    <row r="1798" spans="4:19" ht="15.75">
      <c r="D1798">
        <f t="shared" si="125"/>
        <v>0</v>
      </c>
      <c s="338"/>
      <c s="338"/>
      <c s="337"/>
      <c s="339"/>
      <c s="340"/>
      <c s="340"/>
      <c s="339"/>
      <c s="373"/>
      <c s="334">
        <f t="shared" si="126"/>
        <v>0</v>
      </c>
      <c s="374">
        <f t="shared" si="127"/>
        <v>0</v>
      </c>
      <c s="375"/>
      <c s="376"/>
      <c s="395" t="str">
        <f t="shared" si="124"/>
        <v/>
      </c>
      <c s="375"/>
      <c s="377"/>
    </row>
    <row r="1799" spans="4:19" ht="15.75">
      <c r="D1799">
        <f t="shared" si="125"/>
        <v>0</v>
      </c>
      <c s="338"/>
      <c s="338"/>
      <c s="337"/>
      <c s="339"/>
      <c s="340"/>
      <c s="340"/>
      <c s="339"/>
      <c s="373"/>
      <c s="334">
        <f t="shared" si="126"/>
        <v>0</v>
      </c>
      <c s="374">
        <f t="shared" si="127"/>
        <v>0</v>
      </c>
      <c s="375"/>
      <c s="376"/>
      <c s="395" t="str">
        <f t="shared" si="128" ref="Q1799:Q1862">SUBSTITUTE(P1799,LEFT(P1799,8),"xxxxxxxx")</f>
        <v/>
      </c>
      <c s="375"/>
      <c s="377"/>
    </row>
    <row r="1800" spans="4:19" ht="15.75">
      <c r="D1800">
        <f t="shared" si="125"/>
        <v>0</v>
      </c>
      <c s="338"/>
      <c s="338"/>
      <c s="337"/>
      <c s="339"/>
      <c s="340"/>
      <c s="340"/>
      <c s="339"/>
      <c s="373"/>
      <c s="334">
        <f t="shared" si="126"/>
        <v>0</v>
      </c>
      <c s="374">
        <f t="shared" si="127"/>
        <v>0</v>
      </c>
      <c s="375"/>
      <c s="376"/>
      <c s="395" t="str">
        <f t="shared" si="128"/>
        <v/>
      </c>
      <c s="375"/>
      <c s="377"/>
    </row>
    <row r="1801" spans="4:19" ht="15.75">
      <c r="D1801">
        <f t="shared" si="125"/>
        <v>0</v>
      </c>
      <c s="338"/>
      <c s="338"/>
      <c s="337"/>
      <c s="339"/>
      <c s="340"/>
      <c s="340"/>
      <c s="339"/>
      <c s="373"/>
      <c s="334">
        <f t="shared" si="126"/>
        <v>0</v>
      </c>
      <c s="374">
        <f t="shared" si="127"/>
        <v>0</v>
      </c>
      <c s="375"/>
      <c s="376"/>
      <c s="395" t="str">
        <f t="shared" si="128"/>
        <v/>
      </c>
      <c s="375"/>
      <c s="377"/>
    </row>
    <row r="1802" spans="4:19" ht="15.75">
      <c r="D1802">
        <f t="shared" si="125"/>
        <v>0</v>
      </c>
      <c s="338"/>
      <c s="338"/>
      <c s="337"/>
      <c s="339"/>
      <c s="340"/>
      <c s="340"/>
      <c s="339"/>
      <c s="373"/>
      <c s="334">
        <f t="shared" si="126"/>
        <v>0</v>
      </c>
      <c s="374">
        <f t="shared" si="127"/>
        <v>0</v>
      </c>
      <c s="375"/>
      <c s="376"/>
      <c s="395" t="str">
        <f t="shared" si="128"/>
        <v/>
      </c>
      <c s="375"/>
      <c s="377"/>
    </row>
    <row r="1803" spans="4:19" ht="15.75">
      <c r="D1803">
        <f t="shared" si="125"/>
        <v>0</v>
      </c>
      <c s="338"/>
      <c s="338"/>
      <c s="337"/>
      <c s="339"/>
      <c s="340"/>
      <c s="340"/>
      <c s="339"/>
      <c s="373"/>
      <c s="334">
        <f t="shared" si="126"/>
        <v>0</v>
      </c>
      <c s="374">
        <f t="shared" si="127"/>
        <v>0</v>
      </c>
      <c s="375"/>
      <c s="376"/>
      <c s="395" t="str">
        <f t="shared" si="128"/>
        <v/>
      </c>
      <c s="375"/>
      <c s="377"/>
    </row>
    <row r="1804" spans="4:19" ht="15.75">
      <c r="D1804">
        <f t="shared" si="125"/>
        <v>0</v>
      </c>
      <c s="338"/>
      <c s="338"/>
      <c s="337"/>
      <c s="339"/>
      <c s="340"/>
      <c s="340"/>
      <c s="339"/>
      <c s="373"/>
      <c s="334">
        <f t="shared" si="126"/>
        <v>0</v>
      </c>
      <c s="374">
        <f t="shared" si="127"/>
        <v>0</v>
      </c>
      <c s="375"/>
      <c s="376"/>
      <c s="395" t="str">
        <f t="shared" si="128"/>
        <v/>
      </c>
      <c s="375"/>
      <c s="377"/>
    </row>
    <row r="1805" spans="4:19" ht="15.75">
      <c r="D1805">
        <f t="shared" si="125"/>
        <v>0</v>
      </c>
      <c s="338"/>
      <c s="338"/>
      <c s="337"/>
      <c s="339"/>
      <c s="340"/>
      <c s="340"/>
      <c s="339"/>
      <c s="373"/>
      <c s="334">
        <f t="shared" si="126"/>
        <v>0</v>
      </c>
      <c s="374">
        <f t="shared" si="127"/>
        <v>0</v>
      </c>
      <c s="375"/>
      <c s="376"/>
      <c s="395" t="str">
        <f t="shared" si="128"/>
        <v/>
      </c>
      <c s="375"/>
      <c s="377"/>
    </row>
    <row r="1806" spans="4:19" ht="15.75">
      <c r="D1806">
        <f t="shared" si="125"/>
        <v>0</v>
      </c>
      <c s="338"/>
      <c s="338"/>
      <c s="337"/>
      <c s="339"/>
      <c s="340"/>
      <c s="340"/>
      <c s="339"/>
      <c s="373"/>
      <c s="334">
        <f t="shared" si="126"/>
        <v>0</v>
      </c>
      <c s="374">
        <f t="shared" si="127"/>
        <v>0</v>
      </c>
      <c s="375"/>
      <c s="376"/>
      <c s="395" t="str">
        <f t="shared" si="128"/>
        <v/>
      </c>
      <c s="375"/>
      <c s="377"/>
    </row>
    <row r="1807" spans="4:19" ht="15.75">
      <c r="D1807">
        <f t="shared" si="125"/>
        <v>0</v>
      </c>
      <c s="338"/>
      <c s="338"/>
      <c s="337"/>
      <c s="339"/>
      <c s="340"/>
      <c s="340"/>
      <c s="339"/>
      <c s="373"/>
      <c s="334">
        <f t="shared" si="126"/>
        <v>0</v>
      </c>
      <c s="374">
        <f t="shared" si="127"/>
        <v>0</v>
      </c>
      <c s="375"/>
      <c s="376"/>
      <c s="395" t="str">
        <f t="shared" si="128"/>
        <v/>
      </c>
      <c s="375"/>
      <c s="377"/>
    </row>
    <row r="1808" spans="4:19" ht="15.75">
      <c r="D1808">
        <f t="shared" si="125"/>
        <v>0</v>
      </c>
      <c s="338"/>
      <c s="338"/>
      <c s="337"/>
      <c s="339"/>
      <c s="340"/>
      <c s="340"/>
      <c s="339"/>
      <c s="373"/>
      <c s="334">
        <f t="shared" si="126"/>
        <v>0</v>
      </c>
      <c s="374">
        <f t="shared" si="127"/>
        <v>0</v>
      </c>
      <c s="375"/>
      <c s="376"/>
      <c s="395" t="str">
        <f t="shared" si="128"/>
        <v/>
      </c>
      <c s="375"/>
      <c s="377"/>
    </row>
    <row r="1809" spans="4:19" ht="15.75">
      <c r="D1809">
        <f t="shared" si="125"/>
        <v>0</v>
      </c>
      <c s="338"/>
      <c s="338"/>
      <c s="337"/>
      <c s="339"/>
      <c s="340"/>
      <c s="340"/>
      <c s="339"/>
      <c s="373"/>
      <c s="334">
        <f t="shared" si="126"/>
        <v>0</v>
      </c>
      <c s="374">
        <f t="shared" si="127"/>
        <v>0</v>
      </c>
      <c s="375"/>
      <c s="376"/>
      <c s="395" t="str">
        <f t="shared" si="128"/>
        <v/>
      </c>
      <c s="375"/>
      <c s="377"/>
    </row>
    <row r="1810" spans="4:19" ht="15.75">
      <c r="D1810">
        <f t="shared" si="125"/>
        <v>0</v>
      </c>
      <c s="338"/>
      <c s="338"/>
      <c s="337"/>
      <c s="339"/>
      <c s="340"/>
      <c s="340"/>
      <c s="339"/>
      <c s="373"/>
      <c s="334">
        <f t="shared" si="126"/>
        <v>0</v>
      </c>
      <c s="374">
        <f t="shared" si="127"/>
        <v>0</v>
      </c>
      <c s="375"/>
      <c s="376"/>
      <c s="395" t="str">
        <f t="shared" si="128"/>
        <v/>
      </c>
      <c s="375"/>
      <c s="377"/>
    </row>
    <row r="1811" spans="4:19" ht="15.75">
      <c r="D1811">
        <f t="shared" si="125"/>
        <v>0</v>
      </c>
      <c s="338"/>
      <c s="338"/>
      <c s="337"/>
      <c s="339"/>
      <c s="340"/>
      <c s="340"/>
      <c s="339"/>
      <c s="373"/>
      <c s="334">
        <f t="shared" si="126"/>
        <v>0</v>
      </c>
      <c s="374">
        <f t="shared" si="127"/>
        <v>0</v>
      </c>
      <c s="375"/>
      <c s="376"/>
      <c s="395" t="str">
        <f t="shared" si="128"/>
        <v/>
      </c>
      <c s="375"/>
      <c s="377"/>
    </row>
    <row r="1812" spans="4:19" ht="15.75">
      <c r="D1812">
        <f t="shared" si="125"/>
        <v>0</v>
      </c>
      <c s="338"/>
      <c s="338"/>
      <c s="337"/>
      <c s="339"/>
      <c s="340"/>
      <c s="340"/>
      <c s="339"/>
      <c s="373"/>
      <c s="334">
        <f t="shared" si="126"/>
        <v>0</v>
      </c>
      <c s="374">
        <f t="shared" si="127"/>
        <v>0</v>
      </c>
      <c s="375"/>
      <c s="376"/>
      <c s="395" t="str">
        <f t="shared" si="128"/>
        <v/>
      </c>
      <c s="375"/>
      <c s="377"/>
    </row>
    <row r="1813" spans="4:19" ht="15.75">
      <c r="D1813">
        <f t="shared" si="125"/>
        <v>0</v>
      </c>
      <c s="338"/>
      <c s="338"/>
      <c s="337"/>
      <c s="339"/>
      <c s="340"/>
      <c s="340"/>
      <c s="339"/>
      <c s="373"/>
      <c s="334">
        <f t="shared" si="126"/>
        <v>0</v>
      </c>
      <c s="374">
        <f t="shared" si="127"/>
        <v>0</v>
      </c>
      <c s="375"/>
      <c s="376"/>
      <c s="395" t="str">
        <f t="shared" si="128"/>
        <v/>
      </c>
      <c s="375"/>
      <c s="377"/>
    </row>
    <row r="1814" spans="4:19" ht="15.75">
      <c r="D1814">
        <f t="shared" si="125"/>
        <v>0</v>
      </c>
      <c s="338"/>
      <c s="338"/>
      <c s="337"/>
      <c s="339"/>
      <c s="340"/>
      <c s="340"/>
      <c s="339"/>
      <c s="373"/>
      <c s="334">
        <f t="shared" si="126"/>
        <v>0</v>
      </c>
      <c s="374">
        <f t="shared" si="127"/>
        <v>0</v>
      </c>
      <c s="375"/>
      <c s="376"/>
      <c s="395" t="str">
        <f t="shared" si="128"/>
        <v/>
      </c>
      <c s="375"/>
      <c s="377"/>
    </row>
    <row r="1815" spans="4:19" ht="15.75">
      <c r="D1815">
        <f t="shared" si="125"/>
        <v>0</v>
      </c>
      <c s="338"/>
      <c s="338"/>
      <c s="337"/>
      <c s="339"/>
      <c s="340"/>
      <c s="340"/>
      <c s="339"/>
      <c s="373"/>
      <c s="334">
        <f t="shared" si="126"/>
        <v>0</v>
      </c>
      <c s="374">
        <f t="shared" si="127"/>
        <v>0</v>
      </c>
      <c s="375"/>
      <c s="376"/>
      <c s="395" t="str">
        <f t="shared" si="128"/>
        <v/>
      </c>
      <c s="375"/>
      <c s="377"/>
    </row>
    <row r="1816" spans="4:19" ht="15.75">
      <c r="D1816">
        <f t="shared" si="125"/>
        <v>0</v>
      </c>
      <c s="338"/>
      <c s="338"/>
      <c s="337"/>
      <c s="339"/>
      <c s="340"/>
      <c s="340"/>
      <c s="339"/>
      <c s="373"/>
      <c s="334">
        <f t="shared" si="126"/>
        <v>0</v>
      </c>
      <c s="374">
        <f t="shared" si="127"/>
        <v>0</v>
      </c>
      <c s="375"/>
      <c s="376"/>
      <c s="395" t="str">
        <f t="shared" si="128"/>
        <v/>
      </c>
      <c s="375"/>
      <c s="377"/>
    </row>
    <row r="1817" spans="4:19" ht="15.75">
      <c r="D1817">
        <f t="shared" si="125"/>
        <v>0</v>
      </c>
      <c s="338"/>
      <c s="338"/>
      <c s="337"/>
      <c s="339"/>
      <c s="340"/>
      <c s="340"/>
      <c s="339"/>
      <c s="373"/>
      <c s="334">
        <f t="shared" si="126"/>
        <v>0</v>
      </c>
      <c s="374">
        <f t="shared" si="127"/>
        <v>0</v>
      </c>
      <c s="375"/>
      <c s="376"/>
      <c s="395" t="str">
        <f t="shared" si="128"/>
        <v/>
      </c>
      <c s="375"/>
      <c s="377"/>
    </row>
    <row r="1818" spans="4:19" ht="15.75">
      <c r="D1818">
        <f t="shared" si="125"/>
        <v>0</v>
      </c>
      <c s="338"/>
      <c s="338"/>
      <c s="337"/>
      <c s="339"/>
      <c s="340"/>
      <c s="340"/>
      <c s="339"/>
      <c s="373"/>
      <c s="334">
        <f t="shared" si="126"/>
        <v>0</v>
      </c>
      <c s="374">
        <f t="shared" si="127"/>
        <v>0</v>
      </c>
      <c s="375"/>
      <c s="376"/>
      <c s="395" t="str">
        <f t="shared" si="128"/>
        <v/>
      </c>
      <c s="375"/>
      <c s="377"/>
    </row>
    <row r="1819" spans="4:19" ht="15.75">
      <c r="D1819">
        <f t="shared" si="125"/>
        <v>0</v>
      </c>
      <c s="338"/>
      <c s="338"/>
      <c s="337"/>
      <c s="339"/>
      <c s="340"/>
      <c s="340"/>
      <c s="339"/>
      <c s="373"/>
      <c s="334">
        <f t="shared" si="126"/>
        <v>0</v>
      </c>
      <c s="374">
        <f t="shared" si="127"/>
        <v>0</v>
      </c>
      <c s="375"/>
      <c s="376"/>
      <c s="395" t="str">
        <f t="shared" si="128"/>
        <v/>
      </c>
      <c s="375"/>
      <c s="377"/>
    </row>
    <row r="1820" spans="4:19" ht="15.75">
      <c r="D1820">
        <f t="shared" si="125"/>
        <v>0</v>
      </c>
      <c s="338"/>
      <c s="338"/>
      <c s="337"/>
      <c s="339"/>
      <c s="340"/>
      <c s="340"/>
      <c s="339"/>
      <c s="373"/>
      <c s="334">
        <f t="shared" si="126"/>
        <v>0</v>
      </c>
      <c s="374">
        <f t="shared" si="127"/>
        <v>0</v>
      </c>
      <c s="375"/>
      <c s="376"/>
      <c s="395" t="str">
        <f t="shared" si="128"/>
        <v/>
      </c>
      <c s="375"/>
      <c s="377"/>
    </row>
    <row r="1821" spans="4:19" ht="15.75">
      <c r="D1821">
        <f t="shared" si="125"/>
        <v>0</v>
      </c>
      <c s="338"/>
      <c s="338"/>
      <c s="337"/>
      <c s="339"/>
      <c s="340"/>
      <c s="340"/>
      <c s="339"/>
      <c s="373"/>
      <c s="334">
        <f t="shared" si="126"/>
        <v>0</v>
      </c>
      <c s="374">
        <f t="shared" si="127"/>
        <v>0</v>
      </c>
      <c s="375"/>
      <c s="376"/>
      <c s="395" t="str">
        <f t="shared" si="128"/>
        <v/>
      </c>
      <c s="375"/>
      <c s="377"/>
    </row>
    <row r="1822" spans="4:19" ht="15.75">
      <c r="D1822">
        <f t="shared" si="125"/>
        <v>0</v>
      </c>
      <c s="338"/>
      <c s="338"/>
      <c s="337"/>
      <c s="339"/>
      <c s="340"/>
      <c s="340"/>
      <c s="339"/>
      <c s="373"/>
      <c s="334">
        <f t="shared" si="126"/>
        <v>0</v>
      </c>
      <c s="374">
        <f t="shared" si="127"/>
        <v>0</v>
      </c>
      <c s="375"/>
      <c s="376"/>
      <c s="395" t="str">
        <f t="shared" si="128"/>
        <v/>
      </c>
      <c s="375"/>
      <c s="377"/>
    </row>
    <row r="1823" spans="4:19" ht="15.75">
      <c r="D1823">
        <f t="shared" si="125"/>
        <v>0</v>
      </c>
      <c s="338"/>
      <c s="338"/>
      <c s="337"/>
      <c s="339"/>
      <c s="340"/>
      <c s="340"/>
      <c s="339"/>
      <c s="373"/>
      <c s="334">
        <f t="shared" si="126"/>
        <v>0</v>
      </c>
      <c s="374">
        <f t="shared" si="127"/>
        <v>0</v>
      </c>
      <c s="375"/>
      <c s="376"/>
      <c s="395" t="str">
        <f t="shared" si="128"/>
        <v/>
      </c>
      <c s="375"/>
      <c s="377"/>
    </row>
    <row r="1824" spans="4:19" ht="15.75">
      <c r="D1824">
        <f t="shared" si="125"/>
        <v>0</v>
      </c>
      <c s="338"/>
      <c s="338"/>
      <c s="337"/>
      <c s="339"/>
      <c s="340"/>
      <c s="340"/>
      <c s="339"/>
      <c s="373"/>
      <c s="334">
        <f t="shared" si="126"/>
        <v>0</v>
      </c>
      <c s="374">
        <f t="shared" si="127"/>
        <v>0</v>
      </c>
      <c s="375"/>
      <c s="376"/>
      <c s="395" t="str">
        <f t="shared" si="128"/>
        <v/>
      </c>
      <c s="375"/>
      <c s="377"/>
    </row>
    <row r="1825" spans="4:19" ht="15.75">
      <c r="D1825">
        <f t="shared" si="125"/>
        <v>0</v>
      </c>
      <c s="338"/>
      <c s="338"/>
      <c s="337"/>
      <c s="339"/>
      <c s="340"/>
      <c s="340"/>
      <c s="339"/>
      <c s="373"/>
      <c s="334">
        <f t="shared" si="126"/>
        <v>0</v>
      </c>
      <c s="374">
        <f t="shared" si="127"/>
        <v>0</v>
      </c>
      <c s="375"/>
      <c s="376"/>
      <c s="395" t="str">
        <f t="shared" si="128"/>
        <v/>
      </c>
      <c s="375"/>
      <c s="377"/>
    </row>
    <row r="1826" spans="4:19" ht="15.75">
      <c r="D1826">
        <f t="shared" si="125"/>
        <v>0</v>
      </c>
      <c s="338"/>
      <c s="338"/>
      <c s="337"/>
      <c s="339"/>
      <c s="340"/>
      <c s="340"/>
      <c s="339"/>
      <c s="373"/>
      <c s="334">
        <f t="shared" si="126"/>
        <v>0</v>
      </c>
      <c s="374">
        <f t="shared" si="127"/>
        <v>0</v>
      </c>
      <c s="375"/>
      <c s="376"/>
      <c s="395" t="str">
        <f t="shared" si="128"/>
        <v/>
      </c>
      <c s="375"/>
      <c s="377"/>
    </row>
    <row r="1827" spans="4:19" ht="15.75">
      <c r="D1827">
        <f t="shared" si="125"/>
        <v>0</v>
      </c>
      <c s="338"/>
      <c s="338"/>
      <c s="337"/>
      <c s="339"/>
      <c s="340"/>
      <c s="340"/>
      <c s="339"/>
      <c s="373"/>
      <c s="334">
        <f t="shared" si="126"/>
        <v>0</v>
      </c>
      <c s="374">
        <f t="shared" si="127"/>
        <v>0</v>
      </c>
      <c s="375"/>
      <c s="376"/>
      <c s="395" t="str">
        <f t="shared" si="128"/>
        <v/>
      </c>
      <c s="375"/>
      <c s="377"/>
    </row>
    <row r="1828" spans="4:19" ht="15.75">
      <c r="D1828">
        <f t="shared" si="129" ref="D1828:D1891">IF(E1828&gt;=1,(IF(LEN(I1828)&gt;=2,(IF(LEN(K1828)&gt;=1,(IF(N1828&gt;=18,1,0)),0)),0)),0)</f>
        <v>0</v>
      </c>
      <c s="338"/>
      <c s="338"/>
      <c s="337"/>
      <c s="339"/>
      <c s="340"/>
      <c s="340"/>
      <c s="339"/>
      <c s="373"/>
      <c s="334">
        <f t="shared" si="126"/>
        <v>0</v>
      </c>
      <c s="374">
        <f t="shared" si="127"/>
        <v>0</v>
      </c>
      <c s="375"/>
      <c s="376"/>
      <c s="395" t="str">
        <f t="shared" si="128"/>
        <v/>
      </c>
      <c s="375"/>
      <c s="377"/>
    </row>
    <row r="1829" spans="4:19" ht="15.75">
      <c r="D1829">
        <f t="shared" si="129"/>
        <v>0</v>
      </c>
      <c s="338"/>
      <c s="338"/>
      <c s="337"/>
      <c s="339"/>
      <c s="340"/>
      <c s="340"/>
      <c s="339"/>
      <c s="373"/>
      <c s="334">
        <f t="shared" si="130" ref="M1829:M1892">IFERROR(IF(D1829&gt;=1,(IF(L1829&gt;=$H$1,ROUNDDOWN(($G$1-L1829)/365,0),0)),0),0)</f>
        <v>0</v>
      </c>
      <c s="374">
        <f t="shared" si="131" ref="N1829:N1892">IFERROR(IF(D1829&gt;=1,(IF(L1829&gt;=$H$1,ROUNDDOWN(($G$1-L1829)/365,0),0)),0),0)</f>
        <v>0</v>
      </c>
      <c s="375"/>
      <c s="376"/>
      <c s="395" t="str">
        <f t="shared" si="128"/>
        <v/>
      </c>
      <c s="375"/>
      <c s="377"/>
    </row>
    <row r="1830" spans="4:19" ht="15.75">
      <c r="D1830">
        <f t="shared" si="129"/>
        <v>0</v>
      </c>
      <c s="338"/>
      <c s="338"/>
      <c s="337"/>
      <c s="339"/>
      <c s="340"/>
      <c s="340"/>
      <c s="339"/>
      <c s="373"/>
      <c s="334">
        <f t="shared" si="130"/>
        <v>0</v>
      </c>
      <c s="374">
        <f t="shared" si="131"/>
        <v>0</v>
      </c>
      <c s="375"/>
      <c s="376"/>
      <c s="395" t="str">
        <f t="shared" si="128"/>
        <v/>
      </c>
      <c s="375"/>
      <c s="377"/>
    </row>
    <row r="1831" spans="4:19" ht="15.75">
      <c r="D1831">
        <f t="shared" si="129"/>
        <v>0</v>
      </c>
      <c s="338"/>
      <c s="338"/>
      <c s="337"/>
      <c s="339"/>
      <c s="340"/>
      <c s="340"/>
      <c s="339"/>
      <c s="373"/>
      <c s="334">
        <f t="shared" si="130"/>
        <v>0</v>
      </c>
      <c s="374">
        <f t="shared" si="131"/>
        <v>0</v>
      </c>
      <c s="375"/>
      <c s="376"/>
      <c s="395" t="str">
        <f t="shared" si="128"/>
        <v/>
      </c>
      <c s="375"/>
      <c s="377"/>
    </row>
    <row r="1832" spans="4:19" ht="15.75">
      <c r="D1832">
        <f t="shared" si="129"/>
        <v>0</v>
      </c>
      <c s="338"/>
      <c s="338"/>
      <c s="337"/>
      <c s="339"/>
      <c s="340"/>
      <c s="340"/>
      <c s="339"/>
      <c s="373"/>
      <c s="334">
        <f t="shared" si="130"/>
        <v>0</v>
      </c>
      <c s="374">
        <f t="shared" si="131"/>
        <v>0</v>
      </c>
      <c s="375"/>
      <c s="376"/>
      <c s="395" t="str">
        <f t="shared" si="128"/>
        <v/>
      </c>
      <c s="375"/>
      <c s="377"/>
    </row>
    <row r="1833" spans="4:19" ht="15.75">
      <c r="D1833">
        <f t="shared" si="129"/>
        <v>0</v>
      </c>
      <c s="338"/>
      <c s="338"/>
      <c s="337"/>
      <c s="339"/>
      <c s="340"/>
      <c s="340"/>
      <c s="339"/>
      <c s="373"/>
      <c s="334">
        <f t="shared" si="130"/>
        <v>0</v>
      </c>
      <c s="374">
        <f t="shared" si="131"/>
        <v>0</v>
      </c>
      <c s="375"/>
      <c s="376"/>
      <c s="395" t="str">
        <f t="shared" si="128"/>
        <v/>
      </c>
      <c s="375"/>
      <c s="377"/>
    </row>
    <row r="1834" spans="4:19" ht="15.75">
      <c r="D1834">
        <f t="shared" si="129"/>
        <v>0</v>
      </c>
      <c s="338"/>
      <c s="338"/>
      <c s="337"/>
      <c s="339"/>
      <c s="340"/>
      <c s="340"/>
      <c s="339"/>
      <c s="373"/>
      <c s="334">
        <f t="shared" si="130"/>
        <v>0</v>
      </c>
      <c s="374">
        <f t="shared" si="131"/>
        <v>0</v>
      </c>
      <c s="375"/>
      <c s="376"/>
      <c s="395" t="str">
        <f t="shared" si="128"/>
        <v/>
      </c>
      <c s="375"/>
      <c s="377"/>
    </row>
    <row r="1835" spans="4:19" ht="15.75">
      <c r="D1835">
        <f t="shared" si="129"/>
        <v>0</v>
      </c>
      <c s="338"/>
      <c s="338"/>
      <c s="337"/>
      <c s="339"/>
      <c s="340"/>
      <c s="340"/>
      <c s="339"/>
      <c s="373"/>
      <c s="334">
        <f t="shared" si="130"/>
        <v>0</v>
      </c>
      <c s="374">
        <f t="shared" si="131"/>
        <v>0</v>
      </c>
      <c s="375"/>
      <c s="376"/>
      <c s="395" t="str">
        <f t="shared" si="128"/>
        <v/>
      </c>
      <c s="375"/>
      <c s="377"/>
    </row>
    <row r="1836" spans="4:19" ht="15.75">
      <c r="D1836">
        <f t="shared" si="129"/>
        <v>0</v>
      </c>
      <c s="338"/>
      <c s="338"/>
      <c s="337"/>
      <c s="339"/>
      <c s="340"/>
      <c s="340"/>
      <c s="339"/>
      <c s="373"/>
      <c s="334">
        <f t="shared" si="130"/>
        <v>0</v>
      </c>
      <c s="374">
        <f t="shared" si="131"/>
        <v>0</v>
      </c>
      <c s="375"/>
      <c s="376"/>
      <c s="395" t="str">
        <f t="shared" si="128"/>
        <v/>
      </c>
      <c s="375"/>
      <c s="377"/>
    </row>
    <row r="1837" spans="4:19" ht="15.75">
      <c r="D1837">
        <f t="shared" si="129"/>
        <v>0</v>
      </c>
      <c s="338"/>
      <c s="338"/>
      <c s="337"/>
      <c s="339"/>
      <c s="340"/>
      <c s="340"/>
      <c s="339"/>
      <c s="373"/>
      <c s="334">
        <f t="shared" si="130"/>
        <v>0</v>
      </c>
      <c s="374">
        <f t="shared" si="131"/>
        <v>0</v>
      </c>
      <c s="375"/>
      <c s="376"/>
      <c s="395" t="str">
        <f t="shared" si="128"/>
        <v/>
      </c>
      <c s="375"/>
      <c s="377"/>
    </row>
    <row r="1838" spans="4:19" ht="15.75">
      <c r="D1838">
        <f t="shared" si="129"/>
        <v>0</v>
      </c>
      <c s="338"/>
      <c s="338"/>
      <c s="337"/>
      <c s="339"/>
      <c s="340"/>
      <c s="340"/>
      <c s="339"/>
      <c s="373"/>
      <c s="334">
        <f t="shared" si="130"/>
        <v>0</v>
      </c>
      <c s="374">
        <f t="shared" si="131"/>
        <v>0</v>
      </c>
      <c s="375"/>
      <c s="376"/>
      <c s="395" t="str">
        <f t="shared" si="128"/>
        <v/>
      </c>
      <c s="375"/>
      <c s="377"/>
    </row>
    <row r="1839" spans="4:19" ht="15.75">
      <c r="D1839">
        <f t="shared" si="129"/>
        <v>0</v>
      </c>
      <c s="338"/>
      <c s="338"/>
      <c s="337"/>
      <c s="339"/>
      <c s="340"/>
      <c s="340"/>
      <c s="339"/>
      <c s="373"/>
      <c s="334">
        <f t="shared" si="130"/>
        <v>0</v>
      </c>
      <c s="374">
        <f t="shared" si="131"/>
        <v>0</v>
      </c>
      <c s="375"/>
      <c s="376"/>
      <c s="395" t="str">
        <f t="shared" si="128"/>
        <v/>
      </c>
      <c s="375"/>
      <c s="377"/>
    </row>
    <row r="1840" spans="4:19" ht="15.75">
      <c r="D1840">
        <f t="shared" si="129"/>
        <v>0</v>
      </c>
      <c s="338"/>
      <c s="338"/>
      <c s="337"/>
      <c s="339"/>
      <c s="340"/>
      <c s="340"/>
      <c s="339"/>
      <c s="373"/>
      <c s="334">
        <f t="shared" si="130"/>
        <v>0</v>
      </c>
      <c s="374">
        <f t="shared" si="131"/>
        <v>0</v>
      </c>
      <c s="375"/>
      <c s="376"/>
      <c s="395" t="str">
        <f t="shared" si="128"/>
        <v/>
      </c>
      <c s="375"/>
      <c s="377"/>
    </row>
    <row r="1841" spans="4:19" ht="15.75">
      <c r="D1841">
        <f t="shared" si="129"/>
        <v>0</v>
      </c>
      <c s="338"/>
      <c s="338"/>
      <c s="337"/>
      <c s="339"/>
      <c s="340"/>
      <c s="340"/>
      <c s="339"/>
      <c s="373"/>
      <c s="334">
        <f t="shared" si="130"/>
        <v>0</v>
      </c>
      <c s="374">
        <f t="shared" si="131"/>
        <v>0</v>
      </c>
      <c s="375"/>
      <c s="376"/>
      <c s="395" t="str">
        <f t="shared" si="128"/>
        <v/>
      </c>
      <c s="375"/>
      <c s="377"/>
    </row>
    <row r="1842" spans="4:19" ht="15.75">
      <c r="D1842">
        <f t="shared" si="129"/>
        <v>0</v>
      </c>
      <c s="338"/>
      <c s="338"/>
      <c s="337"/>
      <c s="339"/>
      <c s="340"/>
      <c s="340"/>
      <c s="339"/>
      <c s="373"/>
      <c s="334">
        <f t="shared" si="130"/>
        <v>0</v>
      </c>
      <c s="374">
        <f t="shared" si="131"/>
        <v>0</v>
      </c>
      <c s="375"/>
      <c s="376"/>
      <c s="395" t="str">
        <f t="shared" si="128"/>
        <v/>
      </c>
      <c s="375"/>
      <c s="377"/>
    </row>
    <row r="1843" spans="4:19" ht="15.75">
      <c r="D1843">
        <f t="shared" si="129"/>
        <v>0</v>
      </c>
      <c s="338"/>
      <c s="338"/>
      <c s="337"/>
      <c s="339"/>
      <c s="340"/>
      <c s="340"/>
      <c s="339"/>
      <c s="373"/>
      <c s="334">
        <f t="shared" si="130"/>
        <v>0</v>
      </c>
      <c s="374">
        <f t="shared" si="131"/>
        <v>0</v>
      </c>
      <c s="375"/>
      <c s="376"/>
      <c s="395" t="str">
        <f t="shared" si="128"/>
        <v/>
      </c>
      <c s="375"/>
      <c s="377"/>
    </row>
    <row r="1844" spans="4:19" ht="15.75">
      <c r="D1844">
        <f t="shared" si="129"/>
        <v>0</v>
      </c>
      <c s="338"/>
      <c s="338"/>
      <c s="337"/>
      <c s="339"/>
      <c s="340"/>
      <c s="340"/>
      <c s="339"/>
      <c s="373"/>
      <c s="334">
        <f t="shared" si="130"/>
        <v>0</v>
      </c>
      <c s="374">
        <f t="shared" si="131"/>
        <v>0</v>
      </c>
      <c s="375"/>
      <c s="376"/>
      <c s="395" t="str">
        <f t="shared" si="128"/>
        <v/>
      </c>
      <c s="375"/>
      <c s="377"/>
    </row>
    <row r="1845" spans="4:19" ht="15.75">
      <c r="D1845">
        <f t="shared" si="129"/>
        <v>0</v>
      </c>
      <c s="338"/>
      <c s="338"/>
      <c s="337"/>
      <c s="339"/>
      <c s="340"/>
      <c s="340"/>
      <c s="339"/>
      <c s="373"/>
      <c s="334">
        <f t="shared" si="130"/>
        <v>0</v>
      </c>
      <c s="374">
        <f t="shared" si="131"/>
        <v>0</v>
      </c>
      <c s="375"/>
      <c s="376"/>
      <c s="395" t="str">
        <f t="shared" si="128"/>
        <v/>
      </c>
      <c s="375"/>
      <c s="377"/>
    </row>
    <row r="1846" spans="4:19" ht="15.75">
      <c r="D1846">
        <f t="shared" si="129"/>
        <v>0</v>
      </c>
      <c s="338"/>
      <c s="338"/>
      <c s="337"/>
      <c s="339"/>
      <c s="340"/>
      <c s="340"/>
      <c s="339"/>
      <c s="373"/>
      <c s="334">
        <f t="shared" si="130"/>
        <v>0</v>
      </c>
      <c s="374">
        <f t="shared" si="131"/>
        <v>0</v>
      </c>
      <c s="375"/>
      <c s="376"/>
      <c s="395" t="str">
        <f t="shared" si="128"/>
        <v/>
      </c>
      <c s="375"/>
      <c s="377"/>
    </row>
    <row r="1847" spans="4:19" ht="15.75">
      <c r="D1847">
        <f t="shared" si="129"/>
        <v>0</v>
      </c>
      <c s="338"/>
      <c s="338"/>
      <c s="337"/>
      <c s="339"/>
      <c s="340"/>
      <c s="340"/>
      <c s="339"/>
      <c s="373"/>
      <c s="334">
        <f t="shared" si="130"/>
        <v>0</v>
      </c>
      <c s="374">
        <f t="shared" si="131"/>
        <v>0</v>
      </c>
      <c s="375"/>
      <c s="376"/>
      <c s="395" t="str">
        <f t="shared" si="128"/>
        <v/>
      </c>
      <c s="375"/>
      <c s="377"/>
    </row>
    <row r="1848" spans="4:19" ht="15.75">
      <c r="D1848">
        <f t="shared" si="129"/>
        <v>0</v>
      </c>
      <c s="338"/>
      <c s="338"/>
      <c s="337"/>
      <c s="339"/>
      <c s="340"/>
      <c s="340"/>
      <c s="339"/>
      <c s="373"/>
      <c s="334">
        <f t="shared" si="130"/>
        <v>0</v>
      </c>
      <c s="374">
        <f t="shared" si="131"/>
        <v>0</v>
      </c>
      <c s="375"/>
      <c s="376"/>
      <c s="395" t="str">
        <f t="shared" si="128"/>
        <v/>
      </c>
      <c s="375"/>
      <c s="377"/>
    </row>
    <row r="1849" spans="4:19" ht="15.75">
      <c r="D1849">
        <f t="shared" si="129"/>
        <v>0</v>
      </c>
      <c s="338"/>
      <c s="338"/>
      <c s="337"/>
      <c s="339"/>
      <c s="340"/>
      <c s="340"/>
      <c s="339"/>
      <c s="373"/>
      <c s="334">
        <f t="shared" si="130"/>
        <v>0</v>
      </c>
      <c s="374">
        <f t="shared" si="131"/>
        <v>0</v>
      </c>
      <c s="375"/>
      <c s="376"/>
      <c s="395" t="str">
        <f t="shared" si="128"/>
        <v/>
      </c>
      <c s="375"/>
      <c s="377"/>
    </row>
    <row r="1850" spans="4:19" ht="15.75">
      <c r="D1850">
        <f t="shared" si="129"/>
        <v>0</v>
      </c>
      <c s="338"/>
      <c s="338"/>
      <c s="337"/>
      <c s="339"/>
      <c s="340"/>
      <c s="340"/>
      <c s="339"/>
      <c s="373"/>
      <c s="334">
        <f t="shared" si="130"/>
        <v>0</v>
      </c>
      <c s="374">
        <f t="shared" si="131"/>
        <v>0</v>
      </c>
      <c s="375"/>
      <c s="376"/>
      <c s="395" t="str">
        <f t="shared" si="128"/>
        <v/>
      </c>
      <c s="375"/>
      <c s="377"/>
    </row>
    <row r="1851" spans="4:19" ht="15.75">
      <c r="D1851">
        <f t="shared" si="129"/>
        <v>0</v>
      </c>
      <c s="338"/>
      <c s="338"/>
      <c s="337"/>
      <c s="339"/>
      <c s="340"/>
      <c s="340"/>
      <c s="339"/>
      <c s="373"/>
      <c s="334">
        <f t="shared" si="130"/>
        <v>0</v>
      </c>
      <c s="374">
        <f t="shared" si="131"/>
        <v>0</v>
      </c>
      <c s="375"/>
      <c s="376"/>
      <c s="395" t="str">
        <f t="shared" si="128"/>
        <v/>
      </c>
      <c s="375"/>
      <c s="377"/>
    </row>
    <row r="1852" spans="4:19" ht="15.75">
      <c r="D1852">
        <f t="shared" si="129"/>
        <v>0</v>
      </c>
      <c s="338"/>
      <c s="338"/>
      <c s="337"/>
      <c s="339"/>
      <c s="340"/>
      <c s="340"/>
      <c s="339"/>
      <c s="373"/>
      <c s="334">
        <f t="shared" si="130"/>
        <v>0</v>
      </c>
      <c s="374">
        <f t="shared" si="131"/>
        <v>0</v>
      </c>
      <c s="375"/>
      <c s="376"/>
      <c s="395" t="str">
        <f t="shared" si="128"/>
        <v/>
      </c>
      <c s="375"/>
      <c s="377"/>
    </row>
    <row r="1853" spans="4:19" ht="15.75">
      <c r="D1853">
        <f t="shared" si="129"/>
        <v>0</v>
      </c>
      <c s="338"/>
      <c s="338"/>
      <c s="337"/>
      <c s="339"/>
      <c s="340"/>
      <c s="340"/>
      <c s="339"/>
      <c s="373"/>
      <c s="334">
        <f t="shared" si="130"/>
        <v>0</v>
      </c>
      <c s="374">
        <f t="shared" si="131"/>
        <v>0</v>
      </c>
      <c s="375"/>
      <c s="376"/>
      <c s="395" t="str">
        <f t="shared" si="128"/>
        <v/>
      </c>
      <c s="375"/>
      <c s="377"/>
    </row>
    <row r="1854" spans="4:19" ht="15.75">
      <c r="D1854">
        <f t="shared" si="129"/>
        <v>0</v>
      </c>
      <c s="338"/>
      <c s="338"/>
      <c s="337"/>
      <c s="339"/>
      <c s="340"/>
      <c s="340"/>
      <c s="339"/>
      <c s="373"/>
      <c s="334">
        <f t="shared" si="130"/>
        <v>0</v>
      </c>
      <c s="374">
        <f t="shared" si="131"/>
        <v>0</v>
      </c>
      <c s="375"/>
      <c s="376"/>
      <c s="395" t="str">
        <f t="shared" si="128"/>
        <v/>
      </c>
      <c s="375"/>
      <c s="377"/>
    </row>
    <row r="1855" spans="4:19" ht="15.75">
      <c r="D1855">
        <f t="shared" si="129"/>
        <v>0</v>
      </c>
      <c s="338"/>
      <c s="338"/>
      <c s="337"/>
      <c s="339"/>
      <c s="340"/>
      <c s="340"/>
      <c s="339"/>
      <c s="373"/>
      <c s="334">
        <f t="shared" si="130"/>
        <v>0</v>
      </c>
      <c s="374">
        <f t="shared" si="131"/>
        <v>0</v>
      </c>
      <c s="375"/>
      <c s="376"/>
      <c s="395" t="str">
        <f t="shared" si="128"/>
        <v/>
      </c>
      <c s="375"/>
      <c s="377"/>
    </row>
    <row r="1856" spans="4:19" ht="15.75">
      <c r="D1856">
        <f t="shared" si="129"/>
        <v>0</v>
      </c>
      <c s="338"/>
      <c s="338"/>
      <c s="337"/>
      <c s="339"/>
      <c s="340"/>
      <c s="340"/>
      <c s="339"/>
      <c s="373"/>
      <c s="334">
        <f t="shared" si="130"/>
        <v>0</v>
      </c>
      <c s="374">
        <f t="shared" si="131"/>
        <v>0</v>
      </c>
      <c s="375"/>
      <c s="376"/>
      <c s="395" t="str">
        <f t="shared" si="128"/>
        <v/>
      </c>
      <c s="375"/>
      <c s="377"/>
    </row>
    <row r="1857" spans="4:19" ht="15.75">
      <c r="D1857">
        <f t="shared" si="129"/>
        <v>0</v>
      </c>
      <c s="338"/>
      <c s="338"/>
      <c s="337"/>
      <c s="339"/>
      <c s="340"/>
      <c s="340"/>
      <c s="339"/>
      <c s="373"/>
      <c s="334">
        <f t="shared" si="130"/>
        <v>0</v>
      </c>
      <c s="374">
        <f t="shared" si="131"/>
        <v>0</v>
      </c>
      <c s="375"/>
      <c s="376"/>
      <c s="395" t="str">
        <f t="shared" si="128"/>
        <v/>
      </c>
      <c s="375"/>
      <c s="377"/>
    </row>
    <row r="1858" spans="4:19" ht="15.75">
      <c r="D1858">
        <f t="shared" si="129"/>
        <v>0</v>
      </c>
      <c s="338"/>
      <c s="338"/>
      <c s="337"/>
      <c s="339"/>
      <c s="340"/>
      <c s="340"/>
      <c s="339"/>
      <c s="373"/>
      <c s="334">
        <f t="shared" si="130"/>
        <v>0</v>
      </c>
      <c s="374">
        <f t="shared" si="131"/>
        <v>0</v>
      </c>
      <c s="375"/>
      <c s="376"/>
      <c s="395" t="str">
        <f t="shared" si="128"/>
        <v/>
      </c>
      <c s="375"/>
      <c s="377"/>
    </row>
    <row r="1859" spans="4:19" ht="15.75">
      <c r="D1859">
        <f t="shared" si="129"/>
        <v>0</v>
      </c>
      <c s="338"/>
      <c s="338"/>
      <c s="337"/>
      <c s="339"/>
      <c s="340"/>
      <c s="340"/>
      <c s="339"/>
      <c s="373"/>
      <c s="334">
        <f t="shared" si="130"/>
        <v>0</v>
      </c>
      <c s="374">
        <f t="shared" si="131"/>
        <v>0</v>
      </c>
      <c s="375"/>
      <c s="376"/>
      <c s="395" t="str">
        <f t="shared" si="128"/>
        <v/>
      </c>
      <c s="375"/>
      <c s="377"/>
    </row>
    <row r="1860" spans="4:19" ht="15.75">
      <c r="D1860">
        <f t="shared" si="129"/>
        <v>0</v>
      </c>
      <c s="338"/>
      <c s="338"/>
      <c s="337"/>
      <c s="339"/>
      <c s="340"/>
      <c s="340"/>
      <c s="339"/>
      <c s="373"/>
      <c s="334">
        <f t="shared" si="130"/>
        <v>0</v>
      </c>
      <c s="374">
        <f t="shared" si="131"/>
        <v>0</v>
      </c>
      <c s="375"/>
      <c s="376"/>
      <c s="395" t="str">
        <f t="shared" si="128"/>
        <v/>
      </c>
      <c s="375"/>
      <c s="377"/>
    </row>
    <row r="1861" spans="4:19" ht="15.75">
      <c r="D1861">
        <f t="shared" si="129"/>
        <v>0</v>
      </c>
      <c s="338"/>
      <c s="338"/>
      <c s="337"/>
      <c s="339"/>
      <c s="340"/>
      <c s="340"/>
      <c s="339"/>
      <c s="373"/>
      <c s="334">
        <f t="shared" si="130"/>
        <v>0</v>
      </c>
      <c s="374">
        <f t="shared" si="131"/>
        <v>0</v>
      </c>
      <c s="375"/>
      <c s="376"/>
      <c s="395" t="str">
        <f t="shared" si="128"/>
        <v/>
      </c>
      <c s="375"/>
      <c s="377"/>
    </row>
    <row r="1862" spans="4:19" ht="15.75">
      <c r="D1862">
        <f t="shared" si="129"/>
        <v>0</v>
      </c>
      <c s="338"/>
      <c s="338"/>
      <c s="337"/>
      <c s="339"/>
      <c s="340"/>
      <c s="340"/>
      <c s="339"/>
      <c s="373"/>
      <c s="334">
        <f t="shared" si="130"/>
        <v>0</v>
      </c>
      <c s="374">
        <f t="shared" si="131"/>
        <v>0</v>
      </c>
      <c s="375"/>
      <c s="376"/>
      <c s="395" t="str">
        <f t="shared" si="128"/>
        <v/>
      </c>
      <c s="375"/>
      <c s="377"/>
    </row>
    <row r="1863" spans="4:19" ht="15.75">
      <c r="D1863">
        <f t="shared" si="129"/>
        <v>0</v>
      </c>
      <c s="338"/>
      <c s="338"/>
      <c s="337"/>
      <c s="339"/>
      <c s="340"/>
      <c s="340"/>
      <c s="339"/>
      <c s="373"/>
      <c s="334">
        <f t="shared" si="130"/>
        <v>0</v>
      </c>
      <c s="374">
        <f t="shared" si="131"/>
        <v>0</v>
      </c>
      <c s="375"/>
      <c s="376"/>
      <c s="395" t="str">
        <f t="shared" si="132" ref="Q1863:Q1926">SUBSTITUTE(P1863,LEFT(P1863,8),"xxxxxxxx")</f>
        <v/>
      </c>
      <c s="375"/>
      <c s="377"/>
    </row>
    <row r="1864" spans="4:19" ht="15.75">
      <c r="D1864">
        <f t="shared" si="129"/>
        <v>0</v>
      </c>
      <c s="338"/>
      <c s="338"/>
      <c s="337"/>
      <c s="339"/>
      <c s="340"/>
      <c s="340"/>
      <c s="339"/>
      <c s="373"/>
      <c s="334">
        <f t="shared" si="130"/>
        <v>0</v>
      </c>
      <c s="374">
        <f t="shared" si="131"/>
        <v>0</v>
      </c>
      <c s="375"/>
      <c s="376"/>
      <c s="395" t="str">
        <f t="shared" si="132"/>
        <v/>
      </c>
      <c s="375"/>
      <c s="377"/>
    </row>
    <row r="1865" spans="4:19" ht="15.75">
      <c r="D1865">
        <f t="shared" si="129"/>
        <v>0</v>
      </c>
      <c s="338"/>
      <c s="338"/>
      <c s="337"/>
      <c s="339"/>
      <c s="340"/>
      <c s="340"/>
      <c s="339"/>
      <c s="373"/>
      <c s="334">
        <f t="shared" si="130"/>
        <v>0</v>
      </c>
      <c s="374">
        <f t="shared" si="131"/>
        <v>0</v>
      </c>
      <c s="375"/>
      <c s="376"/>
      <c s="395" t="str">
        <f t="shared" si="132"/>
        <v/>
      </c>
      <c s="375"/>
      <c s="377"/>
    </row>
    <row r="1866" spans="4:19" ht="15.75">
      <c r="D1866">
        <f t="shared" si="129"/>
        <v>0</v>
      </c>
      <c s="338"/>
      <c s="338"/>
      <c s="337"/>
      <c s="339"/>
      <c s="340"/>
      <c s="340"/>
      <c s="339"/>
      <c s="373"/>
      <c s="334">
        <f t="shared" si="130"/>
        <v>0</v>
      </c>
      <c s="374">
        <f t="shared" si="131"/>
        <v>0</v>
      </c>
      <c s="375"/>
      <c s="376"/>
      <c s="395" t="str">
        <f t="shared" si="132"/>
        <v/>
      </c>
      <c s="375"/>
      <c s="377"/>
    </row>
    <row r="1867" spans="4:19" ht="15.75">
      <c r="D1867">
        <f t="shared" si="129"/>
        <v>0</v>
      </c>
      <c s="338"/>
      <c s="338"/>
      <c s="337"/>
      <c s="339"/>
      <c s="340"/>
      <c s="340"/>
      <c s="339"/>
      <c s="373"/>
      <c s="334">
        <f t="shared" si="130"/>
        <v>0</v>
      </c>
      <c s="374">
        <f t="shared" si="131"/>
        <v>0</v>
      </c>
      <c s="375"/>
      <c s="376"/>
      <c s="395" t="str">
        <f t="shared" si="132"/>
        <v/>
      </c>
      <c s="375"/>
      <c s="377"/>
    </row>
    <row r="1868" spans="4:19" ht="15.75">
      <c r="D1868">
        <f t="shared" si="129"/>
        <v>0</v>
      </c>
      <c s="338"/>
      <c s="338"/>
      <c s="337"/>
      <c s="339"/>
      <c s="340"/>
      <c s="340"/>
      <c s="339"/>
      <c s="373"/>
      <c s="334">
        <f t="shared" si="130"/>
        <v>0</v>
      </c>
      <c s="374">
        <f t="shared" si="131"/>
        <v>0</v>
      </c>
      <c s="375"/>
      <c s="376"/>
      <c s="395" t="str">
        <f t="shared" si="132"/>
        <v/>
      </c>
      <c s="375"/>
      <c s="377"/>
    </row>
    <row r="1869" spans="4:19" ht="15.75">
      <c r="D1869">
        <f t="shared" si="129"/>
        <v>0</v>
      </c>
      <c s="338"/>
      <c s="338"/>
      <c s="337"/>
      <c s="339"/>
      <c s="340"/>
      <c s="340"/>
      <c s="339"/>
      <c s="373"/>
      <c s="334">
        <f t="shared" si="130"/>
        <v>0</v>
      </c>
      <c s="374">
        <f t="shared" si="131"/>
        <v>0</v>
      </c>
      <c s="375"/>
      <c s="376"/>
      <c s="395" t="str">
        <f t="shared" si="132"/>
        <v/>
      </c>
      <c s="375"/>
      <c s="377"/>
    </row>
    <row r="1870" spans="4:19" ht="15.75">
      <c r="D1870">
        <f t="shared" si="129"/>
        <v>0</v>
      </c>
      <c s="338"/>
      <c s="338"/>
      <c s="337"/>
      <c s="339"/>
      <c s="340"/>
      <c s="340"/>
      <c s="339"/>
      <c s="373"/>
      <c s="334">
        <f t="shared" si="130"/>
        <v>0</v>
      </c>
      <c s="374">
        <f t="shared" si="131"/>
        <v>0</v>
      </c>
      <c s="375"/>
      <c s="376"/>
      <c s="395" t="str">
        <f t="shared" si="132"/>
        <v/>
      </c>
      <c s="375"/>
      <c s="377"/>
    </row>
    <row r="1871" spans="4:19" ht="15.75">
      <c r="D1871">
        <f t="shared" si="129"/>
        <v>0</v>
      </c>
      <c s="338"/>
      <c s="338"/>
      <c s="337"/>
      <c s="339"/>
      <c s="340"/>
      <c s="340"/>
      <c s="339"/>
      <c s="373"/>
      <c s="334">
        <f t="shared" si="130"/>
        <v>0</v>
      </c>
      <c s="374">
        <f t="shared" si="131"/>
        <v>0</v>
      </c>
      <c s="375"/>
      <c s="376"/>
      <c s="395" t="str">
        <f t="shared" si="132"/>
        <v/>
      </c>
      <c s="375"/>
      <c s="377"/>
    </row>
    <row r="1872" spans="4:19" ht="15.75">
      <c r="D1872">
        <f t="shared" si="129"/>
        <v>0</v>
      </c>
      <c s="338"/>
      <c s="338"/>
      <c s="337"/>
      <c s="339"/>
      <c s="340"/>
      <c s="340"/>
      <c s="339"/>
      <c s="373"/>
      <c s="334">
        <f t="shared" si="130"/>
        <v>0</v>
      </c>
      <c s="374">
        <f t="shared" si="131"/>
        <v>0</v>
      </c>
      <c s="375"/>
      <c s="376"/>
      <c s="395" t="str">
        <f t="shared" si="132"/>
        <v/>
      </c>
      <c s="375"/>
      <c s="377"/>
    </row>
    <row r="1873" spans="4:19" ht="15.75">
      <c r="D1873">
        <f t="shared" si="129"/>
        <v>0</v>
      </c>
      <c s="338"/>
      <c s="338"/>
      <c s="337"/>
      <c s="339"/>
      <c s="340"/>
      <c s="340"/>
      <c s="339"/>
      <c s="373"/>
      <c s="334">
        <f t="shared" si="130"/>
        <v>0</v>
      </c>
      <c s="374">
        <f t="shared" si="131"/>
        <v>0</v>
      </c>
      <c s="375"/>
      <c s="376"/>
      <c s="395" t="str">
        <f t="shared" si="132"/>
        <v/>
      </c>
      <c s="375"/>
      <c s="377"/>
    </row>
    <row r="1874" spans="4:19" ht="15.75">
      <c r="D1874">
        <f t="shared" si="129"/>
        <v>0</v>
      </c>
      <c s="338"/>
      <c s="338"/>
      <c s="337"/>
      <c s="339"/>
      <c s="340"/>
      <c s="340"/>
      <c s="339"/>
      <c s="373"/>
      <c s="334">
        <f t="shared" si="130"/>
        <v>0</v>
      </c>
      <c s="374">
        <f t="shared" si="131"/>
        <v>0</v>
      </c>
      <c s="375"/>
      <c s="376"/>
      <c s="395" t="str">
        <f t="shared" si="132"/>
        <v/>
      </c>
      <c s="375"/>
      <c s="377"/>
    </row>
    <row r="1875" spans="4:19" ht="15.75">
      <c r="D1875">
        <f t="shared" si="129"/>
        <v>0</v>
      </c>
      <c s="338"/>
      <c s="338"/>
      <c s="337"/>
      <c s="339"/>
      <c s="340"/>
      <c s="340"/>
      <c s="339"/>
      <c s="373"/>
      <c s="334">
        <f t="shared" si="130"/>
        <v>0</v>
      </c>
      <c s="374">
        <f t="shared" si="131"/>
        <v>0</v>
      </c>
      <c s="375"/>
      <c s="376"/>
      <c s="395" t="str">
        <f t="shared" si="132"/>
        <v/>
      </c>
      <c s="375"/>
      <c s="377"/>
    </row>
    <row r="1876" spans="4:19" ht="15.75">
      <c r="D1876">
        <f t="shared" si="129"/>
        <v>0</v>
      </c>
      <c s="338"/>
      <c s="338"/>
      <c s="337"/>
      <c s="339"/>
      <c s="340"/>
      <c s="340"/>
      <c s="339"/>
      <c s="373"/>
      <c s="334">
        <f t="shared" si="130"/>
        <v>0</v>
      </c>
      <c s="374">
        <f t="shared" si="131"/>
        <v>0</v>
      </c>
      <c s="375"/>
      <c s="376"/>
      <c s="395" t="str">
        <f t="shared" si="132"/>
        <v/>
      </c>
      <c s="375"/>
      <c s="377"/>
    </row>
    <row r="1877" spans="4:19" ht="15.75">
      <c r="D1877">
        <f t="shared" si="129"/>
        <v>0</v>
      </c>
      <c s="338"/>
      <c s="338"/>
      <c s="337"/>
      <c s="339"/>
      <c s="340"/>
      <c s="340"/>
      <c s="339"/>
      <c s="373"/>
      <c s="334">
        <f t="shared" si="130"/>
        <v>0</v>
      </c>
      <c s="374">
        <f t="shared" si="131"/>
        <v>0</v>
      </c>
      <c s="375"/>
      <c s="376"/>
      <c s="395" t="str">
        <f t="shared" si="132"/>
        <v/>
      </c>
      <c s="375"/>
      <c s="377"/>
    </row>
    <row r="1878" spans="4:19" ht="15.75">
      <c r="D1878">
        <f t="shared" si="129"/>
        <v>0</v>
      </c>
      <c s="338"/>
      <c s="338"/>
      <c s="337"/>
      <c s="339"/>
      <c s="340"/>
      <c s="340"/>
      <c s="339"/>
      <c s="373"/>
      <c s="334">
        <f t="shared" si="130"/>
        <v>0</v>
      </c>
      <c s="374">
        <f t="shared" si="131"/>
        <v>0</v>
      </c>
      <c s="375"/>
      <c s="376"/>
      <c s="395" t="str">
        <f t="shared" si="132"/>
        <v/>
      </c>
      <c s="375"/>
      <c s="377"/>
    </row>
    <row r="1879" spans="4:19" ht="15.75">
      <c r="D1879">
        <f t="shared" si="129"/>
        <v>0</v>
      </c>
      <c s="338"/>
      <c s="338"/>
      <c s="337"/>
      <c s="339"/>
      <c s="340"/>
      <c s="340"/>
      <c s="339"/>
      <c s="373"/>
      <c s="334">
        <f t="shared" si="130"/>
        <v>0</v>
      </c>
      <c s="374">
        <f t="shared" si="131"/>
        <v>0</v>
      </c>
      <c s="375"/>
      <c s="376"/>
      <c s="395" t="str">
        <f t="shared" si="132"/>
        <v/>
      </c>
      <c s="375"/>
      <c s="377"/>
    </row>
    <row r="1880" spans="4:19" ht="15.75">
      <c r="D1880">
        <f t="shared" si="129"/>
        <v>0</v>
      </c>
      <c s="338"/>
      <c s="338"/>
      <c s="337"/>
      <c s="339"/>
      <c s="340"/>
      <c s="340"/>
      <c s="339"/>
      <c s="373"/>
      <c s="334">
        <f t="shared" si="130"/>
        <v>0</v>
      </c>
      <c s="374">
        <f t="shared" si="131"/>
        <v>0</v>
      </c>
      <c s="375"/>
      <c s="376"/>
      <c s="395" t="str">
        <f t="shared" si="132"/>
        <v/>
      </c>
      <c s="375"/>
      <c s="377"/>
    </row>
    <row r="1881" spans="4:19" ht="15.75">
      <c r="D1881">
        <f t="shared" si="129"/>
        <v>0</v>
      </c>
      <c s="338"/>
      <c s="338"/>
      <c s="337"/>
      <c s="339"/>
      <c s="340"/>
      <c s="340"/>
      <c s="339"/>
      <c s="373"/>
      <c s="334">
        <f t="shared" si="130"/>
        <v>0</v>
      </c>
      <c s="374">
        <f t="shared" si="131"/>
        <v>0</v>
      </c>
      <c s="375"/>
      <c s="376"/>
      <c s="395" t="str">
        <f t="shared" si="132"/>
        <v/>
      </c>
      <c s="375"/>
      <c s="377"/>
    </row>
    <row r="1882" spans="4:19" ht="15.75">
      <c r="D1882">
        <f t="shared" si="129"/>
        <v>0</v>
      </c>
      <c s="338"/>
      <c s="338"/>
      <c s="337"/>
      <c s="339"/>
      <c s="340"/>
      <c s="340"/>
      <c s="339"/>
      <c s="373"/>
      <c s="334">
        <f t="shared" si="130"/>
        <v>0</v>
      </c>
      <c s="374">
        <f t="shared" si="131"/>
        <v>0</v>
      </c>
      <c s="375"/>
      <c s="376"/>
      <c s="395" t="str">
        <f t="shared" si="132"/>
        <v/>
      </c>
      <c s="375"/>
      <c s="377"/>
    </row>
    <row r="1883" spans="4:19" ht="15.75">
      <c r="D1883">
        <f t="shared" si="129"/>
        <v>0</v>
      </c>
      <c s="338"/>
      <c s="338"/>
      <c s="337"/>
      <c s="339"/>
      <c s="340"/>
      <c s="340"/>
      <c s="339"/>
      <c s="373"/>
      <c s="334">
        <f t="shared" si="130"/>
        <v>0</v>
      </c>
      <c s="374">
        <f t="shared" si="131"/>
        <v>0</v>
      </c>
      <c s="375"/>
      <c s="376"/>
      <c s="395" t="str">
        <f t="shared" si="132"/>
        <v/>
      </c>
      <c s="375"/>
      <c s="377"/>
    </row>
    <row r="1884" spans="4:19" ht="15.75">
      <c r="D1884">
        <f t="shared" si="129"/>
        <v>0</v>
      </c>
      <c s="338"/>
      <c s="338"/>
      <c s="337"/>
      <c s="339"/>
      <c s="340"/>
      <c s="340"/>
      <c s="339"/>
      <c s="373"/>
      <c s="334">
        <f t="shared" si="130"/>
        <v>0</v>
      </c>
      <c s="374">
        <f t="shared" si="131"/>
        <v>0</v>
      </c>
      <c s="375"/>
      <c s="376"/>
      <c s="395" t="str">
        <f t="shared" si="132"/>
        <v/>
      </c>
      <c s="375"/>
      <c s="377"/>
    </row>
    <row r="1885" spans="4:19" ht="15.75">
      <c r="D1885">
        <f t="shared" si="129"/>
        <v>0</v>
      </c>
      <c s="338"/>
      <c s="338"/>
      <c s="337"/>
      <c s="339"/>
      <c s="340"/>
      <c s="340"/>
      <c s="339"/>
      <c s="373"/>
      <c s="334">
        <f t="shared" si="130"/>
        <v>0</v>
      </c>
      <c s="374">
        <f t="shared" si="131"/>
        <v>0</v>
      </c>
      <c s="375"/>
      <c s="376"/>
      <c s="395" t="str">
        <f t="shared" si="132"/>
        <v/>
      </c>
      <c s="375"/>
      <c s="377"/>
    </row>
    <row r="1886" spans="4:19" ht="15.75">
      <c r="D1886">
        <f t="shared" si="129"/>
        <v>0</v>
      </c>
      <c s="338"/>
      <c s="338"/>
      <c s="337"/>
      <c s="339"/>
      <c s="340"/>
      <c s="340"/>
      <c s="339"/>
      <c s="373"/>
      <c s="334">
        <f t="shared" si="130"/>
        <v>0</v>
      </c>
      <c s="374">
        <f t="shared" si="131"/>
        <v>0</v>
      </c>
      <c s="375"/>
      <c s="376"/>
      <c s="395" t="str">
        <f t="shared" si="132"/>
        <v/>
      </c>
      <c s="375"/>
      <c s="377"/>
    </row>
    <row r="1887" spans="4:19" ht="15.75">
      <c r="D1887">
        <f t="shared" si="129"/>
        <v>0</v>
      </c>
      <c s="338"/>
      <c s="338"/>
      <c s="337"/>
      <c s="339"/>
      <c s="340"/>
      <c s="340"/>
      <c s="339"/>
      <c s="373"/>
      <c s="334">
        <f t="shared" si="130"/>
        <v>0</v>
      </c>
      <c s="374">
        <f t="shared" si="131"/>
        <v>0</v>
      </c>
      <c s="375"/>
      <c s="376"/>
      <c s="395" t="str">
        <f t="shared" si="132"/>
        <v/>
      </c>
      <c s="375"/>
      <c s="377"/>
    </row>
    <row r="1888" spans="4:19" ht="15.75">
      <c r="D1888">
        <f t="shared" si="129"/>
        <v>0</v>
      </c>
      <c s="338"/>
      <c s="338"/>
      <c s="337"/>
      <c s="339"/>
      <c s="340"/>
      <c s="340"/>
      <c s="339"/>
      <c s="373"/>
      <c s="334">
        <f t="shared" si="130"/>
        <v>0</v>
      </c>
      <c s="374">
        <f t="shared" si="131"/>
        <v>0</v>
      </c>
      <c s="375"/>
      <c s="376"/>
      <c s="395" t="str">
        <f t="shared" si="132"/>
        <v/>
      </c>
      <c s="375"/>
      <c s="377"/>
    </row>
    <row r="1889" spans="4:19" ht="15.75">
      <c r="D1889">
        <f t="shared" si="129"/>
        <v>0</v>
      </c>
      <c s="338"/>
      <c s="338"/>
      <c s="337"/>
      <c s="339"/>
      <c s="340"/>
      <c s="340"/>
      <c s="339"/>
      <c s="373"/>
      <c s="334">
        <f t="shared" si="130"/>
        <v>0</v>
      </c>
      <c s="374">
        <f t="shared" si="131"/>
        <v>0</v>
      </c>
      <c s="375"/>
      <c s="376"/>
      <c s="395" t="str">
        <f t="shared" si="132"/>
        <v/>
      </c>
      <c s="375"/>
      <c s="377"/>
    </row>
    <row r="1890" spans="4:19" ht="15.75">
      <c r="D1890">
        <f t="shared" si="129"/>
        <v>0</v>
      </c>
      <c s="338"/>
      <c s="338"/>
      <c s="337"/>
      <c s="339"/>
      <c s="340"/>
      <c s="340"/>
      <c s="339"/>
      <c s="373"/>
      <c s="334">
        <f t="shared" si="130"/>
        <v>0</v>
      </c>
      <c s="374">
        <f t="shared" si="131"/>
        <v>0</v>
      </c>
      <c s="375"/>
      <c s="376"/>
      <c s="395" t="str">
        <f t="shared" si="132"/>
        <v/>
      </c>
      <c s="375"/>
      <c s="377"/>
    </row>
    <row r="1891" spans="4:19" ht="15.75">
      <c r="D1891">
        <f t="shared" si="129"/>
        <v>0</v>
      </c>
      <c s="338"/>
      <c s="338"/>
      <c s="337"/>
      <c s="339"/>
      <c s="340"/>
      <c s="340"/>
      <c s="339"/>
      <c s="373"/>
      <c s="334">
        <f t="shared" si="130"/>
        <v>0</v>
      </c>
      <c s="374">
        <f t="shared" si="131"/>
        <v>0</v>
      </c>
      <c s="375"/>
      <c s="376"/>
      <c s="395" t="str">
        <f t="shared" si="132"/>
        <v/>
      </c>
      <c s="375"/>
      <c s="377"/>
    </row>
    <row r="1892" spans="4:19" ht="15.75">
      <c r="D1892">
        <f t="shared" si="133" ref="D1892:D1955">IF(E1892&gt;=1,(IF(LEN(I1892)&gt;=2,(IF(LEN(K1892)&gt;=1,(IF(N1892&gt;=18,1,0)),0)),0)),0)</f>
        <v>0</v>
      </c>
      <c s="338"/>
      <c s="338"/>
      <c s="337"/>
      <c s="339"/>
      <c s="340"/>
      <c s="340"/>
      <c s="339"/>
      <c s="373"/>
      <c s="334">
        <f t="shared" si="130"/>
        <v>0</v>
      </c>
      <c s="374">
        <f t="shared" si="131"/>
        <v>0</v>
      </c>
      <c s="375"/>
      <c s="376"/>
      <c s="395" t="str">
        <f t="shared" si="132"/>
        <v/>
      </c>
      <c s="375"/>
      <c s="377"/>
    </row>
    <row r="1893" spans="4:19" ht="15.75">
      <c r="D1893">
        <f t="shared" si="133"/>
        <v>0</v>
      </c>
      <c s="338"/>
      <c s="338"/>
      <c s="337"/>
      <c s="339"/>
      <c s="340"/>
      <c s="340"/>
      <c s="339"/>
      <c s="373"/>
      <c s="334">
        <f t="shared" si="134" ref="M1893:M1956">IFERROR(IF(D1893&gt;=1,(IF(L1893&gt;=$H$1,ROUNDDOWN(($G$1-L1893)/365,0),0)),0),0)</f>
        <v>0</v>
      </c>
      <c s="374">
        <f t="shared" si="135" ref="N1893:N1956">IFERROR(IF(D1893&gt;=1,(IF(L1893&gt;=$H$1,ROUNDDOWN(($G$1-L1893)/365,0),0)),0),0)</f>
        <v>0</v>
      </c>
      <c s="375"/>
      <c s="376"/>
      <c s="395" t="str">
        <f t="shared" si="132"/>
        <v/>
      </c>
      <c s="375"/>
      <c s="377"/>
    </row>
    <row r="1894" spans="4:19" ht="15.75">
      <c r="D1894">
        <f t="shared" si="133"/>
        <v>0</v>
      </c>
      <c s="338"/>
      <c s="338"/>
      <c s="337"/>
      <c s="339"/>
      <c s="340"/>
      <c s="340"/>
      <c s="339"/>
      <c s="373"/>
      <c s="334">
        <f t="shared" si="134"/>
        <v>0</v>
      </c>
      <c s="374">
        <f t="shared" si="135"/>
        <v>0</v>
      </c>
      <c s="375"/>
      <c s="376"/>
      <c s="395" t="str">
        <f t="shared" si="132"/>
        <v/>
      </c>
      <c s="375"/>
      <c s="377"/>
    </row>
    <row r="1895" spans="4:19" ht="15.75">
      <c r="D1895">
        <f t="shared" si="133"/>
        <v>0</v>
      </c>
      <c s="338"/>
      <c s="338"/>
      <c s="337"/>
      <c s="339"/>
      <c s="340"/>
      <c s="340"/>
      <c s="339"/>
      <c s="373"/>
      <c s="334">
        <f t="shared" si="134"/>
        <v>0</v>
      </c>
      <c s="374">
        <f t="shared" si="135"/>
        <v>0</v>
      </c>
      <c s="375"/>
      <c s="376"/>
      <c s="395" t="str">
        <f t="shared" si="132"/>
        <v/>
      </c>
      <c s="375"/>
      <c s="377"/>
    </row>
    <row r="1896" spans="4:19" ht="15.75">
      <c r="D1896">
        <f t="shared" si="133"/>
        <v>0</v>
      </c>
      <c s="338"/>
      <c s="338"/>
      <c s="337"/>
      <c s="339"/>
      <c s="340"/>
      <c s="340"/>
      <c s="339"/>
      <c s="373"/>
      <c s="334">
        <f t="shared" si="134"/>
        <v>0</v>
      </c>
      <c s="374">
        <f t="shared" si="135"/>
        <v>0</v>
      </c>
      <c s="375"/>
      <c s="376"/>
      <c s="395" t="str">
        <f t="shared" si="132"/>
        <v/>
      </c>
      <c s="375"/>
      <c s="377"/>
    </row>
    <row r="1897" spans="4:19" ht="15.75">
      <c r="D1897">
        <f t="shared" si="133"/>
        <v>0</v>
      </c>
      <c s="338"/>
      <c s="338"/>
      <c s="337"/>
      <c s="339"/>
      <c s="340"/>
      <c s="340"/>
      <c s="339"/>
      <c s="373"/>
      <c s="334">
        <f t="shared" si="134"/>
        <v>0</v>
      </c>
      <c s="374">
        <f t="shared" si="135"/>
        <v>0</v>
      </c>
      <c s="375"/>
      <c s="376"/>
      <c s="395" t="str">
        <f t="shared" si="132"/>
        <v/>
      </c>
      <c s="375"/>
      <c s="377"/>
    </row>
    <row r="1898" spans="4:19" ht="15.75">
      <c r="D1898">
        <f t="shared" si="133"/>
        <v>0</v>
      </c>
      <c s="338"/>
      <c s="338"/>
      <c s="337"/>
      <c s="339"/>
      <c s="340"/>
      <c s="340"/>
      <c s="339"/>
      <c s="373"/>
      <c s="334">
        <f t="shared" si="134"/>
        <v>0</v>
      </c>
      <c s="374">
        <f t="shared" si="135"/>
        <v>0</v>
      </c>
      <c s="375"/>
      <c s="376"/>
      <c s="395" t="str">
        <f t="shared" si="132"/>
        <v/>
      </c>
      <c s="375"/>
      <c s="377"/>
    </row>
    <row r="1899" spans="4:19" ht="15.75">
      <c r="D1899">
        <f t="shared" si="133"/>
        <v>0</v>
      </c>
      <c s="338"/>
      <c s="338"/>
      <c s="337"/>
      <c s="339"/>
      <c s="340"/>
      <c s="340"/>
      <c s="339"/>
      <c s="373"/>
      <c s="334">
        <f t="shared" si="134"/>
        <v>0</v>
      </c>
      <c s="374">
        <f t="shared" si="135"/>
        <v>0</v>
      </c>
      <c s="375"/>
      <c s="376"/>
      <c s="395" t="str">
        <f t="shared" si="132"/>
        <v/>
      </c>
      <c s="375"/>
      <c s="377"/>
    </row>
    <row r="1900" spans="4:19" ht="15.75">
      <c r="D1900">
        <f t="shared" si="133"/>
        <v>0</v>
      </c>
      <c s="338"/>
      <c s="338"/>
      <c s="337"/>
      <c s="339"/>
      <c s="340"/>
      <c s="340"/>
      <c s="339"/>
      <c s="373"/>
      <c s="334">
        <f t="shared" si="134"/>
        <v>0</v>
      </c>
      <c s="374">
        <f t="shared" si="135"/>
        <v>0</v>
      </c>
      <c s="375"/>
      <c s="376"/>
      <c s="395" t="str">
        <f t="shared" si="132"/>
        <v/>
      </c>
      <c s="375"/>
      <c s="377"/>
    </row>
    <row r="1901" spans="4:19" ht="15.75">
      <c r="D1901">
        <f t="shared" si="133"/>
        <v>0</v>
      </c>
      <c s="338"/>
      <c s="338"/>
      <c s="337"/>
      <c s="339"/>
      <c s="340"/>
      <c s="340"/>
      <c s="339"/>
      <c s="373"/>
      <c s="334">
        <f t="shared" si="134"/>
        <v>0</v>
      </c>
      <c s="374">
        <f t="shared" si="135"/>
        <v>0</v>
      </c>
      <c s="375"/>
      <c s="376"/>
      <c s="395" t="str">
        <f t="shared" si="132"/>
        <v/>
      </c>
      <c s="375"/>
      <c s="377"/>
    </row>
    <row r="1902" spans="4:19" ht="15.75">
      <c r="D1902">
        <f t="shared" si="133"/>
        <v>0</v>
      </c>
      <c s="338"/>
      <c s="338"/>
      <c s="337"/>
      <c s="339"/>
      <c s="340"/>
      <c s="340"/>
      <c s="339"/>
      <c s="373"/>
      <c s="334">
        <f t="shared" si="134"/>
        <v>0</v>
      </c>
      <c s="374">
        <f t="shared" si="135"/>
        <v>0</v>
      </c>
      <c s="375"/>
      <c s="376"/>
      <c s="395" t="str">
        <f t="shared" si="132"/>
        <v/>
      </c>
      <c s="375"/>
      <c s="377"/>
    </row>
    <row r="1903" spans="4:19" ht="15.75">
      <c r="D1903">
        <f t="shared" si="133"/>
        <v>0</v>
      </c>
      <c s="338"/>
      <c s="338"/>
      <c s="337"/>
      <c s="339"/>
      <c s="340"/>
      <c s="340"/>
      <c s="339"/>
      <c s="373"/>
      <c s="334">
        <f t="shared" si="134"/>
        <v>0</v>
      </c>
      <c s="374">
        <f t="shared" si="135"/>
        <v>0</v>
      </c>
      <c s="375"/>
      <c s="376"/>
      <c s="395" t="str">
        <f t="shared" si="132"/>
        <v/>
      </c>
      <c s="375"/>
      <c s="377"/>
    </row>
    <row r="1904" spans="4:19" ht="15.75">
      <c r="D1904">
        <f t="shared" si="133"/>
        <v>0</v>
      </c>
      <c s="338"/>
      <c s="338"/>
      <c s="337"/>
      <c s="339"/>
      <c s="340"/>
      <c s="340"/>
      <c s="339"/>
      <c s="373"/>
      <c s="334">
        <f t="shared" si="134"/>
        <v>0</v>
      </c>
      <c s="374">
        <f t="shared" si="135"/>
        <v>0</v>
      </c>
      <c s="375"/>
      <c s="376"/>
      <c s="395" t="str">
        <f t="shared" si="132"/>
        <v/>
      </c>
      <c s="375"/>
      <c s="377"/>
    </row>
    <row r="1905" spans="4:19" ht="15.75">
      <c r="D1905">
        <f t="shared" si="133"/>
        <v>0</v>
      </c>
      <c s="338"/>
      <c s="338"/>
      <c s="337"/>
      <c s="339"/>
      <c s="340"/>
      <c s="340"/>
      <c s="339"/>
      <c s="373"/>
      <c s="334">
        <f t="shared" si="134"/>
        <v>0</v>
      </c>
      <c s="374">
        <f t="shared" si="135"/>
        <v>0</v>
      </c>
      <c s="375"/>
      <c s="376"/>
      <c s="395" t="str">
        <f t="shared" si="132"/>
        <v/>
      </c>
      <c s="375"/>
      <c s="377"/>
    </row>
    <row r="1906" spans="4:19" ht="15.75">
      <c r="D1906">
        <f t="shared" si="133"/>
        <v>0</v>
      </c>
      <c s="338"/>
      <c s="338"/>
      <c s="337"/>
      <c s="339"/>
      <c s="340"/>
      <c s="340"/>
      <c s="339"/>
      <c s="373"/>
      <c s="334">
        <f t="shared" si="134"/>
        <v>0</v>
      </c>
      <c s="374">
        <f t="shared" si="135"/>
        <v>0</v>
      </c>
      <c s="375"/>
      <c s="376"/>
      <c s="395" t="str">
        <f t="shared" si="132"/>
        <v/>
      </c>
      <c s="375"/>
      <c s="377"/>
    </row>
    <row r="1907" spans="4:19" ht="15.75">
      <c r="D1907">
        <f t="shared" si="133"/>
        <v>0</v>
      </c>
      <c s="338"/>
      <c s="338"/>
      <c s="337"/>
      <c s="339"/>
      <c s="340"/>
      <c s="340"/>
      <c s="339"/>
      <c s="373"/>
      <c s="334">
        <f t="shared" si="134"/>
        <v>0</v>
      </c>
      <c s="374">
        <f t="shared" si="135"/>
        <v>0</v>
      </c>
      <c s="375"/>
      <c s="376"/>
      <c s="395" t="str">
        <f t="shared" si="132"/>
        <v/>
      </c>
      <c s="375"/>
      <c s="377"/>
    </row>
    <row r="1908" spans="4:19" ht="15.75">
      <c r="D1908">
        <f t="shared" si="133"/>
        <v>0</v>
      </c>
      <c s="338"/>
      <c s="338"/>
      <c s="337"/>
      <c s="339"/>
      <c s="340"/>
      <c s="340"/>
      <c s="339"/>
      <c s="373"/>
      <c s="334">
        <f t="shared" si="134"/>
        <v>0</v>
      </c>
      <c s="374">
        <f t="shared" si="135"/>
        <v>0</v>
      </c>
      <c s="375"/>
      <c s="376"/>
      <c s="395" t="str">
        <f t="shared" si="132"/>
        <v/>
      </c>
      <c s="375"/>
      <c s="377"/>
    </row>
    <row r="1909" spans="4:19" ht="15.75">
      <c r="D1909">
        <f t="shared" si="133"/>
        <v>0</v>
      </c>
      <c s="338"/>
      <c s="338"/>
      <c s="337"/>
      <c s="339"/>
      <c s="340"/>
      <c s="340"/>
      <c s="339"/>
      <c s="373"/>
      <c s="334">
        <f t="shared" si="134"/>
        <v>0</v>
      </c>
      <c s="374">
        <f t="shared" si="135"/>
        <v>0</v>
      </c>
      <c s="375"/>
      <c s="376"/>
      <c s="395" t="str">
        <f t="shared" si="132"/>
        <v/>
      </c>
      <c s="375"/>
      <c s="377"/>
    </row>
    <row r="1910" spans="4:19" ht="15.75">
      <c r="D1910">
        <f t="shared" si="133"/>
        <v>0</v>
      </c>
      <c s="338"/>
      <c s="338"/>
      <c s="337"/>
      <c s="339"/>
      <c s="340"/>
      <c s="340"/>
      <c s="339"/>
      <c s="373"/>
      <c s="334">
        <f t="shared" si="134"/>
        <v>0</v>
      </c>
      <c s="374">
        <f t="shared" si="135"/>
        <v>0</v>
      </c>
      <c s="375"/>
      <c s="376"/>
      <c s="395" t="str">
        <f t="shared" si="132"/>
        <v/>
      </c>
      <c s="375"/>
      <c s="377"/>
    </row>
    <row r="1911" spans="4:19" ht="15.75">
      <c r="D1911">
        <f t="shared" si="133"/>
        <v>0</v>
      </c>
      <c s="338"/>
      <c s="338"/>
      <c s="337"/>
      <c s="339"/>
      <c s="340"/>
      <c s="340"/>
      <c s="339"/>
      <c s="373"/>
      <c s="334">
        <f t="shared" si="134"/>
        <v>0</v>
      </c>
      <c s="374">
        <f t="shared" si="135"/>
        <v>0</v>
      </c>
      <c s="375"/>
      <c s="376"/>
      <c s="395" t="str">
        <f t="shared" si="132"/>
        <v/>
      </c>
      <c s="375"/>
      <c s="377"/>
    </row>
    <row r="1912" spans="4:19" ht="15.75">
      <c r="D1912">
        <f t="shared" si="133"/>
        <v>0</v>
      </c>
      <c s="338"/>
      <c s="338"/>
      <c s="337"/>
      <c s="339"/>
      <c s="340"/>
      <c s="340"/>
      <c s="339"/>
      <c s="373"/>
      <c s="334">
        <f t="shared" si="134"/>
        <v>0</v>
      </c>
      <c s="374">
        <f t="shared" si="135"/>
        <v>0</v>
      </c>
      <c s="375"/>
      <c s="376"/>
      <c s="395" t="str">
        <f t="shared" si="132"/>
        <v/>
      </c>
      <c s="375"/>
      <c s="377"/>
    </row>
    <row r="1913" spans="4:19" ht="15.75">
      <c r="D1913">
        <f t="shared" si="133"/>
        <v>0</v>
      </c>
      <c s="338"/>
      <c s="338"/>
      <c s="337"/>
      <c s="339"/>
      <c s="340"/>
      <c s="340"/>
      <c s="339"/>
      <c s="373"/>
      <c s="334">
        <f t="shared" si="134"/>
        <v>0</v>
      </c>
      <c s="374">
        <f t="shared" si="135"/>
        <v>0</v>
      </c>
      <c s="375"/>
      <c s="376"/>
      <c s="395" t="str">
        <f t="shared" si="132"/>
        <v/>
      </c>
      <c s="375"/>
      <c s="377"/>
    </row>
    <row r="1914" spans="4:19" ht="15.75">
      <c r="D1914">
        <f t="shared" si="133"/>
        <v>0</v>
      </c>
      <c s="338"/>
      <c s="338"/>
      <c s="337"/>
      <c s="339"/>
      <c s="340"/>
      <c s="340"/>
      <c s="339"/>
      <c s="373"/>
      <c s="334">
        <f t="shared" si="134"/>
        <v>0</v>
      </c>
      <c s="374">
        <f t="shared" si="135"/>
        <v>0</v>
      </c>
      <c s="375"/>
      <c s="376"/>
      <c s="395" t="str">
        <f t="shared" si="132"/>
        <v/>
      </c>
      <c s="375"/>
      <c s="377"/>
    </row>
    <row r="1915" spans="4:19" ht="15.75">
      <c r="D1915">
        <f t="shared" si="133"/>
        <v>0</v>
      </c>
      <c s="338"/>
      <c s="338"/>
      <c s="337"/>
      <c s="339"/>
      <c s="340"/>
      <c s="340"/>
      <c s="339"/>
      <c s="373"/>
      <c s="334">
        <f t="shared" si="134"/>
        <v>0</v>
      </c>
      <c s="374">
        <f t="shared" si="135"/>
        <v>0</v>
      </c>
      <c s="375"/>
      <c s="376"/>
      <c s="395" t="str">
        <f t="shared" si="132"/>
        <v/>
      </c>
      <c s="375"/>
      <c s="377"/>
    </row>
    <row r="1916" spans="4:19" ht="15.75">
      <c r="D1916">
        <f t="shared" si="133"/>
        <v>0</v>
      </c>
      <c s="338"/>
      <c s="338"/>
      <c s="337"/>
      <c s="339"/>
      <c s="340"/>
      <c s="340"/>
      <c s="339"/>
      <c s="373"/>
      <c s="334">
        <f t="shared" si="134"/>
        <v>0</v>
      </c>
      <c s="374">
        <f t="shared" si="135"/>
        <v>0</v>
      </c>
      <c s="375"/>
      <c s="376"/>
      <c s="395" t="str">
        <f t="shared" si="132"/>
        <v/>
      </c>
      <c s="375"/>
      <c s="377"/>
    </row>
    <row r="1917" spans="4:19" ht="15.75">
      <c r="D1917">
        <f t="shared" si="133"/>
        <v>0</v>
      </c>
      <c s="338"/>
      <c s="338"/>
      <c s="337"/>
      <c s="339"/>
      <c s="340"/>
      <c s="340"/>
      <c s="339"/>
      <c s="373"/>
      <c s="334">
        <f t="shared" si="134"/>
        <v>0</v>
      </c>
      <c s="374">
        <f t="shared" si="135"/>
        <v>0</v>
      </c>
      <c s="375"/>
      <c s="376"/>
      <c s="395" t="str">
        <f t="shared" si="132"/>
        <v/>
      </c>
      <c s="375"/>
      <c s="377"/>
    </row>
    <row r="1918" spans="4:19" ht="15.75">
      <c r="D1918">
        <f t="shared" si="133"/>
        <v>0</v>
      </c>
      <c s="338"/>
      <c s="338"/>
      <c s="337"/>
      <c s="339"/>
      <c s="340"/>
      <c s="340"/>
      <c s="339"/>
      <c s="373"/>
      <c s="334">
        <f t="shared" si="134"/>
        <v>0</v>
      </c>
      <c s="374">
        <f t="shared" si="135"/>
        <v>0</v>
      </c>
      <c s="375"/>
      <c s="376"/>
      <c s="395" t="str">
        <f t="shared" si="132"/>
        <v/>
      </c>
      <c s="375"/>
      <c s="377"/>
    </row>
    <row r="1919" spans="4:19" ht="15.75">
      <c r="D1919">
        <f t="shared" si="133"/>
        <v>0</v>
      </c>
      <c s="338"/>
      <c s="338"/>
      <c s="337"/>
      <c s="339"/>
      <c s="340"/>
      <c s="340"/>
      <c s="339"/>
      <c s="373"/>
      <c s="334">
        <f t="shared" si="134"/>
        <v>0</v>
      </c>
      <c s="374">
        <f t="shared" si="135"/>
        <v>0</v>
      </c>
      <c s="375"/>
      <c s="376"/>
      <c s="395" t="str">
        <f t="shared" si="132"/>
        <v/>
      </c>
      <c s="375"/>
      <c s="377"/>
    </row>
    <row r="1920" spans="4:19" ht="15.75">
      <c r="D1920">
        <f t="shared" si="133"/>
        <v>0</v>
      </c>
      <c s="338"/>
      <c s="338"/>
      <c s="337"/>
      <c s="339"/>
      <c s="340"/>
      <c s="340"/>
      <c s="339"/>
      <c s="373"/>
      <c s="334">
        <f t="shared" si="134"/>
        <v>0</v>
      </c>
      <c s="374">
        <f t="shared" si="135"/>
        <v>0</v>
      </c>
      <c s="375"/>
      <c s="376"/>
      <c s="395" t="str">
        <f t="shared" si="132"/>
        <v/>
      </c>
      <c s="375"/>
      <c s="377"/>
    </row>
    <row r="1921" spans="4:19" ht="15.75">
      <c r="D1921">
        <f t="shared" si="133"/>
        <v>0</v>
      </c>
      <c s="338"/>
      <c s="338"/>
      <c s="337"/>
      <c s="339"/>
      <c s="340"/>
      <c s="340"/>
      <c s="339"/>
      <c s="373"/>
      <c s="334">
        <f t="shared" si="134"/>
        <v>0</v>
      </c>
      <c s="374">
        <f t="shared" si="135"/>
        <v>0</v>
      </c>
      <c s="375"/>
      <c s="376"/>
      <c s="395" t="str">
        <f t="shared" si="132"/>
        <v/>
      </c>
      <c s="375"/>
      <c s="377"/>
    </row>
    <row r="1922" spans="4:19" ht="15.75">
      <c r="D1922">
        <f t="shared" si="133"/>
        <v>0</v>
      </c>
      <c s="338"/>
      <c s="338"/>
      <c s="337"/>
      <c s="339"/>
      <c s="340"/>
      <c s="340"/>
      <c s="339"/>
      <c s="373"/>
      <c s="334">
        <f t="shared" si="134"/>
        <v>0</v>
      </c>
      <c s="374">
        <f t="shared" si="135"/>
        <v>0</v>
      </c>
      <c s="375"/>
      <c s="376"/>
      <c s="395" t="str">
        <f t="shared" si="132"/>
        <v/>
      </c>
      <c s="375"/>
      <c s="377"/>
    </row>
    <row r="1923" spans="4:19" ht="15.75">
      <c r="D1923">
        <f t="shared" si="133"/>
        <v>0</v>
      </c>
      <c s="338"/>
      <c s="338"/>
      <c s="337"/>
      <c s="339"/>
      <c s="340"/>
      <c s="340"/>
      <c s="339"/>
      <c s="373"/>
      <c s="334">
        <f t="shared" si="134"/>
        <v>0</v>
      </c>
      <c s="374">
        <f t="shared" si="135"/>
        <v>0</v>
      </c>
      <c s="375"/>
      <c s="376"/>
      <c s="395" t="str">
        <f t="shared" si="132"/>
        <v/>
      </c>
      <c s="375"/>
      <c s="377"/>
    </row>
    <row r="1924" spans="4:19" ht="15.75">
      <c r="D1924">
        <f t="shared" si="133"/>
        <v>0</v>
      </c>
      <c s="338"/>
      <c s="338"/>
      <c s="337"/>
      <c s="339"/>
      <c s="340"/>
      <c s="340"/>
      <c s="339"/>
      <c s="373"/>
      <c s="334">
        <f t="shared" si="134"/>
        <v>0</v>
      </c>
      <c s="374">
        <f t="shared" si="135"/>
        <v>0</v>
      </c>
      <c s="375"/>
      <c s="376"/>
      <c s="395" t="str">
        <f t="shared" si="132"/>
        <v/>
      </c>
      <c s="375"/>
      <c s="377"/>
    </row>
    <row r="1925" spans="4:19" ht="15.75">
      <c r="D1925">
        <f t="shared" si="133"/>
        <v>0</v>
      </c>
      <c s="338"/>
      <c s="338"/>
      <c s="337"/>
      <c s="339"/>
      <c s="340"/>
      <c s="340"/>
      <c s="339"/>
      <c s="373"/>
      <c s="334">
        <f t="shared" si="134"/>
        <v>0</v>
      </c>
      <c s="374">
        <f t="shared" si="135"/>
        <v>0</v>
      </c>
      <c s="375"/>
      <c s="376"/>
      <c s="395" t="str">
        <f t="shared" si="132"/>
        <v/>
      </c>
      <c s="375"/>
      <c s="377"/>
    </row>
    <row r="1926" spans="4:19" ht="15.75">
      <c r="D1926">
        <f t="shared" si="133"/>
        <v>0</v>
      </c>
      <c s="338"/>
      <c s="338"/>
      <c s="337"/>
      <c s="339"/>
      <c s="340"/>
      <c s="340"/>
      <c s="339"/>
      <c s="373"/>
      <c s="334">
        <f t="shared" si="134"/>
        <v>0</v>
      </c>
      <c s="374">
        <f t="shared" si="135"/>
        <v>0</v>
      </c>
      <c s="375"/>
      <c s="376"/>
      <c s="395" t="str">
        <f t="shared" si="132"/>
        <v/>
      </c>
      <c s="375"/>
      <c s="377"/>
    </row>
    <row r="1927" spans="4:19" ht="15.75">
      <c r="D1927">
        <f t="shared" si="133"/>
        <v>0</v>
      </c>
      <c s="338"/>
      <c s="338"/>
      <c s="337"/>
      <c s="339"/>
      <c s="340"/>
      <c s="340"/>
      <c s="339"/>
      <c s="373"/>
      <c s="334">
        <f t="shared" si="134"/>
        <v>0</v>
      </c>
      <c s="374">
        <f t="shared" si="135"/>
        <v>0</v>
      </c>
      <c s="375"/>
      <c s="376"/>
      <c s="395" t="str">
        <f t="shared" si="136" ref="Q1927:Q1990">SUBSTITUTE(P1927,LEFT(P1927,8),"xxxxxxxx")</f>
        <v/>
      </c>
      <c s="375"/>
      <c s="377"/>
    </row>
    <row r="1928" spans="4:19" ht="15.75">
      <c r="D1928">
        <f t="shared" si="133"/>
        <v>0</v>
      </c>
      <c s="338"/>
      <c s="338"/>
      <c s="337"/>
      <c s="339"/>
      <c s="340"/>
      <c s="340"/>
      <c s="339"/>
      <c s="373"/>
      <c s="334">
        <f t="shared" si="134"/>
        <v>0</v>
      </c>
      <c s="374">
        <f t="shared" si="135"/>
        <v>0</v>
      </c>
      <c s="375"/>
      <c s="376"/>
      <c s="395" t="str">
        <f t="shared" si="136"/>
        <v/>
      </c>
      <c s="375"/>
      <c s="377"/>
    </row>
    <row r="1929" spans="4:19" ht="15.75">
      <c r="D1929">
        <f t="shared" si="133"/>
        <v>0</v>
      </c>
      <c s="338"/>
      <c s="338"/>
      <c s="337"/>
      <c s="339"/>
      <c s="340"/>
      <c s="340"/>
      <c s="339"/>
      <c s="373"/>
      <c s="334">
        <f t="shared" si="134"/>
        <v>0</v>
      </c>
      <c s="374">
        <f t="shared" si="135"/>
        <v>0</v>
      </c>
      <c s="375"/>
      <c s="376"/>
      <c s="395" t="str">
        <f t="shared" si="136"/>
        <v/>
      </c>
      <c s="375"/>
      <c s="377"/>
    </row>
    <row r="1930" spans="4:19" ht="15.75">
      <c r="D1930">
        <f t="shared" si="133"/>
        <v>0</v>
      </c>
      <c s="338"/>
      <c s="338"/>
      <c s="337"/>
      <c s="339"/>
      <c s="340"/>
      <c s="340"/>
      <c s="339"/>
      <c s="373"/>
      <c s="334">
        <f t="shared" si="134"/>
        <v>0</v>
      </c>
      <c s="374">
        <f t="shared" si="135"/>
        <v>0</v>
      </c>
      <c s="375"/>
      <c s="376"/>
      <c s="395" t="str">
        <f t="shared" si="136"/>
        <v/>
      </c>
      <c s="375"/>
      <c s="377"/>
    </row>
    <row r="1931" spans="4:19" ht="15.75">
      <c r="D1931">
        <f t="shared" si="133"/>
        <v>0</v>
      </c>
      <c s="338"/>
      <c s="338"/>
      <c s="337"/>
      <c s="339"/>
      <c s="340"/>
      <c s="340"/>
      <c s="339"/>
      <c s="373"/>
      <c s="334">
        <f t="shared" si="134"/>
        <v>0</v>
      </c>
      <c s="374">
        <f t="shared" si="135"/>
        <v>0</v>
      </c>
      <c s="375"/>
      <c s="376"/>
      <c s="395" t="str">
        <f t="shared" si="136"/>
        <v/>
      </c>
      <c s="375"/>
      <c s="377"/>
    </row>
    <row r="1932" spans="4:19" ht="15.75">
      <c r="D1932">
        <f t="shared" si="133"/>
        <v>0</v>
      </c>
      <c s="338"/>
      <c s="338"/>
      <c s="337"/>
      <c s="339"/>
      <c s="340"/>
      <c s="340"/>
      <c s="339"/>
      <c s="373"/>
      <c s="334">
        <f t="shared" si="134"/>
        <v>0</v>
      </c>
      <c s="374">
        <f t="shared" si="135"/>
        <v>0</v>
      </c>
      <c s="375"/>
      <c s="376"/>
      <c s="395" t="str">
        <f t="shared" si="136"/>
        <v/>
      </c>
      <c s="375"/>
      <c s="377"/>
    </row>
    <row r="1933" spans="4:19" ht="15.75">
      <c r="D1933">
        <f t="shared" si="133"/>
        <v>0</v>
      </c>
      <c s="338"/>
      <c s="338"/>
      <c s="337"/>
      <c s="339"/>
      <c s="340"/>
      <c s="340"/>
      <c s="339"/>
      <c s="373"/>
      <c s="334">
        <f t="shared" si="134"/>
        <v>0</v>
      </c>
      <c s="374">
        <f t="shared" si="135"/>
        <v>0</v>
      </c>
      <c s="375"/>
      <c s="376"/>
      <c s="395" t="str">
        <f t="shared" si="136"/>
        <v/>
      </c>
      <c s="375"/>
      <c s="377"/>
    </row>
    <row r="1934" spans="4:19" ht="15.75">
      <c r="D1934">
        <f t="shared" si="133"/>
        <v>0</v>
      </c>
      <c s="338"/>
      <c s="338"/>
      <c s="337"/>
      <c s="339"/>
      <c s="340"/>
      <c s="340"/>
      <c s="339"/>
      <c s="373"/>
      <c s="334">
        <f t="shared" si="134"/>
        <v>0</v>
      </c>
      <c s="374">
        <f t="shared" si="135"/>
        <v>0</v>
      </c>
      <c s="375"/>
      <c s="376"/>
      <c s="395" t="str">
        <f t="shared" si="136"/>
        <v/>
      </c>
      <c s="375"/>
      <c s="377"/>
    </row>
    <row r="1935" spans="4:19" ht="15.75">
      <c r="D1935">
        <f t="shared" si="133"/>
        <v>0</v>
      </c>
      <c s="338"/>
      <c s="338"/>
      <c s="337"/>
      <c s="339"/>
      <c s="340"/>
      <c s="340"/>
      <c s="339"/>
      <c s="373"/>
      <c s="334">
        <f t="shared" si="134"/>
        <v>0</v>
      </c>
      <c s="374">
        <f t="shared" si="135"/>
        <v>0</v>
      </c>
      <c s="375"/>
      <c s="376"/>
      <c s="395" t="str">
        <f t="shared" si="136"/>
        <v/>
      </c>
      <c s="375"/>
      <c s="377"/>
    </row>
    <row r="1936" spans="4:19" ht="15.75">
      <c r="D1936">
        <f t="shared" si="133"/>
        <v>0</v>
      </c>
      <c s="338"/>
      <c s="338"/>
      <c s="337"/>
      <c s="339"/>
      <c s="340"/>
      <c s="340"/>
      <c s="339"/>
      <c s="373"/>
      <c s="334">
        <f t="shared" si="134"/>
        <v>0</v>
      </c>
      <c s="374">
        <f t="shared" si="135"/>
        <v>0</v>
      </c>
      <c s="375"/>
      <c s="376"/>
      <c s="395" t="str">
        <f t="shared" si="136"/>
        <v/>
      </c>
      <c s="375"/>
      <c s="377"/>
    </row>
    <row r="1937" spans="4:19" ht="15.75">
      <c r="D1937">
        <f t="shared" si="133"/>
        <v>0</v>
      </c>
      <c s="338"/>
      <c s="338"/>
      <c s="337"/>
      <c s="339"/>
      <c s="340"/>
      <c s="340"/>
      <c s="339"/>
      <c s="373"/>
      <c s="334">
        <f t="shared" si="134"/>
        <v>0</v>
      </c>
      <c s="374">
        <f t="shared" si="135"/>
        <v>0</v>
      </c>
      <c s="375"/>
      <c s="376"/>
      <c s="395" t="str">
        <f t="shared" si="136"/>
        <v/>
      </c>
      <c s="375"/>
      <c s="377"/>
    </row>
    <row r="1938" spans="4:19" ht="15.75">
      <c r="D1938">
        <f t="shared" si="133"/>
        <v>0</v>
      </c>
      <c s="338"/>
      <c s="338"/>
      <c s="337"/>
      <c s="339"/>
      <c s="340"/>
      <c s="340"/>
      <c s="339"/>
      <c s="373"/>
      <c s="334">
        <f t="shared" si="134"/>
        <v>0</v>
      </c>
      <c s="374">
        <f t="shared" si="135"/>
        <v>0</v>
      </c>
      <c s="375"/>
      <c s="376"/>
      <c s="395" t="str">
        <f t="shared" si="136"/>
        <v/>
      </c>
      <c s="375"/>
      <c s="377"/>
    </row>
    <row r="1939" spans="4:19" ht="15.75">
      <c r="D1939">
        <f t="shared" si="133"/>
        <v>0</v>
      </c>
      <c s="338"/>
      <c s="338"/>
      <c s="337"/>
      <c s="339"/>
      <c s="340"/>
      <c s="340"/>
      <c s="339"/>
      <c s="373"/>
      <c s="334">
        <f t="shared" si="134"/>
        <v>0</v>
      </c>
      <c s="374">
        <f t="shared" si="135"/>
        <v>0</v>
      </c>
      <c s="375"/>
      <c s="376"/>
      <c s="395" t="str">
        <f t="shared" si="136"/>
        <v/>
      </c>
      <c s="375"/>
      <c s="377"/>
    </row>
    <row r="1940" spans="4:19" ht="15.75">
      <c r="D1940">
        <f t="shared" si="133"/>
        <v>0</v>
      </c>
      <c s="338"/>
      <c s="338"/>
      <c s="337"/>
      <c s="339"/>
      <c s="340"/>
      <c s="340"/>
      <c s="339"/>
      <c s="373"/>
      <c s="334">
        <f t="shared" si="134"/>
        <v>0</v>
      </c>
      <c s="374">
        <f t="shared" si="135"/>
        <v>0</v>
      </c>
      <c s="375"/>
      <c s="376"/>
      <c s="395" t="str">
        <f t="shared" si="136"/>
        <v/>
      </c>
      <c s="375"/>
      <c s="377"/>
    </row>
    <row r="1941" spans="4:19" ht="15.75">
      <c r="D1941">
        <f t="shared" si="133"/>
        <v>0</v>
      </c>
      <c s="338"/>
      <c s="338"/>
      <c s="337"/>
      <c s="339"/>
      <c s="340"/>
      <c s="340"/>
      <c s="339"/>
      <c s="373"/>
      <c s="334">
        <f t="shared" si="134"/>
        <v>0</v>
      </c>
      <c s="374">
        <f t="shared" si="135"/>
        <v>0</v>
      </c>
      <c s="375"/>
      <c s="376"/>
      <c s="395" t="str">
        <f t="shared" si="136"/>
        <v/>
      </c>
      <c s="375"/>
      <c s="377"/>
    </row>
    <row r="1942" spans="4:19" ht="15.75">
      <c r="D1942">
        <f t="shared" si="133"/>
        <v>0</v>
      </c>
      <c s="338"/>
      <c s="338"/>
      <c s="337"/>
      <c s="339"/>
      <c s="340"/>
      <c s="340"/>
      <c s="339"/>
      <c s="373"/>
      <c s="334">
        <f t="shared" si="134"/>
        <v>0</v>
      </c>
      <c s="374">
        <f t="shared" si="135"/>
        <v>0</v>
      </c>
      <c s="375"/>
      <c s="376"/>
      <c s="395" t="str">
        <f t="shared" si="136"/>
        <v/>
      </c>
      <c s="375"/>
      <c s="377"/>
    </row>
    <row r="1943" spans="4:19" ht="15.75">
      <c r="D1943">
        <f t="shared" si="133"/>
        <v>0</v>
      </c>
      <c s="338"/>
      <c s="338"/>
      <c s="337"/>
      <c s="339"/>
      <c s="340"/>
      <c s="340"/>
      <c s="339"/>
      <c s="373"/>
      <c s="334">
        <f t="shared" si="134"/>
        <v>0</v>
      </c>
      <c s="374">
        <f t="shared" si="135"/>
        <v>0</v>
      </c>
      <c s="375"/>
      <c s="376"/>
      <c s="395" t="str">
        <f t="shared" si="136"/>
        <v/>
      </c>
      <c s="375"/>
      <c s="377"/>
    </row>
    <row r="1944" spans="4:19" ht="15.75">
      <c r="D1944">
        <f t="shared" si="133"/>
        <v>0</v>
      </c>
      <c s="338"/>
      <c s="338"/>
      <c s="337"/>
      <c s="339"/>
      <c s="340"/>
      <c s="340"/>
      <c s="339"/>
      <c s="373"/>
      <c s="334">
        <f t="shared" si="134"/>
        <v>0</v>
      </c>
      <c s="374">
        <f t="shared" si="135"/>
        <v>0</v>
      </c>
      <c s="375"/>
      <c s="376"/>
      <c s="395" t="str">
        <f t="shared" si="136"/>
        <v/>
      </c>
      <c s="375"/>
      <c s="377"/>
    </row>
    <row r="1945" spans="4:19" ht="15.75">
      <c r="D1945">
        <f t="shared" si="133"/>
        <v>0</v>
      </c>
      <c s="338"/>
      <c s="338"/>
      <c s="337"/>
      <c s="339"/>
      <c s="340"/>
      <c s="340"/>
      <c s="339"/>
      <c s="373"/>
      <c s="334">
        <f t="shared" si="134"/>
        <v>0</v>
      </c>
      <c s="374">
        <f t="shared" si="135"/>
        <v>0</v>
      </c>
      <c s="375"/>
      <c s="376"/>
      <c s="395" t="str">
        <f t="shared" si="136"/>
        <v/>
      </c>
      <c s="375"/>
      <c s="377"/>
    </row>
    <row r="1946" spans="4:19" ht="15.75">
      <c r="D1946">
        <f t="shared" si="133"/>
        <v>0</v>
      </c>
      <c s="338"/>
      <c s="338"/>
      <c s="337"/>
      <c s="339"/>
      <c s="340"/>
      <c s="340"/>
      <c s="339"/>
      <c s="373"/>
      <c s="334">
        <f t="shared" si="134"/>
        <v>0</v>
      </c>
      <c s="374">
        <f t="shared" si="135"/>
        <v>0</v>
      </c>
      <c s="375"/>
      <c s="376"/>
      <c s="395" t="str">
        <f t="shared" si="136"/>
        <v/>
      </c>
      <c s="375"/>
      <c s="377"/>
    </row>
    <row r="1947" spans="4:19" ht="15.75">
      <c r="D1947">
        <f t="shared" si="133"/>
        <v>0</v>
      </c>
      <c s="338"/>
      <c s="338"/>
      <c s="337"/>
      <c s="339"/>
      <c s="340"/>
      <c s="340"/>
      <c s="339"/>
      <c s="373"/>
      <c s="334">
        <f t="shared" si="134"/>
        <v>0</v>
      </c>
      <c s="374">
        <f t="shared" si="135"/>
        <v>0</v>
      </c>
      <c s="375"/>
      <c s="376"/>
      <c s="395" t="str">
        <f t="shared" si="136"/>
        <v/>
      </c>
      <c s="375"/>
      <c s="377"/>
    </row>
    <row r="1948" spans="4:19" ht="15.75">
      <c r="D1948">
        <f t="shared" si="133"/>
        <v>0</v>
      </c>
      <c s="338"/>
      <c s="338"/>
      <c s="337"/>
      <c s="339"/>
      <c s="340"/>
      <c s="340"/>
      <c s="339"/>
      <c s="373"/>
      <c s="334">
        <f t="shared" si="134"/>
        <v>0</v>
      </c>
      <c s="374">
        <f t="shared" si="135"/>
        <v>0</v>
      </c>
      <c s="375"/>
      <c s="376"/>
      <c s="395" t="str">
        <f t="shared" si="136"/>
        <v/>
      </c>
      <c s="375"/>
      <c s="377"/>
    </row>
    <row r="1949" spans="4:19" ht="15.75">
      <c r="D1949">
        <f t="shared" si="133"/>
        <v>0</v>
      </c>
      <c s="338"/>
      <c s="338"/>
      <c s="337"/>
      <c s="339"/>
      <c s="340"/>
      <c s="340"/>
      <c s="339"/>
      <c s="373"/>
      <c s="334">
        <f t="shared" si="134"/>
        <v>0</v>
      </c>
      <c s="374">
        <f t="shared" si="135"/>
        <v>0</v>
      </c>
      <c s="375"/>
      <c s="376"/>
      <c s="395" t="str">
        <f t="shared" si="136"/>
        <v/>
      </c>
      <c s="375"/>
      <c s="377"/>
    </row>
    <row r="1950" spans="4:19" ht="15.75">
      <c r="D1950">
        <f t="shared" si="133"/>
        <v>0</v>
      </c>
      <c s="338"/>
      <c s="338"/>
      <c s="337"/>
      <c s="339"/>
      <c s="340"/>
      <c s="340"/>
      <c s="339"/>
      <c s="373"/>
      <c s="334">
        <f t="shared" si="134"/>
        <v>0</v>
      </c>
      <c s="374">
        <f t="shared" si="135"/>
        <v>0</v>
      </c>
      <c s="375"/>
      <c s="376"/>
      <c s="395" t="str">
        <f t="shared" si="136"/>
        <v/>
      </c>
      <c s="375"/>
      <c s="377"/>
    </row>
    <row r="1951" spans="4:19" ht="15.75">
      <c r="D1951">
        <f t="shared" si="133"/>
        <v>0</v>
      </c>
      <c s="338"/>
      <c s="338"/>
      <c s="337"/>
      <c s="339"/>
      <c s="340"/>
      <c s="340"/>
      <c s="339"/>
      <c s="373"/>
      <c s="334">
        <f t="shared" si="134"/>
        <v>0</v>
      </c>
      <c s="374">
        <f t="shared" si="135"/>
        <v>0</v>
      </c>
      <c s="375"/>
      <c s="376"/>
      <c s="395" t="str">
        <f t="shared" si="136"/>
        <v/>
      </c>
      <c s="375"/>
      <c s="377"/>
    </row>
    <row r="1952" spans="4:19" ht="15.75">
      <c r="D1952">
        <f t="shared" si="133"/>
        <v>0</v>
      </c>
      <c s="338"/>
      <c s="338"/>
      <c s="337"/>
      <c s="339"/>
      <c s="340"/>
      <c s="340"/>
      <c s="339"/>
      <c s="373"/>
      <c s="334">
        <f t="shared" si="134"/>
        <v>0</v>
      </c>
      <c s="374">
        <f t="shared" si="135"/>
        <v>0</v>
      </c>
      <c s="375"/>
      <c s="376"/>
      <c s="395" t="str">
        <f t="shared" si="136"/>
        <v/>
      </c>
      <c s="375"/>
      <c s="377"/>
    </row>
    <row r="1953" spans="4:19" ht="15.75">
      <c r="D1953">
        <f t="shared" si="133"/>
        <v>0</v>
      </c>
      <c s="338"/>
      <c s="338"/>
      <c s="337"/>
      <c s="339"/>
      <c s="340"/>
      <c s="340"/>
      <c s="339"/>
      <c s="373"/>
      <c s="334">
        <f t="shared" si="134"/>
        <v>0</v>
      </c>
      <c s="374">
        <f t="shared" si="135"/>
        <v>0</v>
      </c>
      <c s="375"/>
      <c s="376"/>
      <c s="395" t="str">
        <f t="shared" si="136"/>
        <v/>
      </c>
      <c s="375"/>
      <c s="377"/>
    </row>
    <row r="1954" spans="4:19" ht="15.75">
      <c r="D1954">
        <f t="shared" si="133"/>
        <v>0</v>
      </c>
      <c s="338"/>
      <c s="338"/>
      <c s="337"/>
      <c s="339"/>
      <c s="340"/>
      <c s="340"/>
      <c s="339"/>
      <c s="373"/>
      <c s="334">
        <f t="shared" si="134"/>
        <v>0</v>
      </c>
      <c s="374">
        <f t="shared" si="135"/>
        <v>0</v>
      </c>
      <c s="375"/>
      <c s="376"/>
      <c s="395" t="str">
        <f t="shared" si="136"/>
        <v/>
      </c>
      <c s="375"/>
      <c s="377"/>
    </row>
    <row r="1955" spans="4:19" ht="15.75">
      <c r="D1955">
        <f t="shared" si="133"/>
        <v>0</v>
      </c>
      <c s="338"/>
      <c s="338"/>
      <c s="337"/>
      <c s="339"/>
      <c s="340"/>
      <c s="340"/>
      <c s="339"/>
      <c s="373"/>
      <c s="334">
        <f t="shared" si="134"/>
        <v>0</v>
      </c>
      <c s="374">
        <f t="shared" si="135"/>
        <v>0</v>
      </c>
      <c s="375"/>
      <c s="376"/>
      <c s="395" t="str">
        <f t="shared" si="136"/>
        <v/>
      </c>
      <c s="375"/>
      <c s="377"/>
    </row>
    <row r="1956" spans="4:19" ht="15.75">
      <c r="D1956">
        <f t="shared" si="137" ref="D1956:D2019">IF(E1956&gt;=1,(IF(LEN(I1956)&gt;=2,(IF(LEN(K1956)&gt;=1,(IF(N1956&gt;=18,1,0)),0)),0)),0)</f>
        <v>0</v>
      </c>
      <c s="338"/>
      <c s="338"/>
      <c s="337"/>
      <c s="339"/>
      <c s="340"/>
      <c s="340"/>
      <c s="339"/>
      <c s="373"/>
      <c s="334">
        <f t="shared" si="134"/>
        <v>0</v>
      </c>
      <c s="374">
        <f t="shared" si="135"/>
        <v>0</v>
      </c>
      <c s="375"/>
      <c s="376"/>
      <c s="395" t="str">
        <f t="shared" si="136"/>
        <v/>
      </c>
      <c s="375"/>
      <c s="377"/>
    </row>
    <row r="1957" spans="4:19" ht="15.75">
      <c r="D1957">
        <f t="shared" si="137"/>
        <v>0</v>
      </c>
      <c s="338"/>
      <c s="338"/>
      <c s="337"/>
      <c s="339"/>
      <c s="340"/>
      <c s="340"/>
      <c s="339"/>
      <c s="373"/>
      <c s="334">
        <f t="shared" si="138" ref="M1957:M2020">IFERROR(IF(D1957&gt;=1,(IF(L1957&gt;=$H$1,ROUNDDOWN(($G$1-L1957)/365,0),0)),0),0)</f>
        <v>0</v>
      </c>
      <c s="374">
        <f t="shared" si="139" ref="N1957:N2020">IFERROR(IF(D1957&gt;=1,(IF(L1957&gt;=$H$1,ROUNDDOWN(($G$1-L1957)/365,0),0)),0),0)</f>
        <v>0</v>
      </c>
      <c s="375"/>
      <c s="376"/>
      <c s="395" t="str">
        <f t="shared" si="136"/>
        <v/>
      </c>
      <c s="375"/>
      <c s="377"/>
    </row>
    <row r="1958" spans="4:19" ht="15.75">
      <c r="D1958">
        <f t="shared" si="137"/>
        <v>0</v>
      </c>
      <c s="338"/>
      <c s="338"/>
      <c s="337"/>
      <c s="339"/>
      <c s="340"/>
      <c s="340"/>
      <c s="339"/>
      <c s="373"/>
      <c s="334">
        <f t="shared" si="138"/>
        <v>0</v>
      </c>
      <c s="374">
        <f t="shared" si="139"/>
        <v>0</v>
      </c>
      <c s="375"/>
      <c s="376"/>
      <c s="395" t="str">
        <f t="shared" si="136"/>
        <v/>
      </c>
      <c s="375"/>
      <c s="377"/>
    </row>
    <row r="1959" spans="4:19" ht="15.75">
      <c r="D1959">
        <f t="shared" si="137"/>
        <v>0</v>
      </c>
      <c s="338"/>
      <c s="338"/>
      <c s="337"/>
      <c s="339"/>
      <c s="340"/>
      <c s="340"/>
      <c s="339"/>
      <c s="373"/>
      <c s="334">
        <f t="shared" si="138"/>
        <v>0</v>
      </c>
      <c s="374">
        <f t="shared" si="139"/>
        <v>0</v>
      </c>
      <c s="375"/>
      <c s="376"/>
      <c s="395" t="str">
        <f t="shared" si="136"/>
        <v/>
      </c>
      <c s="375"/>
      <c s="377"/>
    </row>
    <row r="1960" spans="4:19" ht="15.75">
      <c r="D1960">
        <f t="shared" si="137"/>
        <v>0</v>
      </c>
      <c s="338"/>
      <c s="338"/>
      <c s="337"/>
      <c s="339"/>
      <c s="340"/>
      <c s="340"/>
      <c s="339"/>
      <c s="373"/>
      <c s="334">
        <f t="shared" si="138"/>
        <v>0</v>
      </c>
      <c s="374">
        <f t="shared" si="139"/>
        <v>0</v>
      </c>
      <c s="375"/>
      <c s="376"/>
      <c s="395" t="str">
        <f t="shared" si="136"/>
        <v/>
      </c>
      <c s="375"/>
      <c s="377"/>
    </row>
    <row r="1961" spans="4:19" ht="15.75">
      <c r="D1961">
        <f t="shared" si="137"/>
        <v>0</v>
      </c>
      <c s="338"/>
      <c s="338"/>
      <c s="337"/>
      <c s="339"/>
      <c s="340"/>
      <c s="340"/>
      <c s="339"/>
      <c s="373"/>
      <c s="334">
        <f t="shared" si="138"/>
        <v>0</v>
      </c>
      <c s="374">
        <f t="shared" si="139"/>
        <v>0</v>
      </c>
      <c s="375"/>
      <c s="376"/>
      <c s="395" t="str">
        <f t="shared" si="136"/>
        <v/>
      </c>
      <c s="375"/>
      <c s="377"/>
    </row>
    <row r="1962" spans="4:19" ht="15.75">
      <c r="D1962">
        <f t="shared" si="137"/>
        <v>0</v>
      </c>
      <c s="338"/>
      <c s="338"/>
      <c s="337"/>
      <c s="339"/>
      <c s="340"/>
      <c s="340"/>
      <c s="339"/>
      <c s="373"/>
      <c s="334">
        <f t="shared" si="138"/>
        <v>0</v>
      </c>
      <c s="374">
        <f t="shared" si="139"/>
        <v>0</v>
      </c>
      <c s="375"/>
      <c s="376"/>
      <c s="395" t="str">
        <f t="shared" si="136"/>
        <v/>
      </c>
      <c s="375"/>
      <c s="377"/>
    </row>
    <row r="1963" spans="4:19" ht="15.75">
      <c r="D1963">
        <f t="shared" si="137"/>
        <v>0</v>
      </c>
      <c s="338"/>
      <c s="338"/>
      <c s="337"/>
      <c s="339"/>
      <c s="340"/>
      <c s="340"/>
      <c s="339"/>
      <c s="373"/>
      <c s="334">
        <f t="shared" si="138"/>
        <v>0</v>
      </c>
      <c s="374">
        <f t="shared" si="139"/>
        <v>0</v>
      </c>
      <c s="375"/>
      <c s="376"/>
      <c s="395" t="str">
        <f t="shared" si="136"/>
        <v/>
      </c>
      <c s="375"/>
      <c s="377"/>
    </row>
    <row r="1964" spans="4:19" ht="15.75">
      <c r="D1964">
        <f t="shared" si="137"/>
        <v>0</v>
      </c>
      <c s="338"/>
      <c s="338"/>
      <c s="337"/>
      <c s="339"/>
      <c s="340"/>
      <c s="340"/>
      <c s="339"/>
      <c s="373"/>
      <c s="334">
        <f t="shared" si="138"/>
        <v>0</v>
      </c>
      <c s="374">
        <f t="shared" si="139"/>
        <v>0</v>
      </c>
      <c s="375"/>
      <c s="376"/>
      <c s="395" t="str">
        <f t="shared" si="136"/>
        <v/>
      </c>
      <c s="375"/>
      <c s="377"/>
    </row>
    <row r="1965" spans="4:19" ht="15.75">
      <c r="D1965">
        <f t="shared" si="137"/>
        <v>0</v>
      </c>
      <c s="338"/>
      <c s="338"/>
      <c s="337"/>
      <c s="339"/>
      <c s="340"/>
      <c s="340"/>
      <c s="339"/>
      <c s="373"/>
      <c s="334">
        <f t="shared" si="138"/>
        <v>0</v>
      </c>
      <c s="374">
        <f t="shared" si="139"/>
        <v>0</v>
      </c>
      <c s="375"/>
      <c s="376"/>
      <c s="395" t="str">
        <f t="shared" si="136"/>
        <v/>
      </c>
      <c s="375"/>
      <c s="377"/>
    </row>
    <row r="1966" spans="4:19" ht="15.75">
      <c r="D1966">
        <f t="shared" si="137"/>
        <v>0</v>
      </c>
      <c s="338"/>
      <c s="338"/>
      <c s="337"/>
      <c s="339"/>
      <c s="340"/>
      <c s="340"/>
      <c s="339"/>
      <c s="373"/>
      <c s="334">
        <f t="shared" si="138"/>
        <v>0</v>
      </c>
      <c s="374">
        <f t="shared" si="139"/>
        <v>0</v>
      </c>
      <c s="375"/>
      <c s="376"/>
      <c s="395" t="str">
        <f t="shared" si="136"/>
        <v/>
      </c>
      <c s="375"/>
      <c s="377"/>
    </row>
    <row r="1967" spans="4:19" ht="15.75">
      <c r="D1967">
        <f t="shared" si="137"/>
        <v>0</v>
      </c>
      <c s="338"/>
      <c s="338"/>
      <c s="337"/>
      <c s="339"/>
      <c s="340"/>
      <c s="340"/>
      <c s="339"/>
      <c s="373"/>
      <c s="334">
        <f t="shared" si="138"/>
        <v>0</v>
      </c>
      <c s="374">
        <f t="shared" si="139"/>
        <v>0</v>
      </c>
      <c s="375"/>
      <c s="376"/>
      <c s="395" t="str">
        <f t="shared" si="136"/>
        <v/>
      </c>
      <c s="375"/>
      <c s="377"/>
    </row>
    <row r="1968" spans="4:19" ht="15.75">
      <c r="D1968">
        <f t="shared" si="137"/>
        <v>0</v>
      </c>
      <c s="338"/>
      <c s="338"/>
      <c s="337"/>
      <c s="339"/>
      <c s="340"/>
      <c s="340"/>
      <c s="339"/>
      <c s="373"/>
      <c s="334">
        <f t="shared" si="138"/>
        <v>0</v>
      </c>
      <c s="374">
        <f t="shared" si="139"/>
        <v>0</v>
      </c>
      <c s="375"/>
      <c s="376"/>
      <c s="395" t="str">
        <f t="shared" si="136"/>
        <v/>
      </c>
      <c s="375"/>
      <c s="377"/>
    </row>
    <row r="1969" spans="4:19" ht="15.75">
      <c r="D1969">
        <f t="shared" si="137"/>
        <v>0</v>
      </c>
      <c s="338"/>
      <c s="338"/>
      <c s="337"/>
      <c s="339"/>
      <c s="340"/>
      <c s="340"/>
      <c s="339"/>
      <c s="373"/>
      <c s="334">
        <f t="shared" si="138"/>
        <v>0</v>
      </c>
      <c s="374">
        <f t="shared" si="139"/>
        <v>0</v>
      </c>
      <c s="375"/>
      <c s="376"/>
      <c s="395" t="str">
        <f t="shared" si="136"/>
        <v/>
      </c>
      <c s="375"/>
      <c s="377"/>
    </row>
    <row r="1970" spans="4:19" ht="15.75">
      <c r="D1970">
        <f t="shared" si="137"/>
        <v>0</v>
      </c>
      <c s="338"/>
      <c s="338"/>
      <c s="337"/>
      <c s="339"/>
      <c s="340"/>
      <c s="340"/>
      <c s="339"/>
      <c s="373"/>
      <c s="334">
        <f t="shared" si="138"/>
        <v>0</v>
      </c>
      <c s="374">
        <f t="shared" si="139"/>
        <v>0</v>
      </c>
      <c s="375"/>
      <c s="376"/>
      <c s="395" t="str">
        <f t="shared" si="136"/>
        <v/>
      </c>
      <c s="375"/>
      <c s="377"/>
    </row>
    <row r="1971" spans="4:19" ht="15.75">
      <c r="D1971">
        <f t="shared" si="137"/>
        <v>0</v>
      </c>
      <c s="338"/>
      <c s="338"/>
      <c s="337"/>
      <c s="339"/>
      <c s="340"/>
      <c s="340"/>
      <c s="339"/>
      <c s="373"/>
      <c s="334">
        <f t="shared" si="138"/>
        <v>0</v>
      </c>
      <c s="374">
        <f t="shared" si="139"/>
        <v>0</v>
      </c>
      <c s="375"/>
      <c s="376"/>
      <c s="395" t="str">
        <f t="shared" si="136"/>
        <v/>
      </c>
      <c s="375"/>
      <c s="377"/>
    </row>
    <row r="1972" spans="4:19" ht="15.75">
      <c r="D1972">
        <f t="shared" si="137"/>
        <v>0</v>
      </c>
      <c s="338"/>
      <c s="338"/>
      <c s="337"/>
      <c s="339"/>
      <c s="340"/>
      <c s="340"/>
      <c s="339"/>
      <c s="373"/>
      <c s="334">
        <f t="shared" si="138"/>
        <v>0</v>
      </c>
      <c s="374">
        <f t="shared" si="139"/>
        <v>0</v>
      </c>
      <c s="375"/>
      <c s="376"/>
      <c s="395" t="str">
        <f t="shared" si="136"/>
        <v/>
      </c>
      <c s="375"/>
      <c s="377"/>
    </row>
    <row r="1973" spans="4:19" ht="15.75">
      <c r="D1973">
        <f t="shared" si="137"/>
        <v>0</v>
      </c>
      <c s="338"/>
      <c s="338"/>
      <c s="337"/>
      <c s="339"/>
      <c s="340"/>
      <c s="340"/>
      <c s="339"/>
      <c s="373"/>
      <c s="334">
        <f t="shared" si="138"/>
        <v>0</v>
      </c>
      <c s="374">
        <f t="shared" si="139"/>
        <v>0</v>
      </c>
      <c s="375"/>
      <c s="376"/>
      <c s="395" t="str">
        <f t="shared" si="136"/>
        <v/>
      </c>
      <c s="375"/>
      <c s="377"/>
    </row>
    <row r="1974" spans="4:19" ht="15.75">
      <c r="D1974">
        <f t="shared" si="137"/>
        <v>0</v>
      </c>
      <c s="338"/>
      <c s="338"/>
      <c s="337"/>
      <c s="339"/>
      <c s="340"/>
      <c s="340"/>
      <c s="339"/>
      <c s="373"/>
      <c s="334">
        <f t="shared" si="138"/>
        <v>0</v>
      </c>
      <c s="374">
        <f t="shared" si="139"/>
        <v>0</v>
      </c>
      <c s="375"/>
      <c s="376"/>
      <c s="395" t="str">
        <f t="shared" si="136"/>
        <v/>
      </c>
      <c s="375"/>
      <c s="377"/>
    </row>
    <row r="1975" spans="4:19" ht="15.75">
      <c r="D1975">
        <f t="shared" si="137"/>
        <v>0</v>
      </c>
      <c s="338"/>
      <c s="338"/>
      <c s="337"/>
      <c s="339"/>
      <c s="340"/>
      <c s="340"/>
      <c s="339"/>
      <c s="373"/>
      <c s="334">
        <f t="shared" si="138"/>
        <v>0</v>
      </c>
      <c s="374">
        <f t="shared" si="139"/>
        <v>0</v>
      </c>
      <c s="375"/>
      <c s="376"/>
      <c s="395" t="str">
        <f t="shared" si="136"/>
        <v/>
      </c>
      <c s="375"/>
      <c s="377"/>
    </row>
    <row r="1976" spans="4:19" ht="15.75">
      <c r="D1976">
        <f t="shared" si="137"/>
        <v>0</v>
      </c>
      <c s="338"/>
      <c s="338"/>
      <c s="337"/>
      <c s="339"/>
      <c s="340"/>
      <c s="340"/>
      <c s="339"/>
      <c s="373"/>
      <c s="334">
        <f t="shared" si="138"/>
        <v>0</v>
      </c>
      <c s="374">
        <f t="shared" si="139"/>
        <v>0</v>
      </c>
      <c s="375"/>
      <c s="376"/>
      <c s="395" t="str">
        <f t="shared" si="136"/>
        <v/>
      </c>
      <c s="375"/>
      <c s="377"/>
    </row>
    <row r="1977" spans="4:19" ht="15.75">
      <c r="D1977">
        <f t="shared" si="137"/>
        <v>0</v>
      </c>
      <c s="338"/>
      <c s="338"/>
      <c s="337"/>
      <c s="339"/>
      <c s="340"/>
      <c s="340"/>
      <c s="339"/>
      <c s="373"/>
      <c s="334">
        <f t="shared" si="138"/>
        <v>0</v>
      </c>
      <c s="374">
        <f t="shared" si="139"/>
        <v>0</v>
      </c>
      <c s="375"/>
      <c s="376"/>
      <c s="395" t="str">
        <f t="shared" si="136"/>
        <v/>
      </c>
      <c s="375"/>
      <c s="377"/>
    </row>
    <row r="1978" spans="4:19" ht="15.75">
      <c r="D1978">
        <f t="shared" si="137"/>
        <v>0</v>
      </c>
      <c s="338"/>
      <c s="338"/>
      <c s="337"/>
      <c s="339"/>
      <c s="340"/>
      <c s="340"/>
      <c s="339"/>
      <c s="373"/>
      <c s="334">
        <f t="shared" si="138"/>
        <v>0</v>
      </c>
      <c s="374">
        <f t="shared" si="139"/>
        <v>0</v>
      </c>
      <c s="375"/>
      <c s="376"/>
      <c s="395" t="str">
        <f t="shared" si="136"/>
        <v/>
      </c>
      <c s="375"/>
      <c s="377"/>
    </row>
    <row r="1979" spans="4:19" ht="15.75">
      <c r="D1979">
        <f t="shared" si="137"/>
        <v>0</v>
      </c>
      <c s="338"/>
      <c s="338"/>
      <c s="337"/>
      <c s="339"/>
      <c s="340"/>
      <c s="340"/>
      <c s="339"/>
      <c s="373"/>
      <c s="334">
        <f t="shared" si="138"/>
        <v>0</v>
      </c>
      <c s="374">
        <f t="shared" si="139"/>
        <v>0</v>
      </c>
      <c s="375"/>
      <c s="376"/>
      <c s="395" t="str">
        <f t="shared" si="136"/>
        <v/>
      </c>
      <c s="375"/>
      <c s="377"/>
    </row>
    <row r="1980" spans="4:19" ht="15.75">
      <c r="D1980">
        <f t="shared" si="137"/>
        <v>0</v>
      </c>
      <c s="338"/>
      <c s="338"/>
      <c s="337"/>
      <c s="339"/>
      <c s="340"/>
      <c s="340"/>
      <c s="339"/>
      <c s="373"/>
      <c s="334">
        <f t="shared" si="138"/>
        <v>0</v>
      </c>
      <c s="374">
        <f t="shared" si="139"/>
        <v>0</v>
      </c>
      <c s="375"/>
      <c s="376"/>
      <c s="395" t="str">
        <f t="shared" si="136"/>
        <v/>
      </c>
      <c s="375"/>
      <c s="377"/>
    </row>
    <row r="1981" spans="4:19" ht="15.75">
      <c r="D1981">
        <f t="shared" si="137"/>
        <v>0</v>
      </c>
      <c s="338"/>
      <c s="338"/>
      <c s="337"/>
      <c s="339"/>
      <c s="340"/>
      <c s="340"/>
      <c s="339"/>
      <c s="373"/>
      <c s="334">
        <f t="shared" si="138"/>
        <v>0</v>
      </c>
      <c s="374">
        <f t="shared" si="139"/>
        <v>0</v>
      </c>
      <c s="375"/>
      <c s="376"/>
      <c s="395" t="str">
        <f t="shared" si="136"/>
        <v/>
      </c>
      <c s="375"/>
      <c s="377"/>
    </row>
    <row r="1982" spans="4:19" ht="15.75">
      <c r="D1982">
        <f t="shared" si="137"/>
        <v>0</v>
      </c>
      <c s="338"/>
      <c s="338"/>
      <c s="337"/>
      <c s="339"/>
      <c s="340"/>
      <c s="340"/>
      <c s="339"/>
      <c s="373"/>
      <c s="334">
        <f t="shared" si="138"/>
        <v>0</v>
      </c>
      <c s="374">
        <f t="shared" si="139"/>
        <v>0</v>
      </c>
      <c s="375"/>
      <c s="376"/>
      <c s="395" t="str">
        <f t="shared" si="136"/>
        <v/>
      </c>
      <c s="375"/>
      <c s="377"/>
    </row>
    <row r="1983" spans="4:19" ht="15.75">
      <c r="D1983">
        <f t="shared" si="137"/>
        <v>0</v>
      </c>
      <c s="338"/>
      <c s="338"/>
      <c s="337"/>
      <c s="339"/>
      <c s="340"/>
      <c s="340"/>
      <c s="339"/>
      <c s="373"/>
      <c s="334">
        <f t="shared" si="138"/>
        <v>0</v>
      </c>
      <c s="374">
        <f t="shared" si="139"/>
        <v>0</v>
      </c>
      <c s="375"/>
      <c s="376"/>
      <c s="395" t="str">
        <f t="shared" si="136"/>
        <v/>
      </c>
      <c s="375"/>
      <c s="377"/>
    </row>
    <row r="1984" spans="4:19" ht="15.75">
      <c r="D1984">
        <f t="shared" si="137"/>
        <v>0</v>
      </c>
      <c s="338"/>
      <c s="338"/>
      <c s="337"/>
      <c s="339"/>
      <c s="340"/>
      <c s="340"/>
      <c s="339"/>
      <c s="373"/>
      <c s="334">
        <f t="shared" si="138"/>
        <v>0</v>
      </c>
      <c s="374">
        <f t="shared" si="139"/>
        <v>0</v>
      </c>
      <c s="375"/>
      <c s="376"/>
      <c s="395" t="str">
        <f t="shared" si="136"/>
        <v/>
      </c>
      <c s="375"/>
      <c s="377"/>
    </row>
    <row r="1985" spans="4:19" ht="15.75">
      <c r="D1985">
        <f t="shared" si="137"/>
        <v>0</v>
      </c>
      <c s="338"/>
      <c s="338"/>
      <c s="337"/>
      <c s="339"/>
      <c s="340"/>
      <c s="340"/>
      <c s="339"/>
      <c s="373"/>
      <c s="334">
        <f t="shared" si="138"/>
        <v>0</v>
      </c>
      <c s="374">
        <f t="shared" si="139"/>
        <v>0</v>
      </c>
      <c s="375"/>
      <c s="376"/>
      <c s="395" t="str">
        <f t="shared" si="136"/>
        <v/>
      </c>
      <c s="375"/>
      <c s="377"/>
    </row>
    <row r="1986" spans="4:19" ht="15.75">
      <c r="D1986">
        <f t="shared" si="137"/>
        <v>0</v>
      </c>
      <c s="338"/>
      <c s="338"/>
      <c s="337"/>
      <c s="339"/>
      <c s="340"/>
      <c s="340"/>
      <c s="339"/>
      <c s="373"/>
      <c s="334">
        <f t="shared" si="138"/>
        <v>0</v>
      </c>
      <c s="374">
        <f t="shared" si="139"/>
        <v>0</v>
      </c>
      <c s="375"/>
      <c s="376"/>
      <c s="395" t="str">
        <f t="shared" si="136"/>
        <v/>
      </c>
      <c s="375"/>
      <c s="377"/>
    </row>
    <row r="1987" spans="4:19" ht="15.75">
      <c r="D1987">
        <f t="shared" si="137"/>
        <v>0</v>
      </c>
      <c s="338"/>
      <c s="338"/>
      <c s="337"/>
      <c s="339"/>
      <c s="340"/>
      <c s="340"/>
      <c s="339"/>
      <c s="373"/>
      <c s="334">
        <f t="shared" si="138"/>
        <v>0</v>
      </c>
      <c s="374">
        <f t="shared" si="139"/>
        <v>0</v>
      </c>
      <c s="375"/>
      <c s="376"/>
      <c s="395" t="str">
        <f t="shared" si="136"/>
        <v/>
      </c>
      <c s="375"/>
      <c s="377"/>
    </row>
    <row r="1988" spans="4:19" ht="15.75">
      <c r="D1988">
        <f t="shared" si="137"/>
        <v>0</v>
      </c>
      <c s="338"/>
      <c s="338"/>
      <c s="337"/>
      <c s="339"/>
      <c s="340"/>
      <c s="340"/>
      <c s="339"/>
      <c s="373"/>
      <c s="334">
        <f t="shared" si="138"/>
        <v>0</v>
      </c>
      <c s="374">
        <f t="shared" si="139"/>
        <v>0</v>
      </c>
      <c s="375"/>
      <c s="376"/>
      <c s="395" t="str">
        <f t="shared" si="136"/>
        <v/>
      </c>
      <c s="375"/>
      <c s="377"/>
    </row>
    <row r="1989" spans="4:19" ht="15.75">
      <c r="D1989">
        <f t="shared" si="137"/>
        <v>0</v>
      </c>
      <c s="338"/>
      <c s="338"/>
      <c s="337"/>
      <c s="339"/>
      <c s="340"/>
      <c s="340"/>
      <c s="339"/>
      <c s="373"/>
      <c s="334">
        <f t="shared" si="138"/>
        <v>0</v>
      </c>
      <c s="374">
        <f t="shared" si="139"/>
        <v>0</v>
      </c>
      <c s="375"/>
      <c s="376"/>
      <c s="395" t="str">
        <f t="shared" si="136"/>
        <v/>
      </c>
      <c s="375"/>
      <c s="377"/>
    </row>
    <row r="1990" spans="4:19" ht="15.75">
      <c r="D1990">
        <f t="shared" si="137"/>
        <v>0</v>
      </c>
      <c s="338"/>
      <c s="338"/>
      <c s="337"/>
      <c s="339"/>
      <c s="340"/>
      <c s="340"/>
      <c s="339"/>
      <c s="373"/>
      <c s="334">
        <f t="shared" si="138"/>
        <v>0</v>
      </c>
      <c s="374">
        <f t="shared" si="139"/>
        <v>0</v>
      </c>
      <c s="375"/>
      <c s="376"/>
      <c s="395" t="str">
        <f t="shared" si="136"/>
        <v/>
      </c>
      <c s="375"/>
      <c s="377"/>
    </row>
    <row r="1991" spans="4:19" ht="15.75">
      <c r="D1991">
        <f t="shared" si="137"/>
        <v>0</v>
      </c>
      <c s="338"/>
      <c s="338"/>
      <c s="337"/>
      <c s="339"/>
      <c s="340"/>
      <c s="340"/>
      <c s="339"/>
      <c s="373"/>
      <c s="334">
        <f t="shared" si="138"/>
        <v>0</v>
      </c>
      <c s="374">
        <f t="shared" si="139"/>
        <v>0</v>
      </c>
      <c s="375"/>
      <c s="376"/>
      <c s="395" t="str">
        <f t="shared" si="140" ref="Q1991:Q2054">SUBSTITUTE(P1991,LEFT(P1991,8),"xxxxxxxx")</f>
        <v/>
      </c>
      <c s="375"/>
      <c s="377"/>
    </row>
    <row r="1992" spans="4:19" ht="15.75">
      <c r="D1992">
        <f t="shared" si="137"/>
        <v>0</v>
      </c>
      <c s="338"/>
      <c s="338"/>
      <c s="337"/>
      <c s="339"/>
      <c s="340"/>
      <c s="340"/>
      <c s="339"/>
      <c s="373"/>
      <c s="334">
        <f t="shared" si="138"/>
        <v>0</v>
      </c>
      <c s="374">
        <f t="shared" si="139"/>
        <v>0</v>
      </c>
      <c s="375"/>
      <c s="376"/>
      <c s="395" t="str">
        <f t="shared" si="140"/>
        <v/>
      </c>
      <c s="375"/>
      <c s="377"/>
    </row>
    <row r="1993" spans="4:19" ht="15.75">
      <c r="D1993">
        <f t="shared" si="137"/>
        <v>0</v>
      </c>
      <c s="338"/>
      <c s="338"/>
      <c s="337"/>
      <c s="339"/>
      <c s="340"/>
      <c s="340"/>
      <c s="339"/>
      <c s="373"/>
      <c s="334">
        <f t="shared" si="138"/>
        <v>0</v>
      </c>
      <c s="374">
        <f t="shared" si="139"/>
        <v>0</v>
      </c>
      <c s="375"/>
      <c s="376"/>
      <c s="395" t="str">
        <f t="shared" si="140"/>
        <v/>
      </c>
      <c s="375"/>
      <c s="377"/>
    </row>
    <row r="1994" spans="4:19" ht="15.75">
      <c r="D1994">
        <f t="shared" si="137"/>
        <v>0</v>
      </c>
      <c s="338"/>
      <c s="338"/>
      <c s="337"/>
      <c s="339"/>
      <c s="340"/>
      <c s="340"/>
      <c s="339"/>
      <c s="373"/>
      <c s="334">
        <f t="shared" si="138"/>
        <v>0</v>
      </c>
      <c s="374">
        <f t="shared" si="139"/>
        <v>0</v>
      </c>
      <c s="375"/>
      <c s="376"/>
      <c s="395" t="str">
        <f t="shared" si="140"/>
        <v/>
      </c>
      <c s="375"/>
      <c s="377"/>
    </row>
    <row r="1995" spans="4:19" ht="15.75">
      <c r="D1995">
        <f t="shared" si="137"/>
        <v>0</v>
      </c>
      <c s="338"/>
      <c s="338"/>
      <c s="337"/>
      <c s="339"/>
      <c s="340"/>
      <c s="340"/>
      <c s="339"/>
      <c s="373"/>
      <c s="334">
        <f t="shared" si="138"/>
        <v>0</v>
      </c>
      <c s="374">
        <f t="shared" si="139"/>
        <v>0</v>
      </c>
      <c s="375"/>
      <c s="376"/>
      <c s="395" t="str">
        <f t="shared" si="140"/>
        <v/>
      </c>
      <c s="375"/>
      <c s="377"/>
    </row>
    <row r="1996" spans="4:19" ht="15.75">
      <c r="D1996">
        <f t="shared" si="137"/>
        <v>0</v>
      </c>
      <c s="338"/>
      <c s="338"/>
      <c s="337"/>
      <c s="339"/>
      <c s="340"/>
      <c s="340"/>
      <c s="339"/>
      <c s="373"/>
      <c s="334">
        <f t="shared" si="138"/>
        <v>0</v>
      </c>
      <c s="374">
        <f t="shared" si="139"/>
        <v>0</v>
      </c>
      <c s="375"/>
      <c s="376"/>
      <c s="395" t="str">
        <f t="shared" si="140"/>
        <v/>
      </c>
      <c s="375"/>
      <c s="377"/>
    </row>
    <row r="1997" spans="4:19" ht="15.75">
      <c r="D1997">
        <f t="shared" si="137"/>
        <v>0</v>
      </c>
      <c s="338"/>
      <c s="338"/>
      <c s="337"/>
      <c s="339"/>
      <c s="340"/>
      <c s="340"/>
      <c s="339"/>
      <c s="373"/>
      <c s="334">
        <f t="shared" si="138"/>
        <v>0</v>
      </c>
      <c s="374">
        <f t="shared" si="139"/>
        <v>0</v>
      </c>
      <c s="375"/>
      <c s="376"/>
      <c s="395" t="str">
        <f t="shared" si="140"/>
        <v/>
      </c>
      <c s="375"/>
      <c s="377"/>
    </row>
    <row r="1998" spans="4:19" ht="15.75">
      <c r="D1998">
        <f t="shared" si="137"/>
        <v>0</v>
      </c>
      <c s="338"/>
      <c s="338"/>
      <c s="337"/>
      <c s="339"/>
      <c s="340"/>
      <c s="340"/>
      <c s="339"/>
      <c s="373"/>
      <c s="334">
        <f t="shared" si="138"/>
        <v>0</v>
      </c>
      <c s="374">
        <f t="shared" si="139"/>
        <v>0</v>
      </c>
      <c s="375"/>
      <c s="376"/>
      <c s="395" t="str">
        <f t="shared" si="140"/>
        <v/>
      </c>
      <c s="375"/>
      <c s="377"/>
    </row>
    <row r="1999" spans="4:19" ht="15.75">
      <c r="D1999">
        <f t="shared" si="137"/>
        <v>0</v>
      </c>
      <c s="338"/>
      <c s="338"/>
      <c s="337"/>
      <c s="339"/>
      <c s="340"/>
      <c s="340"/>
      <c s="339"/>
      <c s="373"/>
      <c s="334">
        <f t="shared" si="138"/>
        <v>0</v>
      </c>
      <c s="374">
        <f t="shared" si="139"/>
        <v>0</v>
      </c>
      <c s="375"/>
      <c s="376"/>
      <c s="395" t="str">
        <f t="shared" si="140"/>
        <v/>
      </c>
      <c s="375"/>
      <c s="377"/>
    </row>
    <row r="2000" spans="4:19" ht="15.75">
      <c r="D2000">
        <f t="shared" si="137"/>
        <v>0</v>
      </c>
      <c s="338"/>
      <c s="338"/>
      <c s="337"/>
      <c s="339"/>
      <c s="340"/>
      <c s="340"/>
      <c s="339"/>
      <c s="373"/>
      <c s="334">
        <f t="shared" si="138"/>
        <v>0</v>
      </c>
      <c s="374">
        <f t="shared" si="139"/>
        <v>0</v>
      </c>
      <c s="375"/>
      <c s="376"/>
      <c s="395" t="str">
        <f t="shared" si="140"/>
        <v/>
      </c>
      <c s="375"/>
      <c s="377"/>
    </row>
    <row r="2001" spans="4:19" ht="15.75">
      <c r="D2001">
        <f t="shared" si="137"/>
        <v>0</v>
      </c>
      <c s="338"/>
      <c s="338"/>
      <c s="337"/>
      <c s="339"/>
      <c s="340"/>
      <c s="340"/>
      <c s="339"/>
      <c s="373"/>
      <c s="334">
        <f t="shared" si="138"/>
        <v>0</v>
      </c>
      <c s="374">
        <f t="shared" si="139"/>
        <v>0</v>
      </c>
      <c s="375"/>
      <c s="376"/>
      <c s="395" t="str">
        <f t="shared" si="140"/>
        <v/>
      </c>
      <c s="375"/>
      <c s="377"/>
    </row>
    <row r="2002" spans="4:19" ht="15.75">
      <c r="D2002">
        <f t="shared" si="137"/>
        <v>0</v>
      </c>
      <c s="338"/>
      <c s="338"/>
      <c s="337"/>
      <c s="339"/>
      <c s="340"/>
      <c s="340"/>
      <c s="339"/>
      <c s="373"/>
      <c s="334">
        <f t="shared" si="138"/>
        <v>0</v>
      </c>
      <c s="374">
        <f t="shared" si="139"/>
        <v>0</v>
      </c>
      <c s="375"/>
      <c s="376"/>
      <c s="395" t="str">
        <f t="shared" si="140"/>
        <v/>
      </c>
      <c s="375"/>
      <c s="377"/>
    </row>
    <row r="2003" spans="4:19" ht="15.75">
      <c r="D2003">
        <f t="shared" si="137"/>
        <v>0</v>
      </c>
      <c s="338"/>
      <c s="338"/>
      <c s="337"/>
      <c s="339"/>
      <c s="340"/>
      <c s="340"/>
      <c s="339"/>
      <c s="373"/>
      <c s="334">
        <f t="shared" si="138"/>
        <v>0</v>
      </c>
      <c s="374">
        <f t="shared" si="139"/>
        <v>0</v>
      </c>
      <c s="375"/>
      <c s="376"/>
      <c s="395" t="str">
        <f t="shared" si="140"/>
        <v/>
      </c>
      <c s="375"/>
      <c s="377"/>
    </row>
    <row r="2004" spans="4:19" ht="15.75">
      <c r="D2004">
        <f t="shared" si="137"/>
        <v>0</v>
      </c>
      <c s="338"/>
      <c s="338"/>
      <c s="337"/>
      <c s="339"/>
      <c s="340"/>
      <c s="340"/>
      <c s="339"/>
      <c s="373"/>
      <c s="334">
        <f t="shared" si="138"/>
        <v>0</v>
      </c>
      <c s="374">
        <f t="shared" si="139"/>
        <v>0</v>
      </c>
      <c s="375"/>
      <c s="376"/>
      <c s="395" t="str">
        <f t="shared" si="140"/>
        <v/>
      </c>
      <c s="375"/>
      <c s="377"/>
    </row>
    <row r="2005" spans="4:19" ht="15.75">
      <c r="D2005">
        <f t="shared" si="137"/>
        <v>0</v>
      </c>
      <c s="338"/>
      <c s="338"/>
      <c s="337"/>
      <c s="339"/>
      <c s="340"/>
      <c s="340"/>
      <c s="339"/>
      <c s="373"/>
      <c s="334">
        <f t="shared" si="138"/>
        <v>0</v>
      </c>
      <c s="374">
        <f t="shared" si="139"/>
        <v>0</v>
      </c>
      <c s="375"/>
      <c s="376"/>
      <c s="395" t="str">
        <f t="shared" si="140"/>
        <v/>
      </c>
      <c s="375"/>
      <c s="377"/>
    </row>
    <row r="2006" spans="4:19" ht="15.75">
      <c r="D2006">
        <f t="shared" si="137"/>
        <v>0</v>
      </c>
      <c s="338"/>
      <c s="338"/>
      <c s="337"/>
      <c s="339"/>
      <c s="340"/>
      <c s="340"/>
      <c s="339"/>
      <c s="373"/>
      <c s="334">
        <f t="shared" si="138"/>
        <v>0</v>
      </c>
      <c s="374">
        <f t="shared" si="139"/>
        <v>0</v>
      </c>
      <c s="375"/>
      <c s="376"/>
      <c s="395" t="str">
        <f t="shared" si="140"/>
        <v/>
      </c>
      <c s="375"/>
      <c s="377"/>
    </row>
    <row r="2007" spans="4:19" ht="15.75">
      <c r="D2007">
        <f t="shared" si="137"/>
        <v>0</v>
      </c>
      <c s="338"/>
      <c s="338"/>
      <c s="337"/>
      <c s="339"/>
      <c s="340"/>
      <c s="340"/>
      <c s="339"/>
      <c s="373"/>
      <c s="334">
        <f t="shared" si="138"/>
        <v>0</v>
      </c>
      <c s="374">
        <f t="shared" si="139"/>
        <v>0</v>
      </c>
      <c s="375"/>
      <c s="376"/>
      <c s="395" t="str">
        <f t="shared" si="140"/>
        <v/>
      </c>
      <c s="375"/>
      <c s="377"/>
    </row>
    <row r="2008" spans="4:19" ht="15.75">
      <c r="D2008">
        <f t="shared" si="137"/>
        <v>0</v>
      </c>
      <c s="338"/>
      <c s="338"/>
      <c s="337"/>
      <c s="339"/>
      <c s="340"/>
      <c s="340"/>
      <c s="339"/>
      <c s="373"/>
      <c s="334">
        <f t="shared" si="138"/>
        <v>0</v>
      </c>
      <c s="374">
        <f t="shared" si="139"/>
        <v>0</v>
      </c>
      <c s="375"/>
      <c s="376"/>
      <c s="395" t="str">
        <f t="shared" si="140"/>
        <v/>
      </c>
      <c s="375"/>
      <c s="377"/>
    </row>
    <row r="2009" spans="4:19" ht="15.75">
      <c r="D2009">
        <f t="shared" si="137"/>
        <v>0</v>
      </c>
      <c s="338"/>
      <c s="338"/>
      <c s="337"/>
      <c s="339"/>
      <c s="340"/>
      <c s="340"/>
      <c s="339"/>
      <c s="373"/>
      <c s="334">
        <f t="shared" si="138"/>
        <v>0</v>
      </c>
      <c s="374">
        <f t="shared" si="139"/>
        <v>0</v>
      </c>
      <c s="375"/>
      <c s="376"/>
      <c s="395" t="str">
        <f t="shared" si="140"/>
        <v/>
      </c>
      <c s="375"/>
      <c s="377"/>
    </row>
    <row r="2010" spans="4:19" ht="15.75">
      <c r="D2010">
        <f t="shared" si="137"/>
        <v>0</v>
      </c>
      <c s="338"/>
      <c s="338"/>
      <c s="337"/>
      <c s="339"/>
      <c s="340"/>
      <c s="340"/>
      <c s="339"/>
      <c s="373"/>
      <c s="334">
        <f t="shared" si="138"/>
        <v>0</v>
      </c>
      <c s="374">
        <f t="shared" si="139"/>
        <v>0</v>
      </c>
      <c s="375"/>
      <c s="376"/>
      <c s="395" t="str">
        <f t="shared" si="140"/>
        <v/>
      </c>
      <c s="375"/>
      <c s="377"/>
    </row>
    <row r="2011" spans="4:19" ht="15.75">
      <c r="D2011">
        <f t="shared" si="137"/>
        <v>0</v>
      </c>
      <c s="338"/>
      <c s="338"/>
      <c s="337"/>
      <c s="339"/>
      <c s="340"/>
      <c s="340"/>
      <c s="339"/>
      <c s="373"/>
      <c s="334">
        <f t="shared" si="138"/>
        <v>0</v>
      </c>
      <c s="374">
        <f t="shared" si="139"/>
        <v>0</v>
      </c>
      <c s="375"/>
      <c s="376"/>
      <c s="395" t="str">
        <f t="shared" si="140"/>
        <v/>
      </c>
      <c s="375"/>
      <c s="377"/>
    </row>
    <row r="2012" spans="4:19" ht="15.75">
      <c r="D2012">
        <f t="shared" si="137"/>
        <v>0</v>
      </c>
      <c s="338"/>
      <c s="338"/>
      <c s="337"/>
      <c s="339"/>
      <c s="340"/>
      <c s="340"/>
      <c s="339"/>
      <c s="373"/>
      <c s="334">
        <f t="shared" si="138"/>
        <v>0</v>
      </c>
      <c s="374">
        <f t="shared" si="139"/>
        <v>0</v>
      </c>
      <c s="375"/>
      <c s="376"/>
      <c s="395" t="str">
        <f t="shared" si="140"/>
        <v/>
      </c>
      <c s="375"/>
      <c s="377"/>
    </row>
    <row r="2013" spans="4:19" ht="15.75">
      <c r="D2013">
        <f t="shared" si="137"/>
        <v>0</v>
      </c>
      <c s="338"/>
      <c s="338"/>
      <c s="337"/>
      <c s="339"/>
      <c s="340"/>
      <c s="340"/>
      <c s="339"/>
      <c s="373"/>
      <c s="334">
        <f t="shared" si="138"/>
        <v>0</v>
      </c>
      <c s="374">
        <f t="shared" si="139"/>
        <v>0</v>
      </c>
      <c s="375"/>
      <c s="376"/>
      <c s="395" t="str">
        <f t="shared" si="140"/>
        <v/>
      </c>
      <c s="375"/>
      <c s="377"/>
    </row>
    <row r="2014" spans="4:19" ht="15.75">
      <c r="D2014">
        <f t="shared" si="137"/>
        <v>0</v>
      </c>
      <c s="338"/>
      <c s="338"/>
      <c s="337"/>
      <c s="339"/>
      <c s="340"/>
      <c s="340"/>
      <c s="339"/>
      <c s="373"/>
      <c s="334">
        <f t="shared" si="138"/>
        <v>0</v>
      </c>
      <c s="374">
        <f t="shared" si="139"/>
        <v>0</v>
      </c>
      <c s="375"/>
      <c s="376"/>
      <c s="395" t="str">
        <f t="shared" si="140"/>
        <v/>
      </c>
      <c s="375"/>
      <c s="377"/>
    </row>
    <row r="2015" spans="4:19" ht="15.75">
      <c r="D2015">
        <f t="shared" si="137"/>
        <v>0</v>
      </c>
      <c s="338"/>
      <c s="338"/>
      <c s="337"/>
      <c s="339"/>
      <c s="340"/>
      <c s="340"/>
      <c s="339"/>
      <c s="373"/>
      <c s="334">
        <f t="shared" si="138"/>
        <v>0</v>
      </c>
      <c s="374">
        <f t="shared" si="139"/>
        <v>0</v>
      </c>
      <c s="375"/>
      <c s="376"/>
      <c s="395" t="str">
        <f t="shared" si="140"/>
        <v/>
      </c>
      <c s="375"/>
      <c s="377"/>
    </row>
    <row r="2016" spans="4:19" ht="15.75">
      <c r="D2016">
        <f t="shared" si="137"/>
        <v>0</v>
      </c>
      <c s="338"/>
      <c s="338"/>
      <c s="337"/>
      <c s="339"/>
      <c s="340"/>
      <c s="340"/>
      <c s="339"/>
      <c s="373"/>
      <c s="334">
        <f t="shared" si="138"/>
        <v>0</v>
      </c>
      <c s="374">
        <f t="shared" si="139"/>
        <v>0</v>
      </c>
      <c s="375"/>
      <c s="376"/>
      <c s="395" t="str">
        <f t="shared" si="140"/>
        <v/>
      </c>
      <c s="375"/>
      <c s="377"/>
    </row>
    <row r="2017" spans="4:19" ht="15.75">
      <c r="D2017">
        <f t="shared" si="137"/>
        <v>0</v>
      </c>
      <c s="338"/>
      <c s="338"/>
      <c s="337"/>
      <c s="339"/>
      <c s="340"/>
      <c s="340"/>
      <c s="339"/>
      <c s="373"/>
      <c s="334">
        <f t="shared" si="138"/>
        <v>0</v>
      </c>
      <c s="374">
        <f t="shared" si="139"/>
        <v>0</v>
      </c>
      <c s="375"/>
      <c s="376"/>
      <c s="395" t="str">
        <f t="shared" si="140"/>
        <v/>
      </c>
      <c s="375"/>
      <c s="377"/>
    </row>
    <row r="2018" spans="4:19" ht="15.75">
      <c r="D2018">
        <f t="shared" si="137"/>
        <v>0</v>
      </c>
      <c s="338"/>
      <c s="338"/>
      <c s="337"/>
      <c s="339"/>
      <c s="340"/>
      <c s="340"/>
      <c s="339"/>
      <c s="373"/>
      <c s="334">
        <f t="shared" si="138"/>
        <v>0</v>
      </c>
      <c s="374">
        <f t="shared" si="139"/>
        <v>0</v>
      </c>
      <c s="375"/>
      <c s="376"/>
      <c s="395" t="str">
        <f t="shared" si="140"/>
        <v/>
      </c>
      <c s="375"/>
      <c s="377"/>
    </row>
    <row r="2019" spans="4:19" ht="15.75">
      <c r="D2019">
        <f t="shared" si="137"/>
        <v>0</v>
      </c>
      <c s="338"/>
      <c s="338"/>
      <c s="337"/>
      <c s="339"/>
      <c s="340"/>
      <c s="340"/>
      <c s="339"/>
      <c s="373"/>
      <c s="334">
        <f t="shared" si="138"/>
        <v>0</v>
      </c>
      <c s="374">
        <f t="shared" si="139"/>
        <v>0</v>
      </c>
      <c s="375"/>
      <c s="376"/>
      <c s="395" t="str">
        <f t="shared" si="140"/>
        <v/>
      </c>
      <c s="375"/>
      <c s="377"/>
    </row>
    <row r="2020" spans="4:19" ht="15.75">
      <c r="D2020">
        <f t="shared" si="141" ref="D2020:D2083">IF(E2020&gt;=1,(IF(LEN(I2020)&gt;=2,(IF(LEN(K2020)&gt;=1,(IF(N2020&gt;=18,1,0)),0)),0)),0)</f>
        <v>0</v>
      </c>
      <c s="338"/>
      <c s="338"/>
      <c s="337"/>
      <c s="339"/>
      <c s="340"/>
      <c s="340"/>
      <c s="339"/>
      <c s="373"/>
      <c s="334">
        <f t="shared" si="138"/>
        <v>0</v>
      </c>
      <c s="374">
        <f t="shared" si="139"/>
        <v>0</v>
      </c>
      <c s="375"/>
      <c s="376"/>
      <c s="395" t="str">
        <f t="shared" si="140"/>
        <v/>
      </c>
      <c s="375"/>
      <c s="377"/>
    </row>
    <row r="2021" spans="4:19" ht="15.75">
      <c r="D2021">
        <f t="shared" si="141"/>
        <v>0</v>
      </c>
      <c s="338"/>
      <c s="338"/>
      <c s="337"/>
      <c s="339"/>
      <c s="340"/>
      <c s="340"/>
      <c s="339"/>
      <c s="373"/>
      <c s="334">
        <f t="shared" si="142" ref="M2021:M2084">IFERROR(IF(D2021&gt;=1,(IF(L2021&gt;=$H$1,ROUNDDOWN(($G$1-L2021)/365,0),0)),0),0)</f>
        <v>0</v>
      </c>
      <c s="374">
        <f t="shared" si="143" ref="N2021:N2084">IFERROR(IF(D2021&gt;=1,(IF(L2021&gt;=$H$1,ROUNDDOWN(($G$1-L2021)/365,0),0)),0),0)</f>
        <v>0</v>
      </c>
      <c s="375"/>
      <c s="376"/>
      <c s="395" t="str">
        <f t="shared" si="140"/>
        <v/>
      </c>
      <c s="375"/>
      <c s="377"/>
    </row>
    <row r="2022" spans="4:19" ht="15.75">
      <c r="D2022">
        <f t="shared" si="141"/>
        <v>0</v>
      </c>
      <c s="338"/>
      <c s="338"/>
      <c s="337"/>
      <c s="339"/>
      <c s="340"/>
      <c s="340"/>
      <c s="339"/>
      <c s="373"/>
      <c s="334">
        <f t="shared" si="142"/>
        <v>0</v>
      </c>
      <c s="374">
        <f t="shared" si="143"/>
        <v>0</v>
      </c>
      <c s="375"/>
      <c s="376"/>
      <c s="395" t="str">
        <f t="shared" si="140"/>
        <v/>
      </c>
      <c s="375"/>
      <c s="377"/>
    </row>
    <row r="2023" spans="4:19" ht="15.75">
      <c r="D2023">
        <f t="shared" si="141"/>
        <v>0</v>
      </c>
      <c s="338"/>
      <c s="338"/>
      <c s="337"/>
      <c s="339"/>
      <c s="340"/>
      <c s="340"/>
      <c s="339"/>
      <c s="373"/>
      <c s="334">
        <f t="shared" si="142"/>
        <v>0</v>
      </c>
      <c s="374">
        <f t="shared" si="143"/>
        <v>0</v>
      </c>
      <c s="375"/>
      <c s="376"/>
      <c s="395" t="str">
        <f t="shared" si="140"/>
        <v/>
      </c>
      <c s="375"/>
      <c s="377"/>
    </row>
    <row r="2024" spans="4:19" ht="15.75">
      <c r="D2024">
        <f t="shared" si="141"/>
        <v>0</v>
      </c>
      <c s="338"/>
      <c s="338"/>
      <c s="337"/>
      <c s="339"/>
      <c s="340"/>
      <c s="340"/>
      <c s="339"/>
      <c s="373"/>
      <c s="334">
        <f t="shared" si="142"/>
        <v>0</v>
      </c>
      <c s="374">
        <f t="shared" si="143"/>
        <v>0</v>
      </c>
      <c s="375"/>
      <c s="376"/>
      <c s="395" t="str">
        <f t="shared" si="140"/>
        <v/>
      </c>
      <c s="375"/>
      <c s="377"/>
    </row>
    <row r="2025" spans="4:19" ht="15.75">
      <c r="D2025">
        <f t="shared" si="141"/>
        <v>0</v>
      </c>
      <c s="338"/>
      <c s="338"/>
      <c s="337"/>
      <c s="339"/>
      <c s="340"/>
      <c s="340"/>
      <c s="339"/>
      <c s="373"/>
      <c s="334">
        <f t="shared" si="142"/>
        <v>0</v>
      </c>
      <c s="374">
        <f t="shared" si="143"/>
        <v>0</v>
      </c>
      <c s="375"/>
      <c s="376"/>
      <c s="395" t="str">
        <f t="shared" si="140"/>
        <v/>
      </c>
      <c s="375"/>
      <c s="377"/>
    </row>
    <row r="2026" spans="4:19" ht="15.75">
      <c r="D2026">
        <f t="shared" si="141"/>
        <v>0</v>
      </c>
      <c s="338"/>
      <c s="338"/>
      <c s="337"/>
      <c s="339"/>
      <c s="340"/>
      <c s="340"/>
      <c s="339"/>
      <c s="373"/>
      <c s="334">
        <f t="shared" si="142"/>
        <v>0</v>
      </c>
      <c s="374">
        <f t="shared" si="143"/>
        <v>0</v>
      </c>
      <c s="375"/>
      <c s="376"/>
      <c s="395" t="str">
        <f t="shared" si="140"/>
        <v/>
      </c>
      <c s="375"/>
      <c s="377"/>
    </row>
    <row r="2027" spans="4:19" ht="15.75">
      <c r="D2027">
        <f t="shared" si="141"/>
        <v>0</v>
      </c>
      <c s="338"/>
      <c s="338"/>
      <c s="337"/>
      <c s="339"/>
      <c s="340"/>
      <c s="340"/>
      <c s="339"/>
      <c s="373"/>
      <c s="334">
        <f t="shared" si="142"/>
        <v>0</v>
      </c>
      <c s="374">
        <f t="shared" si="143"/>
        <v>0</v>
      </c>
      <c s="375"/>
      <c s="376"/>
      <c s="395" t="str">
        <f t="shared" si="140"/>
        <v/>
      </c>
      <c s="375"/>
      <c s="377"/>
    </row>
    <row r="2028" spans="4:19" ht="15.75">
      <c r="D2028">
        <f t="shared" si="141"/>
        <v>0</v>
      </c>
      <c s="338"/>
      <c s="338"/>
      <c s="337"/>
      <c s="339"/>
      <c s="340"/>
      <c s="340"/>
      <c s="339"/>
      <c s="373"/>
      <c s="334">
        <f t="shared" si="142"/>
        <v>0</v>
      </c>
      <c s="374">
        <f t="shared" si="143"/>
        <v>0</v>
      </c>
      <c s="375"/>
      <c s="376"/>
      <c s="395" t="str">
        <f t="shared" si="140"/>
        <v/>
      </c>
      <c s="375"/>
      <c s="377"/>
    </row>
    <row r="2029" spans="4:19" ht="15.75">
      <c r="D2029">
        <f t="shared" si="141"/>
        <v>0</v>
      </c>
      <c s="338"/>
      <c s="338"/>
      <c s="337"/>
      <c s="339"/>
      <c s="340"/>
      <c s="340"/>
      <c s="339"/>
      <c s="373"/>
      <c s="334">
        <f t="shared" si="142"/>
        <v>0</v>
      </c>
      <c s="374">
        <f t="shared" si="143"/>
        <v>0</v>
      </c>
      <c s="375"/>
      <c s="376"/>
      <c s="395" t="str">
        <f t="shared" si="140"/>
        <v/>
      </c>
      <c s="375"/>
      <c s="377"/>
    </row>
    <row r="2030" spans="4:19" ht="15.75">
      <c r="D2030">
        <f t="shared" si="141"/>
        <v>0</v>
      </c>
      <c s="338"/>
      <c s="338"/>
      <c s="337"/>
      <c s="339"/>
      <c s="340"/>
      <c s="340"/>
      <c s="339"/>
      <c s="373"/>
      <c s="334">
        <f t="shared" si="142"/>
        <v>0</v>
      </c>
      <c s="374">
        <f t="shared" si="143"/>
        <v>0</v>
      </c>
      <c s="375"/>
      <c s="376"/>
      <c s="395" t="str">
        <f t="shared" si="140"/>
        <v/>
      </c>
      <c s="375"/>
      <c s="377"/>
    </row>
    <row r="2031" spans="4:19" ht="15.75">
      <c r="D2031">
        <f t="shared" si="141"/>
        <v>0</v>
      </c>
      <c s="338"/>
      <c s="338"/>
      <c s="337"/>
      <c s="339"/>
      <c s="340"/>
      <c s="340"/>
      <c s="339"/>
      <c s="373"/>
      <c s="334">
        <f t="shared" si="142"/>
        <v>0</v>
      </c>
      <c s="374">
        <f t="shared" si="143"/>
        <v>0</v>
      </c>
      <c s="375"/>
      <c s="376"/>
      <c s="395" t="str">
        <f t="shared" si="140"/>
        <v/>
      </c>
      <c s="375"/>
      <c s="377"/>
    </row>
    <row r="2032" spans="4:19" ht="15.75">
      <c r="D2032">
        <f t="shared" si="141"/>
        <v>0</v>
      </c>
      <c s="338"/>
      <c s="338"/>
      <c s="337"/>
      <c s="339"/>
      <c s="340"/>
      <c s="340"/>
      <c s="339"/>
      <c s="373"/>
      <c s="334">
        <f t="shared" si="142"/>
        <v>0</v>
      </c>
      <c s="374">
        <f t="shared" si="143"/>
        <v>0</v>
      </c>
      <c s="375"/>
      <c s="376"/>
      <c s="395" t="str">
        <f t="shared" si="140"/>
        <v/>
      </c>
      <c s="375"/>
      <c s="377"/>
    </row>
    <row r="2033" spans="4:19" ht="15.75">
      <c r="D2033">
        <f t="shared" si="141"/>
        <v>0</v>
      </c>
      <c s="338"/>
      <c s="338"/>
      <c s="337"/>
      <c s="339"/>
      <c s="340"/>
      <c s="340"/>
      <c s="339"/>
      <c s="373"/>
      <c s="334">
        <f t="shared" si="142"/>
        <v>0</v>
      </c>
      <c s="374">
        <f t="shared" si="143"/>
        <v>0</v>
      </c>
      <c s="375"/>
      <c s="376"/>
      <c s="395" t="str">
        <f t="shared" si="140"/>
        <v/>
      </c>
      <c s="375"/>
      <c s="377"/>
    </row>
    <row r="2034" spans="4:19" ht="15.75">
      <c r="D2034">
        <f t="shared" si="141"/>
        <v>0</v>
      </c>
      <c s="338"/>
      <c s="338"/>
      <c s="337"/>
      <c s="339"/>
      <c s="340"/>
      <c s="340"/>
      <c s="339"/>
      <c s="373"/>
      <c s="334">
        <f t="shared" si="142"/>
        <v>0</v>
      </c>
      <c s="374">
        <f t="shared" si="143"/>
        <v>0</v>
      </c>
      <c s="375"/>
      <c s="376"/>
      <c s="395" t="str">
        <f t="shared" si="140"/>
        <v/>
      </c>
      <c s="375"/>
      <c s="377"/>
    </row>
    <row r="2035" spans="4:19" ht="15.75">
      <c r="D2035">
        <f t="shared" si="141"/>
        <v>0</v>
      </c>
      <c s="338"/>
      <c s="338"/>
      <c s="337"/>
      <c s="339"/>
      <c s="340"/>
      <c s="340"/>
      <c s="339"/>
      <c s="373"/>
      <c s="334">
        <f t="shared" si="142"/>
        <v>0</v>
      </c>
      <c s="374">
        <f t="shared" si="143"/>
        <v>0</v>
      </c>
      <c s="375"/>
      <c s="376"/>
      <c s="395" t="str">
        <f t="shared" si="140"/>
        <v/>
      </c>
      <c s="375"/>
      <c s="377"/>
    </row>
    <row r="2036" spans="4:19" ht="15.75">
      <c r="D2036">
        <f t="shared" si="141"/>
        <v>0</v>
      </c>
      <c s="338"/>
      <c s="338"/>
      <c s="337"/>
      <c s="339"/>
      <c s="340"/>
      <c s="340"/>
      <c s="339"/>
      <c s="373"/>
      <c s="334">
        <f t="shared" si="142"/>
        <v>0</v>
      </c>
      <c s="374">
        <f t="shared" si="143"/>
        <v>0</v>
      </c>
      <c s="375"/>
      <c s="376"/>
      <c s="395" t="str">
        <f t="shared" si="140"/>
        <v/>
      </c>
      <c s="375"/>
      <c s="377"/>
    </row>
    <row r="2037" spans="4:19" ht="15.75">
      <c r="D2037">
        <f t="shared" si="141"/>
        <v>0</v>
      </c>
      <c s="338"/>
      <c s="338"/>
      <c s="337"/>
      <c s="339"/>
      <c s="340"/>
      <c s="340"/>
      <c s="339"/>
      <c s="373"/>
      <c s="334">
        <f t="shared" si="142"/>
        <v>0</v>
      </c>
      <c s="374">
        <f t="shared" si="143"/>
        <v>0</v>
      </c>
      <c s="375"/>
      <c s="376"/>
      <c s="395" t="str">
        <f t="shared" si="140"/>
        <v/>
      </c>
      <c s="375"/>
      <c s="377"/>
    </row>
    <row r="2038" spans="4:19" ht="15.75">
      <c r="D2038">
        <f t="shared" si="141"/>
        <v>0</v>
      </c>
      <c s="338"/>
      <c s="338"/>
      <c s="337"/>
      <c s="339"/>
      <c s="340"/>
      <c s="340"/>
      <c s="339"/>
      <c s="373"/>
      <c s="334">
        <f t="shared" si="142"/>
        <v>0</v>
      </c>
      <c s="374">
        <f t="shared" si="143"/>
        <v>0</v>
      </c>
      <c s="375"/>
      <c s="376"/>
      <c s="395" t="str">
        <f t="shared" si="140"/>
        <v/>
      </c>
      <c s="375"/>
      <c s="377"/>
    </row>
    <row r="2039" spans="4:19" ht="15.75">
      <c r="D2039">
        <f t="shared" si="141"/>
        <v>0</v>
      </c>
      <c s="338"/>
      <c s="338"/>
      <c s="337"/>
      <c s="339"/>
      <c s="340"/>
      <c s="340"/>
      <c s="339"/>
      <c s="373"/>
      <c s="334">
        <f t="shared" si="142"/>
        <v>0</v>
      </c>
      <c s="374">
        <f t="shared" si="143"/>
        <v>0</v>
      </c>
      <c s="375"/>
      <c s="376"/>
      <c s="395" t="str">
        <f t="shared" si="140"/>
        <v/>
      </c>
      <c s="375"/>
      <c s="377"/>
    </row>
    <row r="2040" spans="4:19" ht="15.75">
      <c r="D2040">
        <f t="shared" si="141"/>
        <v>0</v>
      </c>
      <c s="338"/>
      <c s="338"/>
      <c s="337"/>
      <c s="339"/>
      <c s="340"/>
      <c s="340"/>
      <c s="339"/>
      <c s="373"/>
      <c s="334">
        <f t="shared" si="142"/>
        <v>0</v>
      </c>
      <c s="374">
        <f t="shared" si="143"/>
        <v>0</v>
      </c>
      <c s="375"/>
      <c s="376"/>
      <c s="395" t="str">
        <f t="shared" si="140"/>
        <v/>
      </c>
      <c s="375"/>
      <c s="377"/>
    </row>
    <row r="2041" spans="4:19" ht="15.75">
      <c r="D2041">
        <f t="shared" si="141"/>
        <v>0</v>
      </c>
      <c s="338"/>
      <c s="338"/>
      <c s="337"/>
      <c s="339"/>
      <c s="340"/>
      <c s="340"/>
      <c s="339"/>
      <c s="373"/>
      <c s="334">
        <f t="shared" si="142"/>
        <v>0</v>
      </c>
      <c s="374">
        <f t="shared" si="143"/>
        <v>0</v>
      </c>
      <c s="375"/>
      <c s="376"/>
      <c s="395" t="str">
        <f t="shared" si="140"/>
        <v/>
      </c>
      <c s="375"/>
      <c s="377"/>
    </row>
    <row r="2042" spans="4:19" ht="15.75">
      <c r="D2042">
        <f t="shared" si="141"/>
        <v>0</v>
      </c>
      <c s="338"/>
      <c s="338"/>
      <c s="337"/>
      <c s="339"/>
      <c s="340"/>
      <c s="340"/>
      <c s="339"/>
      <c s="373"/>
      <c s="334">
        <f t="shared" si="142"/>
        <v>0</v>
      </c>
      <c s="374">
        <f t="shared" si="143"/>
        <v>0</v>
      </c>
      <c s="375"/>
      <c s="376"/>
      <c s="395" t="str">
        <f t="shared" si="140"/>
        <v/>
      </c>
      <c s="375"/>
      <c s="377"/>
    </row>
    <row r="2043" spans="4:19" ht="15.75">
      <c r="D2043">
        <f t="shared" si="141"/>
        <v>0</v>
      </c>
      <c s="338"/>
      <c s="338"/>
      <c s="337"/>
      <c s="339"/>
      <c s="340"/>
      <c s="340"/>
      <c s="339"/>
      <c s="373"/>
      <c s="334">
        <f t="shared" si="142"/>
        <v>0</v>
      </c>
      <c s="374">
        <f t="shared" si="143"/>
        <v>0</v>
      </c>
      <c s="375"/>
      <c s="376"/>
      <c s="395" t="str">
        <f t="shared" si="140"/>
        <v/>
      </c>
      <c s="375"/>
      <c s="377"/>
    </row>
    <row r="2044" spans="4:19" ht="15.75">
      <c r="D2044">
        <f t="shared" si="141"/>
        <v>0</v>
      </c>
      <c s="338"/>
      <c s="338"/>
      <c s="337"/>
      <c s="339"/>
      <c s="340"/>
      <c s="340"/>
      <c s="339"/>
      <c s="373"/>
      <c s="334">
        <f t="shared" si="142"/>
        <v>0</v>
      </c>
      <c s="374">
        <f t="shared" si="143"/>
        <v>0</v>
      </c>
      <c s="375"/>
      <c s="376"/>
      <c s="395" t="str">
        <f t="shared" si="140"/>
        <v/>
      </c>
      <c s="375"/>
      <c s="377"/>
    </row>
    <row r="2045" spans="4:19" ht="15.75">
      <c r="D2045">
        <f t="shared" si="141"/>
        <v>0</v>
      </c>
      <c s="338"/>
      <c s="338"/>
      <c s="337"/>
      <c s="339"/>
      <c s="340"/>
      <c s="340"/>
      <c s="339"/>
      <c s="373"/>
      <c s="334">
        <f t="shared" si="142"/>
        <v>0</v>
      </c>
      <c s="374">
        <f t="shared" si="143"/>
        <v>0</v>
      </c>
      <c s="375"/>
      <c s="376"/>
      <c s="395" t="str">
        <f t="shared" si="140"/>
        <v/>
      </c>
      <c s="375"/>
      <c s="377"/>
    </row>
    <row r="2046" spans="4:19" ht="15.75">
      <c r="D2046">
        <f t="shared" si="141"/>
        <v>0</v>
      </c>
      <c s="338"/>
      <c s="338"/>
      <c s="337"/>
      <c s="339"/>
      <c s="340"/>
      <c s="340"/>
      <c s="339"/>
      <c s="373"/>
      <c s="334">
        <f t="shared" si="142"/>
        <v>0</v>
      </c>
      <c s="374">
        <f t="shared" si="143"/>
        <v>0</v>
      </c>
      <c s="375"/>
      <c s="376"/>
      <c s="395" t="str">
        <f t="shared" si="140"/>
        <v/>
      </c>
      <c s="375"/>
      <c s="377"/>
    </row>
    <row r="2047" spans="4:19" ht="15.75">
      <c r="D2047">
        <f t="shared" si="141"/>
        <v>0</v>
      </c>
      <c s="338"/>
      <c s="338"/>
      <c s="337"/>
      <c s="339"/>
      <c s="340"/>
      <c s="340"/>
      <c s="339"/>
      <c s="373"/>
      <c s="334">
        <f t="shared" si="142"/>
        <v>0</v>
      </c>
      <c s="374">
        <f t="shared" si="143"/>
        <v>0</v>
      </c>
      <c s="375"/>
      <c s="376"/>
      <c s="395" t="str">
        <f t="shared" si="140"/>
        <v/>
      </c>
      <c s="375"/>
      <c s="377"/>
    </row>
    <row r="2048" spans="4:19" ht="15.75">
      <c r="D2048">
        <f t="shared" si="141"/>
        <v>0</v>
      </c>
      <c s="338"/>
      <c s="338"/>
      <c s="337"/>
      <c s="339"/>
      <c s="340"/>
      <c s="340"/>
      <c s="339"/>
      <c s="373"/>
      <c s="334">
        <f t="shared" si="142"/>
        <v>0</v>
      </c>
      <c s="374">
        <f t="shared" si="143"/>
        <v>0</v>
      </c>
      <c s="375"/>
      <c s="376"/>
      <c s="395" t="str">
        <f t="shared" si="140"/>
        <v/>
      </c>
      <c s="375"/>
      <c s="377"/>
    </row>
    <row r="2049" spans="4:19" ht="15.75">
      <c r="D2049">
        <f t="shared" si="141"/>
        <v>0</v>
      </c>
      <c s="338"/>
      <c s="338"/>
      <c s="337"/>
      <c s="339"/>
      <c s="340"/>
      <c s="340"/>
      <c s="339"/>
      <c s="373"/>
      <c s="334">
        <f t="shared" si="142"/>
        <v>0</v>
      </c>
      <c s="374">
        <f t="shared" si="143"/>
        <v>0</v>
      </c>
      <c s="375"/>
      <c s="376"/>
      <c s="395" t="str">
        <f t="shared" si="140"/>
        <v/>
      </c>
      <c s="375"/>
      <c s="377"/>
    </row>
    <row r="2050" spans="4:19" ht="15.75">
      <c r="D2050">
        <f t="shared" si="141"/>
        <v>0</v>
      </c>
      <c s="338"/>
      <c s="338"/>
      <c s="337"/>
      <c s="339"/>
      <c s="340"/>
      <c s="340"/>
      <c s="339"/>
      <c s="373"/>
      <c s="334">
        <f t="shared" si="142"/>
        <v>0</v>
      </c>
      <c s="374">
        <f t="shared" si="143"/>
        <v>0</v>
      </c>
      <c s="375"/>
      <c s="376"/>
      <c s="395" t="str">
        <f t="shared" si="140"/>
        <v/>
      </c>
      <c s="375"/>
      <c s="377"/>
    </row>
    <row r="2051" spans="4:19" ht="15.75">
      <c r="D2051">
        <f t="shared" si="141"/>
        <v>0</v>
      </c>
      <c s="338"/>
      <c s="338"/>
      <c s="337"/>
      <c s="339"/>
      <c s="340"/>
      <c s="340"/>
      <c s="339"/>
      <c s="373"/>
      <c s="334">
        <f t="shared" si="142"/>
        <v>0</v>
      </c>
      <c s="374">
        <f t="shared" si="143"/>
        <v>0</v>
      </c>
      <c s="375"/>
      <c s="376"/>
      <c s="395" t="str">
        <f t="shared" si="140"/>
        <v/>
      </c>
      <c s="375"/>
      <c s="377"/>
    </row>
    <row r="2052" spans="4:19" ht="15.75">
      <c r="D2052">
        <f t="shared" si="141"/>
        <v>0</v>
      </c>
      <c s="338"/>
      <c s="338"/>
      <c s="337"/>
      <c s="339"/>
      <c s="340"/>
      <c s="340"/>
      <c s="339"/>
      <c s="373"/>
      <c s="334">
        <f t="shared" si="142"/>
        <v>0</v>
      </c>
      <c s="374">
        <f t="shared" si="143"/>
        <v>0</v>
      </c>
      <c s="375"/>
      <c s="376"/>
      <c s="395" t="str">
        <f t="shared" si="140"/>
        <v/>
      </c>
      <c s="375"/>
      <c s="377"/>
    </row>
    <row r="2053" spans="4:19" ht="15.75">
      <c r="D2053">
        <f t="shared" si="141"/>
        <v>0</v>
      </c>
      <c s="338"/>
      <c s="338"/>
      <c s="337"/>
      <c s="339"/>
      <c s="340"/>
      <c s="340"/>
      <c s="339"/>
      <c s="373"/>
      <c s="334">
        <f t="shared" si="142"/>
        <v>0</v>
      </c>
      <c s="374">
        <f t="shared" si="143"/>
        <v>0</v>
      </c>
      <c s="375"/>
      <c s="376"/>
      <c s="395" t="str">
        <f t="shared" si="140"/>
        <v/>
      </c>
      <c s="375"/>
      <c s="377"/>
    </row>
    <row r="2054" spans="4:19" ht="15.75">
      <c r="D2054">
        <f t="shared" si="141"/>
        <v>0</v>
      </c>
      <c s="338"/>
      <c s="338"/>
      <c s="337"/>
      <c s="339"/>
      <c s="340"/>
      <c s="340"/>
      <c s="339"/>
      <c s="373"/>
      <c s="334">
        <f t="shared" si="142"/>
        <v>0</v>
      </c>
      <c s="374">
        <f t="shared" si="143"/>
        <v>0</v>
      </c>
      <c s="375"/>
      <c s="376"/>
      <c s="395" t="str">
        <f t="shared" si="140"/>
        <v/>
      </c>
      <c s="375"/>
      <c s="377"/>
    </row>
    <row r="2055" spans="4:19" ht="15.75">
      <c r="D2055">
        <f t="shared" si="141"/>
        <v>0</v>
      </c>
      <c s="338"/>
      <c s="338"/>
      <c s="337"/>
      <c s="339"/>
      <c s="340"/>
      <c s="340"/>
      <c s="339"/>
      <c s="373"/>
      <c s="334">
        <f t="shared" si="142"/>
        <v>0</v>
      </c>
      <c s="374">
        <f t="shared" si="143"/>
        <v>0</v>
      </c>
      <c s="375"/>
      <c s="376"/>
      <c s="395" t="str">
        <f t="shared" si="144" ref="Q2055:Q2118">SUBSTITUTE(P2055,LEFT(P2055,8),"xxxxxxxx")</f>
        <v/>
      </c>
      <c s="375"/>
      <c s="377"/>
    </row>
    <row r="2056" spans="4:19" ht="15.75">
      <c r="D2056">
        <f t="shared" si="141"/>
        <v>0</v>
      </c>
      <c s="338"/>
      <c s="338"/>
      <c s="337"/>
      <c s="339"/>
      <c s="340"/>
      <c s="340"/>
      <c s="339"/>
      <c s="373"/>
      <c s="334">
        <f t="shared" si="142"/>
        <v>0</v>
      </c>
      <c s="374">
        <f t="shared" si="143"/>
        <v>0</v>
      </c>
      <c s="375"/>
      <c s="376"/>
      <c s="395" t="str">
        <f t="shared" si="144"/>
        <v/>
      </c>
      <c s="375"/>
      <c s="377"/>
    </row>
    <row r="2057" spans="4:19" ht="15.75">
      <c r="D2057">
        <f t="shared" si="141"/>
        <v>0</v>
      </c>
      <c s="338"/>
      <c s="338"/>
      <c s="337"/>
      <c s="339"/>
      <c s="340"/>
      <c s="340"/>
      <c s="339"/>
      <c s="373"/>
      <c s="334">
        <f t="shared" si="142"/>
        <v>0</v>
      </c>
      <c s="374">
        <f t="shared" si="143"/>
        <v>0</v>
      </c>
      <c s="375"/>
      <c s="376"/>
      <c s="395" t="str">
        <f t="shared" si="144"/>
        <v/>
      </c>
      <c s="375"/>
      <c s="377"/>
    </row>
    <row r="2058" spans="4:19" ht="15.75">
      <c r="D2058">
        <f t="shared" si="141"/>
        <v>0</v>
      </c>
      <c s="338"/>
      <c s="338"/>
      <c s="337"/>
      <c s="339"/>
      <c s="340"/>
      <c s="340"/>
      <c s="339"/>
      <c s="373"/>
      <c s="334">
        <f t="shared" si="142"/>
        <v>0</v>
      </c>
      <c s="374">
        <f t="shared" si="143"/>
        <v>0</v>
      </c>
      <c s="375"/>
      <c s="376"/>
      <c s="395" t="str">
        <f t="shared" si="144"/>
        <v/>
      </c>
      <c s="375"/>
      <c s="377"/>
    </row>
    <row r="2059" spans="4:19" ht="15.75">
      <c r="D2059">
        <f t="shared" si="141"/>
        <v>0</v>
      </c>
      <c s="338"/>
      <c s="338"/>
      <c s="337"/>
      <c s="339"/>
      <c s="340"/>
      <c s="340"/>
      <c s="339"/>
      <c s="373"/>
      <c s="334">
        <f t="shared" si="142"/>
        <v>0</v>
      </c>
      <c s="374">
        <f t="shared" si="143"/>
        <v>0</v>
      </c>
      <c s="375"/>
      <c s="376"/>
      <c s="395" t="str">
        <f t="shared" si="144"/>
        <v/>
      </c>
      <c s="375"/>
      <c s="377"/>
    </row>
    <row r="2060" spans="4:19" ht="15.75">
      <c r="D2060">
        <f t="shared" si="141"/>
        <v>0</v>
      </c>
      <c s="338"/>
      <c s="338"/>
      <c s="337"/>
      <c s="339"/>
      <c s="340"/>
      <c s="340"/>
      <c s="339"/>
      <c s="373"/>
      <c s="334">
        <f t="shared" si="142"/>
        <v>0</v>
      </c>
      <c s="374">
        <f t="shared" si="143"/>
        <v>0</v>
      </c>
      <c s="375"/>
      <c s="376"/>
      <c s="395" t="str">
        <f t="shared" si="144"/>
        <v/>
      </c>
      <c s="375"/>
      <c s="377"/>
    </row>
    <row r="2061" spans="4:19" ht="15.75">
      <c r="D2061">
        <f t="shared" si="141"/>
        <v>0</v>
      </c>
      <c s="338"/>
      <c s="338"/>
      <c s="337"/>
      <c s="339"/>
      <c s="340"/>
      <c s="340"/>
      <c s="339"/>
      <c s="373"/>
      <c s="334">
        <f t="shared" si="142"/>
        <v>0</v>
      </c>
      <c s="374">
        <f t="shared" si="143"/>
        <v>0</v>
      </c>
      <c s="375"/>
      <c s="376"/>
      <c s="395" t="str">
        <f t="shared" si="144"/>
        <v/>
      </c>
      <c s="375"/>
      <c s="377"/>
    </row>
    <row r="2062" spans="4:19" ht="15.75">
      <c r="D2062">
        <f t="shared" si="141"/>
        <v>0</v>
      </c>
      <c s="338"/>
      <c s="338"/>
      <c s="337"/>
      <c s="339"/>
      <c s="340"/>
      <c s="340"/>
      <c s="339"/>
      <c s="373"/>
      <c s="334">
        <f t="shared" si="142"/>
        <v>0</v>
      </c>
      <c s="374">
        <f t="shared" si="143"/>
        <v>0</v>
      </c>
      <c s="375"/>
      <c s="376"/>
      <c s="395" t="str">
        <f t="shared" si="144"/>
        <v/>
      </c>
      <c s="375"/>
      <c s="377"/>
    </row>
    <row r="2063" spans="4:19" ht="15.75">
      <c r="D2063">
        <f t="shared" si="141"/>
        <v>0</v>
      </c>
      <c s="338"/>
      <c s="338"/>
      <c s="337"/>
      <c s="339"/>
      <c s="340"/>
      <c s="340"/>
      <c s="339"/>
      <c s="373"/>
      <c s="334">
        <f t="shared" si="142"/>
        <v>0</v>
      </c>
      <c s="374">
        <f t="shared" si="143"/>
        <v>0</v>
      </c>
      <c s="375"/>
      <c s="376"/>
      <c s="395" t="str">
        <f t="shared" si="144"/>
        <v/>
      </c>
      <c s="375"/>
      <c s="377"/>
    </row>
    <row r="2064" spans="4:19" ht="15.75">
      <c r="D2064">
        <f t="shared" si="141"/>
        <v>0</v>
      </c>
      <c s="338"/>
      <c s="338"/>
      <c s="337"/>
      <c s="339"/>
      <c s="340"/>
      <c s="340"/>
      <c s="339"/>
      <c s="373"/>
      <c s="334">
        <f t="shared" si="142"/>
        <v>0</v>
      </c>
      <c s="374">
        <f t="shared" si="143"/>
        <v>0</v>
      </c>
      <c s="375"/>
      <c s="376"/>
      <c s="395" t="str">
        <f t="shared" si="144"/>
        <v/>
      </c>
      <c s="375"/>
      <c s="377"/>
    </row>
    <row r="2065" spans="4:19" ht="15.75">
      <c r="D2065">
        <f t="shared" si="141"/>
        <v>0</v>
      </c>
      <c s="338"/>
      <c s="338"/>
      <c s="337"/>
      <c s="339"/>
      <c s="340"/>
      <c s="340"/>
      <c s="339"/>
      <c s="373"/>
      <c s="334">
        <f t="shared" si="142"/>
        <v>0</v>
      </c>
      <c s="374">
        <f t="shared" si="143"/>
        <v>0</v>
      </c>
      <c s="375"/>
      <c s="376"/>
      <c s="395" t="str">
        <f t="shared" si="144"/>
        <v/>
      </c>
      <c s="375"/>
      <c s="377"/>
    </row>
    <row r="2066" spans="4:19" ht="15.75">
      <c r="D2066">
        <f t="shared" si="141"/>
        <v>0</v>
      </c>
      <c s="338"/>
      <c s="338"/>
      <c s="337"/>
      <c s="339"/>
      <c s="340"/>
      <c s="340"/>
      <c s="339"/>
      <c s="373"/>
      <c s="334">
        <f t="shared" si="142"/>
        <v>0</v>
      </c>
      <c s="374">
        <f t="shared" si="143"/>
        <v>0</v>
      </c>
      <c s="375"/>
      <c s="376"/>
      <c s="395" t="str">
        <f t="shared" si="144"/>
        <v/>
      </c>
      <c s="375"/>
      <c s="377"/>
    </row>
    <row r="2067" spans="4:19" ht="15.75">
      <c r="D2067">
        <f t="shared" si="141"/>
        <v>0</v>
      </c>
      <c s="338"/>
      <c s="338"/>
      <c s="337"/>
      <c s="339"/>
      <c s="340"/>
      <c s="340"/>
      <c s="339"/>
      <c s="373"/>
      <c s="334">
        <f t="shared" si="142"/>
        <v>0</v>
      </c>
      <c s="374">
        <f t="shared" si="143"/>
        <v>0</v>
      </c>
      <c s="375"/>
      <c s="376"/>
      <c s="395" t="str">
        <f t="shared" si="144"/>
        <v/>
      </c>
      <c s="375"/>
      <c s="377"/>
    </row>
    <row r="2068" spans="4:19" ht="15.75">
      <c r="D2068">
        <f t="shared" si="141"/>
        <v>0</v>
      </c>
      <c s="338"/>
      <c s="338"/>
      <c s="337"/>
      <c s="339"/>
      <c s="340"/>
      <c s="340"/>
      <c s="339"/>
      <c s="373"/>
      <c s="334">
        <f t="shared" si="142"/>
        <v>0</v>
      </c>
      <c s="374">
        <f t="shared" si="143"/>
        <v>0</v>
      </c>
      <c s="375"/>
      <c s="376"/>
      <c s="395" t="str">
        <f t="shared" si="144"/>
        <v/>
      </c>
      <c s="375"/>
      <c s="377"/>
    </row>
    <row r="2069" spans="4:19" ht="15.75">
      <c r="D2069">
        <f t="shared" si="141"/>
        <v>0</v>
      </c>
      <c s="338"/>
      <c s="338"/>
      <c s="337"/>
      <c s="339"/>
      <c s="340"/>
      <c s="340"/>
      <c s="339"/>
      <c s="373"/>
      <c s="334">
        <f t="shared" si="142"/>
        <v>0</v>
      </c>
      <c s="374">
        <f t="shared" si="143"/>
        <v>0</v>
      </c>
      <c s="375"/>
      <c s="376"/>
      <c s="395" t="str">
        <f t="shared" si="144"/>
        <v/>
      </c>
      <c s="375"/>
      <c s="377"/>
    </row>
    <row r="2070" spans="4:19" ht="15.75">
      <c r="D2070">
        <f t="shared" si="141"/>
        <v>0</v>
      </c>
      <c s="338"/>
      <c s="338"/>
      <c s="337"/>
      <c s="339"/>
      <c s="340"/>
      <c s="340"/>
      <c s="339"/>
      <c s="373"/>
      <c s="334">
        <f t="shared" si="142"/>
        <v>0</v>
      </c>
      <c s="374">
        <f t="shared" si="143"/>
        <v>0</v>
      </c>
      <c s="375"/>
      <c s="376"/>
      <c s="395" t="str">
        <f t="shared" si="144"/>
        <v/>
      </c>
      <c s="375"/>
      <c s="377"/>
    </row>
    <row r="2071" spans="4:19" ht="15.75">
      <c r="D2071">
        <f t="shared" si="141"/>
        <v>0</v>
      </c>
      <c s="338"/>
      <c s="338"/>
      <c s="337"/>
      <c s="339"/>
      <c s="340"/>
      <c s="340"/>
      <c s="339"/>
      <c s="373"/>
      <c s="334">
        <f t="shared" si="142"/>
        <v>0</v>
      </c>
      <c s="374">
        <f t="shared" si="143"/>
        <v>0</v>
      </c>
      <c s="375"/>
      <c s="376"/>
      <c s="395" t="str">
        <f t="shared" si="144"/>
        <v/>
      </c>
      <c s="375"/>
      <c s="377"/>
    </row>
    <row r="2072" spans="4:19" ht="15.75">
      <c r="D2072">
        <f t="shared" si="141"/>
        <v>0</v>
      </c>
      <c s="338"/>
      <c s="338"/>
      <c s="337"/>
      <c s="339"/>
      <c s="340"/>
      <c s="340"/>
      <c s="339"/>
      <c s="373"/>
      <c s="334">
        <f t="shared" si="142"/>
        <v>0</v>
      </c>
      <c s="374">
        <f t="shared" si="143"/>
        <v>0</v>
      </c>
      <c s="375"/>
      <c s="376"/>
      <c s="395" t="str">
        <f t="shared" si="144"/>
        <v/>
      </c>
      <c s="375"/>
      <c s="377"/>
    </row>
    <row r="2073" spans="4:19" ht="15.75">
      <c r="D2073">
        <f t="shared" si="141"/>
        <v>0</v>
      </c>
      <c s="338"/>
      <c s="338"/>
      <c s="337"/>
      <c s="339"/>
      <c s="340"/>
      <c s="340"/>
      <c s="339"/>
      <c s="373"/>
      <c s="334">
        <f t="shared" si="142"/>
        <v>0</v>
      </c>
      <c s="374">
        <f t="shared" si="143"/>
        <v>0</v>
      </c>
      <c s="375"/>
      <c s="376"/>
      <c s="395" t="str">
        <f t="shared" si="144"/>
        <v/>
      </c>
      <c s="375"/>
      <c s="377"/>
    </row>
    <row r="2074" spans="4:19" ht="15.75">
      <c r="D2074">
        <f t="shared" si="141"/>
        <v>0</v>
      </c>
      <c s="338"/>
      <c s="338"/>
      <c s="337"/>
      <c s="339"/>
      <c s="340"/>
      <c s="340"/>
      <c s="339"/>
      <c s="373"/>
      <c s="334">
        <f t="shared" si="142"/>
        <v>0</v>
      </c>
      <c s="374">
        <f t="shared" si="143"/>
        <v>0</v>
      </c>
      <c s="375"/>
      <c s="376"/>
      <c s="395" t="str">
        <f t="shared" si="144"/>
        <v/>
      </c>
      <c s="375"/>
      <c s="377"/>
    </row>
    <row r="2075" spans="4:19" ht="15.75">
      <c r="D2075">
        <f t="shared" si="141"/>
        <v>0</v>
      </c>
      <c s="338"/>
      <c s="338"/>
      <c s="337"/>
      <c s="339"/>
      <c s="340"/>
      <c s="340"/>
      <c s="339"/>
      <c s="373"/>
      <c s="334">
        <f t="shared" si="142"/>
        <v>0</v>
      </c>
      <c s="374">
        <f t="shared" si="143"/>
        <v>0</v>
      </c>
      <c s="375"/>
      <c s="376"/>
      <c s="395" t="str">
        <f t="shared" si="144"/>
        <v/>
      </c>
      <c s="375"/>
      <c s="377"/>
    </row>
    <row r="2076" spans="4:19" ht="15.75">
      <c r="D2076">
        <f t="shared" si="141"/>
        <v>0</v>
      </c>
      <c s="338"/>
      <c s="338"/>
      <c s="337"/>
      <c s="339"/>
      <c s="340"/>
      <c s="340"/>
      <c s="339"/>
      <c s="373"/>
      <c s="334">
        <f t="shared" si="142"/>
        <v>0</v>
      </c>
      <c s="374">
        <f t="shared" si="143"/>
        <v>0</v>
      </c>
      <c s="375"/>
      <c s="376"/>
      <c s="395" t="str">
        <f t="shared" si="144"/>
        <v/>
      </c>
      <c s="375"/>
      <c s="377"/>
    </row>
    <row r="2077" spans="4:19" ht="15.75">
      <c r="D2077">
        <f t="shared" si="141"/>
        <v>0</v>
      </c>
      <c s="338"/>
      <c s="338"/>
      <c s="337"/>
      <c s="339"/>
      <c s="340"/>
      <c s="340"/>
      <c s="339"/>
      <c s="373"/>
      <c s="334">
        <f t="shared" si="142"/>
        <v>0</v>
      </c>
      <c s="374">
        <f t="shared" si="143"/>
        <v>0</v>
      </c>
      <c s="375"/>
      <c s="376"/>
      <c s="395" t="str">
        <f t="shared" si="144"/>
        <v/>
      </c>
      <c s="375"/>
      <c s="377"/>
    </row>
    <row r="2078" spans="4:19" ht="15.75">
      <c r="D2078">
        <f t="shared" si="141"/>
        <v>0</v>
      </c>
      <c s="338"/>
      <c s="338"/>
      <c s="337"/>
      <c s="339"/>
      <c s="340"/>
      <c s="340"/>
      <c s="339"/>
      <c s="373"/>
      <c s="334">
        <f t="shared" si="142"/>
        <v>0</v>
      </c>
      <c s="374">
        <f t="shared" si="143"/>
        <v>0</v>
      </c>
      <c s="375"/>
      <c s="376"/>
      <c s="395" t="str">
        <f t="shared" si="144"/>
        <v/>
      </c>
      <c s="375"/>
      <c s="377"/>
    </row>
    <row r="2079" spans="4:19" ht="15.75">
      <c r="D2079">
        <f t="shared" si="141"/>
        <v>0</v>
      </c>
      <c s="338"/>
      <c s="338"/>
      <c s="337"/>
      <c s="339"/>
      <c s="340"/>
      <c s="340"/>
      <c s="339"/>
      <c s="373"/>
      <c s="334">
        <f t="shared" si="142"/>
        <v>0</v>
      </c>
      <c s="374">
        <f t="shared" si="143"/>
        <v>0</v>
      </c>
      <c s="375"/>
      <c s="376"/>
      <c s="395" t="str">
        <f t="shared" si="144"/>
        <v/>
      </c>
      <c s="375"/>
      <c s="377"/>
    </row>
    <row r="2080" spans="4:19" ht="15.75">
      <c r="D2080">
        <f t="shared" si="141"/>
        <v>0</v>
      </c>
      <c s="338"/>
      <c s="338"/>
      <c s="337"/>
      <c s="339"/>
      <c s="340"/>
      <c s="340"/>
      <c s="339"/>
      <c s="373"/>
      <c s="334">
        <f t="shared" si="142"/>
        <v>0</v>
      </c>
      <c s="374">
        <f t="shared" si="143"/>
        <v>0</v>
      </c>
      <c s="375"/>
      <c s="376"/>
      <c s="395" t="str">
        <f t="shared" si="144"/>
        <v/>
      </c>
      <c s="375"/>
      <c s="377"/>
    </row>
    <row r="2081" spans="4:19" ht="15.75">
      <c r="D2081">
        <f t="shared" si="141"/>
        <v>0</v>
      </c>
      <c s="338"/>
      <c s="338"/>
      <c s="337"/>
      <c s="339"/>
      <c s="340"/>
      <c s="340"/>
      <c s="339"/>
      <c s="373"/>
      <c s="334">
        <f t="shared" si="142"/>
        <v>0</v>
      </c>
      <c s="374">
        <f t="shared" si="143"/>
        <v>0</v>
      </c>
      <c s="375"/>
      <c s="376"/>
      <c s="395" t="str">
        <f t="shared" si="144"/>
        <v/>
      </c>
      <c s="375"/>
      <c s="377"/>
    </row>
    <row r="2082" spans="4:19" ht="15.75">
      <c r="D2082">
        <f t="shared" si="141"/>
        <v>0</v>
      </c>
      <c s="338"/>
      <c s="338"/>
      <c s="337"/>
      <c s="339"/>
      <c s="340"/>
      <c s="340"/>
      <c s="339"/>
      <c s="373"/>
      <c s="334">
        <f t="shared" si="142"/>
        <v>0</v>
      </c>
      <c s="374">
        <f t="shared" si="143"/>
        <v>0</v>
      </c>
      <c s="375"/>
      <c s="376"/>
      <c s="395" t="str">
        <f t="shared" si="144"/>
        <v/>
      </c>
      <c s="375"/>
      <c s="377"/>
    </row>
    <row r="2083" spans="4:19" ht="15.75">
      <c r="D2083">
        <f t="shared" si="141"/>
        <v>0</v>
      </c>
      <c s="338"/>
      <c s="338"/>
      <c s="337"/>
      <c s="339"/>
      <c s="340"/>
      <c s="340"/>
      <c s="339"/>
      <c s="373"/>
      <c s="334">
        <f t="shared" si="142"/>
        <v>0</v>
      </c>
      <c s="374">
        <f t="shared" si="143"/>
        <v>0</v>
      </c>
      <c s="375"/>
      <c s="376"/>
      <c s="395" t="str">
        <f t="shared" si="144"/>
        <v/>
      </c>
      <c s="375"/>
      <c s="377"/>
    </row>
    <row r="2084" spans="4:19" ht="15.75">
      <c r="D2084">
        <f t="shared" si="145" ref="D2084:D2147">IF(E2084&gt;=1,(IF(LEN(I2084)&gt;=2,(IF(LEN(K2084)&gt;=1,(IF(N2084&gt;=18,1,0)),0)),0)),0)</f>
        <v>0</v>
      </c>
      <c s="338"/>
      <c s="338"/>
      <c s="337"/>
      <c s="339"/>
      <c s="340"/>
      <c s="340"/>
      <c s="339"/>
      <c s="373"/>
      <c s="334">
        <f t="shared" si="142"/>
        <v>0</v>
      </c>
      <c s="374">
        <f t="shared" si="143"/>
        <v>0</v>
      </c>
      <c s="375"/>
      <c s="376"/>
      <c s="395" t="str">
        <f t="shared" si="144"/>
        <v/>
      </c>
      <c s="375"/>
      <c s="377"/>
    </row>
    <row r="2085" spans="4:19" ht="15.75">
      <c r="D2085">
        <f t="shared" si="145"/>
        <v>0</v>
      </c>
      <c s="338"/>
      <c s="338"/>
      <c s="337"/>
      <c s="339"/>
      <c s="340"/>
      <c s="340"/>
      <c s="339"/>
      <c s="373"/>
      <c s="334">
        <f t="shared" si="146" ref="M2085:M2148">IFERROR(IF(D2085&gt;=1,(IF(L2085&gt;=$H$1,ROUNDDOWN(($G$1-L2085)/365,0),0)),0),0)</f>
        <v>0</v>
      </c>
      <c s="374">
        <f t="shared" si="147" ref="N2085:N2148">IFERROR(IF(D2085&gt;=1,(IF(L2085&gt;=$H$1,ROUNDDOWN(($G$1-L2085)/365,0),0)),0),0)</f>
        <v>0</v>
      </c>
      <c s="375"/>
      <c s="376"/>
      <c s="395" t="str">
        <f t="shared" si="144"/>
        <v/>
      </c>
      <c s="375"/>
      <c s="377"/>
    </row>
    <row r="2086" spans="4:19" ht="15.75">
      <c r="D2086">
        <f t="shared" si="145"/>
        <v>0</v>
      </c>
      <c s="338"/>
      <c s="338"/>
      <c s="337"/>
      <c s="339"/>
      <c s="340"/>
      <c s="340"/>
      <c s="339"/>
      <c s="373"/>
      <c s="334">
        <f t="shared" si="146"/>
        <v>0</v>
      </c>
      <c s="374">
        <f t="shared" si="147"/>
        <v>0</v>
      </c>
      <c s="375"/>
      <c s="376"/>
      <c s="395" t="str">
        <f t="shared" si="144"/>
        <v/>
      </c>
      <c s="375"/>
      <c s="377"/>
    </row>
    <row r="2087" spans="4:19" ht="15.75">
      <c r="D2087">
        <f t="shared" si="145"/>
        <v>0</v>
      </c>
      <c s="338"/>
      <c s="338"/>
      <c s="337"/>
      <c s="339"/>
      <c s="340"/>
      <c s="340"/>
      <c s="339"/>
      <c s="373"/>
      <c s="334">
        <f t="shared" si="146"/>
        <v>0</v>
      </c>
      <c s="374">
        <f t="shared" si="147"/>
        <v>0</v>
      </c>
      <c s="375"/>
      <c s="376"/>
      <c s="395" t="str">
        <f t="shared" si="144"/>
        <v/>
      </c>
      <c s="375"/>
      <c s="377"/>
    </row>
    <row r="2088" spans="4:19" ht="15.75">
      <c r="D2088">
        <f t="shared" si="145"/>
        <v>0</v>
      </c>
      <c s="338"/>
      <c s="338"/>
      <c s="337"/>
      <c s="339"/>
      <c s="340"/>
      <c s="340"/>
      <c s="339"/>
      <c s="373"/>
      <c s="334">
        <f t="shared" si="146"/>
        <v>0</v>
      </c>
      <c s="374">
        <f t="shared" si="147"/>
        <v>0</v>
      </c>
      <c s="375"/>
      <c s="376"/>
      <c s="395" t="str">
        <f t="shared" si="144"/>
        <v/>
      </c>
      <c s="375"/>
      <c s="377"/>
    </row>
    <row r="2089" spans="4:19" ht="15.75">
      <c r="D2089">
        <f t="shared" si="145"/>
        <v>0</v>
      </c>
      <c s="338"/>
      <c s="338"/>
      <c s="337"/>
      <c s="339"/>
      <c s="340"/>
      <c s="340"/>
      <c s="339"/>
      <c s="373"/>
      <c s="334">
        <f t="shared" si="146"/>
        <v>0</v>
      </c>
      <c s="374">
        <f t="shared" si="147"/>
        <v>0</v>
      </c>
      <c s="375"/>
      <c s="376"/>
      <c s="395" t="str">
        <f t="shared" si="144"/>
        <v/>
      </c>
      <c s="375"/>
      <c s="377"/>
    </row>
    <row r="2090" spans="4:19" ht="15.75">
      <c r="D2090">
        <f t="shared" si="145"/>
        <v>0</v>
      </c>
      <c s="338"/>
      <c s="338"/>
      <c s="337"/>
      <c s="339"/>
      <c s="340"/>
      <c s="340"/>
      <c s="339"/>
      <c s="373"/>
      <c s="334">
        <f t="shared" si="146"/>
        <v>0</v>
      </c>
      <c s="374">
        <f t="shared" si="147"/>
        <v>0</v>
      </c>
      <c s="375"/>
      <c s="376"/>
      <c s="395" t="str">
        <f t="shared" si="144"/>
        <v/>
      </c>
      <c s="375"/>
      <c s="377"/>
    </row>
    <row r="2091" spans="4:19" ht="15.75">
      <c r="D2091">
        <f t="shared" si="145"/>
        <v>0</v>
      </c>
      <c s="338"/>
      <c s="338"/>
      <c s="337"/>
      <c s="339"/>
      <c s="340"/>
      <c s="340"/>
      <c s="339"/>
      <c s="373"/>
      <c s="334">
        <f t="shared" si="146"/>
        <v>0</v>
      </c>
      <c s="374">
        <f t="shared" si="147"/>
        <v>0</v>
      </c>
      <c s="375"/>
      <c s="376"/>
      <c s="395" t="str">
        <f t="shared" si="144"/>
        <v/>
      </c>
      <c s="375"/>
      <c s="377"/>
    </row>
    <row r="2092" spans="4:19" ht="15.75">
      <c r="D2092">
        <f t="shared" si="145"/>
        <v>0</v>
      </c>
      <c s="338"/>
      <c s="338"/>
      <c s="337"/>
      <c s="339"/>
      <c s="340"/>
      <c s="340"/>
      <c s="339"/>
      <c s="373"/>
      <c s="334">
        <f t="shared" si="146"/>
        <v>0</v>
      </c>
      <c s="374">
        <f t="shared" si="147"/>
        <v>0</v>
      </c>
      <c s="375"/>
      <c s="376"/>
      <c s="395" t="str">
        <f t="shared" si="144"/>
        <v/>
      </c>
      <c s="375"/>
      <c s="377"/>
    </row>
    <row r="2093" spans="4:19" ht="15.75">
      <c r="D2093">
        <f t="shared" si="145"/>
        <v>0</v>
      </c>
      <c s="338"/>
      <c s="338"/>
      <c s="337"/>
      <c s="339"/>
      <c s="340"/>
      <c s="340"/>
      <c s="339"/>
      <c s="373"/>
      <c s="334">
        <f t="shared" si="146"/>
        <v>0</v>
      </c>
      <c s="374">
        <f t="shared" si="147"/>
        <v>0</v>
      </c>
      <c s="375"/>
      <c s="376"/>
      <c s="395" t="str">
        <f t="shared" si="144"/>
        <v/>
      </c>
      <c s="375"/>
      <c s="377"/>
    </row>
    <row r="2094" spans="4:19" ht="15.75">
      <c r="D2094">
        <f t="shared" si="145"/>
        <v>0</v>
      </c>
      <c s="338"/>
      <c s="338"/>
      <c s="337"/>
      <c s="339"/>
      <c s="340"/>
      <c s="340"/>
      <c s="339"/>
      <c s="373"/>
      <c s="334">
        <f t="shared" si="146"/>
        <v>0</v>
      </c>
      <c s="374">
        <f t="shared" si="147"/>
        <v>0</v>
      </c>
      <c s="375"/>
      <c s="376"/>
      <c s="395" t="str">
        <f t="shared" si="144"/>
        <v/>
      </c>
      <c s="375"/>
      <c s="377"/>
    </row>
    <row r="2095" spans="4:19" ht="15.75">
      <c r="D2095">
        <f t="shared" si="145"/>
        <v>0</v>
      </c>
      <c s="338"/>
      <c s="338"/>
      <c s="337"/>
      <c s="339"/>
      <c s="340"/>
      <c s="340"/>
      <c s="339"/>
      <c s="373"/>
      <c s="334">
        <f t="shared" si="146"/>
        <v>0</v>
      </c>
      <c s="374">
        <f t="shared" si="147"/>
        <v>0</v>
      </c>
      <c s="375"/>
      <c s="376"/>
      <c s="395" t="str">
        <f t="shared" si="144"/>
        <v/>
      </c>
      <c s="375"/>
      <c s="377"/>
    </row>
    <row r="2096" spans="4:19" ht="15.75">
      <c r="D2096">
        <f t="shared" si="145"/>
        <v>0</v>
      </c>
      <c s="338"/>
      <c s="338"/>
      <c s="337"/>
      <c s="339"/>
      <c s="340"/>
      <c s="340"/>
      <c s="339"/>
      <c s="373"/>
      <c s="334">
        <f t="shared" si="146"/>
        <v>0</v>
      </c>
      <c s="374">
        <f t="shared" si="147"/>
        <v>0</v>
      </c>
      <c s="375"/>
      <c s="376"/>
      <c s="395" t="str">
        <f t="shared" si="144"/>
        <v/>
      </c>
      <c s="375"/>
      <c s="377"/>
    </row>
    <row r="2097" spans="4:19" ht="15.75">
      <c r="D2097">
        <f t="shared" si="145"/>
        <v>0</v>
      </c>
      <c s="338"/>
      <c s="338"/>
      <c s="337"/>
      <c s="339"/>
      <c s="340"/>
      <c s="340"/>
      <c s="339"/>
      <c s="373"/>
      <c s="334">
        <f t="shared" si="146"/>
        <v>0</v>
      </c>
      <c s="374">
        <f t="shared" si="147"/>
        <v>0</v>
      </c>
      <c s="375"/>
      <c s="376"/>
      <c s="395" t="str">
        <f t="shared" si="144"/>
        <v/>
      </c>
      <c s="375"/>
      <c s="377"/>
    </row>
    <row r="2098" spans="4:19" ht="15.75">
      <c r="D2098">
        <f t="shared" si="145"/>
        <v>0</v>
      </c>
      <c s="338"/>
      <c s="338"/>
      <c s="337"/>
      <c s="339"/>
      <c s="340"/>
      <c s="340"/>
      <c s="339"/>
      <c s="373"/>
      <c s="334">
        <f t="shared" si="146"/>
        <v>0</v>
      </c>
      <c s="374">
        <f t="shared" si="147"/>
        <v>0</v>
      </c>
      <c s="375"/>
      <c s="376"/>
      <c s="395" t="str">
        <f t="shared" si="144"/>
        <v/>
      </c>
      <c s="375"/>
      <c s="377"/>
    </row>
    <row r="2099" spans="4:19" ht="15.75">
      <c r="D2099">
        <f t="shared" si="145"/>
        <v>0</v>
      </c>
      <c s="338"/>
      <c s="338"/>
      <c s="337"/>
      <c s="339"/>
      <c s="340"/>
      <c s="340"/>
      <c s="339"/>
      <c s="373"/>
      <c s="334">
        <f t="shared" si="146"/>
        <v>0</v>
      </c>
      <c s="374">
        <f t="shared" si="147"/>
        <v>0</v>
      </c>
      <c s="375"/>
      <c s="376"/>
      <c s="395" t="str">
        <f t="shared" si="144"/>
        <v/>
      </c>
      <c s="375"/>
      <c s="377"/>
    </row>
    <row r="2100" spans="4:19" ht="15.75">
      <c r="D2100">
        <f t="shared" si="145"/>
        <v>0</v>
      </c>
      <c s="338"/>
      <c s="338"/>
      <c s="337"/>
      <c s="339"/>
      <c s="340"/>
      <c s="340"/>
      <c s="339"/>
      <c s="373"/>
      <c s="334">
        <f t="shared" si="146"/>
        <v>0</v>
      </c>
      <c s="374">
        <f t="shared" si="147"/>
        <v>0</v>
      </c>
      <c s="375"/>
      <c s="376"/>
      <c s="395" t="str">
        <f t="shared" si="144"/>
        <v/>
      </c>
      <c s="375"/>
      <c s="377"/>
    </row>
    <row r="2101" spans="4:19" ht="15.75">
      <c r="D2101">
        <f t="shared" si="145"/>
        <v>0</v>
      </c>
      <c s="338"/>
      <c s="338"/>
      <c s="337"/>
      <c s="339"/>
      <c s="340"/>
      <c s="340"/>
      <c s="339"/>
      <c s="373"/>
      <c s="334">
        <f t="shared" si="146"/>
        <v>0</v>
      </c>
      <c s="374">
        <f t="shared" si="147"/>
        <v>0</v>
      </c>
      <c s="375"/>
      <c s="376"/>
      <c s="395" t="str">
        <f t="shared" si="144"/>
        <v/>
      </c>
      <c s="375"/>
      <c s="377"/>
    </row>
    <row r="2102" spans="4:19" ht="15.75">
      <c r="D2102">
        <f t="shared" si="145"/>
        <v>0</v>
      </c>
      <c s="338"/>
      <c s="338"/>
      <c s="337"/>
      <c s="339"/>
      <c s="340"/>
      <c s="340"/>
      <c s="339"/>
      <c s="373"/>
      <c s="334">
        <f t="shared" si="146"/>
        <v>0</v>
      </c>
      <c s="374">
        <f t="shared" si="147"/>
        <v>0</v>
      </c>
      <c s="375"/>
      <c s="376"/>
      <c s="395" t="str">
        <f t="shared" si="144"/>
        <v/>
      </c>
      <c s="375"/>
      <c s="377"/>
    </row>
    <row r="2103" spans="4:19" ht="15.75">
      <c r="D2103">
        <f t="shared" si="145"/>
        <v>0</v>
      </c>
      <c s="338"/>
      <c s="338"/>
      <c s="337"/>
      <c s="339"/>
      <c s="340"/>
      <c s="340"/>
      <c s="339"/>
      <c s="373"/>
      <c s="334">
        <f t="shared" si="146"/>
        <v>0</v>
      </c>
      <c s="374">
        <f t="shared" si="147"/>
        <v>0</v>
      </c>
      <c s="375"/>
      <c s="376"/>
      <c s="395" t="str">
        <f t="shared" si="144"/>
        <v/>
      </c>
      <c s="375"/>
      <c s="377"/>
    </row>
    <row r="2104" spans="4:19" ht="15.75">
      <c r="D2104">
        <f t="shared" si="145"/>
        <v>0</v>
      </c>
      <c s="338"/>
      <c s="338"/>
      <c s="337"/>
      <c s="339"/>
      <c s="340"/>
      <c s="340"/>
      <c s="339"/>
      <c s="373"/>
      <c s="334">
        <f t="shared" si="146"/>
        <v>0</v>
      </c>
      <c s="374">
        <f t="shared" si="147"/>
        <v>0</v>
      </c>
      <c s="375"/>
      <c s="376"/>
      <c s="395" t="str">
        <f t="shared" si="144"/>
        <v/>
      </c>
      <c s="375"/>
      <c s="377"/>
    </row>
    <row r="2105" spans="4:19" ht="15.75">
      <c r="D2105">
        <f t="shared" si="145"/>
        <v>0</v>
      </c>
      <c s="338"/>
      <c s="338"/>
      <c s="337"/>
      <c s="339"/>
      <c s="340"/>
      <c s="340"/>
      <c s="339"/>
      <c s="373"/>
      <c s="334">
        <f t="shared" si="146"/>
        <v>0</v>
      </c>
      <c s="374">
        <f t="shared" si="147"/>
        <v>0</v>
      </c>
      <c s="375"/>
      <c s="376"/>
      <c s="395" t="str">
        <f t="shared" si="144"/>
        <v/>
      </c>
      <c s="375"/>
      <c s="377"/>
    </row>
    <row r="2106" spans="4:19" ht="15.75">
      <c r="D2106">
        <f t="shared" si="145"/>
        <v>0</v>
      </c>
      <c s="338"/>
      <c s="338"/>
      <c s="337"/>
      <c s="339"/>
      <c s="340"/>
      <c s="340"/>
      <c s="339"/>
      <c s="373"/>
      <c s="334">
        <f t="shared" si="146"/>
        <v>0</v>
      </c>
      <c s="374">
        <f t="shared" si="147"/>
        <v>0</v>
      </c>
      <c s="375"/>
      <c s="376"/>
      <c s="395" t="str">
        <f t="shared" si="144"/>
        <v/>
      </c>
      <c s="375"/>
      <c s="377"/>
    </row>
    <row r="2107" spans="4:19" ht="15.75">
      <c r="D2107">
        <f t="shared" si="145"/>
        <v>0</v>
      </c>
      <c s="338"/>
      <c s="338"/>
      <c s="337"/>
      <c s="339"/>
      <c s="340"/>
      <c s="340"/>
      <c s="339"/>
      <c s="373"/>
      <c s="334">
        <f t="shared" si="146"/>
        <v>0</v>
      </c>
      <c s="374">
        <f t="shared" si="147"/>
        <v>0</v>
      </c>
      <c s="375"/>
      <c s="376"/>
      <c s="395" t="str">
        <f t="shared" si="144"/>
        <v/>
      </c>
      <c s="375"/>
      <c s="377"/>
    </row>
    <row r="2108" spans="4:19" ht="15.75">
      <c r="D2108">
        <f t="shared" si="145"/>
        <v>0</v>
      </c>
      <c s="338"/>
      <c s="338"/>
      <c s="337"/>
      <c s="339"/>
      <c s="340"/>
      <c s="340"/>
      <c s="339"/>
      <c s="373"/>
      <c s="334">
        <f t="shared" si="146"/>
        <v>0</v>
      </c>
      <c s="374">
        <f t="shared" si="147"/>
        <v>0</v>
      </c>
      <c s="375"/>
      <c s="376"/>
      <c s="395" t="str">
        <f t="shared" si="144"/>
        <v/>
      </c>
      <c s="375"/>
      <c s="377"/>
    </row>
    <row r="2109" spans="4:19" ht="15.75">
      <c r="D2109">
        <f t="shared" si="145"/>
        <v>0</v>
      </c>
      <c s="338"/>
      <c s="338"/>
      <c s="337"/>
      <c s="339"/>
      <c s="340"/>
      <c s="340"/>
      <c s="339"/>
      <c s="373"/>
      <c s="334">
        <f t="shared" si="146"/>
        <v>0</v>
      </c>
      <c s="374">
        <f t="shared" si="147"/>
        <v>0</v>
      </c>
      <c s="375"/>
      <c s="376"/>
      <c s="395" t="str">
        <f t="shared" si="144"/>
        <v/>
      </c>
      <c s="375"/>
      <c s="377"/>
    </row>
    <row r="2110" spans="4:19" ht="15.75">
      <c r="D2110">
        <f t="shared" si="145"/>
        <v>0</v>
      </c>
      <c s="338"/>
      <c s="338"/>
      <c s="337"/>
      <c s="339"/>
      <c s="340"/>
      <c s="340"/>
      <c s="339"/>
      <c s="373"/>
      <c s="334">
        <f t="shared" si="146"/>
        <v>0</v>
      </c>
      <c s="374">
        <f t="shared" si="147"/>
        <v>0</v>
      </c>
      <c s="375"/>
      <c s="376"/>
      <c s="395" t="str">
        <f t="shared" si="144"/>
        <v/>
      </c>
      <c s="375"/>
      <c s="377"/>
    </row>
    <row r="2111" spans="4:19" ht="15.75">
      <c r="D2111">
        <f t="shared" si="145"/>
        <v>0</v>
      </c>
      <c s="338"/>
      <c s="338"/>
      <c s="337"/>
      <c s="339"/>
      <c s="340"/>
      <c s="340"/>
      <c s="339"/>
      <c s="373"/>
      <c s="334">
        <f t="shared" si="146"/>
        <v>0</v>
      </c>
      <c s="374">
        <f t="shared" si="147"/>
        <v>0</v>
      </c>
      <c s="375"/>
      <c s="376"/>
      <c s="395" t="str">
        <f t="shared" si="144"/>
        <v/>
      </c>
      <c s="375"/>
      <c s="377"/>
    </row>
    <row r="2112" spans="4:19" ht="15.75">
      <c r="D2112">
        <f t="shared" si="145"/>
        <v>0</v>
      </c>
      <c s="338"/>
      <c s="338"/>
      <c s="337"/>
      <c s="339"/>
      <c s="340"/>
      <c s="340"/>
      <c s="339"/>
      <c s="373"/>
      <c s="334">
        <f t="shared" si="146"/>
        <v>0</v>
      </c>
      <c s="374">
        <f t="shared" si="147"/>
        <v>0</v>
      </c>
      <c s="375"/>
      <c s="376"/>
      <c s="395" t="str">
        <f t="shared" si="144"/>
        <v/>
      </c>
      <c s="375"/>
      <c s="377"/>
    </row>
    <row r="2113" spans="4:19" ht="15.75">
      <c r="D2113">
        <f t="shared" si="145"/>
        <v>0</v>
      </c>
      <c s="338"/>
      <c s="338"/>
      <c s="337"/>
      <c s="339"/>
      <c s="340"/>
      <c s="340"/>
      <c s="339"/>
      <c s="373"/>
      <c s="334">
        <f t="shared" si="146"/>
        <v>0</v>
      </c>
      <c s="374">
        <f t="shared" si="147"/>
        <v>0</v>
      </c>
      <c s="375"/>
      <c s="376"/>
      <c s="395" t="str">
        <f t="shared" si="144"/>
        <v/>
      </c>
      <c s="375"/>
      <c s="377"/>
    </row>
    <row r="2114" spans="4:19" ht="15.75">
      <c r="D2114">
        <f t="shared" si="145"/>
        <v>0</v>
      </c>
      <c s="338"/>
      <c s="338"/>
      <c s="337"/>
      <c s="339"/>
      <c s="340"/>
      <c s="340"/>
      <c s="339"/>
      <c s="373"/>
      <c s="334">
        <f t="shared" si="146"/>
        <v>0</v>
      </c>
      <c s="374">
        <f t="shared" si="147"/>
        <v>0</v>
      </c>
      <c s="375"/>
      <c s="376"/>
      <c s="395" t="str">
        <f t="shared" si="144"/>
        <v/>
      </c>
      <c s="375"/>
      <c s="377"/>
    </row>
    <row r="2115" spans="4:19" ht="15.75">
      <c r="D2115">
        <f t="shared" si="145"/>
        <v>0</v>
      </c>
      <c s="338"/>
      <c s="338"/>
      <c s="337"/>
      <c s="339"/>
      <c s="340"/>
      <c s="340"/>
      <c s="339"/>
      <c s="373"/>
      <c s="334">
        <f t="shared" si="146"/>
        <v>0</v>
      </c>
      <c s="374">
        <f t="shared" si="147"/>
        <v>0</v>
      </c>
      <c s="375"/>
      <c s="376"/>
      <c s="395" t="str">
        <f t="shared" si="144"/>
        <v/>
      </c>
      <c s="375"/>
      <c s="377"/>
    </row>
    <row r="2116" spans="4:19" ht="15.75">
      <c r="D2116">
        <f t="shared" si="145"/>
        <v>0</v>
      </c>
      <c s="338"/>
      <c s="338"/>
      <c s="337"/>
      <c s="339"/>
      <c s="340"/>
      <c s="340"/>
      <c s="339"/>
      <c s="373"/>
      <c s="334">
        <f t="shared" si="146"/>
        <v>0</v>
      </c>
      <c s="374">
        <f t="shared" si="147"/>
        <v>0</v>
      </c>
      <c s="375"/>
      <c s="376"/>
      <c s="395" t="str">
        <f t="shared" si="144"/>
        <v/>
      </c>
      <c s="375"/>
      <c s="377"/>
    </row>
    <row r="2117" spans="4:19" ht="15.75">
      <c r="D2117">
        <f t="shared" si="145"/>
        <v>0</v>
      </c>
      <c s="338"/>
      <c s="338"/>
      <c s="337"/>
      <c s="339"/>
      <c s="340"/>
      <c s="340"/>
      <c s="339"/>
      <c s="373"/>
      <c s="334">
        <f t="shared" si="146"/>
        <v>0</v>
      </c>
      <c s="374">
        <f t="shared" si="147"/>
        <v>0</v>
      </c>
      <c s="375"/>
      <c s="376"/>
      <c s="395" t="str">
        <f t="shared" si="144"/>
        <v/>
      </c>
      <c s="375"/>
      <c s="377"/>
    </row>
    <row r="2118" spans="4:19" ht="15.75">
      <c r="D2118">
        <f t="shared" si="145"/>
        <v>0</v>
      </c>
      <c s="338"/>
      <c s="338"/>
      <c s="337"/>
      <c s="339"/>
      <c s="340"/>
      <c s="340"/>
      <c s="339"/>
      <c s="373"/>
      <c s="334">
        <f t="shared" si="146"/>
        <v>0</v>
      </c>
      <c s="374">
        <f t="shared" si="147"/>
        <v>0</v>
      </c>
      <c s="375"/>
      <c s="376"/>
      <c s="395" t="str">
        <f t="shared" si="144"/>
        <v/>
      </c>
      <c s="375"/>
      <c s="377"/>
    </row>
    <row r="2119" spans="4:19" ht="15.75">
      <c r="D2119">
        <f t="shared" si="145"/>
        <v>0</v>
      </c>
      <c s="338"/>
      <c s="338"/>
      <c s="337"/>
      <c s="339"/>
      <c s="340"/>
      <c s="340"/>
      <c s="339"/>
      <c s="373"/>
      <c s="334">
        <f t="shared" si="146"/>
        <v>0</v>
      </c>
      <c s="374">
        <f t="shared" si="147"/>
        <v>0</v>
      </c>
      <c s="375"/>
      <c s="376"/>
      <c s="395" t="str">
        <f t="shared" si="148" ref="Q2119:Q2182">SUBSTITUTE(P2119,LEFT(P2119,8),"xxxxxxxx")</f>
        <v/>
      </c>
      <c s="375"/>
      <c s="377"/>
    </row>
    <row r="2120" spans="4:19" ht="15.75">
      <c r="D2120">
        <f t="shared" si="145"/>
        <v>0</v>
      </c>
      <c s="338"/>
      <c s="338"/>
      <c s="337"/>
      <c s="339"/>
      <c s="340"/>
      <c s="340"/>
      <c s="339"/>
      <c s="373"/>
      <c s="334">
        <f t="shared" si="146"/>
        <v>0</v>
      </c>
      <c s="374">
        <f t="shared" si="147"/>
        <v>0</v>
      </c>
      <c s="375"/>
      <c s="376"/>
      <c s="395" t="str">
        <f t="shared" si="148"/>
        <v/>
      </c>
      <c s="375"/>
      <c s="377"/>
    </row>
    <row r="2121" spans="4:19" ht="15.75">
      <c r="D2121">
        <f t="shared" si="145"/>
        <v>0</v>
      </c>
      <c s="338"/>
      <c s="338"/>
      <c s="337"/>
      <c s="339"/>
      <c s="340"/>
      <c s="340"/>
      <c s="339"/>
      <c s="373"/>
      <c s="334">
        <f t="shared" si="146"/>
        <v>0</v>
      </c>
      <c s="374">
        <f t="shared" si="147"/>
        <v>0</v>
      </c>
      <c s="375"/>
      <c s="376"/>
      <c s="395" t="str">
        <f t="shared" si="148"/>
        <v/>
      </c>
      <c s="375"/>
      <c s="377"/>
    </row>
    <row r="2122" spans="4:19" ht="15.75">
      <c r="D2122">
        <f t="shared" si="145"/>
        <v>0</v>
      </c>
      <c s="338"/>
      <c s="338"/>
      <c s="337"/>
      <c s="339"/>
      <c s="340"/>
      <c s="340"/>
      <c s="339"/>
      <c s="373"/>
      <c s="334">
        <f t="shared" si="146"/>
        <v>0</v>
      </c>
      <c s="374">
        <f t="shared" si="147"/>
        <v>0</v>
      </c>
      <c s="375"/>
      <c s="376"/>
      <c s="395" t="str">
        <f t="shared" si="148"/>
        <v/>
      </c>
      <c s="375"/>
      <c s="377"/>
    </row>
    <row r="2123" spans="4:19" ht="15.75">
      <c r="D2123">
        <f t="shared" si="145"/>
        <v>0</v>
      </c>
      <c s="338"/>
      <c s="338"/>
      <c s="337"/>
      <c s="339"/>
      <c s="340"/>
      <c s="340"/>
      <c s="339"/>
      <c s="373"/>
      <c s="334">
        <f t="shared" si="146"/>
        <v>0</v>
      </c>
      <c s="374">
        <f t="shared" si="147"/>
        <v>0</v>
      </c>
      <c s="375"/>
      <c s="376"/>
      <c s="395" t="str">
        <f t="shared" si="148"/>
        <v/>
      </c>
      <c s="375"/>
      <c s="377"/>
    </row>
    <row r="2124" spans="4:19" ht="15.75">
      <c r="D2124">
        <f t="shared" si="145"/>
        <v>0</v>
      </c>
      <c s="338"/>
      <c s="338"/>
      <c s="337"/>
      <c s="339"/>
      <c s="340"/>
      <c s="340"/>
      <c s="339"/>
      <c s="373"/>
      <c s="334">
        <f t="shared" si="146"/>
        <v>0</v>
      </c>
      <c s="374">
        <f t="shared" si="147"/>
        <v>0</v>
      </c>
      <c s="375"/>
      <c s="376"/>
      <c s="395" t="str">
        <f t="shared" si="148"/>
        <v/>
      </c>
      <c s="375"/>
      <c s="377"/>
    </row>
    <row r="2125" spans="4:19" ht="15.75">
      <c r="D2125">
        <f t="shared" si="145"/>
        <v>0</v>
      </c>
      <c s="338"/>
      <c s="338"/>
      <c s="337"/>
      <c s="339"/>
      <c s="340"/>
      <c s="340"/>
      <c s="339"/>
      <c s="373"/>
      <c s="334">
        <f t="shared" si="146"/>
        <v>0</v>
      </c>
      <c s="374">
        <f t="shared" si="147"/>
        <v>0</v>
      </c>
      <c s="375"/>
      <c s="376"/>
      <c s="395" t="str">
        <f t="shared" si="148"/>
        <v/>
      </c>
      <c s="375"/>
      <c s="377"/>
    </row>
    <row r="2126" spans="4:19" ht="15.75">
      <c r="D2126">
        <f t="shared" si="145"/>
        <v>0</v>
      </c>
      <c s="338"/>
      <c s="338"/>
      <c s="337"/>
      <c s="339"/>
      <c s="340"/>
      <c s="340"/>
      <c s="339"/>
      <c s="373"/>
      <c s="334">
        <f t="shared" si="146"/>
        <v>0</v>
      </c>
      <c s="374">
        <f t="shared" si="147"/>
        <v>0</v>
      </c>
      <c s="375"/>
      <c s="376"/>
      <c s="395" t="str">
        <f t="shared" si="148"/>
        <v/>
      </c>
      <c s="375"/>
      <c s="377"/>
    </row>
    <row r="2127" spans="4:19" ht="15.75">
      <c r="D2127">
        <f t="shared" si="145"/>
        <v>0</v>
      </c>
      <c s="338"/>
      <c s="338"/>
      <c s="337"/>
      <c s="339"/>
      <c s="340"/>
      <c s="340"/>
      <c s="339"/>
      <c s="373"/>
      <c s="334">
        <f t="shared" si="146"/>
        <v>0</v>
      </c>
      <c s="374">
        <f t="shared" si="147"/>
        <v>0</v>
      </c>
      <c s="375"/>
      <c s="376"/>
      <c s="395" t="str">
        <f t="shared" si="148"/>
        <v/>
      </c>
      <c s="375"/>
      <c s="377"/>
    </row>
    <row r="2128" spans="4:19" ht="15.75">
      <c r="D2128">
        <f t="shared" si="145"/>
        <v>0</v>
      </c>
      <c s="338"/>
      <c s="338"/>
      <c s="337"/>
      <c s="339"/>
      <c s="340"/>
      <c s="340"/>
      <c s="339"/>
      <c s="373"/>
      <c s="334">
        <f t="shared" si="146"/>
        <v>0</v>
      </c>
      <c s="374">
        <f t="shared" si="147"/>
        <v>0</v>
      </c>
      <c s="375"/>
      <c s="376"/>
      <c s="395" t="str">
        <f t="shared" si="148"/>
        <v/>
      </c>
      <c s="375"/>
      <c s="377"/>
    </row>
    <row r="2129" spans="4:19" ht="15.75">
      <c r="D2129">
        <f t="shared" si="145"/>
        <v>0</v>
      </c>
      <c s="338"/>
      <c s="338"/>
      <c s="337"/>
      <c s="339"/>
      <c s="340"/>
      <c s="340"/>
      <c s="339"/>
      <c s="373"/>
      <c s="334">
        <f t="shared" si="146"/>
        <v>0</v>
      </c>
      <c s="374">
        <f t="shared" si="147"/>
        <v>0</v>
      </c>
      <c s="375"/>
      <c s="376"/>
      <c s="395" t="str">
        <f t="shared" si="148"/>
        <v/>
      </c>
      <c s="375"/>
      <c s="377"/>
    </row>
    <row r="2130" spans="4:19" ht="15.75">
      <c r="D2130">
        <f t="shared" si="145"/>
        <v>0</v>
      </c>
      <c s="338"/>
      <c s="338"/>
      <c s="337"/>
      <c s="339"/>
      <c s="340"/>
      <c s="340"/>
      <c s="339"/>
      <c s="373"/>
      <c s="334">
        <f t="shared" si="146"/>
        <v>0</v>
      </c>
      <c s="374">
        <f t="shared" si="147"/>
        <v>0</v>
      </c>
      <c s="375"/>
      <c s="376"/>
      <c s="395" t="str">
        <f t="shared" si="148"/>
        <v/>
      </c>
      <c s="375"/>
      <c s="377"/>
    </row>
    <row r="2131" spans="4:19" ht="15.75">
      <c r="D2131">
        <f t="shared" si="145"/>
        <v>0</v>
      </c>
      <c s="338"/>
      <c s="338"/>
      <c s="337"/>
      <c s="339"/>
      <c s="340"/>
      <c s="340"/>
      <c s="339"/>
      <c s="373"/>
      <c s="334">
        <f t="shared" si="146"/>
        <v>0</v>
      </c>
      <c s="374">
        <f t="shared" si="147"/>
        <v>0</v>
      </c>
      <c s="375"/>
      <c s="376"/>
      <c s="395" t="str">
        <f t="shared" si="148"/>
        <v/>
      </c>
      <c s="375"/>
      <c s="377"/>
    </row>
    <row r="2132" spans="4:19" ht="15.75">
      <c r="D2132">
        <f t="shared" si="145"/>
        <v>0</v>
      </c>
      <c s="338"/>
      <c s="338"/>
      <c s="337"/>
      <c s="339"/>
      <c s="340"/>
      <c s="340"/>
      <c s="339"/>
      <c s="373"/>
      <c s="334">
        <f t="shared" si="146"/>
        <v>0</v>
      </c>
      <c s="374">
        <f t="shared" si="147"/>
        <v>0</v>
      </c>
      <c s="375"/>
      <c s="376"/>
      <c s="395" t="str">
        <f t="shared" si="148"/>
        <v/>
      </c>
      <c s="375"/>
      <c s="377"/>
    </row>
    <row r="2133" spans="4:19" ht="15.75">
      <c r="D2133">
        <f t="shared" si="145"/>
        <v>0</v>
      </c>
      <c s="338"/>
      <c s="338"/>
      <c s="337"/>
      <c s="339"/>
      <c s="340"/>
      <c s="340"/>
      <c s="339"/>
      <c s="373"/>
      <c s="334">
        <f t="shared" si="146"/>
        <v>0</v>
      </c>
      <c s="374">
        <f t="shared" si="147"/>
        <v>0</v>
      </c>
      <c s="375"/>
      <c s="376"/>
      <c s="395" t="str">
        <f t="shared" si="148"/>
        <v/>
      </c>
      <c s="375"/>
      <c s="377"/>
    </row>
    <row r="2134" spans="4:19" ht="15.75">
      <c r="D2134">
        <f t="shared" si="145"/>
        <v>0</v>
      </c>
      <c s="338"/>
      <c s="338"/>
      <c s="337"/>
      <c s="339"/>
      <c s="340"/>
      <c s="340"/>
      <c s="339"/>
      <c s="373"/>
      <c s="334">
        <f t="shared" si="146"/>
        <v>0</v>
      </c>
      <c s="374">
        <f t="shared" si="147"/>
        <v>0</v>
      </c>
      <c s="375"/>
      <c s="376"/>
      <c s="395" t="str">
        <f t="shared" si="148"/>
        <v/>
      </c>
      <c s="375"/>
      <c s="377"/>
    </row>
    <row r="2135" spans="4:19" ht="15.75">
      <c r="D2135">
        <f t="shared" si="145"/>
        <v>0</v>
      </c>
      <c s="338"/>
      <c s="338"/>
      <c s="337"/>
      <c s="339"/>
      <c s="340"/>
      <c s="340"/>
      <c s="339"/>
      <c s="373"/>
      <c s="334">
        <f t="shared" si="146"/>
        <v>0</v>
      </c>
      <c s="374">
        <f t="shared" si="147"/>
        <v>0</v>
      </c>
      <c s="375"/>
      <c s="376"/>
      <c s="395" t="str">
        <f t="shared" si="148"/>
        <v/>
      </c>
      <c s="375"/>
      <c s="377"/>
    </row>
    <row r="2136" spans="4:19" ht="15.75">
      <c r="D2136">
        <f t="shared" si="145"/>
        <v>0</v>
      </c>
      <c s="338"/>
      <c s="338"/>
      <c s="337"/>
      <c s="339"/>
      <c s="340"/>
      <c s="340"/>
      <c s="339"/>
      <c s="373"/>
      <c s="334">
        <f t="shared" si="146"/>
        <v>0</v>
      </c>
      <c s="374">
        <f t="shared" si="147"/>
        <v>0</v>
      </c>
      <c s="375"/>
      <c s="376"/>
      <c s="395" t="str">
        <f t="shared" si="148"/>
        <v/>
      </c>
      <c s="375"/>
      <c s="377"/>
    </row>
    <row r="2137" spans="4:19" ht="15.75">
      <c r="D2137">
        <f t="shared" si="145"/>
        <v>0</v>
      </c>
      <c s="338"/>
      <c s="338"/>
      <c s="337"/>
      <c s="339"/>
      <c s="340"/>
      <c s="340"/>
      <c s="339"/>
      <c s="373"/>
      <c s="334">
        <f t="shared" si="146"/>
        <v>0</v>
      </c>
      <c s="374">
        <f t="shared" si="147"/>
        <v>0</v>
      </c>
      <c s="375"/>
      <c s="376"/>
      <c s="395" t="str">
        <f t="shared" si="148"/>
        <v/>
      </c>
      <c s="375"/>
      <c s="377"/>
    </row>
    <row r="2138" spans="4:19" ht="15.75">
      <c r="D2138">
        <f t="shared" si="145"/>
        <v>0</v>
      </c>
      <c s="338"/>
      <c s="338"/>
      <c s="337"/>
      <c s="339"/>
      <c s="340"/>
      <c s="340"/>
      <c s="339"/>
      <c s="373"/>
      <c s="334">
        <f t="shared" si="146"/>
        <v>0</v>
      </c>
      <c s="374">
        <f t="shared" si="147"/>
        <v>0</v>
      </c>
      <c s="375"/>
      <c s="376"/>
      <c s="395" t="str">
        <f t="shared" si="148"/>
        <v/>
      </c>
      <c s="375"/>
      <c s="377"/>
    </row>
    <row r="2139" spans="4:19" ht="15.75">
      <c r="D2139">
        <f t="shared" si="145"/>
        <v>0</v>
      </c>
      <c s="338"/>
      <c s="338"/>
      <c s="337"/>
      <c s="339"/>
      <c s="340"/>
      <c s="340"/>
      <c s="339"/>
      <c s="373"/>
      <c s="334">
        <f t="shared" si="146"/>
        <v>0</v>
      </c>
      <c s="374">
        <f t="shared" si="147"/>
        <v>0</v>
      </c>
      <c s="375"/>
      <c s="376"/>
      <c s="395" t="str">
        <f t="shared" si="148"/>
        <v/>
      </c>
      <c s="375"/>
      <c s="377"/>
    </row>
    <row r="2140" spans="4:19" ht="15.75">
      <c r="D2140">
        <f t="shared" si="145"/>
        <v>0</v>
      </c>
      <c s="338"/>
      <c s="338"/>
      <c s="337"/>
      <c s="339"/>
      <c s="340"/>
      <c s="340"/>
      <c s="339"/>
      <c s="373"/>
      <c s="334">
        <f t="shared" si="146"/>
        <v>0</v>
      </c>
      <c s="374">
        <f t="shared" si="147"/>
        <v>0</v>
      </c>
      <c s="375"/>
      <c s="376"/>
      <c s="395" t="str">
        <f t="shared" si="148"/>
        <v/>
      </c>
      <c s="375"/>
      <c s="377"/>
    </row>
    <row r="2141" spans="4:19" ht="15.75">
      <c r="D2141">
        <f t="shared" si="145"/>
        <v>0</v>
      </c>
      <c s="338"/>
      <c s="338"/>
      <c s="337"/>
      <c s="339"/>
      <c s="340"/>
      <c s="340"/>
      <c s="339"/>
      <c s="373"/>
      <c s="334">
        <f t="shared" si="146"/>
        <v>0</v>
      </c>
      <c s="374">
        <f t="shared" si="147"/>
        <v>0</v>
      </c>
      <c s="375"/>
      <c s="376"/>
      <c s="395" t="str">
        <f t="shared" si="148"/>
        <v/>
      </c>
      <c s="375"/>
      <c s="377"/>
    </row>
    <row r="2142" spans="4:19" ht="15.75">
      <c r="D2142">
        <f t="shared" si="145"/>
        <v>0</v>
      </c>
      <c s="338"/>
      <c s="338"/>
      <c s="337"/>
      <c s="339"/>
      <c s="340"/>
      <c s="340"/>
      <c s="339"/>
      <c s="373"/>
      <c s="334">
        <f t="shared" si="146"/>
        <v>0</v>
      </c>
      <c s="374">
        <f t="shared" si="147"/>
        <v>0</v>
      </c>
      <c s="375"/>
      <c s="376"/>
      <c s="395" t="str">
        <f t="shared" si="148"/>
        <v/>
      </c>
      <c s="375"/>
      <c s="377"/>
    </row>
    <row r="2143" spans="4:19" ht="15.75">
      <c r="D2143">
        <f t="shared" si="145"/>
        <v>0</v>
      </c>
      <c s="338"/>
      <c s="338"/>
      <c s="337"/>
      <c s="339"/>
      <c s="340"/>
      <c s="340"/>
      <c s="339"/>
      <c s="373"/>
      <c s="334">
        <f t="shared" si="146"/>
        <v>0</v>
      </c>
      <c s="374">
        <f t="shared" si="147"/>
        <v>0</v>
      </c>
      <c s="375"/>
      <c s="376"/>
      <c s="395" t="str">
        <f t="shared" si="148"/>
        <v/>
      </c>
      <c s="375"/>
      <c s="377"/>
    </row>
    <row r="2144" spans="4:19" ht="15.75">
      <c r="D2144">
        <f t="shared" si="145"/>
        <v>0</v>
      </c>
      <c s="338"/>
      <c s="338"/>
      <c s="337"/>
      <c s="339"/>
      <c s="340"/>
      <c s="340"/>
      <c s="339"/>
      <c s="373"/>
      <c s="334">
        <f t="shared" si="146"/>
        <v>0</v>
      </c>
      <c s="374">
        <f t="shared" si="147"/>
        <v>0</v>
      </c>
      <c s="375"/>
      <c s="376"/>
      <c s="395" t="str">
        <f t="shared" si="148"/>
        <v/>
      </c>
      <c s="375"/>
      <c s="377"/>
    </row>
    <row r="2145" spans="4:19" ht="15.75">
      <c r="D2145">
        <f t="shared" si="145"/>
        <v>0</v>
      </c>
      <c s="338"/>
      <c s="338"/>
      <c s="337"/>
      <c s="339"/>
      <c s="340"/>
      <c s="340"/>
      <c s="339"/>
      <c s="373"/>
      <c s="334">
        <f t="shared" si="146"/>
        <v>0</v>
      </c>
      <c s="374">
        <f t="shared" si="147"/>
        <v>0</v>
      </c>
      <c s="375"/>
      <c s="376"/>
      <c s="395" t="str">
        <f t="shared" si="148"/>
        <v/>
      </c>
      <c s="375"/>
      <c s="377"/>
    </row>
    <row r="2146" spans="4:19" ht="15.75">
      <c r="D2146">
        <f t="shared" si="145"/>
        <v>0</v>
      </c>
      <c s="338"/>
      <c s="338"/>
      <c s="337"/>
      <c s="339"/>
      <c s="340"/>
      <c s="340"/>
      <c s="339"/>
      <c s="373"/>
      <c s="334">
        <f t="shared" si="146"/>
        <v>0</v>
      </c>
      <c s="374">
        <f t="shared" si="147"/>
        <v>0</v>
      </c>
      <c s="375"/>
      <c s="376"/>
      <c s="395" t="str">
        <f t="shared" si="148"/>
        <v/>
      </c>
      <c s="375"/>
      <c s="377"/>
    </row>
    <row r="2147" spans="4:19" ht="15.75">
      <c r="D2147">
        <f t="shared" si="145"/>
        <v>0</v>
      </c>
      <c s="338"/>
      <c s="338"/>
      <c s="337"/>
      <c s="339"/>
      <c s="340"/>
      <c s="340"/>
      <c s="339"/>
      <c s="373"/>
      <c s="334">
        <f t="shared" si="146"/>
        <v>0</v>
      </c>
      <c s="374">
        <f t="shared" si="147"/>
        <v>0</v>
      </c>
      <c s="375"/>
      <c s="376"/>
      <c s="395" t="str">
        <f t="shared" si="148"/>
        <v/>
      </c>
      <c s="375"/>
      <c s="377"/>
    </row>
    <row r="2148" spans="4:19" ht="15.75">
      <c r="D2148">
        <f t="shared" si="149" ref="D2148:D2211">IF(E2148&gt;=1,(IF(LEN(I2148)&gt;=2,(IF(LEN(K2148)&gt;=1,(IF(N2148&gt;=18,1,0)),0)),0)),0)</f>
        <v>0</v>
      </c>
      <c s="338"/>
      <c s="338"/>
      <c s="337"/>
      <c s="339"/>
      <c s="340"/>
      <c s="340"/>
      <c s="339"/>
      <c s="373"/>
      <c s="334">
        <f t="shared" si="146"/>
        <v>0</v>
      </c>
      <c s="374">
        <f t="shared" si="147"/>
        <v>0</v>
      </c>
      <c s="375"/>
      <c s="376"/>
      <c s="395" t="str">
        <f t="shared" si="148"/>
        <v/>
      </c>
      <c s="375"/>
      <c s="377"/>
    </row>
    <row r="2149" spans="4:19" ht="15.75">
      <c r="D2149">
        <f t="shared" si="149"/>
        <v>0</v>
      </c>
      <c s="338"/>
      <c s="338"/>
      <c s="337"/>
      <c s="339"/>
      <c s="340"/>
      <c s="340"/>
      <c s="339"/>
      <c s="373"/>
      <c s="334">
        <f t="shared" si="150" ref="M2149:M2212">IFERROR(IF(D2149&gt;=1,(IF(L2149&gt;=$H$1,ROUNDDOWN(($G$1-L2149)/365,0),0)),0),0)</f>
        <v>0</v>
      </c>
      <c s="374">
        <f t="shared" si="151" ref="N2149:N2212">IFERROR(IF(D2149&gt;=1,(IF(L2149&gt;=$H$1,ROUNDDOWN(($G$1-L2149)/365,0),0)),0),0)</f>
        <v>0</v>
      </c>
      <c s="375"/>
      <c s="376"/>
      <c s="395" t="str">
        <f t="shared" si="148"/>
        <v/>
      </c>
      <c s="375"/>
      <c s="377"/>
    </row>
    <row r="2150" spans="4:19" ht="15.75">
      <c r="D2150">
        <f t="shared" si="149"/>
        <v>0</v>
      </c>
      <c s="338"/>
      <c s="338"/>
      <c s="337"/>
      <c s="339"/>
      <c s="340"/>
      <c s="340"/>
      <c s="339"/>
      <c s="373"/>
      <c s="334">
        <f t="shared" si="150"/>
        <v>0</v>
      </c>
      <c s="374">
        <f t="shared" si="151"/>
        <v>0</v>
      </c>
      <c s="375"/>
      <c s="376"/>
      <c s="395" t="str">
        <f t="shared" si="148"/>
        <v/>
      </c>
      <c s="375"/>
      <c s="377"/>
    </row>
    <row r="2151" spans="4:19" ht="15.75">
      <c r="D2151">
        <f t="shared" si="149"/>
        <v>0</v>
      </c>
      <c s="338"/>
      <c s="338"/>
      <c s="337"/>
      <c s="339"/>
      <c s="340"/>
      <c s="340"/>
      <c s="339"/>
      <c s="373"/>
      <c s="334">
        <f t="shared" si="150"/>
        <v>0</v>
      </c>
      <c s="374">
        <f t="shared" si="151"/>
        <v>0</v>
      </c>
      <c s="375"/>
      <c s="376"/>
      <c s="395" t="str">
        <f t="shared" si="148"/>
        <v/>
      </c>
      <c s="375"/>
      <c s="377"/>
    </row>
    <row r="2152" spans="4:19" ht="15.75">
      <c r="D2152">
        <f t="shared" si="149"/>
        <v>0</v>
      </c>
      <c s="338"/>
      <c s="338"/>
      <c s="337"/>
      <c s="339"/>
      <c s="340"/>
      <c s="340"/>
      <c s="339"/>
      <c s="373"/>
      <c s="334">
        <f t="shared" si="150"/>
        <v>0</v>
      </c>
      <c s="374">
        <f t="shared" si="151"/>
        <v>0</v>
      </c>
      <c s="375"/>
      <c s="376"/>
      <c s="395" t="str">
        <f t="shared" si="148"/>
        <v/>
      </c>
      <c s="375"/>
      <c s="377"/>
    </row>
    <row r="2153" spans="4:19" ht="15.75">
      <c r="D2153">
        <f t="shared" si="149"/>
        <v>0</v>
      </c>
      <c s="338"/>
      <c s="338"/>
      <c s="337"/>
      <c s="339"/>
      <c s="340"/>
      <c s="340"/>
      <c s="339"/>
      <c s="373"/>
      <c s="334">
        <f t="shared" si="150"/>
        <v>0</v>
      </c>
      <c s="374">
        <f t="shared" si="151"/>
        <v>0</v>
      </c>
      <c s="375"/>
      <c s="376"/>
      <c s="395" t="str">
        <f t="shared" si="148"/>
        <v/>
      </c>
      <c s="375"/>
      <c s="377"/>
    </row>
    <row r="2154" spans="4:19" ht="15.75">
      <c r="D2154">
        <f t="shared" si="149"/>
        <v>0</v>
      </c>
      <c s="338"/>
      <c s="338"/>
      <c s="337"/>
      <c s="339"/>
      <c s="340"/>
      <c s="340"/>
      <c s="339"/>
      <c s="373"/>
      <c s="334">
        <f t="shared" si="150"/>
        <v>0</v>
      </c>
      <c s="374">
        <f t="shared" si="151"/>
        <v>0</v>
      </c>
      <c s="375"/>
      <c s="376"/>
      <c s="395" t="str">
        <f t="shared" si="148"/>
        <v/>
      </c>
      <c s="375"/>
      <c s="377"/>
    </row>
    <row r="2155" spans="4:19" ht="15.75">
      <c r="D2155">
        <f t="shared" si="149"/>
        <v>0</v>
      </c>
      <c s="338"/>
      <c s="338"/>
      <c s="337"/>
      <c s="339"/>
      <c s="340"/>
      <c s="340"/>
      <c s="339"/>
      <c s="373"/>
      <c s="334">
        <f t="shared" si="150"/>
        <v>0</v>
      </c>
      <c s="374">
        <f t="shared" si="151"/>
        <v>0</v>
      </c>
      <c s="375"/>
      <c s="376"/>
      <c s="395" t="str">
        <f t="shared" si="148"/>
        <v/>
      </c>
      <c s="375"/>
      <c s="377"/>
    </row>
    <row r="2156" spans="4:19" ht="15.75">
      <c r="D2156">
        <f t="shared" si="149"/>
        <v>0</v>
      </c>
      <c s="338"/>
      <c s="338"/>
      <c s="337"/>
      <c s="339"/>
      <c s="340"/>
      <c s="340"/>
      <c s="339"/>
      <c s="373"/>
      <c s="334">
        <f t="shared" si="150"/>
        <v>0</v>
      </c>
      <c s="374">
        <f t="shared" si="151"/>
        <v>0</v>
      </c>
      <c s="375"/>
      <c s="376"/>
      <c s="395" t="str">
        <f t="shared" si="148"/>
        <v/>
      </c>
      <c s="375"/>
      <c s="377"/>
    </row>
    <row r="2157" spans="4:19" ht="15.75">
      <c r="D2157">
        <f t="shared" si="149"/>
        <v>0</v>
      </c>
      <c s="338"/>
      <c s="338"/>
      <c s="337"/>
      <c s="339"/>
      <c s="340"/>
      <c s="340"/>
      <c s="339"/>
      <c s="373"/>
      <c s="334">
        <f t="shared" si="150"/>
        <v>0</v>
      </c>
      <c s="374">
        <f t="shared" si="151"/>
        <v>0</v>
      </c>
      <c s="375"/>
      <c s="376"/>
      <c s="395" t="str">
        <f t="shared" si="148"/>
        <v/>
      </c>
      <c s="375"/>
      <c s="377"/>
    </row>
    <row r="2158" spans="4:19" ht="15.75">
      <c r="D2158">
        <f t="shared" si="149"/>
        <v>0</v>
      </c>
      <c s="338"/>
      <c s="338"/>
      <c s="337"/>
      <c s="339"/>
      <c s="340"/>
      <c s="340"/>
      <c s="339"/>
      <c s="373"/>
      <c s="334">
        <f t="shared" si="150"/>
        <v>0</v>
      </c>
      <c s="374">
        <f t="shared" si="151"/>
        <v>0</v>
      </c>
      <c s="375"/>
      <c s="376"/>
      <c s="395" t="str">
        <f t="shared" si="148"/>
        <v/>
      </c>
      <c s="375"/>
      <c s="377"/>
    </row>
    <row r="2159" spans="4:19" ht="15.75">
      <c r="D2159">
        <f t="shared" si="149"/>
        <v>0</v>
      </c>
      <c s="338"/>
      <c s="338"/>
      <c s="337"/>
      <c s="339"/>
      <c s="340"/>
      <c s="340"/>
      <c s="339"/>
      <c s="373"/>
      <c s="334">
        <f t="shared" si="150"/>
        <v>0</v>
      </c>
      <c s="374">
        <f t="shared" si="151"/>
        <v>0</v>
      </c>
      <c s="375"/>
      <c s="376"/>
      <c s="395" t="str">
        <f t="shared" si="148"/>
        <v/>
      </c>
      <c s="375"/>
      <c s="377"/>
    </row>
    <row r="2160" spans="4:19" ht="15.75">
      <c r="D2160">
        <f t="shared" si="149"/>
        <v>0</v>
      </c>
      <c s="338"/>
      <c s="338"/>
      <c s="337"/>
      <c s="339"/>
      <c s="340"/>
      <c s="340"/>
      <c s="339"/>
      <c s="373"/>
      <c s="334">
        <f t="shared" si="150"/>
        <v>0</v>
      </c>
      <c s="374">
        <f t="shared" si="151"/>
        <v>0</v>
      </c>
      <c s="375"/>
      <c s="376"/>
      <c s="395" t="str">
        <f t="shared" si="148"/>
        <v/>
      </c>
      <c s="375"/>
      <c s="377"/>
    </row>
    <row r="2161" spans="4:19" ht="15.75">
      <c r="D2161">
        <f t="shared" si="149"/>
        <v>0</v>
      </c>
      <c s="338"/>
      <c s="338"/>
      <c s="337"/>
      <c s="339"/>
      <c s="340"/>
      <c s="340"/>
      <c s="339"/>
      <c s="373"/>
      <c s="334">
        <f t="shared" si="150"/>
        <v>0</v>
      </c>
      <c s="374">
        <f t="shared" si="151"/>
        <v>0</v>
      </c>
      <c s="375"/>
      <c s="376"/>
      <c s="395" t="str">
        <f t="shared" si="148"/>
        <v/>
      </c>
      <c s="375"/>
      <c s="377"/>
    </row>
    <row r="2162" spans="4:19" ht="15.75">
      <c r="D2162">
        <f t="shared" si="149"/>
        <v>0</v>
      </c>
      <c s="338"/>
      <c s="338"/>
      <c s="337"/>
      <c s="339"/>
      <c s="340"/>
      <c s="340"/>
      <c s="339"/>
      <c s="373"/>
      <c s="334">
        <f t="shared" si="150"/>
        <v>0</v>
      </c>
      <c s="374">
        <f t="shared" si="151"/>
        <v>0</v>
      </c>
      <c s="375"/>
      <c s="376"/>
      <c s="395" t="str">
        <f t="shared" si="148"/>
        <v/>
      </c>
      <c s="375"/>
      <c s="377"/>
    </row>
    <row r="2163" spans="4:19" ht="15.75">
      <c r="D2163">
        <f t="shared" si="149"/>
        <v>0</v>
      </c>
      <c s="338"/>
      <c s="338"/>
      <c s="337"/>
      <c s="339"/>
      <c s="340"/>
      <c s="340"/>
      <c s="339"/>
      <c s="373"/>
      <c s="334">
        <f t="shared" si="150"/>
        <v>0</v>
      </c>
      <c s="374">
        <f t="shared" si="151"/>
        <v>0</v>
      </c>
      <c s="375"/>
      <c s="376"/>
      <c s="395" t="str">
        <f t="shared" si="148"/>
        <v/>
      </c>
      <c s="375"/>
      <c s="377"/>
    </row>
    <row r="2164" spans="4:19" ht="15.75">
      <c r="D2164">
        <f t="shared" si="149"/>
        <v>0</v>
      </c>
      <c s="338"/>
      <c s="338"/>
      <c s="337"/>
      <c s="339"/>
      <c s="340"/>
      <c s="340"/>
      <c s="339"/>
      <c s="373"/>
      <c s="334">
        <f t="shared" si="150"/>
        <v>0</v>
      </c>
      <c s="374">
        <f t="shared" si="151"/>
        <v>0</v>
      </c>
      <c s="375"/>
      <c s="376"/>
      <c s="395" t="str">
        <f t="shared" si="148"/>
        <v/>
      </c>
      <c s="375"/>
      <c s="377"/>
    </row>
    <row r="2165" spans="4:19" ht="15.75">
      <c r="D2165">
        <f t="shared" si="149"/>
        <v>0</v>
      </c>
      <c s="338"/>
      <c s="338"/>
      <c s="337"/>
      <c s="339"/>
      <c s="340"/>
      <c s="340"/>
      <c s="339"/>
      <c s="373"/>
      <c s="334">
        <f t="shared" si="150"/>
        <v>0</v>
      </c>
      <c s="374">
        <f t="shared" si="151"/>
        <v>0</v>
      </c>
      <c s="375"/>
      <c s="376"/>
      <c s="395" t="str">
        <f t="shared" si="148"/>
        <v/>
      </c>
      <c s="375"/>
      <c s="377"/>
    </row>
    <row r="2166" spans="4:19" ht="15.75">
      <c r="D2166">
        <f t="shared" si="149"/>
        <v>0</v>
      </c>
      <c s="338"/>
      <c s="338"/>
      <c s="337"/>
      <c s="339"/>
      <c s="340"/>
      <c s="340"/>
      <c s="339"/>
      <c s="373"/>
      <c s="334">
        <f t="shared" si="150"/>
        <v>0</v>
      </c>
      <c s="374">
        <f t="shared" si="151"/>
        <v>0</v>
      </c>
      <c s="375"/>
      <c s="376"/>
      <c s="395" t="str">
        <f t="shared" si="148"/>
        <v/>
      </c>
      <c s="375"/>
      <c s="377"/>
    </row>
    <row r="2167" spans="4:19" ht="15.75">
      <c r="D2167">
        <f t="shared" si="149"/>
        <v>0</v>
      </c>
      <c s="338"/>
      <c s="338"/>
      <c s="337"/>
      <c s="339"/>
      <c s="340"/>
      <c s="340"/>
      <c s="339"/>
      <c s="373"/>
      <c s="334">
        <f t="shared" si="150"/>
        <v>0</v>
      </c>
      <c s="374">
        <f t="shared" si="151"/>
        <v>0</v>
      </c>
      <c s="375"/>
      <c s="376"/>
      <c s="395" t="str">
        <f t="shared" si="148"/>
        <v/>
      </c>
      <c s="375"/>
      <c s="377"/>
    </row>
    <row r="2168" spans="4:19" ht="15.75">
      <c r="D2168">
        <f t="shared" si="149"/>
        <v>0</v>
      </c>
      <c s="338"/>
      <c s="338"/>
      <c s="337"/>
      <c s="339"/>
      <c s="340"/>
      <c s="340"/>
      <c s="339"/>
      <c s="373"/>
      <c s="334">
        <f t="shared" si="150"/>
        <v>0</v>
      </c>
      <c s="374">
        <f t="shared" si="151"/>
        <v>0</v>
      </c>
      <c s="375"/>
      <c s="376"/>
      <c s="395" t="str">
        <f t="shared" si="148"/>
        <v/>
      </c>
      <c s="375"/>
      <c s="377"/>
    </row>
    <row r="2169" spans="4:19" ht="15.75">
      <c r="D2169">
        <f t="shared" si="149"/>
        <v>0</v>
      </c>
      <c s="338"/>
      <c s="338"/>
      <c s="337"/>
      <c s="339"/>
      <c s="340"/>
      <c s="340"/>
      <c s="339"/>
      <c s="373"/>
      <c s="334">
        <f t="shared" si="150"/>
        <v>0</v>
      </c>
      <c s="374">
        <f t="shared" si="151"/>
        <v>0</v>
      </c>
      <c s="375"/>
      <c s="376"/>
      <c s="395" t="str">
        <f t="shared" si="148"/>
        <v/>
      </c>
      <c s="375"/>
      <c s="377"/>
    </row>
    <row r="2170" spans="4:19" ht="15.75">
      <c r="D2170">
        <f t="shared" si="149"/>
        <v>0</v>
      </c>
      <c s="338"/>
      <c s="338"/>
      <c s="337"/>
      <c s="339"/>
      <c s="340"/>
      <c s="340"/>
      <c s="339"/>
      <c s="373"/>
      <c s="334">
        <f t="shared" si="150"/>
        <v>0</v>
      </c>
      <c s="374">
        <f t="shared" si="151"/>
        <v>0</v>
      </c>
      <c s="375"/>
      <c s="376"/>
      <c s="395" t="str">
        <f t="shared" si="148"/>
        <v/>
      </c>
      <c s="375"/>
      <c s="377"/>
    </row>
    <row r="2171" spans="4:19" ht="15.75">
      <c r="D2171">
        <f t="shared" si="149"/>
        <v>0</v>
      </c>
      <c s="338"/>
      <c s="338"/>
      <c s="337"/>
      <c s="339"/>
      <c s="340"/>
      <c s="340"/>
      <c s="339"/>
      <c s="373"/>
      <c s="334">
        <f t="shared" si="150"/>
        <v>0</v>
      </c>
      <c s="374">
        <f t="shared" si="151"/>
        <v>0</v>
      </c>
      <c s="375"/>
      <c s="376"/>
      <c s="395" t="str">
        <f t="shared" si="148"/>
        <v/>
      </c>
      <c s="375"/>
      <c s="377"/>
    </row>
    <row r="2172" spans="4:19" ht="15.75">
      <c r="D2172">
        <f t="shared" si="149"/>
        <v>0</v>
      </c>
      <c s="338"/>
      <c s="338"/>
      <c s="337"/>
      <c s="339"/>
      <c s="340"/>
      <c s="340"/>
      <c s="339"/>
      <c s="373"/>
      <c s="334">
        <f t="shared" si="150"/>
        <v>0</v>
      </c>
      <c s="374">
        <f t="shared" si="151"/>
        <v>0</v>
      </c>
      <c s="375"/>
      <c s="376"/>
      <c s="395" t="str">
        <f t="shared" si="148"/>
        <v/>
      </c>
      <c s="375"/>
      <c s="377"/>
    </row>
    <row r="2173" spans="4:19" ht="15.75">
      <c r="D2173">
        <f t="shared" si="149"/>
        <v>0</v>
      </c>
      <c s="338"/>
      <c s="338"/>
      <c s="337"/>
      <c s="339"/>
      <c s="340"/>
      <c s="340"/>
      <c s="339"/>
      <c s="373"/>
      <c s="334">
        <f t="shared" si="150"/>
        <v>0</v>
      </c>
      <c s="374">
        <f t="shared" si="151"/>
        <v>0</v>
      </c>
      <c s="375"/>
      <c s="376"/>
      <c s="395" t="str">
        <f t="shared" si="148"/>
        <v/>
      </c>
      <c s="375"/>
      <c s="377"/>
    </row>
    <row r="2174" spans="4:19" ht="15.75">
      <c r="D2174">
        <f t="shared" si="149"/>
        <v>0</v>
      </c>
      <c s="338"/>
      <c s="338"/>
      <c s="337"/>
      <c s="339"/>
      <c s="340"/>
      <c s="340"/>
      <c s="339"/>
      <c s="373"/>
      <c s="334">
        <f t="shared" si="150"/>
        <v>0</v>
      </c>
      <c s="374">
        <f t="shared" si="151"/>
        <v>0</v>
      </c>
      <c s="375"/>
      <c s="376"/>
      <c s="395" t="str">
        <f t="shared" si="148"/>
        <v/>
      </c>
      <c s="375"/>
      <c s="377"/>
    </row>
    <row r="2175" spans="4:19" ht="15.75">
      <c r="D2175">
        <f t="shared" si="149"/>
        <v>0</v>
      </c>
      <c s="338"/>
      <c s="338"/>
      <c s="337"/>
      <c s="339"/>
      <c s="340"/>
      <c s="340"/>
      <c s="339"/>
      <c s="373"/>
      <c s="334">
        <f t="shared" si="150"/>
        <v>0</v>
      </c>
      <c s="374">
        <f t="shared" si="151"/>
        <v>0</v>
      </c>
      <c s="375"/>
      <c s="376"/>
      <c s="395" t="str">
        <f t="shared" si="148"/>
        <v/>
      </c>
      <c s="375"/>
      <c s="377"/>
    </row>
    <row r="2176" spans="4:19" ht="15.75">
      <c r="D2176">
        <f t="shared" si="149"/>
        <v>0</v>
      </c>
      <c s="338"/>
      <c s="338"/>
      <c s="337"/>
      <c s="339"/>
      <c s="340"/>
      <c s="340"/>
      <c s="339"/>
      <c s="373"/>
      <c s="334">
        <f t="shared" si="150"/>
        <v>0</v>
      </c>
      <c s="374">
        <f t="shared" si="151"/>
        <v>0</v>
      </c>
      <c s="375"/>
      <c s="376"/>
      <c s="395" t="str">
        <f t="shared" si="148"/>
        <v/>
      </c>
      <c s="375"/>
      <c s="377"/>
    </row>
    <row r="2177" spans="4:19" ht="15.75">
      <c r="D2177">
        <f t="shared" si="149"/>
        <v>0</v>
      </c>
      <c s="338"/>
      <c s="338"/>
      <c s="337"/>
      <c s="339"/>
      <c s="340"/>
      <c s="340"/>
      <c s="339"/>
      <c s="373"/>
      <c s="334">
        <f t="shared" si="150"/>
        <v>0</v>
      </c>
      <c s="374">
        <f t="shared" si="151"/>
        <v>0</v>
      </c>
      <c s="375"/>
      <c s="376"/>
      <c s="395" t="str">
        <f t="shared" si="148"/>
        <v/>
      </c>
      <c s="375"/>
      <c s="377"/>
    </row>
    <row r="2178" spans="4:19" ht="15.75">
      <c r="D2178">
        <f t="shared" si="149"/>
        <v>0</v>
      </c>
      <c s="338"/>
      <c s="338"/>
      <c s="337"/>
      <c s="339"/>
      <c s="340"/>
      <c s="340"/>
      <c s="339"/>
      <c s="373"/>
      <c s="334">
        <f t="shared" si="150"/>
        <v>0</v>
      </c>
      <c s="374">
        <f t="shared" si="151"/>
        <v>0</v>
      </c>
      <c s="375"/>
      <c s="376"/>
      <c s="395" t="str">
        <f t="shared" si="148"/>
        <v/>
      </c>
      <c s="375"/>
      <c s="377"/>
    </row>
    <row r="2179" spans="4:19" ht="15.75">
      <c r="D2179">
        <f t="shared" si="149"/>
        <v>0</v>
      </c>
      <c s="338"/>
      <c s="338"/>
      <c s="337"/>
      <c s="339"/>
      <c s="340"/>
      <c s="340"/>
      <c s="339"/>
      <c s="373"/>
      <c s="334">
        <f t="shared" si="150"/>
        <v>0</v>
      </c>
      <c s="374">
        <f t="shared" si="151"/>
        <v>0</v>
      </c>
      <c s="375"/>
      <c s="376"/>
      <c s="395" t="str">
        <f t="shared" si="148"/>
        <v/>
      </c>
      <c s="375"/>
      <c s="377"/>
    </row>
    <row r="2180" spans="4:19" ht="15.75">
      <c r="D2180">
        <f t="shared" si="149"/>
        <v>0</v>
      </c>
      <c s="338"/>
      <c s="338"/>
      <c s="337"/>
      <c s="339"/>
      <c s="340"/>
      <c s="340"/>
      <c s="339"/>
      <c s="373"/>
      <c s="334">
        <f t="shared" si="150"/>
        <v>0</v>
      </c>
      <c s="374">
        <f t="shared" si="151"/>
        <v>0</v>
      </c>
      <c s="375"/>
      <c s="376"/>
      <c s="395" t="str">
        <f t="shared" si="148"/>
        <v/>
      </c>
      <c s="375"/>
      <c s="377"/>
    </row>
    <row r="2181" spans="4:19" ht="15.75">
      <c r="D2181">
        <f t="shared" si="149"/>
        <v>0</v>
      </c>
      <c s="338"/>
      <c s="338"/>
      <c s="337"/>
      <c s="339"/>
      <c s="340"/>
      <c s="340"/>
      <c s="339"/>
      <c s="373"/>
      <c s="334">
        <f t="shared" si="150"/>
        <v>0</v>
      </c>
      <c s="374">
        <f t="shared" si="151"/>
        <v>0</v>
      </c>
      <c s="375"/>
      <c s="376"/>
      <c s="395" t="str">
        <f t="shared" si="148"/>
        <v/>
      </c>
      <c s="375"/>
      <c s="377"/>
    </row>
    <row r="2182" spans="4:19" ht="15.75">
      <c r="D2182">
        <f t="shared" si="149"/>
        <v>0</v>
      </c>
      <c s="338"/>
      <c s="338"/>
      <c s="337"/>
      <c s="339"/>
      <c s="340"/>
      <c s="340"/>
      <c s="339"/>
      <c s="373"/>
      <c s="334">
        <f t="shared" si="150"/>
        <v>0</v>
      </c>
      <c s="374">
        <f t="shared" si="151"/>
        <v>0</v>
      </c>
      <c s="375"/>
      <c s="376"/>
      <c s="395" t="str">
        <f t="shared" si="148"/>
        <v/>
      </c>
      <c s="375"/>
      <c s="377"/>
    </row>
    <row r="2183" spans="4:19" ht="15.75">
      <c r="D2183">
        <f t="shared" si="149"/>
        <v>0</v>
      </c>
      <c s="338"/>
      <c s="338"/>
      <c s="337"/>
      <c s="339"/>
      <c s="340"/>
      <c s="340"/>
      <c s="339"/>
      <c s="373"/>
      <c s="334">
        <f t="shared" si="150"/>
        <v>0</v>
      </c>
      <c s="374">
        <f t="shared" si="151"/>
        <v>0</v>
      </c>
      <c s="375"/>
      <c s="376"/>
      <c s="395" t="str">
        <f t="shared" si="152" ref="Q2183:Q2246">SUBSTITUTE(P2183,LEFT(P2183,8),"xxxxxxxx")</f>
        <v/>
      </c>
      <c s="375"/>
      <c s="377"/>
    </row>
    <row r="2184" spans="4:19" ht="15.75">
      <c r="D2184">
        <f t="shared" si="149"/>
        <v>0</v>
      </c>
      <c s="338"/>
      <c s="338"/>
      <c s="337"/>
      <c s="339"/>
      <c s="340"/>
      <c s="340"/>
      <c s="339"/>
      <c s="373"/>
      <c s="334">
        <f t="shared" si="150"/>
        <v>0</v>
      </c>
      <c s="374">
        <f t="shared" si="151"/>
        <v>0</v>
      </c>
      <c s="375"/>
      <c s="376"/>
      <c s="395" t="str">
        <f t="shared" si="152"/>
        <v/>
      </c>
      <c s="375"/>
      <c s="377"/>
    </row>
    <row r="2185" spans="4:19" ht="15.75">
      <c r="D2185">
        <f t="shared" si="149"/>
        <v>0</v>
      </c>
      <c s="338"/>
      <c s="338"/>
      <c s="337"/>
      <c s="339"/>
      <c s="340"/>
      <c s="340"/>
      <c s="339"/>
      <c s="373"/>
      <c s="334">
        <f t="shared" si="150"/>
        <v>0</v>
      </c>
      <c s="374">
        <f t="shared" si="151"/>
        <v>0</v>
      </c>
      <c s="375"/>
      <c s="376"/>
      <c s="395" t="str">
        <f t="shared" si="152"/>
        <v/>
      </c>
      <c s="375"/>
      <c s="377"/>
    </row>
    <row r="2186" spans="4:19" ht="15.75">
      <c r="D2186">
        <f t="shared" si="149"/>
        <v>0</v>
      </c>
      <c s="338"/>
      <c s="338"/>
      <c s="337"/>
      <c s="339"/>
      <c s="340"/>
      <c s="340"/>
      <c s="339"/>
      <c s="373"/>
      <c s="334">
        <f t="shared" si="150"/>
        <v>0</v>
      </c>
      <c s="374">
        <f t="shared" si="151"/>
        <v>0</v>
      </c>
      <c s="375"/>
      <c s="376"/>
      <c s="395" t="str">
        <f t="shared" si="152"/>
        <v/>
      </c>
      <c s="375"/>
      <c s="377"/>
    </row>
    <row r="2187" spans="4:19" ht="15.75">
      <c r="D2187">
        <f t="shared" si="149"/>
        <v>0</v>
      </c>
      <c s="338"/>
      <c s="338"/>
      <c s="337"/>
      <c s="339"/>
      <c s="340"/>
      <c s="340"/>
      <c s="339"/>
      <c s="373"/>
      <c s="334">
        <f t="shared" si="150"/>
        <v>0</v>
      </c>
      <c s="374">
        <f t="shared" si="151"/>
        <v>0</v>
      </c>
      <c s="375"/>
      <c s="376"/>
      <c s="395" t="str">
        <f t="shared" si="152"/>
        <v/>
      </c>
      <c s="375"/>
      <c s="377"/>
    </row>
    <row r="2188" spans="4:19" ht="15.75">
      <c r="D2188">
        <f t="shared" si="149"/>
        <v>0</v>
      </c>
      <c s="338"/>
      <c s="338"/>
      <c s="337"/>
      <c s="339"/>
      <c s="340"/>
      <c s="340"/>
      <c s="339"/>
      <c s="373"/>
      <c s="334">
        <f t="shared" si="150"/>
        <v>0</v>
      </c>
      <c s="374">
        <f t="shared" si="151"/>
        <v>0</v>
      </c>
      <c s="375"/>
      <c s="376"/>
      <c s="395" t="str">
        <f t="shared" si="152"/>
        <v/>
      </c>
      <c s="375"/>
      <c s="377"/>
    </row>
    <row r="2189" spans="4:19" ht="15.75">
      <c r="D2189">
        <f t="shared" si="149"/>
        <v>0</v>
      </c>
      <c s="338"/>
      <c s="338"/>
      <c s="337"/>
      <c s="339"/>
      <c s="340"/>
      <c s="340"/>
      <c s="339"/>
      <c s="373"/>
      <c s="334">
        <f t="shared" si="150"/>
        <v>0</v>
      </c>
      <c s="374">
        <f t="shared" si="151"/>
        <v>0</v>
      </c>
      <c s="375"/>
      <c s="376"/>
      <c s="395" t="str">
        <f t="shared" si="152"/>
        <v/>
      </c>
      <c s="375"/>
      <c s="377"/>
    </row>
    <row r="2190" spans="4:19" ht="15.75">
      <c r="D2190">
        <f t="shared" si="149"/>
        <v>0</v>
      </c>
      <c s="338"/>
      <c s="338"/>
      <c s="337"/>
      <c s="339"/>
      <c s="340"/>
      <c s="340"/>
      <c s="339"/>
      <c s="373"/>
      <c s="334">
        <f t="shared" si="150"/>
        <v>0</v>
      </c>
      <c s="374">
        <f t="shared" si="151"/>
        <v>0</v>
      </c>
      <c s="375"/>
      <c s="376"/>
      <c s="395" t="str">
        <f t="shared" si="152"/>
        <v/>
      </c>
      <c s="375"/>
      <c s="377"/>
    </row>
    <row r="2191" spans="4:19" ht="15.75">
      <c r="D2191">
        <f t="shared" si="149"/>
        <v>0</v>
      </c>
      <c s="338"/>
      <c s="338"/>
      <c s="337"/>
      <c s="339"/>
      <c s="340"/>
      <c s="340"/>
      <c s="339"/>
      <c s="373"/>
      <c s="334">
        <f t="shared" si="150"/>
        <v>0</v>
      </c>
      <c s="374">
        <f t="shared" si="151"/>
        <v>0</v>
      </c>
      <c s="375"/>
      <c s="376"/>
      <c s="395" t="str">
        <f t="shared" si="152"/>
        <v/>
      </c>
      <c s="375"/>
      <c s="377"/>
    </row>
    <row r="2192" spans="4:19" ht="15.75">
      <c r="D2192">
        <f t="shared" si="149"/>
        <v>0</v>
      </c>
      <c s="338"/>
      <c s="338"/>
      <c s="337"/>
      <c s="339"/>
      <c s="340"/>
      <c s="340"/>
      <c s="339"/>
      <c s="373"/>
      <c s="334">
        <f t="shared" si="150"/>
        <v>0</v>
      </c>
      <c s="374">
        <f t="shared" si="151"/>
        <v>0</v>
      </c>
      <c s="375"/>
      <c s="376"/>
      <c s="395" t="str">
        <f t="shared" si="152"/>
        <v/>
      </c>
      <c s="375"/>
      <c s="377"/>
    </row>
    <row r="2193" spans="4:19" ht="15.75">
      <c r="D2193">
        <f t="shared" si="149"/>
        <v>0</v>
      </c>
      <c s="338"/>
      <c s="338"/>
      <c s="337"/>
      <c s="339"/>
      <c s="340"/>
      <c s="340"/>
      <c s="339"/>
      <c s="373"/>
      <c s="334">
        <f t="shared" si="150"/>
        <v>0</v>
      </c>
      <c s="374">
        <f t="shared" si="151"/>
        <v>0</v>
      </c>
      <c s="375"/>
      <c s="376"/>
      <c s="395" t="str">
        <f t="shared" si="152"/>
        <v/>
      </c>
      <c s="375"/>
      <c s="377"/>
    </row>
    <row r="2194" spans="4:19" ht="15.75">
      <c r="D2194">
        <f t="shared" si="149"/>
        <v>0</v>
      </c>
      <c s="338"/>
      <c s="338"/>
      <c s="337"/>
      <c s="339"/>
      <c s="340"/>
      <c s="340"/>
      <c s="339"/>
      <c s="373"/>
      <c s="334">
        <f t="shared" si="150"/>
        <v>0</v>
      </c>
      <c s="374">
        <f t="shared" si="151"/>
        <v>0</v>
      </c>
      <c s="375"/>
      <c s="376"/>
      <c s="395" t="str">
        <f t="shared" si="152"/>
        <v/>
      </c>
      <c s="375"/>
      <c s="377"/>
    </row>
    <row r="2195" spans="4:19" ht="15.75">
      <c r="D2195">
        <f t="shared" si="149"/>
        <v>0</v>
      </c>
      <c s="338"/>
      <c s="338"/>
      <c s="337"/>
      <c s="339"/>
      <c s="340"/>
      <c s="340"/>
      <c s="339"/>
      <c s="373"/>
      <c s="334">
        <f t="shared" si="150"/>
        <v>0</v>
      </c>
      <c s="374">
        <f t="shared" si="151"/>
        <v>0</v>
      </c>
      <c s="375"/>
      <c s="376"/>
      <c s="395" t="str">
        <f t="shared" si="152"/>
        <v/>
      </c>
      <c s="375"/>
      <c s="377"/>
    </row>
    <row r="2196" spans="4:19" ht="15.75">
      <c r="D2196">
        <f t="shared" si="149"/>
        <v>0</v>
      </c>
      <c s="338"/>
      <c s="338"/>
      <c s="337"/>
      <c s="339"/>
      <c s="340"/>
      <c s="340"/>
      <c s="339"/>
      <c s="373"/>
      <c s="334">
        <f t="shared" si="150"/>
        <v>0</v>
      </c>
      <c s="374">
        <f t="shared" si="151"/>
        <v>0</v>
      </c>
      <c s="375"/>
      <c s="376"/>
      <c s="395" t="str">
        <f t="shared" si="152"/>
        <v/>
      </c>
      <c s="375"/>
      <c s="377"/>
    </row>
    <row r="2197" spans="4:19" ht="15.75">
      <c r="D2197">
        <f t="shared" si="149"/>
        <v>0</v>
      </c>
      <c s="338"/>
      <c s="338"/>
      <c s="337"/>
      <c s="339"/>
      <c s="340"/>
      <c s="340"/>
      <c s="339"/>
      <c s="373"/>
      <c s="334">
        <f t="shared" si="150"/>
        <v>0</v>
      </c>
      <c s="374">
        <f t="shared" si="151"/>
        <v>0</v>
      </c>
      <c s="375"/>
      <c s="376"/>
      <c s="395" t="str">
        <f t="shared" si="152"/>
        <v/>
      </c>
      <c s="375"/>
      <c s="377"/>
    </row>
    <row r="2198" spans="4:19" ht="15.75">
      <c r="D2198">
        <f t="shared" si="149"/>
        <v>0</v>
      </c>
      <c s="338"/>
      <c s="338"/>
      <c s="337"/>
      <c s="339"/>
      <c s="340"/>
      <c s="340"/>
      <c s="339"/>
      <c s="373"/>
      <c s="334">
        <f t="shared" si="150"/>
        <v>0</v>
      </c>
      <c s="374">
        <f t="shared" si="151"/>
        <v>0</v>
      </c>
      <c s="375"/>
      <c s="376"/>
      <c s="395" t="str">
        <f t="shared" si="152"/>
        <v/>
      </c>
      <c s="375"/>
      <c s="377"/>
    </row>
    <row r="2199" spans="4:19" ht="15.75">
      <c r="D2199">
        <f t="shared" si="149"/>
        <v>0</v>
      </c>
      <c s="338"/>
      <c s="338"/>
      <c s="337"/>
      <c s="339"/>
      <c s="340"/>
      <c s="340"/>
      <c s="339"/>
      <c s="373"/>
      <c s="334">
        <f t="shared" si="150"/>
        <v>0</v>
      </c>
      <c s="374">
        <f t="shared" si="151"/>
        <v>0</v>
      </c>
      <c s="375"/>
      <c s="376"/>
      <c s="395" t="str">
        <f t="shared" si="152"/>
        <v/>
      </c>
      <c s="375"/>
      <c s="377"/>
    </row>
    <row r="2200" spans="4:19" ht="15.75">
      <c r="D2200">
        <f t="shared" si="149"/>
        <v>0</v>
      </c>
      <c s="338"/>
      <c s="338"/>
      <c s="337"/>
      <c s="339"/>
      <c s="340"/>
      <c s="340"/>
      <c s="339"/>
      <c s="373"/>
      <c s="334">
        <f t="shared" si="150"/>
        <v>0</v>
      </c>
      <c s="374">
        <f t="shared" si="151"/>
        <v>0</v>
      </c>
      <c s="375"/>
      <c s="376"/>
      <c s="395" t="str">
        <f t="shared" si="152"/>
        <v/>
      </c>
      <c s="375"/>
      <c s="377"/>
    </row>
    <row r="2201" spans="4:19" ht="15.75">
      <c r="D2201">
        <f t="shared" si="149"/>
        <v>0</v>
      </c>
      <c s="338"/>
      <c s="338"/>
      <c s="337"/>
      <c s="339"/>
      <c s="340"/>
      <c s="340"/>
      <c s="339"/>
      <c s="373"/>
      <c s="334">
        <f t="shared" si="150"/>
        <v>0</v>
      </c>
      <c s="374">
        <f t="shared" si="151"/>
        <v>0</v>
      </c>
      <c s="375"/>
      <c s="376"/>
      <c s="395" t="str">
        <f t="shared" si="152"/>
        <v/>
      </c>
      <c s="375"/>
      <c s="377"/>
    </row>
    <row r="2202" spans="4:19" ht="15.75">
      <c r="D2202">
        <f t="shared" si="149"/>
        <v>0</v>
      </c>
      <c s="338"/>
      <c s="338"/>
      <c s="337"/>
      <c s="339"/>
      <c s="340"/>
      <c s="340"/>
      <c s="339"/>
      <c s="373"/>
      <c s="334">
        <f t="shared" si="150"/>
        <v>0</v>
      </c>
      <c s="374">
        <f t="shared" si="151"/>
        <v>0</v>
      </c>
      <c s="375"/>
      <c s="376"/>
      <c s="395" t="str">
        <f t="shared" si="152"/>
        <v/>
      </c>
      <c s="375"/>
      <c s="377"/>
    </row>
    <row r="2203" spans="4:19" ht="15.75">
      <c r="D2203">
        <f t="shared" si="149"/>
        <v>0</v>
      </c>
      <c s="338"/>
      <c s="338"/>
      <c s="337"/>
      <c s="339"/>
      <c s="340"/>
      <c s="340"/>
      <c s="339"/>
      <c s="373"/>
      <c s="334">
        <f t="shared" si="150"/>
        <v>0</v>
      </c>
      <c s="374">
        <f t="shared" si="151"/>
        <v>0</v>
      </c>
      <c s="375"/>
      <c s="376"/>
      <c s="395" t="str">
        <f t="shared" si="152"/>
        <v/>
      </c>
      <c s="375"/>
      <c s="377"/>
    </row>
    <row r="2204" spans="4:19" ht="15.75">
      <c r="D2204">
        <f t="shared" si="149"/>
        <v>0</v>
      </c>
      <c s="338"/>
      <c s="338"/>
      <c s="337"/>
      <c s="339"/>
      <c s="340"/>
      <c s="340"/>
      <c s="339"/>
      <c s="373"/>
      <c s="334">
        <f t="shared" si="150"/>
        <v>0</v>
      </c>
      <c s="374">
        <f t="shared" si="151"/>
        <v>0</v>
      </c>
      <c s="375"/>
      <c s="376"/>
      <c s="395" t="str">
        <f t="shared" si="152"/>
        <v/>
      </c>
      <c s="375"/>
      <c s="377"/>
    </row>
    <row r="2205" spans="4:19" ht="15.75">
      <c r="D2205">
        <f t="shared" si="149"/>
        <v>0</v>
      </c>
      <c s="338"/>
      <c s="338"/>
      <c s="337"/>
      <c s="339"/>
      <c s="340"/>
      <c s="340"/>
      <c s="339"/>
      <c s="373"/>
      <c s="334">
        <f t="shared" si="150"/>
        <v>0</v>
      </c>
      <c s="374">
        <f t="shared" si="151"/>
        <v>0</v>
      </c>
      <c s="375"/>
      <c s="376"/>
      <c s="395" t="str">
        <f t="shared" si="152"/>
        <v/>
      </c>
      <c s="375"/>
      <c s="377"/>
    </row>
    <row r="2206" spans="4:19" ht="15.75">
      <c r="D2206">
        <f t="shared" si="149"/>
        <v>0</v>
      </c>
      <c s="338"/>
      <c s="338"/>
      <c s="337"/>
      <c s="339"/>
      <c s="340"/>
      <c s="340"/>
      <c s="339"/>
      <c s="373"/>
      <c s="334">
        <f t="shared" si="150"/>
        <v>0</v>
      </c>
      <c s="374">
        <f t="shared" si="151"/>
        <v>0</v>
      </c>
      <c s="375"/>
      <c s="376"/>
      <c s="395" t="str">
        <f t="shared" si="152"/>
        <v/>
      </c>
      <c s="375"/>
      <c s="377"/>
    </row>
    <row r="2207" spans="4:19" ht="15.75">
      <c r="D2207">
        <f t="shared" si="149"/>
        <v>0</v>
      </c>
      <c s="338"/>
      <c s="338"/>
      <c s="337"/>
      <c s="339"/>
      <c s="340"/>
      <c s="340"/>
      <c s="339"/>
      <c s="373"/>
      <c s="334">
        <f t="shared" si="150"/>
        <v>0</v>
      </c>
      <c s="374">
        <f t="shared" si="151"/>
        <v>0</v>
      </c>
      <c s="375"/>
      <c s="376"/>
      <c s="395" t="str">
        <f t="shared" si="152"/>
        <v/>
      </c>
      <c s="375"/>
      <c s="377"/>
    </row>
    <row r="2208" spans="4:19" ht="15.75">
      <c r="D2208">
        <f t="shared" si="149"/>
        <v>0</v>
      </c>
      <c s="338"/>
      <c s="338"/>
      <c s="337"/>
      <c s="339"/>
      <c s="340"/>
      <c s="340"/>
      <c s="339"/>
      <c s="373"/>
      <c s="334">
        <f t="shared" si="150"/>
        <v>0</v>
      </c>
      <c s="374">
        <f t="shared" si="151"/>
        <v>0</v>
      </c>
      <c s="375"/>
      <c s="376"/>
      <c s="395" t="str">
        <f t="shared" si="152"/>
        <v/>
      </c>
      <c s="375"/>
      <c s="377"/>
    </row>
    <row r="2209" spans="4:19" ht="15.75">
      <c r="D2209">
        <f t="shared" si="149"/>
        <v>0</v>
      </c>
      <c s="338"/>
      <c s="338"/>
      <c s="337"/>
      <c s="339"/>
      <c s="340"/>
      <c s="340"/>
      <c s="339"/>
      <c s="373"/>
      <c s="334">
        <f t="shared" si="150"/>
        <v>0</v>
      </c>
      <c s="374">
        <f t="shared" si="151"/>
        <v>0</v>
      </c>
      <c s="375"/>
      <c s="376"/>
      <c s="395" t="str">
        <f t="shared" si="152"/>
        <v/>
      </c>
      <c s="375"/>
      <c s="377"/>
    </row>
    <row r="2210" spans="4:19" ht="15.75">
      <c r="D2210">
        <f t="shared" si="149"/>
        <v>0</v>
      </c>
      <c s="338"/>
      <c s="338"/>
      <c s="337"/>
      <c s="339"/>
      <c s="340"/>
      <c s="340"/>
      <c s="339"/>
      <c s="373"/>
      <c s="334">
        <f t="shared" si="150"/>
        <v>0</v>
      </c>
      <c s="374">
        <f t="shared" si="151"/>
        <v>0</v>
      </c>
      <c s="375"/>
      <c s="376"/>
      <c s="395" t="str">
        <f t="shared" si="152"/>
        <v/>
      </c>
      <c s="375"/>
      <c s="377"/>
    </row>
    <row r="2211" spans="4:19" ht="15.75">
      <c r="D2211">
        <f t="shared" si="149"/>
        <v>0</v>
      </c>
      <c s="338"/>
      <c s="338"/>
      <c s="337"/>
      <c s="339"/>
      <c s="340"/>
      <c s="340"/>
      <c s="339"/>
      <c s="373"/>
      <c s="334">
        <f t="shared" si="150"/>
        <v>0</v>
      </c>
      <c s="374">
        <f t="shared" si="151"/>
        <v>0</v>
      </c>
      <c s="375"/>
      <c s="376"/>
      <c s="395" t="str">
        <f t="shared" si="152"/>
        <v/>
      </c>
      <c s="375"/>
      <c s="377"/>
    </row>
    <row r="2212" spans="4:19" ht="15.75">
      <c r="D2212">
        <f t="shared" si="153" ref="D2212:D2275">IF(E2212&gt;=1,(IF(LEN(I2212)&gt;=2,(IF(LEN(K2212)&gt;=1,(IF(N2212&gt;=18,1,0)),0)),0)),0)</f>
        <v>0</v>
      </c>
      <c s="338"/>
      <c s="338"/>
      <c s="337"/>
      <c s="339"/>
      <c s="340"/>
      <c s="340"/>
      <c s="339"/>
      <c s="373"/>
      <c s="334">
        <f t="shared" si="150"/>
        <v>0</v>
      </c>
      <c s="374">
        <f t="shared" si="151"/>
        <v>0</v>
      </c>
      <c s="375"/>
      <c s="376"/>
      <c s="395" t="str">
        <f t="shared" si="152"/>
        <v/>
      </c>
      <c s="375"/>
      <c s="377"/>
    </row>
    <row r="2213" spans="4:19" ht="15.75">
      <c r="D2213">
        <f t="shared" si="153"/>
        <v>0</v>
      </c>
      <c s="338"/>
      <c s="338"/>
      <c s="337"/>
      <c s="339"/>
      <c s="340"/>
      <c s="340"/>
      <c s="339"/>
      <c s="373"/>
      <c s="334">
        <f t="shared" si="154" ref="M2213:M2276">IFERROR(IF(D2213&gt;=1,(IF(L2213&gt;=$H$1,ROUNDDOWN(($G$1-L2213)/365,0),0)),0),0)</f>
        <v>0</v>
      </c>
      <c s="374">
        <f t="shared" si="155" ref="N2213:N2276">IFERROR(IF(D2213&gt;=1,(IF(L2213&gt;=$H$1,ROUNDDOWN(($G$1-L2213)/365,0),0)),0),0)</f>
        <v>0</v>
      </c>
      <c s="375"/>
      <c s="376"/>
      <c s="395" t="str">
        <f t="shared" si="152"/>
        <v/>
      </c>
      <c s="375"/>
      <c s="377"/>
    </row>
    <row r="2214" spans="4:19" ht="15.75">
      <c r="D2214">
        <f t="shared" si="153"/>
        <v>0</v>
      </c>
      <c s="338"/>
      <c s="338"/>
      <c s="337"/>
      <c s="339"/>
      <c s="340"/>
      <c s="340"/>
      <c s="339"/>
      <c s="373"/>
      <c s="334">
        <f t="shared" si="154"/>
        <v>0</v>
      </c>
      <c s="374">
        <f t="shared" si="155"/>
        <v>0</v>
      </c>
      <c s="375"/>
      <c s="376"/>
      <c s="395" t="str">
        <f t="shared" si="152"/>
        <v/>
      </c>
      <c s="375"/>
      <c s="377"/>
    </row>
    <row r="2215" spans="4:19" ht="15.75">
      <c r="D2215">
        <f t="shared" si="153"/>
        <v>0</v>
      </c>
      <c s="338"/>
      <c s="338"/>
      <c s="337"/>
      <c s="339"/>
      <c s="340"/>
      <c s="340"/>
      <c s="339"/>
      <c s="373"/>
      <c s="334">
        <f t="shared" si="154"/>
        <v>0</v>
      </c>
      <c s="374">
        <f t="shared" si="155"/>
        <v>0</v>
      </c>
      <c s="375"/>
      <c s="376"/>
      <c s="395" t="str">
        <f t="shared" si="152"/>
        <v/>
      </c>
      <c s="375"/>
      <c s="377"/>
    </row>
    <row r="2216" spans="4:19" ht="15.75">
      <c r="D2216">
        <f t="shared" si="153"/>
        <v>0</v>
      </c>
      <c s="338"/>
      <c s="338"/>
      <c s="337"/>
      <c s="339"/>
      <c s="340"/>
      <c s="340"/>
      <c s="339"/>
      <c s="373"/>
      <c s="334">
        <f t="shared" si="154"/>
        <v>0</v>
      </c>
      <c s="374">
        <f t="shared" si="155"/>
        <v>0</v>
      </c>
      <c s="375"/>
      <c s="376"/>
      <c s="395" t="str">
        <f t="shared" si="152"/>
        <v/>
      </c>
      <c s="375"/>
      <c s="377"/>
    </row>
    <row r="2217" spans="4:19" ht="15.75">
      <c r="D2217">
        <f t="shared" si="153"/>
        <v>0</v>
      </c>
      <c s="338"/>
      <c s="338"/>
      <c s="337"/>
      <c s="339"/>
      <c s="340"/>
      <c s="340"/>
      <c s="339"/>
      <c s="373"/>
      <c s="334">
        <f t="shared" si="154"/>
        <v>0</v>
      </c>
      <c s="374">
        <f t="shared" si="155"/>
        <v>0</v>
      </c>
      <c s="375"/>
      <c s="376"/>
      <c s="395" t="str">
        <f t="shared" si="152"/>
        <v/>
      </c>
      <c s="375"/>
      <c s="377"/>
    </row>
    <row r="2218" spans="4:19" ht="15.75">
      <c r="D2218">
        <f t="shared" si="153"/>
        <v>0</v>
      </c>
      <c s="338"/>
      <c s="338"/>
      <c s="337"/>
      <c s="339"/>
      <c s="340"/>
      <c s="340"/>
      <c s="339"/>
      <c s="373"/>
      <c s="334">
        <f t="shared" si="154"/>
        <v>0</v>
      </c>
      <c s="374">
        <f t="shared" si="155"/>
        <v>0</v>
      </c>
      <c s="375"/>
      <c s="376"/>
      <c s="395" t="str">
        <f t="shared" si="152"/>
        <v/>
      </c>
      <c s="375"/>
      <c s="377"/>
    </row>
    <row r="2219" spans="4:19" ht="15.75">
      <c r="D2219">
        <f t="shared" si="153"/>
        <v>0</v>
      </c>
      <c s="338"/>
      <c s="338"/>
      <c s="337"/>
      <c s="339"/>
      <c s="340"/>
      <c s="340"/>
      <c s="339"/>
      <c s="373"/>
      <c s="334">
        <f t="shared" si="154"/>
        <v>0</v>
      </c>
      <c s="374">
        <f t="shared" si="155"/>
        <v>0</v>
      </c>
      <c s="375"/>
      <c s="376"/>
      <c s="395" t="str">
        <f t="shared" si="152"/>
        <v/>
      </c>
      <c s="375"/>
      <c s="377"/>
    </row>
    <row r="2220" spans="4:19" ht="15.75">
      <c r="D2220">
        <f t="shared" si="153"/>
        <v>0</v>
      </c>
      <c s="338"/>
      <c s="338"/>
      <c s="337"/>
      <c s="339"/>
      <c s="340"/>
      <c s="340"/>
      <c s="339"/>
      <c s="373"/>
      <c s="334">
        <f t="shared" si="154"/>
        <v>0</v>
      </c>
      <c s="374">
        <f t="shared" si="155"/>
        <v>0</v>
      </c>
      <c s="375"/>
      <c s="376"/>
      <c s="395" t="str">
        <f t="shared" si="152"/>
        <v/>
      </c>
      <c s="375"/>
      <c s="377"/>
    </row>
    <row r="2221" spans="4:19" ht="15.75">
      <c r="D2221">
        <f t="shared" si="153"/>
        <v>0</v>
      </c>
      <c s="338"/>
      <c s="338"/>
      <c s="337"/>
      <c s="339"/>
      <c s="340"/>
      <c s="340"/>
      <c s="339"/>
      <c s="373"/>
      <c s="334">
        <f t="shared" si="154"/>
        <v>0</v>
      </c>
      <c s="374">
        <f t="shared" si="155"/>
        <v>0</v>
      </c>
      <c s="375"/>
      <c s="376"/>
      <c s="395" t="str">
        <f t="shared" si="152"/>
        <v/>
      </c>
      <c s="375"/>
      <c s="377"/>
    </row>
    <row r="2222" spans="4:19" ht="15.75">
      <c r="D2222">
        <f t="shared" si="153"/>
        <v>0</v>
      </c>
      <c s="338"/>
      <c s="338"/>
      <c s="337"/>
      <c s="339"/>
      <c s="340"/>
      <c s="340"/>
      <c s="339"/>
      <c s="373"/>
      <c s="334">
        <f t="shared" si="154"/>
        <v>0</v>
      </c>
      <c s="374">
        <f t="shared" si="155"/>
        <v>0</v>
      </c>
      <c s="375"/>
      <c s="376"/>
      <c s="395" t="str">
        <f t="shared" si="152"/>
        <v/>
      </c>
      <c s="375"/>
      <c s="377"/>
    </row>
    <row r="2223" spans="4:19" ht="15.75">
      <c r="D2223">
        <f t="shared" si="153"/>
        <v>0</v>
      </c>
      <c s="338"/>
      <c s="338"/>
      <c s="337"/>
      <c s="339"/>
      <c s="340"/>
      <c s="340"/>
      <c s="339"/>
      <c s="373"/>
      <c s="334">
        <f t="shared" si="154"/>
        <v>0</v>
      </c>
      <c s="374">
        <f t="shared" si="155"/>
        <v>0</v>
      </c>
      <c s="375"/>
      <c s="376"/>
      <c s="395" t="str">
        <f t="shared" si="152"/>
        <v/>
      </c>
      <c s="375"/>
      <c s="377"/>
    </row>
    <row r="2224" spans="4:19" ht="15.75">
      <c r="D2224">
        <f t="shared" si="153"/>
        <v>0</v>
      </c>
      <c s="338"/>
      <c s="338"/>
      <c s="337"/>
      <c s="339"/>
      <c s="340"/>
      <c s="340"/>
      <c s="339"/>
      <c s="373"/>
      <c s="334">
        <f t="shared" si="154"/>
        <v>0</v>
      </c>
      <c s="374">
        <f t="shared" si="155"/>
        <v>0</v>
      </c>
      <c s="375"/>
      <c s="376"/>
      <c s="395" t="str">
        <f t="shared" si="152"/>
        <v/>
      </c>
      <c s="375"/>
      <c s="377"/>
    </row>
    <row r="2225" spans="4:19" ht="15.75">
      <c r="D2225">
        <f t="shared" si="153"/>
        <v>0</v>
      </c>
      <c s="338"/>
      <c s="338"/>
      <c s="337"/>
      <c s="339"/>
      <c s="340"/>
      <c s="340"/>
      <c s="339"/>
      <c s="373"/>
      <c s="334">
        <f t="shared" si="154"/>
        <v>0</v>
      </c>
      <c s="374">
        <f t="shared" si="155"/>
        <v>0</v>
      </c>
      <c s="375"/>
      <c s="376"/>
      <c s="395" t="str">
        <f t="shared" si="152"/>
        <v/>
      </c>
      <c s="375"/>
      <c s="377"/>
    </row>
    <row r="2226" spans="4:19" ht="15.75">
      <c r="D2226">
        <f t="shared" si="153"/>
        <v>0</v>
      </c>
      <c s="338"/>
      <c s="338"/>
      <c s="337"/>
      <c s="339"/>
      <c s="340"/>
      <c s="340"/>
      <c s="339"/>
      <c s="373"/>
      <c s="334">
        <f t="shared" si="154"/>
        <v>0</v>
      </c>
      <c s="374">
        <f t="shared" si="155"/>
        <v>0</v>
      </c>
      <c s="375"/>
      <c s="376"/>
      <c s="395" t="str">
        <f t="shared" si="152"/>
        <v/>
      </c>
      <c s="375"/>
      <c s="377"/>
    </row>
    <row r="2227" spans="4:19" ht="15.75">
      <c r="D2227">
        <f t="shared" si="153"/>
        <v>0</v>
      </c>
      <c s="338"/>
      <c s="338"/>
      <c s="337"/>
      <c s="339"/>
      <c s="340"/>
      <c s="340"/>
      <c s="339"/>
      <c s="373"/>
      <c s="334">
        <f t="shared" si="154"/>
        <v>0</v>
      </c>
      <c s="374">
        <f t="shared" si="155"/>
        <v>0</v>
      </c>
      <c s="375"/>
      <c s="376"/>
      <c s="395" t="str">
        <f t="shared" si="152"/>
        <v/>
      </c>
      <c s="375"/>
      <c s="377"/>
    </row>
    <row r="2228" spans="4:19" ht="15.75">
      <c r="D2228">
        <f t="shared" si="153"/>
        <v>0</v>
      </c>
      <c s="338"/>
      <c s="338"/>
      <c s="337"/>
      <c s="339"/>
      <c s="340"/>
      <c s="340"/>
      <c s="339"/>
      <c s="373"/>
      <c s="334">
        <f t="shared" si="154"/>
        <v>0</v>
      </c>
      <c s="374">
        <f t="shared" si="155"/>
        <v>0</v>
      </c>
      <c s="375"/>
      <c s="376"/>
      <c s="395" t="str">
        <f t="shared" si="152"/>
        <v/>
      </c>
      <c s="375"/>
      <c s="377"/>
    </row>
    <row r="2229" spans="4:19" ht="15.75">
      <c r="D2229">
        <f t="shared" si="153"/>
        <v>0</v>
      </c>
      <c s="338"/>
      <c s="338"/>
      <c s="337"/>
      <c s="339"/>
      <c s="340"/>
      <c s="340"/>
      <c s="339"/>
      <c s="373"/>
      <c s="334">
        <f t="shared" si="154"/>
        <v>0</v>
      </c>
      <c s="374">
        <f t="shared" si="155"/>
        <v>0</v>
      </c>
      <c s="375"/>
      <c s="376"/>
      <c s="395" t="str">
        <f t="shared" si="152"/>
        <v/>
      </c>
      <c s="375"/>
      <c s="377"/>
    </row>
    <row r="2230" spans="4:19" ht="15.75">
      <c r="D2230">
        <f t="shared" si="153"/>
        <v>0</v>
      </c>
      <c s="338"/>
      <c s="338"/>
      <c s="337"/>
      <c s="339"/>
      <c s="340"/>
      <c s="340"/>
      <c s="339"/>
      <c s="373"/>
      <c s="334">
        <f t="shared" si="154"/>
        <v>0</v>
      </c>
      <c s="374">
        <f t="shared" si="155"/>
        <v>0</v>
      </c>
      <c s="375"/>
      <c s="376"/>
      <c s="395" t="str">
        <f t="shared" si="152"/>
        <v/>
      </c>
      <c s="375"/>
      <c s="377"/>
    </row>
    <row r="2231" spans="4:19" ht="15.75">
      <c r="D2231">
        <f t="shared" si="153"/>
        <v>0</v>
      </c>
      <c s="338"/>
      <c s="338"/>
      <c s="337"/>
      <c s="339"/>
      <c s="340"/>
      <c s="340"/>
      <c s="339"/>
      <c s="373"/>
      <c s="334">
        <f t="shared" si="154"/>
        <v>0</v>
      </c>
      <c s="374">
        <f t="shared" si="155"/>
        <v>0</v>
      </c>
      <c s="375"/>
      <c s="376"/>
      <c s="395" t="str">
        <f t="shared" si="152"/>
        <v/>
      </c>
      <c s="375"/>
      <c s="377"/>
    </row>
    <row r="2232" spans="4:19" ht="15.75">
      <c r="D2232">
        <f t="shared" si="153"/>
        <v>0</v>
      </c>
      <c s="338"/>
      <c s="338"/>
      <c s="337"/>
      <c s="339"/>
      <c s="340"/>
      <c s="340"/>
      <c s="339"/>
      <c s="373"/>
      <c s="334">
        <f t="shared" si="154"/>
        <v>0</v>
      </c>
      <c s="374">
        <f t="shared" si="155"/>
        <v>0</v>
      </c>
      <c s="375"/>
      <c s="376"/>
      <c s="395" t="str">
        <f t="shared" si="152"/>
        <v/>
      </c>
      <c s="375"/>
      <c s="377"/>
    </row>
    <row r="2233" spans="4:19" ht="15.75">
      <c r="D2233">
        <f t="shared" si="153"/>
        <v>0</v>
      </c>
      <c s="338"/>
      <c s="338"/>
      <c s="337"/>
      <c s="339"/>
      <c s="340"/>
      <c s="340"/>
      <c s="339"/>
      <c s="373"/>
      <c s="334">
        <f t="shared" si="154"/>
        <v>0</v>
      </c>
      <c s="374">
        <f t="shared" si="155"/>
        <v>0</v>
      </c>
      <c s="375"/>
      <c s="376"/>
      <c s="395" t="str">
        <f t="shared" si="152"/>
        <v/>
      </c>
      <c s="375"/>
      <c s="377"/>
    </row>
    <row r="2234" spans="4:19" ht="15.75">
      <c r="D2234">
        <f t="shared" si="153"/>
        <v>0</v>
      </c>
      <c s="338"/>
      <c s="338"/>
      <c s="337"/>
      <c s="339"/>
      <c s="340"/>
      <c s="340"/>
      <c s="339"/>
      <c s="373"/>
      <c s="334">
        <f t="shared" si="154"/>
        <v>0</v>
      </c>
      <c s="374">
        <f t="shared" si="155"/>
        <v>0</v>
      </c>
      <c s="375"/>
      <c s="376"/>
      <c s="395" t="str">
        <f t="shared" si="152"/>
        <v/>
      </c>
      <c s="375"/>
      <c s="377"/>
    </row>
    <row r="2235" spans="4:19" ht="15.75">
      <c r="D2235">
        <f t="shared" si="153"/>
        <v>0</v>
      </c>
      <c s="338"/>
      <c s="338"/>
      <c s="337"/>
      <c s="339"/>
      <c s="340"/>
      <c s="340"/>
      <c s="339"/>
      <c s="373"/>
      <c s="334">
        <f t="shared" si="154"/>
        <v>0</v>
      </c>
      <c s="374">
        <f t="shared" si="155"/>
        <v>0</v>
      </c>
      <c s="375"/>
      <c s="376"/>
      <c s="395" t="str">
        <f t="shared" si="152"/>
        <v/>
      </c>
      <c s="375"/>
      <c s="377"/>
    </row>
    <row r="2236" spans="4:19" ht="15.75">
      <c r="D2236">
        <f t="shared" si="153"/>
        <v>0</v>
      </c>
      <c s="338"/>
      <c s="338"/>
      <c s="337"/>
      <c s="339"/>
      <c s="340"/>
      <c s="340"/>
      <c s="339"/>
      <c s="373"/>
      <c s="334">
        <f t="shared" si="154"/>
        <v>0</v>
      </c>
      <c s="374">
        <f t="shared" si="155"/>
        <v>0</v>
      </c>
      <c s="375"/>
      <c s="376"/>
      <c s="395" t="str">
        <f t="shared" si="152"/>
        <v/>
      </c>
      <c s="375"/>
      <c s="377"/>
    </row>
    <row r="2237" spans="4:19" ht="15.75">
      <c r="D2237">
        <f t="shared" si="153"/>
        <v>0</v>
      </c>
      <c s="338"/>
      <c s="338"/>
      <c s="337"/>
      <c s="339"/>
      <c s="340"/>
      <c s="340"/>
      <c s="339"/>
      <c s="373"/>
      <c s="334">
        <f t="shared" si="154"/>
        <v>0</v>
      </c>
      <c s="374">
        <f t="shared" si="155"/>
        <v>0</v>
      </c>
      <c s="375"/>
      <c s="376"/>
      <c s="395" t="str">
        <f t="shared" si="152"/>
        <v/>
      </c>
      <c s="375"/>
      <c s="377"/>
    </row>
    <row r="2238" spans="4:19" ht="15.75">
      <c r="D2238">
        <f t="shared" si="153"/>
        <v>0</v>
      </c>
      <c s="338"/>
      <c s="338"/>
      <c s="337"/>
      <c s="339"/>
      <c s="340"/>
      <c s="340"/>
      <c s="339"/>
      <c s="373"/>
      <c s="334">
        <f t="shared" si="154"/>
        <v>0</v>
      </c>
      <c s="374">
        <f t="shared" si="155"/>
        <v>0</v>
      </c>
      <c s="375"/>
      <c s="376"/>
      <c s="395" t="str">
        <f t="shared" si="152"/>
        <v/>
      </c>
      <c s="375"/>
      <c s="377"/>
    </row>
    <row r="2239" spans="4:19" ht="15.75">
      <c r="D2239">
        <f t="shared" si="153"/>
        <v>0</v>
      </c>
      <c s="338"/>
      <c s="338"/>
      <c s="337"/>
      <c s="339"/>
      <c s="340"/>
      <c s="340"/>
      <c s="339"/>
      <c s="373"/>
      <c s="334">
        <f t="shared" si="154"/>
        <v>0</v>
      </c>
      <c s="374">
        <f t="shared" si="155"/>
        <v>0</v>
      </c>
      <c s="375"/>
      <c s="376"/>
      <c s="395" t="str">
        <f t="shared" si="152"/>
        <v/>
      </c>
      <c s="375"/>
      <c s="377"/>
    </row>
    <row r="2240" spans="4:19" ht="15.75">
      <c r="D2240">
        <f t="shared" si="153"/>
        <v>0</v>
      </c>
      <c s="338"/>
      <c s="338"/>
      <c s="337"/>
      <c s="339"/>
      <c s="340"/>
      <c s="340"/>
      <c s="339"/>
      <c s="373"/>
      <c s="334">
        <f t="shared" si="154"/>
        <v>0</v>
      </c>
      <c s="374">
        <f t="shared" si="155"/>
        <v>0</v>
      </c>
      <c s="375"/>
      <c s="376"/>
      <c s="395" t="str">
        <f t="shared" si="152"/>
        <v/>
      </c>
      <c s="375"/>
      <c s="377"/>
    </row>
    <row r="2241" spans="4:19" ht="15.75">
      <c r="D2241">
        <f t="shared" si="153"/>
        <v>0</v>
      </c>
      <c s="338"/>
      <c s="338"/>
      <c s="337"/>
      <c s="339"/>
      <c s="340"/>
      <c s="340"/>
      <c s="339"/>
      <c s="373"/>
      <c s="334">
        <f t="shared" si="154"/>
        <v>0</v>
      </c>
      <c s="374">
        <f t="shared" si="155"/>
        <v>0</v>
      </c>
      <c s="375"/>
      <c s="376"/>
      <c s="395" t="str">
        <f t="shared" si="152"/>
        <v/>
      </c>
      <c s="375"/>
      <c s="377"/>
    </row>
    <row r="2242" spans="4:19" ht="15.75">
      <c r="D2242">
        <f t="shared" si="153"/>
        <v>0</v>
      </c>
      <c s="338"/>
      <c s="338"/>
      <c s="337"/>
      <c s="339"/>
      <c s="340"/>
      <c s="340"/>
      <c s="339"/>
      <c s="373"/>
      <c s="334">
        <f t="shared" si="154"/>
        <v>0</v>
      </c>
      <c s="374">
        <f t="shared" si="155"/>
        <v>0</v>
      </c>
      <c s="375"/>
      <c s="376"/>
      <c s="395" t="str">
        <f t="shared" si="152"/>
        <v/>
      </c>
      <c s="375"/>
      <c s="377"/>
    </row>
    <row r="2243" spans="4:19" ht="15.75">
      <c r="D2243">
        <f t="shared" si="153"/>
        <v>0</v>
      </c>
      <c s="338"/>
      <c s="338"/>
      <c s="337"/>
      <c s="339"/>
      <c s="340"/>
      <c s="340"/>
      <c s="339"/>
      <c s="373"/>
      <c s="334">
        <f t="shared" si="154"/>
        <v>0</v>
      </c>
      <c s="374">
        <f t="shared" si="155"/>
        <v>0</v>
      </c>
      <c s="375"/>
      <c s="376"/>
      <c s="395" t="str">
        <f t="shared" si="152"/>
        <v/>
      </c>
      <c s="375"/>
      <c s="377"/>
    </row>
    <row r="2244" spans="4:19" ht="15.75">
      <c r="D2244">
        <f t="shared" si="153"/>
        <v>0</v>
      </c>
      <c s="338"/>
      <c s="338"/>
      <c s="337"/>
      <c s="339"/>
      <c s="340"/>
      <c s="340"/>
      <c s="339"/>
      <c s="373"/>
      <c s="334">
        <f t="shared" si="154"/>
        <v>0</v>
      </c>
      <c s="374">
        <f t="shared" si="155"/>
        <v>0</v>
      </c>
      <c s="375"/>
      <c s="376"/>
      <c s="395" t="str">
        <f t="shared" si="152"/>
        <v/>
      </c>
      <c s="375"/>
      <c s="377"/>
    </row>
    <row r="2245" spans="4:19" ht="15.75">
      <c r="D2245">
        <f t="shared" si="153"/>
        <v>0</v>
      </c>
      <c s="338"/>
      <c s="338"/>
      <c s="337"/>
      <c s="339"/>
      <c s="340"/>
      <c s="340"/>
      <c s="339"/>
      <c s="373"/>
      <c s="334">
        <f t="shared" si="154"/>
        <v>0</v>
      </c>
      <c s="374">
        <f t="shared" si="155"/>
        <v>0</v>
      </c>
      <c s="375"/>
      <c s="376"/>
      <c s="395" t="str">
        <f t="shared" si="152"/>
        <v/>
      </c>
      <c s="375"/>
      <c s="377"/>
    </row>
    <row r="2246" spans="4:19" ht="15.75">
      <c r="D2246">
        <f t="shared" si="153"/>
        <v>0</v>
      </c>
      <c s="338"/>
      <c s="338"/>
      <c s="337"/>
      <c s="339"/>
      <c s="340"/>
      <c s="340"/>
      <c s="339"/>
      <c s="373"/>
      <c s="334">
        <f t="shared" si="154"/>
        <v>0</v>
      </c>
      <c s="374">
        <f t="shared" si="155"/>
        <v>0</v>
      </c>
      <c s="375"/>
      <c s="376"/>
      <c s="395" t="str">
        <f t="shared" si="152"/>
        <v/>
      </c>
      <c s="375"/>
      <c s="377"/>
    </row>
    <row r="2247" spans="4:19" ht="15.75">
      <c r="D2247">
        <f t="shared" si="153"/>
        <v>0</v>
      </c>
      <c s="338"/>
      <c s="338"/>
      <c s="337"/>
      <c s="339"/>
      <c s="340"/>
      <c s="340"/>
      <c s="339"/>
      <c s="373"/>
      <c s="334">
        <f t="shared" si="154"/>
        <v>0</v>
      </c>
      <c s="374">
        <f t="shared" si="155"/>
        <v>0</v>
      </c>
      <c s="375"/>
      <c s="376"/>
      <c s="395" t="str">
        <f t="shared" si="156" ref="Q2247:Q2310">SUBSTITUTE(P2247,LEFT(P2247,8),"xxxxxxxx")</f>
        <v/>
      </c>
      <c s="375"/>
      <c s="377"/>
    </row>
    <row r="2248" spans="4:19" ht="15.75">
      <c r="D2248">
        <f t="shared" si="153"/>
        <v>0</v>
      </c>
      <c s="338"/>
      <c s="338"/>
      <c s="337"/>
      <c s="339"/>
      <c s="340"/>
      <c s="340"/>
      <c s="339"/>
      <c s="373"/>
      <c s="334">
        <f t="shared" si="154"/>
        <v>0</v>
      </c>
      <c s="374">
        <f t="shared" si="155"/>
        <v>0</v>
      </c>
      <c s="375"/>
      <c s="376"/>
      <c s="395" t="str">
        <f t="shared" si="156"/>
        <v/>
      </c>
      <c s="375"/>
      <c s="377"/>
    </row>
    <row r="2249" spans="4:19" ht="15.75">
      <c r="D2249">
        <f t="shared" si="153"/>
        <v>0</v>
      </c>
      <c s="338"/>
      <c s="338"/>
      <c s="337"/>
      <c s="339"/>
      <c s="340"/>
      <c s="340"/>
      <c s="339"/>
      <c s="373"/>
      <c s="334">
        <f t="shared" si="154"/>
        <v>0</v>
      </c>
      <c s="374">
        <f t="shared" si="155"/>
        <v>0</v>
      </c>
      <c s="375"/>
      <c s="376"/>
      <c s="395" t="str">
        <f t="shared" si="156"/>
        <v/>
      </c>
      <c s="375"/>
      <c s="377"/>
    </row>
    <row r="2250" spans="4:19" ht="15.75">
      <c r="D2250">
        <f t="shared" si="153"/>
        <v>0</v>
      </c>
      <c s="338"/>
      <c s="338"/>
      <c s="337"/>
      <c s="339"/>
      <c s="340"/>
      <c s="340"/>
      <c s="339"/>
      <c s="373"/>
      <c s="334">
        <f t="shared" si="154"/>
        <v>0</v>
      </c>
      <c s="374">
        <f t="shared" si="155"/>
        <v>0</v>
      </c>
      <c s="375"/>
      <c s="376"/>
      <c s="395" t="str">
        <f t="shared" si="156"/>
        <v/>
      </c>
      <c s="375"/>
      <c s="377"/>
    </row>
    <row r="2251" spans="4:19" ht="15.75">
      <c r="D2251">
        <f t="shared" si="153"/>
        <v>0</v>
      </c>
      <c s="338"/>
      <c s="338"/>
      <c s="337"/>
      <c s="339"/>
      <c s="340"/>
      <c s="340"/>
      <c s="339"/>
      <c s="373"/>
      <c s="334">
        <f t="shared" si="154"/>
        <v>0</v>
      </c>
      <c s="374">
        <f t="shared" si="155"/>
        <v>0</v>
      </c>
      <c s="375"/>
      <c s="376"/>
      <c s="395" t="str">
        <f t="shared" si="156"/>
        <v/>
      </c>
      <c s="375"/>
      <c s="377"/>
    </row>
    <row r="2252" spans="4:19" ht="15.75">
      <c r="D2252">
        <f t="shared" si="153"/>
        <v>0</v>
      </c>
      <c s="338"/>
      <c s="338"/>
      <c s="337"/>
      <c s="339"/>
      <c s="340"/>
      <c s="340"/>
      <c s="339"/>
      <c s="373"/>
      <c s="334">
        <f t="shared" si="154"/>
        <v>0</v>
      </c>
      <c s="374">
        <f t="shared" si="155"/>
        <v>0</v>
      </c>
      <c s="375"/>
      <c s="376"/>
      <c s="395" t="str">
        <f t="shared" si="156"/>
        <v/>
      </c>
      <c s="375"/>
      <c s="377"/>
    </row>
    <row r="2253" spans="4:19" ht="15.75">
      <c r="D2253">
        <f t="shared" si="153"/>
        <v>0</v>
      </c>
      <c s="338"/>
      <c s="338"/>
      <c s="337"/>
      <c s="339"/>
      <c s="340"/>
      <c s="340"/>
      <c s="339"/>
      <c s="373"/>
      <c s="334">
        <f t="shared" si="154"/>
        <v>0</v>
      </c>
      <c s="374">
        <f t="shared" si="155"/>
        <v>0</v>
      </c>
      <c s="375"/>
      <c s="376"/>
      <c s="395" t="str">
        <f t="shared" si="156"/>
        <v/>
      </c>
      <c s="375"/>
      <c s="377"/>
    </row>
    <row r="2254" spans="4:19" ht="15.75">
      <c r="D2254">
        <f t="shared" si="153"/>
        <v>0</v>
      </c>
      <c s="338"/>
      <c s="338"/>
      <c s="337"/>
      <c s="339"/>
      <c s="340"/>
      <c s="340"/>
      <c s="339"/>
      <c s="373"/>
      <c s="334">
        <f t="shared" si="154"/>
        <v>0</v>
      </c>
      <c s="374">
        <f t="shared" si="155"/>
        <v>0</v>
      </c>
      <c s="375"/>
      <c s="376"/>
      <c s="395" t="str">
        <f t="shared" si="156"/>
        <v/>
      </c>
      <c s="375"/>
      <c s="377"/>
    </row>
    <row r="2255" spans="4:19" ht="15.75">
      <c r="D2255">
        <f t="shared" si="153"/>
        <v>0</v>
      </c>
      <c s="338"/>
      <c s="338"/>
      <c s="337"/>
      <c s="339"/>
      <c s="340"/>
      <c s="340"/>
      <c s="339"/>
      <c s="373"/>
      <c s="334">
        <f t="shared" si="154"/>
        <v>0</v>
      </c>
      <c s="374">
        <f t="shared" si="155"/>
        <v>0</v>
      </c>
      <c s="375"/>
      <c s="376"/>
      <c s="395" t="str">
        <f t="shared" si="156"/>
        <v/>
      </c>
      <c s="375"/>
      <c s="377"/>
    </row>
    <row r="2256" spans="4:19" ht="15.75">
      <c r="D2256">
        <f t="shared" si="153"/>
        <v>0</v>
      </c>
      <c s="338"/>
      <c s="338"/>
      <c s="337"/>
      <c s="339"/>
      <c s="340"/>
      <c s="340"/>
      <c s="339"/>
      <c s="373"/>
      <c s="334">
        <f t="shared" si="154"/>
        <v>0</v>
      </c>
      <c s="374">
        <f t="shared" si="155"/>
        <v>0</v>
      </c>
      <c s="375"/>
      <c s="376"/>
      <c s="395" t="str">
        <f t="shared" si="156"/>
        <v/>
      </c>
      <c s="375"/>
      <c s="377"/>
    </row>
    <row r="2257" spans="4:19" ht="15.75">
      <c r="D2257">
        <f t="shared" si="153"/>
        <v>0</v>
      </c>
      <c s="338"/>
      <c s="338"/>
      <c s="337"/>
      <c s="339"/>
      <c s="340"/>
      <c s="340"/>
      <c s="339"/>
      <c s="373"/>
      <c s="334">
        <f t="shared" si="154"/>
        <v>0</v>
      </c>
      <c s="374">
        <f t="shared" si="155"/>
        <v>0</v>
      </c>
      <c s="375"/>
      <c s="376"/>
      <c s="395" t="str">
        <f t="shared" si="156"/>
        <v/>
      </c>
      <c s="375"/>
      <c s="377"/>
    </row>
    <row r="2258" spans="4:19" ht="15.75">
      <c r="D2258">
        <f t="shared" si="153"/>
        <v>0</v>
      </c>
      <c s="338"/>
      <c s="338"/>
      <c s="337"/>
      <c s="339"/>
      <c s="340"/>
      <c s="340"/>
      <c s="339"/>
      <c s="373"/>
      <c s="334">
        <f t="shared" si="154"/>
        <v>0</v>
      </c>
      <c s="374">
        <f t="shared" si="155"/>
        <v>0</v>
      </c>
      <c s="375"/>
      <c s="376"/>
      <c s="395" t="str">
        <f t="shared" si="156"/>
        <v/>
      </c>
      <c s="375"/>
      <c s="377"/>
    </row>
    <row r="2259" spans="4:19" ht="15.75">
      <c r="D2259">
        <f t="shared" si="153"/>
        <v>0</v>
      </c>
      <c s="338"/>
      <c s="338"/>
      <c s="337"/>
      <c s="339"/>
      <c s="340"/>
      <c s="340"/>
      <c s="339"/>
      <c s="373"/>
      <c s="334">
        <f t="shared" si="154"/>
        <v>0</v>
      </c>
      <c s="374">
        <f t="shared" si="155"/>
        <v>0</v>
      </c>
      <c s="375"/>
      <c s="376"/>
      <c s="395" t="str">
        <f t="shared" si="156"/>
        <v/>
      </c>
      <c s="375"/>
      <c s="377"/>
    </row>
    <row r="2260" spans="4:19" ht="15.75">
      <c r="D2260">
        <f t="shared" si="153"/>
        <v>0</v>
      </c>
      <c s="338"/>
      <c s="338"/>
      <c s="337"/>
      <c s="339"/>
      <c s="340"/>
      <c s="340"/>
      <c s="339"/>
      <c s="373"/>
      <c s="334">
        <f t="shared" si="154"/>
        <v>0</v>
      </c>
      <c s="374">
        <f t="shared" si="155"/>
        <v>0</v>
      </c>
      <c s="375"/>
      <c s="376"/>
      <c s="395" t="str">
        <f t="shared" si="156"/>
        <v/>
      </c>
      <c s="375"/>
      <c s="377"/>
    </row>
    <row r="2261" spans="4:19" ht="15.75">
      <c r="D2261">
        <f t="shared" si="153"/>
        <v>0</v>
      </c>
      <c s="338"/>
      <c s="338"/>
      <c s="337"/>
      <c s="339"/>
      <c s="340"/>
      <c s="340"/>
      <c s="339"/>
      <c s="373"/>
      <c s="334">
        <f t="shared" si="154"/>
        <v>0</v>
      </c>
      <c s="374">
        <f t="shared" si="155"/>
        <v>0</v>
      </c>
      <c s="375"/>
      <c s="376"/>
      <c s="395" t="str">
        <f t="shared" si="156"/>
        <v/>
      </c>
      <c s="375"/>
      <c s="377"/>
    </row>
    <row r="2262" spans="4:19" ht="15.75">
      <c r="D2262">
        <f t="shared" si="153"/>
        <v>0</v>
      </c>
      <c s="338"/>
      <c s="338"/>
      <c s="337"/>
      <c s="339"/>
      <c s="340"/>
      <c s="340"/>
      <c s="339"/>
      <c s="373"/>
      <c s="334">
        <f t="shared" si="154"/>
        <v>0</v>
      </c>
      <c s="374">
        <f t="shared" si="155"/>
        <v>0</v>
      </c>
      <c s="375"/>
      <c s="376"/>
      <c s="395" t="str">
        <f t="shared" si="156"/>
        <v/>
      </c>
      <c s="375"/>
      <c s="377"/>
    </row>
    <row r="2263" spans="4:19" ht="15.75">
      <c r="D2263">
        <f t="shared" si="153"/>
        <v>0</v>
      </c>
      <c s="338"/>
      <c s="338"/>
      <c s="337"/>
      <c s="339"/>
      <c s="340"/>
      <c s="340"/>
      <c s="339"/>
      <c s="373"/>
      <c s="334">
        <f t="shared" si="154"/>
        <v>0</v>
      </c>
      <c s="374">
        <f t="shared" si="155"/>
        <v>0</v>
      </c>
      <c s="375"/>
      <c s="376"/>
      <c s="395" t="str">
        <f t="shared" si="156"/>
        <v/>
      </c>
      <c s="375"/>
      <c s="377"/>
    </row>
    <row r="2264" spans="4:19" ht="15.75">
      <c r="D2264">
        <f t="shared" si="153"/>
        <v>0</v>
      </c>
      <c s="338"/>
      <c s="338"/>
      <c s="337"/>
      <c s="339"/>
      <c s="340"/>
      <c s="340"/>
      <c s="339"/>
      <c s="373"/>
      <c s="334">
        <f t="shared" si="154"/>
        <v>0</v>
      </c>
      <c s="374">
        <f t="shared" si="155"/>
        <v>0</v>
      </c>
      <c s="375"/>
      <c s="376"/>
      <c s="395" t="str">
        <f t="shared" si="156"/>
        <v/>
      </c>
      <c s="375"/>
      <c s="377"/>
    </row>
    <row r="2265" spans="4:19" ht="15.75">
      <c r="D2265">
        <f t="shared" si="153"/>
        <v>0</v>
      </c>
      <c s="338"/>
      <c s="338"/>
      <c s="337"/>
      <c s="339"/>
      <c s="340"/>
      <c s="340"/>
      <c s="339"/>
      <c s="373"/>
      <c s="334">
        <f t="shared" si="154"/>
        <v>0</v>
      </c>
      <c s="374">
        <f t="shared" si="155"/>
        <v>0</v>
      </c>
      <c s="375"/>
      <c s="376"/>
      <c s="395" t="str">
        <f t="shared" si="156"/>
        <v/>
      </c>
      <c s="375"/>
      <c s="377"/>
    </row>
    <row r="2266" spans="4:19" ht="15.75">
      <c r="D2266">
        <f t="shared" si="153"/>
        <v>0</v>
      </c>
      <c s="338"/>
      <c s="338"/>
      <c s="337"/>
      <c s="339"/>
      <c s="340"/>
      <c s="340"/>
      <c s="339"/>
      <c s="373"/>
      <c s="334">
        <f t="shared" si="154"/>
        <v>0</v>
      </c>
      <c s="374">
        <f t="shared" si="155"/>
        <v>0</v>
      </c>
      <c s="375"/>
      <c s="376"/>
      <c s="395" t="str">
        <f t="shared" si="156"/>
        <v/>
      </c>
      <c s="375"/>
      <c s="377"/>
    </row>
    <row r="2267" spans="4:19" ht="15.75">
      <c r="D2267">
        <f t="shared" si="153"/>
        <v>0</v>
      </c>
      <c s="338"/>
      <c s="338"/>
      <c s="337"/>
      <c s="339"/>
      <c s="340"/>
      <c s="340"/>
      <c s="339"/>
      <c s="373"/>
      <c s="334">
        <f t="shared" si="154"/>
        <v>0</v>
      </c>
      <c s="374">
        <f t="shared" si="155"/>
        <v>0</v>
      </c>
      <c s="375"/>
      <c s="376"/>
      <c s="395" t="str">
        <f t="shared" si="156"/>
        <v/>
      </c>
      <c s="375"/>
      <c s="377"/>
    </row>
    <row r="2268" spans="4:19" ht="15.75">
      <c r="D2268">
        <f t="shared" si="153"/>
        <v>0</v>
      </c>
      <c s="338"/>
      <c s="338"/>
      <c s="337"/>
      <c s="339"/>
      <c s="340"/>
      <c s="340"/>
      <c s="339"/>
      <c s="373"/>
      <c s="334">
        <f t="shared" si="154"/>
        <v>0</v>
      </c>
      <c s="374">
        <f t="shared" si="155"/>
        <v>0</v>
      </c>
      <c s="375"/>
      <c s="376"/>
      <c s="395" t="str">
        <f t="shared" si="156"/>
        <v/>
      </c>
      <c s="375"/>
      <c s="377"/>
    </row>
    <row r="2269" spans="4:19" ht="15.75">
      <c r="D2269">
        <f t="shared" si="153"/>
        <v>0</v>
      </c>
      <c s="338"/>
      <c s="338"/>
      <c s="337"/>
      <c s="339"/>
      <c s="340"/>
      <c s="340"/>
      <c s="339"/>
      <c s="373"/>
      <c s="334">
        <f t="shared" si="154"/>
        <v>0</v>
      </c>
      <c s="374">
        <f t="shared" si="155"/>
        <v>0</v>
      </c>
      <c s="375"/>
      <c s="376"/>
      <c s="395" t="str">
        <f t="shared" si="156"/>
        <v/>
      </c>
      <c s="375"/>
      <c s="377"/>
    </row>
    <row r="2270" spans="4:19" ht="15.75">
      <c r="D2270">
        <f t="shared" si="153"/>
        <v>0</v>
      </c>
      <c s="338"/>
      <c s="338"/>
      <c s="337"/>
      <c s="339"/>
      <c s="340"/>
      <c s="340"/>
      <c s="339"/>
      <c s="373"/>
      <c s="334">
        <f t="shared" si="154"/>
        <v>0</v>
      </c>
      <c s="374">
        <f t="shared" si="155"/>
        <v>0</v>
      </c>
      <c s="375"/>
      <c s="376"/>
      <c s="395" t="str">
        <f t="shared" si="156"/>
        <v/>
      </c>
      <c s="375"/>
      <c s="377"/>
    </row>
    <row r="2271" spans="4:19" ht="15.75">
      <c r="D2271">
        <f t="shared" si="153"/>
        <v>0</v>
      </c>
      <c s="338"/>
      <c s="338"/>
      <c s="337"/>
      <c s="339"/>
      <c s="340"/>
      <c s="340"/>
      <c s="339"/>
      <c s="373"/>
      <c s="334">
        <f t="shared" si="154"/>
        <v>0</v>
      </c>
      <c s="374">
        <f t="shared" si="155"/>
        <v>0</v>
      </c>
      <c s="375"/>
      <c s="376"/>
      <c s="395" t="str">
        <f t="shared" si="156"/>
        <v/>
      </c>
      <c s="375"/>
      <c s="377"/>
    </row>
    <row r="2272" spans="4:19" ht="15.75">
      <c r="D2272">
        <f t="shared" si="153"/>
        <v>0</v>
      </c>
      <c s="338"/>
      <c s="338"/>
      <c s="337"/>
      <c s="339"/>
      <c s="340"/>
      <c s="340"/>
      <c s="339"/>
      <c s="373"/>
      <c s="334">
        <f t="shared" si="154"/>
        <v>0</v>
      </c>
      <c s="374">
        <f t="shared" si="155"/>
        <v>0</v>
      </c>
      <c s="375"/>
      <c s="376"/>
      <c s="395" t="str">
        <f t="shared" si="156"/>
        <v/>
      </c>
      <c s="375"/>
      <c s="377"/>
    </row>
    <row r="2273" spans="4:19" ht="15.75">
      <c r="D2273">
        <f t="shared" si="153"/>
        <v>0</v>
      </c>
      <c s="338"/>
      <c s="338"/>
      <c s="337"/>
      <c s="339"/>
      <c s="340"/>
      <c s="340"/>
      <c s="339"/>
      <c s="373"/>
      <c s="334">
        <f t="shared" si="154"/>
        <v>0</v>
      </c>
      <c s="374">
        <f t="shared" si="155"/>
        <v>0</v>
      </c>
      <c s="375"/>
      <c s="376"/>
      <c s="395" t="str">
        <f t="shared" si="156"/>
        <v/>
      </c>
      <c s="375"/>
      <c s="377"/>
    </row>
    <row r="2274" spans="4:19" ht="15.75">
      <c r="D2274">
        <f t="shared" si="153"/>
        <v>0</v>
      </c>
      <c s="338"/>
      <c s="338"/>
      <c s="337"/>
      <c s="339"/>
      <c s="340"/>
      <c s="340"/>
      <c s="339"/>
      <c s="373"/>
      <c s="334">
        <f t="shared" si="154"/>
        <v>0</v>
      </c>
      <c s="374">
        <f t="shared" si="155"/>
        <v>0</v>
      </c>
      <c s="375"/>
      <c s="376"/>
      <c s="395" t="str">
        <f t="shared" si="156"/>
        <v/>
      </c>
      <c s="375"/>
      <c s="377"/>
    </row>
    <row r="2275" spans="4:19" ht="15.75">
      <c r="D2275">
        <f t="shared" si="153"/>
        <v>0</v>
      </c>
      <c s="338"/>
      <c s="338"/>
      <c s="337"/>
      <c s="339"/>
      <c s="340"/>
      <c s="340"/>
      <c s="339"/>
      <c s="373"/>
      <c s="334">
        <f t="shared" si="154"/>
        <v>0</v>
      </c>
      <c s="374">
        <f t="shared" si="155"/>
        <v>0</v>
      </c>
      <c s="375"/>
      <c s="376"/>
      <c s="395" t="str">
        <f t="shared" si="156"/>
        <v/>
      </c>
      <c s="375"/>
      <c s="377"/>
    </row>
    <row r="2276" spans="4:19" ht="15.75">
      <c r="D2276">
        <f t="shared" si="157" ref="D2276:D2339">IF(E2276&gt;=1,(IF(LEN(I2276)&gt;=2,(IF(LEN(K2276)&gt;=1,(IF(N2276&gt;=18,1,0)),0)),0)),0)</f>
        <v>0</v>
      </c>
      <c s="338"/>
      <c s="338"/>
      <c s="337"/>
      <c s="339"/>
      <c s="340"/>
      <c s="340"/>
      <c s="339"/>
      <c s="373"/>
      <c s="334">
        <f t="shared" si="154"/>
        <v>0</v>
      </c>
      <c s="374">
        <f t="shared" si="155"/>
        <v>0</v>
      </c>
      <c s="375"/>
      <c s="376"/>
      <c s="395" t="str">
        <f t="shared" si="156"/>
        <v/>
      </c>
      <c s="375"/>
      <c s="377"/>
    </row>
    <row r="2277" spans="4:19" ht="15.75">
      <c r="D2277">
        <f t="shared" si="157"/>
        <v>0</v>
      </c>
      <c s="338"/>
      <c s="338"/>
      <c s="337"/>
      <c s="339"/>
      <c s="340"/>
      <c s="340"/>
      <c s="339"/>
      <c s="373"/>
      <c s="334">
        <f t="shared" si="158" ref="M2277:M2340">IFERROR(IF(D2277&gt;=1,(IF(L2277&gt;=$H$1,ROUNDDOWN(($G$1-L2277)/365,0),0)),0),0)</f>
        <v>0</v>
      </c>
      <c s="374">
        <f t="shared" si="159" ref="N2277:N2340">IFERROR(IF(D2277&gt;=1,(IF(L2277&gt;=$H$1,ROUNDDOWN(($G$1-L2277)/365,0),0)),0),0)</f>
        <v>0</v>
      </c>
      <c s="375"/>
      <c s="376"/>
      <c s="395" t="str">
        <f t="shared" si="156"/>
        <v/>
      </c>
      <c s="375"/>
      <c s="377"/>
    </row>
    <row r="2278" spans="4:19" ht="15.75">
      <c r="D2278">
        <f t="shared" si="157"/>
        <v>0</v>
      </c>
      <c s="338"/>
      <c s="338"/>
      <c s="337"/>
      <c s="339"/>
      <c s="340"/>
      <c s="340"/>
      <c s="339"/>
      <c s="373"/>
      <c s="334">
        <f t="shared" si="158"/>
        <v>0</v>
      </c>
      <c s="374">
        <f t="shared" si="159"/>
        <v>0</v>
      </c>
      <c s="375"/>
      <c s="376"/>
      <c s="395" t="str">
        <f t="shared" si="156"/>
        <v/>
      </c>
      <c s="375"/>
      <c s="377"/>
    </row>
    <row r="2279" spans="4:19" ht="15.75">
      <c r="D2279">
        <f t="shared" si="157"/>
        <v>0</v>
      </c>
      <c s="338"/>
      <c s="338"/>
      <c s="337"/>
      <c s="339"/>
      <c s="340"/>
      <c s="340"/>
      <c s="339"/>
      <c s="373"/>
      <c s="334">
        <f t="shared" si="158"/>
        <v>0</v>
      </c>
      <c s="374">
        <f t="shared" si="159"/>
        <v>0</v>
      </c>
      <c s="375"/>
      <c s="376"/>
      <c s="395" t="str">
        <f t="shared" si="156"/>
        <v/>
      </c>
      <c s="375"/>
      <c s="377"/>
    </row>
    <row r="2280" spans="4:19" ht="15.75">
      <c r="D2280">
        <f t="shared" si="157"/>
        <v>0</v>
      </c>
      <c s="338"/>
      <c s="338"/>
      <c s="337"/>
      <c s="339"/>
      <c s="340"/>
      <c s="340"/>
      <c s="339"/>
      <c s="373"/>
      <c s="334">
        <f t="shared" si="158"/>
        <v>0</v>
      </c>
      <c s="374">
        <f t="shared" si="159"/>
        <v>0</v>
      </c>
      <c s="375"/>
      <c s="376"/>
      <c s="395" t="str">
        <f t="shared" si="156"/>
        <v/>
      </c>
      <c s="375"/>
      <c s="377"/>
    </row>
    <row r="2281" spans="4:19" ht="15.75">
      <c r="D2281">
        <f t="shared" si="157"/>
        <v>0</v>
      </c>
      <c s="338"/>
      <c s="338"/>
      <c s="337"/>
      <c s="339"/>
      <c s="340"/>
      <c s="340"/>
      <c s="339"/>
      <c s="373"/>
      <c s="334">
        <f t="shared" si="158"/>
        <v>0</v>
      </c>
      <c s="374">
        <f t="shared" si="159"/>
        <v>0</v>
      </c>
      <c s="375"/>
      <c s="376"/>
      <c s="395" t="str">
        <f t="shared" si="156"/>
        <v/>
      </c>
      <c s="375"/>
      <c s="377"/>
    </row>
    <row r="2282" spans="4:19" ht="15.75">
      <c r="D2282">
        <f t="shared" si="157"/>
        <v>0</v>
      </c>
      <c s="338"/>
      <c s="338"/>
      <c s="337"/>
      <c s="339"/>
      <c s="340"/>
      <c s="340"/>
      <c s="339"/>
      <c s="373"/>
      <c s="334">
        <f t="shared" si="158"/>
        <v>0</v>
      </c>
      <c s="374">
        <f t="shared" si="159"/>
        <v>0</v>
      </c>
      <c s="375"/>
      <c s="376"/>
      <c s="395" t="str">
        <f t="shared" si="156"/>
        <v/>
      </c>
      <c s="375"/>
      <c s="377"/>
    </row>
    <row r="2283" spans="4:19" ht="15.75">
      <c r="D2283">
        <f t="shared" si="157"/>
        <v>0</v>
      </c>
      <c s="338"/>
      <c s="338"/>
      <c s="337"/>
      <c s="339"/>
      <c s="340"/>
      <c s="340"/>
      <c s="339"/>
      <c s="373"/>
      <c s="334">
        <f t="shared" si="158"/>
        <v>0</v>
      </c>
      <c s="374">
        <f t="shared" si="159"/>
        <v>0</v>
      </c>
      <c s="375"/>
      <c s="376"/>
      <c s="395" t="str">
        <f t="shared" si="156"/>
        <v/>
      </c>
      <c s="375"/>
      <c s="377"/>
    </row>
    <row r="2284" spans="4:19" ht="15.75">
      <c r="D2284">
        <f t="shared" si="157"/>
        <v>0</v>
      </c>
      <c s="338"/>
      <c s="338"/>
      <c s="337"/>
      <c s="339"/>
      <c s="340"/>
      <c s="340"/>
      <c s="339"/>
      <c s="373"/>
      <c s="334">
        <f t="shared" si="158"/>
        <v>0</v>
      </c>
      <c s="374">
        <f t="shared" si="159"/>
        <v>0</v>
      </c>
      <c s="375"/>
      <c s="376"/>
      <c s="395" t="str">
        <f t="shared" si="156"/>
        <v/>
      </c>
      <c s="375"/>
      <c s="377"/>
    </row>
    <row r="2285" spans="4:19" ht="15.75">
      <c r="D2285">
        <f t="shared" si="157"/>
        <v>0</v>
      </c>
      <c s="338"/>
      <c s="338"/>
      <c s="337"/>
      <c s="339"/>
      <c s="340"/>
      <c s="340"/>
      <c s="339"/>
      <c s="373"/>
      <c s="334">
        <f t="shared" si="158"/>
        <v>0</v>
      </c>
      <c s="374">
        <f t="shared" si="159"/>
        <v>0</v>
      </c>
      <c s="375"/>
      <c s="376"/>
      <c s="395" t="str">
        <f t="shared" si="156"/>
        <v/>
      </c>
      <c s="375"/>
      <c s="377"/>
    </row>
    <row r="2286" spans="4:19" ht="15.75">
      <c r="D2286">
        <f t="shared" si="157"/>
        <v>0</v>
      </c>
      <c s="338"/>
      <c s="338"/>
      <c s="337"/>
      <c s="339"/>
      <c s="340"/>
      <c s="340"/>
      <c s="339"/>
      <c s="373"/>
      <c s="334">
        <f t="shared" si="158"/>
        <v>0</v>
      </c>
      <c s="374">
        <f t="shared" si="159"/>
        <v>0</v>
      </c>
      <c s="375"/>
      <c s="376"/>
      <c s="395" t="str">
        <f t="shared" si="156"/>
        <v/>
      </c>
      <c s="375"/>
      <c s="377"/>
    </row>
    <row r="2287" spans="4:19" ht="15.75">
      <c r="D2287">
        <f t="shared" si="157"/>
        <v>0</v>
      </c>
      <c s="338"/>
      <c s="338"/>
      <c s="337"/>
      <c s="339"/>
      <c s="340"/>
      <c s="340"/>
      <c s="339"/>
      <c s="373"/>
      <c s="334">
        <f t="shared" si="158"/>
        <v>0</v>
      </c>
      <c s="374">
        <f t="shared" si="159"/>
        <v>0</v>
      </c>
      <c s="375"/>
      <c s="376"/>
      <c s="395" t="str">
        <f t="shared" si="156"/>
        <v/>
      </c>
      <c s="375"/>
      <c s="377"/>
    </row>
    <row r="2288" spans="4:19" ht="15.75">
      <c r="D2288">
        <f t="shared" si="157"/>
        <v>0</v>
      </c>
      <c s="338"/>
      <c s="338"/>
      <c s="337"/>
      <c s="339"/>
      <c s="340"/>
      <c s="340"/>
      <c s="339"/>
      <c s="373"/>
      <c s="334">
        <f t="shared" si="158"/>
        <v>0</v>
      </c>
      <c s="374">
        <f t="shared" si="159"/>
        <v>0</v>
      </c>
      <c s="375"/>
      <c s="376"/>
      <c s="395" t="str">
        <f t="shared" si="156"/>
        <v/>
      </c>
      <c s="375"/>
      <c s="377"/>
    </row>
    <row r="2289" spans="4:19" ht="15.75">
      <c r="D2289">
        <f t="shared" si="157"/>
        <v>0</v>
      </c>
      <c s="338"/>
      <c s="338"/>
      <c s="337"/>
      <c s="339"/>
      <c s="340"/>
      <c s="340"/>
      <c s="339"/>
      <c s="373"/>
      <c s="334">
        <f t="shared" si="158"/>
        <v>0</v>
      </c>
      <c s="374">
        <f t="shared" si="159"/>
        <v>0</v>
      </c>
      <c s="375"/>
      <c s="376"/>
      <c s="395" t="str">
        <f t="shared" si="156"/>
        <v/>
      </c>
      <c s="375"/>
      <c s="377"/>
    </row>
    <row r="2290" spans="4:19" ht="15.75">
      <c r="D2290">
        <f t="shared" si="157"/>
        <v>0</v>
      </c>
      <c s="338"/>
      <c s="338"/>
      <c s="337"/>
      <c s="339"/>
      <c s="340"/>
      <c s="340"/>
      <c s="339"/>
      <c s="373"/>
      <c s="334">
        <f t="shared" si="158"/>
        <v>0</v>
      </c>
      <c s="374">
        <f t="shared" si="159"/>
        <v>0</v>
      </c>
      <c s="375"/>
      <c s="376"/>
      <c s="395" t="str">
        <f t="shared" si="156"/>
        <v/>
      </c>
      <c s="375"/>
      <c s="377"/>
    </row>
    <row r="2291" spans="4:19" ht="15.75">
      <c r="D2291">
        <f t="shared" si="157"/>
        <v>0</v>
      </c>
      <c s="338"/>
      <c s="338"/>
      <c s="337"/>
      <c s="339"/>
      <c s="340"/>
      <c s="340"/>
      <c s="339"/>
      <c s="373"/>
      <c s="334">
        <f t="shared" si="158"/>
        <v>0</v>
      </c>
      <c s="374">
        <f t="shared" si="159"/>
        <v>0</v>
      </c>
      <c s="375"/>
      <c s="376"/>
      <c s="395" t="str">
        <f t="shared" si="156"/>
        <v/>
      </c>
      <c s="375"/>
      <c s="377"/>
    </row>
    <row r="2292" spans="4:19" ht="15.75">
      <c r="D2292">
        <f t="shared" si="157"/>
        <v>0</v>
      </c>
      <c s="338"/>
      <c s="338"/>
      <c s="337"/>
      <c s="339"/>
      <c s="340"/>
      <c s="340"/>
      <c s="339"/>
      <c s="373"/>
      <c s="334">
        <f t="shared" si="158"/>
        <v>0</v>
      </c>
      <c s="374">
        <f t="shared" si="159"/>
        <v>0</v>
      </c>
      <c s="375"/>
      <c s="376"/>
      <c s="395" t="str">
        <f t="shared" si="156"/>
        <v/>
      </c>
      <c s="375"/>
      <c s="377"/>
    </row>
    <row r="2293" spans="4:19" ht="15.75">
      <c r="D2293">
        <f t="shared" si="157"/>
        <v>0</v>
      </c>
      <c s="338"/>
      <c s="338"/>
      <c s="337"/>
      <c s="339"/>
      <c s="340"/>
      <c s="340"/>
      <c s="339"/>
      <c s="373"/>
      <c s="334">
        <f t="shared" si="158"/>
        <v>0</v>
      </c>
      <c s="374">
        <f t="shared" si="159"/>
        <v>0</v>
      </c>
      <c s="375"/>
      <c s="376"/>
      <c s="395" t="str">
        <f t="shared" si="156"/>
        <v/>
      </c>
      <c s="375"/>
      <c s="377"/>
    </row>
    <row r="2294" spans="4:19" ht="15.75">
      <c r="D2294">
        <f t="shared" si="157"/>
        <v>0</v>
      </c>
      <c s="338"/>
      <c s="338"/>
      <c s="337"/>
      <c s="339"/>
      <c s="340"/>
      <c s="340"/>
      <c s="339"/>
      <c s="373"/>
      <c s="334">
        <f t="shared" si="158"/>
        <v>0</v>
      </c>
      <c s="374">
        <f t="shared" si="159"/>
        <v>0</v>
      </c>
      <c s="375"/>
      <c s="376"/>
      <c s="395" t="str">
        <f t="shared" si="156"/>
        <v/>
      </c>
      <c s="375"/>
      <c s="377"/>
    </row>
    <row r="2295" spans="4:19" ht="15.75">
      <c r="D2295">
        <f t="shared" si="157"/>
        <v>0</v>
      </c>
      <c s="338"/>
      <c s="338"/>
      <c s="337"/>
      <c s="339"/>
      <c s="340"/>
      <c s="340"/>
      <c s="339"/>
      <c s="373"/>
      <c s="334">
        <f t="shared" si="158"/>
        <v>0</v>
      </c>
      <c s="374">
        <f t="shared" si="159"/>
        <v>0</v>
      </c>
      <c s="375"/>
      <c s="376"/>
      <c s="395" t="str">
        <f t="shared" si="156"/>
        <v/>
      </c>
      <c s="375"/>
      <c s="377"/>
    </row>
    <row r="2296" spans="4:19" ht="15.75">
      <c r="D2296">
        <f t="shared" si="157"/>
        <v>0</v>
      </c>
      <c s="338"/>
      <c s="338"/>
      <c s="337"/>
      <c s="339"/>
      <c s="340"/>
      <c s="340"/>
      <c s="339"/>
      <c s="373"/>
      <c s="334">
        <f t="shared" si="158"/>
        <v>0</v>
      </c>
      <c s="374">
        <f t="shared" si="159"/>
        <v>0</v>
      </c>
      <c s="375"/>
      <c s="376"/>
      <c s="395" t="str">
        <f t="shared" si="156"/>
        <v/>
      </c>
      <c s="375"/>
      <c s="377"/>
    </row>
    <row r="2297" spans="4:19" ht="15.75">
      <c r="D2297">
        <f t="shared" si="157"/>
        <v>0</v>
      </c>
      <c s="338"/>
      <c s="338"/>
      <c s="337"/>
      <c s="339"/>
      <c s="340"/>
      <c s="340"/>
      <c s="339"/>
      <c s="373"/>
      <c s="334">
        <f t="shared" si="158"/>
        <v>0</v>
      </c>
      <c s="374">
        <f t="shared" si="159"/>
        <v>0</v>
      </c>
      <c s="375"/>
      <c s="376"/>
      <c s="395" t="str">
        <f t="shared" si="156"/>
        <v/>
      </c>
      <c s="375"/>
      <c s="377"/>
    </row>
    <row r="2298" spans="4:19" ht="15.75">
      <c r="D2298">
        <f t="shared" si="157"/>
        <v>0</v>
      </c>
      <c s="338"/>
      <c s="338"/>
      <c s="337"/>
      <c s="339"/>
      <c s="340"/>
      <c s="340"/>
      <c s="339"/>
      <c s="373"/>
      <c s="334">
        <f t="shared" si="158"/>
        <v>0</v>
      </c>
      <c s="374">
        <f t="shared" si="159"/>
        <v>0</v>
      </c>
      <c s="375"/>
      <c s="376"/>
      <c s="395" t="str">
        <f t="shared" si="156"/>
        <v/>
      </c>
      <c s="375"/>
      <c s="377"/>
    </row>
    <row r="2299" spans="4:19" ht="15.75">
      <c r="D2299">
        <f t="shared" si="157"/>
        <v>0</v>
      </c>
      <c s="338"/>
      <c s="338"/>
      <c s="337"/>
      <c s="339"/>
      <c s="340"/>
      <c s="340"/>
      <c s="339"/>
      <c s="373"/>
      <c s="334">
        <f t="shared" si="158"/>
        <v>0</v>
      </c>
      <c s="374">
        <f t="shared" si="159"/>
        <v>0</v>
      </c>
      <c s="375"/>
      <c s="376"/>
      <c s="395" t="str">
        <f t="shared" si="156"/>
        <v/>
      </c>
      <c s="375"/>
      <c s="377"/>
    </row>
    <row r="2300" spans="4:19" ht="15.75">
      <c r="D2300">
        <f t="shared" si="157"/>
        <v>0</v>
      </c>
      <c s="338"/>
      <c s="338"/>
      <c s="337"/>
      <c s="339"/>
      <c s="340"/>
      <c s="340"/>
      <c s="339"/>
      <c s="373"/>
      <c s="334">
        <f t="shared" si="158"/>
        <v>0</v>
      </c>
      <c s="374">
        <f t="shared" si="159"/>
        <v>0</v>
      </c>
      <c s="375"/>
      <c s="376"/>
      <c s="395" t="str">
        <f t="shared" si="156"/>
        <v/>
      </c>
      <c s="375"/>
      <c s="377"/>
    </row>
    <row r="2301" spans="4:19" ht="15.75">
      <c r="D2301">
        <f t="shared" si="157"/>
        <v>0</v>
      </c>
      <c s="338"/>
      <c s="338"/>
      <c s="337"/>
      <c s="339"/>
      <c s="340"/>
      <c s="340"/>
      <c s="339"/>
      <c s="373"/>
      <c s="334">
        <f t="shared" si="158"/>
        <v>0</v>
      </c>
      <c s="374">
        <f t="shared" si="159"/>
        <v>0</v>
      </c>
      <c s="375"/>
      <c s="376"/>
      <c s="395" t="str">
        <f t="shared" si="156"/>
        <v/>
      </c>
      <c s="375"/>
      <c s="377"/>
    </row>
    <row r="2302" spans="4:19" ht="15.75">
      <c r="D2302">
        <f t="shared" si="157"/>
        <v>0</v>
      </c>
      <c s="338"/>
      <c s="338"/>
      <c s="337"/>
      <c s="339"/>
      <c s="340"/>
      <c s="340"/>
      <c s="339"/>
      <c s="373"/>
      <c s="334">
        <f t="shared" si="158"/>
        <v>0</v>
      </c>
      <c s="374">
        <f t="shared" si="159"/>
        <v>0</v>
      </c>
      <c s="375"/>
      <c s="376"/>
      <c s="395" t="str">
        <f t="shared" si="156"/>
        <v/>
      </c>
      <c s="375"/>
      <c s="377"/>
    </row>
    <row r="2303" spans="4:19" ht="15.75">
      <c r="D2303">
        <f t="shared" si="157"/>
        <v>0</v>
      </c>
      <c s="338"/>
      <c s="338"/>
      <c s="337"/>
      <c s="339"/>
      <c s="340"/>
      <c s="340"/>
      <c s="339"/>
      <c s="373"/>
      <c s="334">
        <f t="shared" si="158"/>
        <v>0</v>
      </c>
      <c s="374">
        <f t="shared" si="159"/>
        <v>0</v>
      </c>
      <c s="375"/>
      <c s="376"/>
      <c s="395" t="str">
        <f t="shared" si="156"/>
        <v/>
      </c>
      <c s="375"/>
      <c s="377"/>
    </row>
    <row r="2304" spans="4:19" ht="15.75">
      <c r="D2304">
        <f t="shared" si="157"/>
        <v>0</v>
      </c>
      <c s="338"/>
      <c s="338"/>
      <c s="337"/>
      <c s="339"/>
      <c s="340"/>
      <c s="340"/>
      <c s="339"/>
      <c s="373"/>
      <c s="334">
        <f t="shared" si="158"/>
        <v>0</v>
      </c>
      <c s="374">
        <f t="shared" si="159"/>
        <v>0</v>
      </c>
      <c s="375"/>
      <c s="376"/>
      <c s="395" t="str">
        <f t="shared" si="156"/>
        <v/>
      </c>
      <c s="375"/>
      <c s="377"/>
    </row>
    <row r="2305" spans="4:19" ht="15.75">
      <c r="D2305">
        <f t="shared" si="157"/>
        <v>0</v>
      </c>
      <c s="338"/>
      <c s="338"/>
      <c s="337"/>
      <c s="339"/>
      <c s="340"/>
      <c s="340"/>
      <c s="339"/>
      <c s="373"/>
      <c s="334">
        <f t="shared" si="158"/>
        <v>0</v>
      </c>
      <c s="374">
        <f t="shared" si="159"/>
        <v>0</v>
      </c>
      <c s="375"/>
      <c s="376"/>
      <c s="395" t="str">
        <f t="shared" si="156"/>
        <v/>
      </c>
      <c s="375"/>
      <c s="377"/>
    </row>
    <row r="2306" spans="4:19" ht="15.75">
      <c r="D2306">
        <f t="shared" si="157"/>
        <v>0</v>
      </c>
      <c s="338"/>
      <c s="338"/>
      <c s="337"/>
      <c s="339"/>
      <c s="340"/>
      <c s="340"/>
      <c s="339"/>
      <c s="373"/>
      <c s="334">
        <f t="shared" si="158"/>
        <v>0</v>
      </c>
      <c s="374">
        <f t="shared" si="159"/>
        <v>0</v>
      </c>
      <c s="375"/>
      <c s="376"/>
      <c s="395" t="str">
        <f t="shared" si="156"/>
        <v/>
      </c>
      <c s="375"/>
      <c s="377"/>
    </row>
    <row r="2307" spans="4:19" ht="15.75">
      <c r="D2307">
        <f t="shared" si="157"/>
        <v>0</v>
      </c>
      <c s="338"/>
      <c s="338"/>
      <c s="337"/>
      <c s="339"/>
      <c s="340"/>
      <c s="340"/>
      <c s="339"/>
      <c s="373"/>
      <c s="334">
        <f t="shared" si="158"/>
        <v>0</v>
      </c>
      <c s="374">
        <f t="shared" si="159"/>
        <v>0</v>
      </c>
      <c s="375"/>
      <c s="376"/>
      <c s="395" t="str">
        <f t="shared" si="156"/>
        <v/>
      </c>
      <c s="375"/>
      <c s="377"/>
    </row>
    <row r="2308" spans="4:19" ht="15.75">
      <c r="D2308">
        <f t="shared" si="157"/>
        <v>0</v>
      </c>
      <c s="338"/>
      <c s="338"/>
      <c s="337"/>
      <c s="339"/>
      <c s="340"/>
      <c s="340"/>
      <c s="339"/>
      <c s="373"/>
      <c s="334">
        <f t="shared" si="158"/>
        <v>0</v>
      </c>
      <c s="374">
        <f t="shared" si="159"/>
        <v>0</v>
      </c>
      <c s="375"/>
      <c s="376"/>
      <c s="395" t="str">
        <f t="shared" si="156"/>
        <v/>
      </c>
      <c s="375"/>
      <c s="377"/>
    </row>
    <row r="2309" spans="4:19" ht="15.75">
      <c r="D2309">
        <f t="shared" si="157"/>
        <v>0</v>
      </c>
      <c s="338"/>
      <c s="338"/>
      <c s="337"/>
      <c s="339"/>
      <c s="340"/>
      <c s="340"/>
      <c s="339"/>
      <c s="373"/>
      <c s="334">
        <f t="shared" si="158"/>
        <v>0</v>
      </c>
      <c s="374">
        <f t="shared" si="159"/>
        <v>0</v>
      </c>
      <c s="375"/>
      <c s="376"/>
      <c s="395" t="str">
        <f t="shared" si="156"/>
        <v/>
      </c>
      <c s="375"/>
      <c s="377"/>
    </row>
    <row r="2310" spans="4:19" ht="15.75">
      <c r="D2310">
        <f t="shared" si="157"/>
        <v>0</v>
      </c>
      <c s="338"/>
      <c s="338"/>
      <c s="337"/>
      <c s="339"/>
      <c s="340"/>
      <c s="340"/>
      <c s="339"/>
      <c s="373"/>
      <c s="334">
        <f t="shared" si="158"/>
        <v>0</v>
      </c>
      <c s="374">
        <f t="shared" si="159"/>
        <v>0</v>
      </c>
      <c s="375"/>
      <c s="376"/>
      <c s="395" t="str">
        <f t="shared" si="156"/>
        <v/>
      </c>
      <c s="375"/>
      <c s="377"/>
    </row>
    <row r="2311" spans="4:19" ht="15.75">
      <c r="D2311">
        <f t="shared" si="157"/>
        <v>0</v>
      </c>
      <c s="338"/>
      <c s="338"/>
      <c s="337"/>
      <c s="339"/>
      <c s="340"/>
      <c s="340"/>
      <c s="339"/>
      <c s="373"/>
      <c s="334">
        <f t="shared" si="158"/>
        <v>0</v>
      </c>
      <c s="374">
        <f t="shared" si="159"/>
        <v>0</v>
      </c>
      <c s="375"/>
      <c s="376"/>
      <c s="395" t="str">
        <f t="shared" si="160" ref="Q2311:Q2374">SUBSTITUTE(P2311,LEFT(P2311,8),"xxxxxxxx")</f>
        <v/>
      </c>
      <c s="375"/>
      <c s="377"/>
    </row>
    <row r="2312" spans="4:19" ht="15.75">
      <c r="D2312">
        <f t="shared" si="157"/>
        <v>0</v>
      </c>
      <c s="338"/>
      <c s="338"/>
      <c s="337"/>
      <c s="339"/>
      <c s="340"/>
      <c s="340"/>
      <c s="339"/>
      <c s="373"/>
      <c s="334">
        <f t="shared" si="158"/>
        <v>0</v>
      </c>
      <c s="374">
        <f t="shared" si="159"/>
        <v>0</v>
      </c>
      <c s="375"/>
      <c s="376"/>
      <c s="395" t="str">
        <f t="shared" si="160"/>
        <v/>
      </c>
      <c s="375"/>
      <c s="377"/>
    </row>
    <row r="2313" spans="4:19" ht="15.75">
      <c r="D2313">
        <f t="shared" si="157"/>
        <v>0</v>
      </c>
      <c s="338"/>
      <c s="338"/>
      <c s="337"/>
      <c s="339"/>
      <c s="340"/>
      <c s="340"/>
      <c s="339"/>
      <c s="373"/>
      <c s="334">
        <f t="shared" si="158"/>
        <v>0</v>
      </c>
      <c s="374">
        <f t="shared" si="159"/>
        <v>0</v>
      </c>
      <c s="375"/>
      <c s="376"/>
      <c s="395" t="str">
        <f t="shared" si="160"/>
        <v/>
      </c>
      <c s="375"/>
      <c s="377"/>
    </row>
    <row r="2314" spans="4:19" ht="15.75">
      <c r="D2314">
        <f t="shared" si="157"/>
        <v>0</v>
      </c>
      <c s="338"/>
      <c s="338"/>
      <c s="337"/>
      <c s="339"/>
      <c s="340"/>
      <c s="340"/>
      <c s="339"/>
      <c s="373"/>
      <c s="334">
        <f t="shared" si="158"/>
        <v>0</v>
      </c>
      <c s="374">
        <f t="shared" si="159"/>
        <v>0</v>
      </c>
      <c s="375"/>
      <c s="376"/>
      <c s="395" t="str">
        <f t="shared" si="160"/>
        <v/>
      </c>
      <c s="375"/>
      <c s="377"/>
    </row>
    <row r="2315" spans="4:19" ht="15.75">
      <c r="D2315">
        <f t="shared" si="157"/>
        <v>0</v>
      </c>
      <c s="338"/>
      <c s="338"/>
      <c s="337"/>
      <c s="339"/>
      <c s="340"/>
      <c s="340"/>
      <c s="339"/>
      <c s="373"/>
      <c s="334">
        <f t="shared" si="158"/>
        <v>0</v>
      </c>
      <c s="374">
        <f t="shared" si="159"/>
        <v>0</v>
      </c>
      <c s="375"/>
      <c s="376"/>
      <c s="395" t="str">
        <f t="shared" si="160"/>
        <v/>
      </c>
      <c s="375"/>
      <c s="377"/>
    </row>
    <row r="2316" spans="4:19" ht="15.75">
      <c r="D2316">
        <f t="shared" si="157"/>
        <v>0</v>
      </c>
      <c s="338"/>
      <c s="338"/>
      <c s="337"/>
      <c s="339"/>
      <c s="340"/>
      <c s="340"/>
      <c s="339"/>
      <c s="373"/>
      <c s="334">
        <f t="shared" si="158"/>
        <v>0</v>
      </c>
      <c s="374">
        <f t="shared" si="159"/>
        <v>0</v>
      </c>
      <c s="375"/>
      <c s="376"/>
      <c s="395" t="str">
        <f t="shared" si="160"/>
        <v/>
      </c>
      <c s="375"/>
      <c s="377"/>
    </row>
    <row r="2317" spans="4:19" ht="15.75">
      <c r="D2317">
        <f t="shared" si="157"/>
        <v>0</v>
      </c>
      <c s="338"/>
      <c s="338"/>
      <c s="337"/>
      <c s="339"/>
      <c s="340"/>
      <c s="340"/>
      <c s="339"/>
      <c s="373"/>
      <c s="334">
        <f t="shared" si="158"/>
        <v>0</v>
      </c>
      <c s="374">
        <f t="shared" si="159"/>
        <v>0</v>
      </c>
      <c s="375"/>
      <c s="376"/>
      <c s="395" t="str">
        <f t="shared" si="160"/>
        <v/>
      </c>
      <c s="375"/>
      <c s="377"/>
    </row>
    <row r="2318" spans="4:19" ht="15.75">
      <c r="D2318">
        <f t="shared" si="157"/>
        <v>0</v>
      </c>
      <c s="338"/>
      <c s="338"/>
      <c s="337"/>
      <c s="339"/>
      <c s="340"/>
      <c s="340"/>
      <c s="339"/>
      <c s="373"/>
      <c s="334">
        <f t="shared" si="158"/>
        <v>0</v>
      </c>
      <c s="374">
        <f t="shared" si="159"/>
        <v>0</v>
      </c>
      <c s="375"/>
      <c s="376"/>
      <c s="395" t="str">
        <f t="shared" si="160"/>
        <v/>
      </c>
      <c s="375"/>
      <c s="377"/>
    </row>
    <row r="2319" spans="4:19" ht="15.75">
      <c r="D2319">
        <f t="shared" si="157"/>
        <v>0</v>
      </c>
      <c s="338"/>
      <c s="338"/>
      <c s="337"/>
      <c s="339"/>
      <c s="340"/>
      <c s="340"/>
      <c s="339"/>
      <c s="373"/>
      <c s="334">
        <f t="shared" si="158"/>
        <v>0</v>
      </c>
      <c s="374">
        <f t="shared" si="159"/>
        <v>0</v>
      </c>
      <c s="375"/>
      <c s="376"/>
      <c s="395" t="str">
        <f t="shared" si="160"/>
        <v/>
      </c>
      <c s="375"/>
      <c s="377"/>
    </row>
    <row r="2320" spans="4:19" ht="15.75">
      <c r="D2320">
        <f t="shared" si="157"/>
        <v>0</v>
      </c>
      <c s="338"/>
      <c s="338"/>
      <c s="337"/>
      <c s="339"/>
      <c s="340"/>
      <c s="340"/>
      <c s="339"/>
      <c s="373"/>
      <c s="334">
        <f t="shared" si="158"/>
        <v>0</v>
      </c>
      <c s="374">
        <f t="shared" si="159"/>
        <v>0</v>
      </c>
      <c s="375"/>
      <c s="376"/>
      <c s="395" t="str">
        <f t="shared" si="160"/>
        <v/>
      </c>
      <c s="375"/>
      <c s="377"/>
    </row>
    <row r="2321" spans="4:19" ht="15.75">
      <c r="D2321">
        <f t="shared" si="157"/>
        <v>0</v>
      </c>
      <c s="338"/>
      <c s="338"/>
      <c s="337"/>
      <c s="339"/>
      <c s="340"/>
      <c s="340"/>
      <c s="339"/>
      <c s="373"/>
      <c s="334">
        <f t="shared" si="158"/>
        <v>0</v>
      </c>
      <c s="374">
        <f t="shared" si="159"/>
        <v>0</v>
      </c>
      <c s="375"/>
      <c s="376"/>
      <c s="395" t="str">
        <f t="shared" si="160"/>
        <v/>
      </c>
      <c s="375"/>
      <c s="377"/>
    </row>
    <row r="2322" spans="4:19" ht="15.75">
      <c r="D2322">
        <f t="shared" si="157"/>
        <v>0</v>
      </c>
      <c s="338"/>
      <c s="338"/>
      <c s="337"/>
      <c s="339"/>
      <c s="340"/>
      <c s="340"/>
      <c s="339"/>
      <c s="373"/>
      <c s="334">
        <f t="shared" si="158"/>
        <v>0</v>
      </c>
      <c s="374">
        <f t="shared" si="159"/>
        <v>0</v>
      </c>
      <c s="375"/>
      <c s="376"/>
      <c s="395" t="str">
        <f t="shared" si="160"/>
        <v/>
      </c>
      <c s="375"/>
      <c s="377"/>
    </row>
    <row r="2323" spans="4:19" ht="15.75">
      <c r="D2323">
        <f t="shared" si="157"/>
        <v>0</v>
      </c>
      <c s="338"/>
      <c s="338"/>
      <c s="337"/>
      <c s="339"/>
      <c s="340"/>
      <c s="340"/>
      <c s="339"/>
      <c s="373"/>
      <c s="334">
        <f t="shared" si="158"/>
        <v>0</v>
      </c>
      <c s="374">
        <f t="shared" si="159"/>
        <v>0</v>
      </c>
      <c s="375"/>
      <c s="376"/>
      <c s="395" t="str">
        <f t="shared" si="160"/>
        <v/>
      </c>
      <c s="375"/>
      <c s="377"/>
    </row>
    <row r="2324" spans="4:19" ht="15.75">
      <c r="D2324">
        <f t="shared" si="157"/>
        <v>0</v>
      </c>
      <c s="338"/>
      <c s="338"/>
      <c s="337"/>
      <c s="339"/>
      <c s="340"/>
      <c s="340"/>
      <c s="339"/>
      <c s="373"/>
      <c s="334">
        <f t="shared" si="158"/>
        <v>0</v>
      </c>
      <c s="374">
        <f t="shared" si="159"/>
        <v>0</v>
      </c>
      <c s="375"/>
      <c s="376"/>
      <c s="395" t="str">
        <f t="shared" si="160"/>
        <v/>
      </c>
      <c s="375"/>
      <c s="377"/>
    </row>
    <row r="2325" spans="4:19" ht="15.75">
      <c r="D2325">
        <f t="shared" si="157"/>
        <v>0</v>
      </c>
      <c s="338"/>
      <c s="338"/>
      <c s="337"/>
      <c s="339"/>
      <c s="340"/>
      <c s="340"/>
      <c s="339"/>
      <c s="373"/>
      <c s="334">
        <f t="shared" si="158"/>
        <v>0</v>
      </c>
      <c s="374">
        <f t="shared" si="159"/>
        <v>0</v>
      </c>
      <c s="375"/>
      <c s="376"/>
      <c s="395" t="str">
        <f t="shared" si="160"/>
        <v/>
      </c>
      <c s="375"/>
      <c s="377"/>
    </row>
    <row r="2326" spans="4:19" ht="15.75">
      <c r="D2326">
        <f t="shared" si="157"/>
        <v>0</v>
      </c>
      <c s="338"/>
      <c s="338"/>
      <c s="337"/>
      <c s="339"/>
      <c s="340"/>
      <c s="340"/>
      <c s="339"/>
      <c s="373"/>
      <c s="334">
        <f t="shared" si="158"/>
        <v>0</v>
      </c>
      <c s="374">
        <f t="shared" si="159"/>
        <v>0</v>
      </c>
      <c s="375"/>
      <c s="376"/>
      <c s="395" t="str">
        <f t="shared" si="160"/>
        <v/>
      </c>
      <c s="375"/>
      <c s="377"/>
    </row>
    <row r="2327" spans="4:19" ht="15.75">
      <c r="D2327">
        <f t="shared" si="157"/>
        <v>0</v>
      </c>
      <c s="338"/>
      <c s="338"/>
      <c s="337"/>
      <c s="339"/>
      <c s="340"/>
      <c s="340"/>
      <c s="339"/>
      <c s="373"/>
      <c s="334">
        <f t="shared" si="158"/>
        <v>0</v>
      </c>
      <c s="374">
        <f t="shared" si="159"/>
        <v>0</v>
      </c>
      <c s="375"/>
      <c s="376"/>
      <c s="395" t="str">
        <f t="shared" si="160"/>
        <v/>
      </c>
      <c s="375"/>
      <c s="377"/>
    </row>
    <row r="2328" spans="4:19" ht="15.75">
      <c r="D2328">
        <f t="shared" si="157"/>
        <v>0</v>
      </c>
      <c s="338"/>
      <c s="338"/>
      <c s="337"/>
      <c s="339"/>
      <c s="340"/>
      <c s="340"/>
      <c s="339"/>
      <c s="373"/>
      <c s="334">
        <f t="shared" si="158"/>
        <v>0</v>
      </c>
      <c s="374">
        <f t="shared" si="159"/>
        <v>0</v>
      </c>
      <c s="375"/>
      <c s="376"/>
      <c s="395" t="str">
        <f t="shared" si="160"/>
        <v/>
      </c>
      <c s="375"/>
      <c s="377"/>
    </row>
    <row r="2329" spans="4:19" ht="15.75">
      <c r="D2329">
        <f t="shared" si="157"/>
        <v>0</v>
      </c>
      <c s="338"/>
      <c s="338"/>
      <c s="337"/>
      <c s="339"/>
      <c s="340"/>
      <c s="340"/>
      <c s="339"/>
      <c s="373"/>
      <c s="334">
        <f t="shared" si="158"/>
        <v>0</v>
      </c>
      <c s="374">
        <f t="shared" si="159"/>
        <v>0</v>
      </c>
      <c s="375"/>
      <c s="376"/>
      <c s="395" t="str">
        <f t="shared" si="160"/>
        <v/>
      </c>
      <c s="375"/>
      <c s="377"/>
    </row>
    <row r="2330" spans="4:19" ht="15.75">
      <c r="D2330">
        <f t="shared" si="157"/>
        <v>0</v>
      </c>
      <c s="338"/>
      <c s="338"/>
      <c s="337"/>
      <c s="339"/>
      <c s="340"/>
      <c s="340"/>
      <c s="339"/>
      <c s="373"/>
      <c s="334">
        <f t="shared" si="158"/>
        <v>0</v>
      </c>
      <c s="374">
        <f t="shared" si="159"/>
        <v>0</v>
      </c>
      <c s="375"/>
      <c s="376"/>
      <c s="395" t="str">
        <f t="shared" si="160"/>
        <v/>
      </c>
      <c s="375"/>
      <c s="377"/>
    </row>
    <row r="2331" spans="4:19" ht="15.75">
      <c r="D2331">
        <f t="shared" si="157"/>
        <v>0</v>
      </c>
      <c s="338"/>
      <c s="338"/>
      <c s="337"/>
      <c s="339"/>
      <c s="340"/>
      <c s="340"/>
      <c s="339"/>
      <c s="373"/>
      <c s="334">
        <f t="shared" si="158"/>
        <v>0</v>
      </c>
      <c s="374">
        <f t="shared" si="159"/>
        <v>0</v>
      </c>
      <c s="375"/>
      <c s="376"/>
      <c s="395" t="str">
        <f t="shared" si="160"/>
        <v/>
      </c>
      <c s="375"/>
      <c s="377"/>
    </row>
    <row r="2332" spans="4:19" ht="15.75">
      <c r="D2332">
        <f t="shared" si="157"/>
        <v>0</v>
      </c>
      <c s="338"/>
      <c s="338"/>
      <c s="337"/>
      <c s="339"/>
      <c s="340"/>
      <c s="340"/>
      <c s="339"/>
      <c s="373"/>
      <c s="334">
        <f t="shared" si="158"/>
        <v>0</v>
      </c>
      <c s="374">
        <f t="shared" si="159"/>
        <v>0</v>
      </c>
      <c s="375"/>
      <c s="376"/>
      <c s="395" t="str">
        <f t="shared" si="160"/>
        <v/>
      </c>
      <c s="375"/>
      <c s="377"/>
    </row>
    <row r="2333" spans="4:19" ht="15.75">
      <c r="D2333">
        <f t="shared" si="157"/>
        <v>0</v>
      </c>
      <c s="338"/>
      <c s="338"/>
      <c s="337"/>
      <c s="339"/>
      <c s="340"/>
      <c s="340"/>
      <c s="339"/>
      <c s="373"/>
      <c s="334">
        <f t="shared" si="158"/>
        <v>0</v>
      </c>
      <c s="374">
        <f t="shared" si="159"/>
        <v>0</v>
      </c>
      <c s="375"/>
      <c s="376"/>
      <c s="395" t="str">
        <f t="shared" si="160"/>
        <v/>
      </c>
      <c s="375"/>
      <c s="377"/>
    </row>
    <row r="2334" spans="4:19" ht="15.75">
      <c r="D2334">
        <f t="shared" si="157"/>
        <v>0</v>
      </c>
      <c s="338"/>
      <c s="338"/>
      <c s="337"/>
      <c s="339"/>
      <c s="340"/>
      <c s="340"/>
      <c s="339"/>
      <c s="373"/>
      <c s="334">
        <f t="shared" si="158"/>
        <v>0</v>
      </c>
      <c s="374">
        <f t="shared" si="159"/>
        <v>0</v>
      </c>
      <c s="375"/>
      <c s="376"/>
      <c s="395" t="str">
        <f t="shared" si="160"/>
        <v/>
      </c>
      <c s="375"/>
      <c s="377"/>
    </row>
    <row r="2335" spans="4:19" ht="15.75">
      <c r="D2335">
        <f t="shared" si="157"/>
        <v>0</v>
      </c>
      <c s="338"/>
      <c s="338"/>
      <c s="337"/>
      <c s="339"/>
      <c s="340"/>
      <c s="340"/>
      <c s="339"/>
      <c s="373"/>
      <c s="334">
        <f t="shared" si="158"/>
        <v>0</v>
      </c>
      <c s="374">
        <f t="shared" si="159"/>
        <v>0</v>
      </c>
      <c s="375"/>
      <c s="376"/>
      <c s="395" t="str">
        <f t="shared" si="160"/>
        <v/>
      </c>
      <c s="375"/>
      <c s="377"/>
    </row>
    <row r="2336" spans="4:19" ht="15.75">
      <c r="D2336">
        <f t="shared" si="157"/>
        <v>0</v>
      </c>
      <c s="338"/>
      <c s="338"/>
      <c s="337"/>
      <c s="339"/>
      <c s="340"/>
      <c s="340"/>
      <c s="339"/>
      <c s="373"/>
      <c s="334">
        <f t="shared" si="158"/>
        <v>0</v>
      </c>
      <c s="374">
        <f t="shared" si="159"/>
        <v>0</v>
      </c>
      <c s="375"/>
      <c s="376"/>
      <c s="395" t="str">
        <f t="shared" si="160"/>
        <v/>
      </c>
      <c s="375"/>
      <c s="377"/>
    </row>
    <row r="2337" spans="4:19" ht="15.75">
      <c r="D2337">
        <f t="shared" si="157"/>
        <v>0</v>
      </c>
      <c s="338"/>
      <c s="338"/>
      <c s="337"/>
      <c s="339"/>
      <c s="340"/>
      <c s="340"/>
      <c s="339"/>
      <c s="373"/>
      <c s="334">
        <f t="shared" si="158"/>
        <v>0</v>
      </c>
      <c s="374">
        <f t="shared" si="159"/>
        <v>0</v>
      </c>
      <c s="375"/>
      <c s="376"/>
      <c s="395" t="str">
        <f t="shared" si="160"/>
        <v/>
      </c>
      <c s="375"/>
      <c s="377"/>
    </row>
    <row r="2338" spans="4:19" ht="15.75">
      <c r="D2338">
        <f t="shared" si="157"/>
        <v>0</v>
      </c>
      <c s="338"/>
      <c s="338"/>
      <c s="337"/>
      <c s="339"/>
      <c s="340"/>
      <c s="340"/>
      <c s="339"/>
      <c s="373"/>
      <c s="334">
        <f t="shared" si="158"/>
        <v>0</v>
      </c>
      <c s="374">
        <f t="shared" si="159"/>
        <v>0</v>
      </c>
      <c s="375"/>
      <c s="376"/>
      <c s="395" t="str">
        <f t="shared" si="160"/>
        <v/>
      </c>
      <c s="375"/>
      <c s="377"/>
    </row>
    <row r="2339" spans="4:19" ht="15.75">
      <c r="D2339">
        <f t="shared" si="157"/>
        <v>0</v>
      </c>
      <c s="338"/>
      <c s="338"/>
      <c s="337"/>
      <c s="339"/>
      <c s="340"/>
      <c s="340"/>
      <c s="339"/>
      <c s="373"/>
      <c s="334">
        <f t="shared" si="158"/>
        <v>0</v>
      </c>
      <c s="374">
        <f t="shared" si="159"/>
        <v>0</v>
      </c>
      <c s="375"/>
      <c s="376"/>
      <c s="395" t="str">
        <f t="shared" si="160"/>
        <v/>
      </c>
      <c s="375"/>
      <c s="377"/>
    </row>
    <row r="2340" spans="4:19" ht="15.75">
      <c r="D2340">
        <f t="shared" si="161" ref="D2340:D2403">IF(E2340&gt;=1,(IF(LEN(I2340)&gt;=2,(IF(LEN(K2340)&gt;=1,(IF(N2340&gt;=18,1,0)),0)),0)),0)</f>
        <v>0</v>
      </c>
      <c s="338"/>
      <c s="338"/>
      <c s="337"/>
      <c s="339"/>
      <c s="340"/>
      <c s="340"/>
      <c s="339"/>
      <c s="373"/>
      <c s="334">
        <f t="shared" si="158"/>
        <v>0</v>
      </c>
      <c s="374">
        <f t="shared" si="159"/>
        <v>0</v>
      </c>
      <c s="375"/>
      <c s="376"/>
      <c s="395" t="str">
        <f t="shared" si="160"/>
        <v/>
      </c>
      <c s="375"/>
      <c s="377"/>
    </row>
    <row r="2341" spans="4:19" ht="15.75">
      <c r="D2341">
        <f t="shared" si="161"/>
        <v>0</v>
      </c>
      <c s="338"/>
      <c s="338"/>
      <c s="337"/>
      <c s="339"/>
      <c s="340"/>
      <c s="340"/>
      <c s="339"/>
      <c s="373"/>
      <c s="334">
        <f t="shared" si="162" ref="M2341:M2404">IFERROR(IF(D2341&gt;=1,(IF(L2341&gt;=$H$1,ROUNDDOWN(($G$1-L2341)/365,0),0)),0),0)</f>
        <v>0</v>
      </c>
      <c s="374">
        <f t="shared" si="163" ref="N2341:N2404">IFERROR(IF(D2341&gt;=1,(IF(L2341&gt;=$H$1,ROUNDDOWN(($G$1-L2341)/365,0),0)),0),0)</f>
        <v>0</v>
      </c>
      <c s="375"/>
      <c s="376"/>
      <c s="395" t="str">
        <f t="shared" si="160"/>
        <v/>
      </c>
      <c s="375"/>
      <c s="377"/>
    </row>
    <row r="2342" spans="4:19" ht="15.75">
      <c r="D2342">
        <f t="shared" si="161"/>
        <v>0</v>
      </c>
      <c s="338"/>
      <c s="338"/>
      <c s="337"/>
      <c s="339"/>
      <c s="340"/>
      <c s="340"/>
      <c s="339"/>
      <c s="373"/>
      <c s="334">
        <f t="shared" si="162"/>
        <v>0</v>
      </c>
      <c s="374">
        <f t="shared" si="163"/>
        <v>0</v>
      </c>
      <c s="375"/>
      <c s="376"/>
      <c s="395" t="str">
        <f t="shared" si="160"/>
        <v/>
      </c>
      <c s="375"/>
      <c s="377"/>
    </row>
    <row r="2343" spans="4:19" ht="15.75">
      <c r="D2343">
        <f t="shared" si="161"/>
        <v>0</v>
      </c>
      <c s="338"/>
      <c s="338"/>
      <c s="337"/>
      <c s="339"/>
      <c s="340"/>
      <c s="340"/>
      <c s="339"/>
      <c s="373"/>
      <c s="334">
        <f t="shared" si="162"/>
        <v>0</v>
      </c>
      <c s="374">
        <f t="shared" si="163"/>
        <v>0</v>
      </c>
      <c s="375"/>
      <c s="376"/>
      <c s="395" t="str">
        <f t="shared" si="160"/>
        <v/>
      </c>
      <c s="375"/>
      <c s="377"/>
    </row>
    <row r="2344" spans="4:19" ht="15.75">
      <c r="D2344">
        <f t="shared" si="161"/>
        <v>0</v>
      </c>
      <c s="338"/>
      <c s="338"/>
      <c s="337"/>
      <c s="339"/>
      <c s="340"/>
      <c s="340"/>
      <c s="339"/>
      <c s="373"/>
      <c s="334">
        <f t="shared" si="162"/>
        <v>0</v>
      </c>
      <c s="374">
        <f t="shared" si="163"/>
        <v>0</v>
      </c>
      <c s="375"/>
      <c s="376"/>
      <c s="395" t="str">
        <f t="shared" si="160"/>
        <v/>
      </c>
      <c s="375"/>
      <c s="377"/>
    </row>
    <row r="2345" spans="4:19" ht="15.75">
      <c r="D2345">
        <f t="shared" si="161"/>
        <v>0</v>
      </c>
      <c s="338"/>
      <c s="338"/>
      <c s="337"/>
      <c s="339"/>
      <c s="340"/>
      <c s="340"/>
      <c s="339"/>
      <c s="373"/>
      <c s="334">
        <f t="shared" si="162"/>
        <v>0</v>
      </c>
      <c s="374">
        <f t="shared" si="163"/>
        <v>0</v>
      </c>
      <c s="375"/>
      <c s="376"/>
      <c s="395" t="str">
        <f t="shared" si="160"/>
        <v/>
      </c>
      <c s="375"/>
      <c s="377"/>
    </row>
    <row r="2346" spans="4:19" ht="15.75">
      <c r="D2346">
        <f t="shared" si="161"/>
        <v>0</v>
      </c>
      <c s="338"/>
      <c s="338"/>
      <c s="337"/>
      <c s="339"/>
      <c s="340"/>
      <c s="340"/>
      <c s="339"/>
      <c s="373"/>
      <c s="334">
        <f t="shared" si="162"/>
        <v>0</v>
      </c>
      <c s="374">
        <f t="shared" si="163"/>
        <v>0</v>
      </c>
      <c s="375"/>
      <c s="376"/>
      <c s="395" t="str">
        <f t="shared" si="160"/>
        <v/>
      </c>
      <c s="375"/>
      <c s="377"/>
    </row>
    <row r="2347" spans="4:19" ht="15.75">
      <c r="D2347">
        <f t="shared" si="161"/>
        <v>0</v>
      </c>
      <c s="338"/>
      <c s="338"/>
      <c s="337"/>
      <c s="339"/>
      <c s="340"/>
      <c s="340"/>
      <c s="339"/>
      <c s="373"/>
      <c s="334">
        <f t="shared" si="162"/>
        <v>0</v>
      </c>
      <c s="374">
        <f t="shared" si="163"/>
        <v>0</v>
      </c>
      <c s="375"/>
      <c s="376"/>
      <c s="395" t="str">
        <f t="shared" si="160"/>
        <v/>
      </c>
      <c s="375"/>
      <c s="377"/>
    </row>
    <row r="2348" spans="4:19" ht="15.75">
      <c r="D2348">
        <f t="shared" si="161"/>
        <v>0</v>
      </c>
      <c s="338"/>
      <c s="338"/>
      <c s="337"/>
      <c s="339"/>
      <c s="340"/>
      <c s="340"/>
      <c s="339"/>
      <c s="373"/>
      <c s="334">
        <f t="shared" si="162"/>
        <v>0</v>
      </c>
      <c s="374">
        <f t="shared" si="163"/>
        <v>0</v>
      </c>
      <c s="375"/>
      <c s="376"/>
      <c s="395" t="str">
        <f t="shared" si="160"/>
        <v/>
      </c>
      <c s="375"/>
      <c s="377"/>
    </row>
    <row r="2349" spans="4:19" ht="15.75">
      <c r="D2349">
        <f t="shared" si="161"/>
        <v>0</v>
      </c>
      <c s="338"/>
      <c s="338"/>
      <c s="337"/>
      <c s="339"/>
      <c s="340"/>
      <c s="340"/>
      <c s="339"/>
      <c s="373"/>
      <c s="334">
        <f t="shared" si="162"/>
        <v>0</v>
      </c>
      <c s="374">
        <f t="shared" si="163"/>
        <v>0</v>
      </c>
      <c s="375"/>
      <c s="376"/>
      <c s="395" t="str">
        <f t="shared" si="160"/>
        <v/>
      </c>
      <c s="375"/>
      <c s="377"/>
    </row>
    <row r="2350" spans="4:19" ht="15.75">
      <c r="D2350">
        <f t="shared" si="161"/>
        <v>0</v>
      </c>
      <c s="338"/>
      <c s="338"/>
      <c s="337"/>
      <c s="339"/>
      <c s="340"/>
      <c s="340"/>
      <c s="339"/>
      <c s="373"/>
      <c s="334">
        <f t="shared" si="162"/>
        <v>0</v>
      </c>
      <c s="374">
        <f t="shared" si="163"/>
        <v>0</v>
      </c>
      <c s="375"/>
      <c s="376"/>
      <c s="395" t="str">
        <f t="shared" si="160"/>
        <v/>
      </c>
      <c s="375"/>
      <c s="377"/>
    </row>
    <row r="2351" spans="4:19" ht="15.75">
      <c r="D2351">
        <f t="shared" si="161"/>
        <v>0</v>
      </c>
      <c s="338"/>
      <c s="338"/>
      <c s="337"/>
      <c s="339"/>
      <c s="340"/>
      <c s="340"/>
      <c s="339"/>
      <c s="373"/>
      <c s="334">
        <f t="shared" si="162"/>
        <v>0</v>
      </c>
      <c s="374">
        <f t="shared" si="163"/>
        <v>0</v>
      </c>
      <c s="375"/>
      <c s="376"/>
      <c s="395" t="str">
        <f t="shared" si="160"/>
        <v/>
      </c>
      <c s="375"/>
      <c s="377"/>
    </row>
    <row r="2352" spans="4:19" ht="15.75">
      <c r="D2352">
        <f t="shared" si="161"/>
        <v>0</v>
      </c>
      <c s="338"/>
      <c s="338"/>
      <c s="337"/>
      <c s="339"/>
      <c s="340"/>
      <c s="340"/>
      <c s="339"/>
      <c s="373"/>
      <c s="334">
        <f t="shared" si="162"/>
        <v>0</v>
      </c>
      <c s="374">
        <f t="shared" si="163"/>
        <v>0</v>
      </c>
      <c s="375"/>
      <c s="376"/>
      <c s="395" t="str">
        <f t="shared" si="160"/>
        <v/>
      </c>
      <c s="375"/>
      <c s="377"/>
    </row>
    <row r="2353" spans="4:19" ht="15.75">
      <c r="D2353">
        <f t="shared" si="161"/>
        <v>0</v>
      </c>
      <c s="338"/>
      <c s="338"/>
      <c s="337"/>
      <c s="339"/>
      <c s="340"/>
      <c s="340"/>
      <c s="339"/>
      <c s="373"/>
      <c s="334">
        <f t="shared" si="162"/>
        <v>0</v>
      </c>
      <c s="374">
        <f t="shared" si="163"/>
        <v>0</v>
      </c>
      <c s="375"/>
      <c s="376"/>
      <c s="395" t="str">
        <f t="shared" si="160"/>
        <v/>
      </c>
      <c s="375"/>
      <c s="377"/>
    </row>
    <row r="2354" spans="4:19" ht="15.75">
      <c r="D2354">
        <f t="shared" si="161"/>
        <v>0</v>
      </c>
      <c s="338"/>
      <c s="338"/>
      <c s="337"/>
      <c s="339"/>
      <c s="340"/>
      <c s="340"/>
      <c s="339"/>
      <c s="373"/>
      <c s="334">
        <f t="shared" si="162"/>
        <v>0</v>
      </c>
      <c s="374">
        <f t="shared" si="163"/>
        <v>0</v>
      </c>
      <c s="375"/>
      <c s="376"/>
      <c s="395" t="str">
        <f t="shared" si="160"/>
        <v/>
      </c>
      <c s="375"/>
      <c s="377"/>
    </row>
    <row r="2355" spans="4:19" ht="15.75">
      <c r="D2355">
        <f t="shared" si="161"/>
        <v>0</v>
      </c>
      <c s="338"/>
      <c s="338"/>
      <c s="337"/>
      <c s="339"/>
      <c s="340"/>
      <c s="340"/>
      <c s="339"/>
      <c s="373"/>
      <c s="334">
        <f t="shared" si="162"/>
        <v>0</v>
      </c>
      <c s="374">
        <f t="shared" si="163"/>
        <v>0</v>
      </c>
      <c s="375"/>
      <c s="376"/>
      <c s="395" t="str">
        <f t="shared" si="160"/>
        <v/>
      </c>
      <c s="375"/>
      <c s="377"/>
    </row>
    <row r="2356" spans="4:19" ht="15.75">
      <c r="D2356">
        <f t="shared" si="161"/>
        <v>0</v>
      </c>
      <c s="338"/>
      <c s="338"/>
      <c s="337"/>
      <c s="339"/>
      <c s="340"/>
      <c s="340"/>
      <c s="339"/>
      <c s="373"/>
      <c s="334">
        <f t="shared" si="162"/>
        <v>0</v>
      </c>
      <c s="374">
        <f t="shared" si="163"/>
        <v>0</v>
      </c>
      <c s="375"/>
      <c s="376"/>
      <c s="395" t="str">
        <f t="shared" si="160"/>
        <v/>
      </c>
      <c s="375"/>
      <c s="377"/>
    </row>
    <row r="2357" spans="4:19" ht="15.75">
      <c r="D2357">
        <f t="shared" si="161"/>
        <v>0</v>
      </c>
      <c s="338"/>
      <c s="338"/>
      <c s="337"/>
      <c s="339"/>
      <c s="340"/>
      <c s="340"/>
      <c s="339"/>
      <c s="373"/>
      <c s="334">
        <f t="shared" si="162"/>
        <v>0</v>
      </c>
      <c s="374">
        <f t="shared" si="163"/>
        <v>0</v>
      </c>
      <c s="375"/>
      <c s="376"/>
      <c s="395" t="str">
        <f t="shared" si="160"/>
        <v/>
      </c>
      <c s="375"/>
      <c s="377"/>
    </row>
    <row r="2358" spans="4:19" ht="15.75">
      <c r="D2358">
        <f t="shared" si="161"/>
        <v>0</v>
      </c>
      <c s="338"/>
      <c s="338"/>
      <c s="337"/>
      <c s="339"/>
      <c s="340"/>
      <c s="340"/>
      <c s="339"/>
      <c s="373"/>
      <c s="334">
        <f t="shared" si="162"/>
        <v>0</v>
      </c>
      <c s="374">
        <f t="shared" si="163"/>
        <v>0</v>
      </c>
      <c s="375"/>
      <c s="376"/>
      <c s="395" t="str">
        <f t="shared" si="160"/>
        <v/>
      </c>
      <c s="375"/>
      <c s="377"/>
    </row>
    <row r="2359" spans="4:19" ht="15.75">
      <c r="D2359">
        <f t="shared" si="161"/>
        <v>0</v>
      </c>
      <c s="338"/>
      <c s="338"/>
      <c s="337"/>
      <c s="339"/>
      <c s="340"/>
      <c s="340"/>
      <c s="339"/>
      <c s="373"/>
      <c s="334">
        <f t="shared" si="162"/>
        <v>0</v>
      </c>
      <c s="374">
        <f t="shared" si="163"/>
        <v>0</v>
      </c>
      <c s="375"/>
      <c s="376"/>
      <c s="395" t="str">
        <f t="shared" si="160"/>
        <v/>
      </c>
      <c s="375"/>
      <c s="377"/>
    </row>
    <row r="2360" spans="4:19" ht="15.75">
      <c r="D2360">
        <f t="shared" si="161"/>
        <v>0</v>
      </c>
      <c s="338"/>
      <c s="338"/>
      <c s="337"/>
      <c s="339"/>
      <c s="340"/>
      <c s="340"/>
      <c s="339"/>
      <c s="373"/>
      <c s="334">
        <f t="shared" si="162"/>
        <v>0</v>
      </c>
      <c s="374">
        <f t="shared" si="163"/>
        <v>0</v>
      </c>
      <c s="375"/>
      <c s="376"/>
      <c s="395" t="str">
        <f t="shared" si="160"/>
        <v/>
      </c>
      <c s="375"/>
      <c s="377"/>
    </row>
    <row r="2361" spans="4:19" ht="15.75">
      <c r="D2361">
        <f t="shared" si="161"/>
        <v>0</v>
      </c>
      <c s="338"/>
      <c s="338"/>
      <c s="337"/>
      <c s="339"/>
      <c s="340"/>
      <c s="340"/>
      <c s="339"/>
      <c s="373"/>
      <c s="334">
        <f t="shared" si="162"/>
        <v>0</v>
      </c>
      <c s="374">
        <f t="shared" si="163"/>
        <v>0</v>
      </c>
      <c s="375"/>
      <c s="376"/>
      <c s="395" t="str">
        <f t="shared" si="160"/>
        <v/>
      </c>
      <c s="375"/>
      <c s="377"/>
    </row>
    <row r="2362" spans="4:19" ht="15.75">
      <c r="D2362">
        <f t="shared" si="161"/>
        <v>0</v>
      </c>
      <c s="338"/>
      <c s="338"/>
      <c s="337"/>
      <c s="339"/>
      <c s="340"/>
      <c s="340"/>
      <c s="339"/>
      <c s="373"/>
      <c s="334">
        <f t="shared" si="162"/>
        <v>0</v>
      </c>
      <c s="374">
        <f t="shared" si="163"/>
        <v>0</v>
      </c>
      <c s="375"/>
      <c s="376"/>
      <c s="395" t="str">
        <f t="shared" si="160"/>
        <v/>
      </c>
      <c s="375"/>
      <c s="377"/>
    </row>
    <row r="2363" spans="4:19" ht="15.75">
      <c r="D2363">
        <f t="shared" si="161"/>
        <v>0</v>
      </c>
      <c s="338"/>
      <c s="338"/>
      <c s="337"/>
      <c s="339"/>
      <c s="340"/>
      <c s="340"/>
      <c s="339"/>
      <c s="373"/>
      <c s="334">
        <f t="shared" si="162"/>
        <v>0</v>
      </c>
      <c s="374">
        <f t="shared" si="163"/>
        <v>0</v>
      </c>
      <c s="375"/>
      <c s="376"/>
      <c s="395" t="str">
        <f t="shared" si="160"/>
        <v/>
      </c>
      <c s="375"/>
      <c s="377"/>
    </row>
    <row r="2364" spans="4:19" ht="15.75">
      <c r="D2364">
        <f t="shared" si="161"/>
        <v>0</v>
      </c>
      <c s="338"/>
      <c s="338"/>
      <c s="337"/>
      <c s="339"/>
      <c s="340"/>
      <c s="340"/>
      <c s="339"/>
      <c s="373"/>
      <c s="334">
        <f t="shared" si="162"/>
        <v>0</v>
      </c>
      <c s="374">
        <f t="shared" si="163"/>
        <v>0</v>
      </c>
      <c s="375"/>
      <c s="376"/>
      <c s="395" t="str">
        <f t="shared" si="160"/>
        <v/>
      </c>
      <c s="375"/>
      <c s="377"/>
    </row>
    <row r="2365" spans="4:19" ht="15.75">
      <c r="D2365">
        <f t="shared" si="161"/>
        <v>0</v>
      </c>
      <c s="338"/>
      <c s="338"/>
      <c s="337"/>
      <c s="339"/>
      <c s="340"/>
      <c s="340"/>
      <c s="339"/>
      <c s="373"/>
      <c s="334">
        <f t="shared" si="162"/>
        <v>0</v>
      </c>
      <c s="374">
        <f t="shared" si="163"/>
        <v>0</v>
      </c>
      <c s="375"/>
      <c s="376"/>
      <c s="395" t="str">
        <f t="shared" si="160"/>
        <v/>
      </c>
      <c s="375"/>
      <c s="377"/>
    </row>
    <row r="2366" spans="4:19" ht="15.75">
      <c r="D2366">
        <f t="shared" si="161"/>
        <v>0</v>
      </c>
      <c s="338"/>
      <c s="338"/>
      <c s="337"/>
      <c s="339"/>
      <c s="340"/>
      <c s="340"/>
      <c s="339"/>
      <c s="373"/>
      <c s="334">
        <f t="shared" si="162"/>
        <v>0</v>
      </c>
      <c s="374">
        <f t="shared" si="163"/>
        <v>0</v>
      </c>
      <c s="375"/>
      <c s="376"/>
      <c s="395" t="str">
        <f t="shared" si="160"/>
        <v/>
      </c>
      <c s="375"/>
      <c s="377"/>
    </row>
    <row r="2367" spans="4:19" ht="15.75">
      <c r="D2367">
        <f t="shared" si="161"/>
        <v>0</v>
      </c>
      <c s="338"/>
      <c s="338"/>
      <c s="337"/>
      <c s="339"/>
      <c s="340"/>
      <c s="340"/>
      <c s="339"/>
      <c s="373"/>
      <c s="334">
        <f t="shared" si="162"/>
        <v>0</v>
      </c>
      <c s="374">
        <f t="shared" si="163"/>
        <v>0</v>
      </c>
      <c s="375"/>
      <c s="376"/>
      <c s="395" t="str">
        <f t="shared" si="160"/>
        <v/>
      </c>
      <c s="375"/>
      <c s="377"/>
    </row>
    <row r="2368" spans="4:19" ht="15.75">
      <c r="D2368">
        <f t="shared" si="161"/>
        <v>0</v>
      </c>
      <c s="338"/>
      <c s="338"/>
      <c s="337"/>
      <c s="339"/>
      <c s="340"/>
      <c s="340"/>
      <c s="339"/>
      <c s="373"/>
      <c s="334">
        <f t="shared" si="162"/>
        <v>0</v>
      </c>
      <c s="374">
        <f t="shared" si="163"/>
        <v>0</v>
      </c>
      <c s="375"/>
      <c s="376"/>
      <c s="395" t="str">
        <f t="shared" si="160"/>
        <v/>
      </c>
      <c s="375"/>
      <c s="377"/>
    </row>
    <row r="2369" spans="4:19" ht="15.75">
      <c r="D2369">
        <f t="shared" si="161"/>
        <v>0</v>
      </c>
      <c s="338"/>
      <c s="338"/>
      <c s="337"/>
      <c s="339"/>
      <c s="340"/>
      <c s="340"/>
      <c s="339"/>
      <c s="373"/>
      <c s="334">
        <f t="shared" si="162"/>
        <v>0</v>
      </c>
      <c s="374">
        <f t="shared" si="163"/>
        <v>0</v>
      </c>
      <c s="375"/>
      <c s="376"/>
      <c s="395" t="str">
        <f t="shared" si="160"/>
        <v/>
      </c>
      <c s="375"/>
      <c s="377"/>
    </row>
    <row r="2370" spans="4:19" ht="15.75">
      <c r="D2370">
        <f t="shared" si="161"/>
        <v>0</v>
      </c>
      <c s="338"/>
      <c s="338"/>
      <c s="337"/>
      <c s="339"/>
      <c s="340"/>
      <c s="340"/>
      <c s="339"/>
      <c s="373"/>
      <c s="334">
        <f t="shared" si="162"/>
        <v>0</v>
      </c>
      <c s="374">
        <f t="shared" si="163"/>
        <v>0</v>
      </c>
      <c s="375"/>
      <c s="376"/>
      <c s="395" t="str">
        <f t="shared" si="160"/>
        <v/>
      </c>
      <c s="375"/>
      <c s="377"/>
    </row>
    <row r="2371" spans="4:19" ht="15.75">
      <c r="D2371">
        <f t="shared" si="161"/>
        <v>0</v>
      </c>
      <c s="338"/>
      <c s="338"/>
      <c s="337"/>
      <c s="339"/>
      <c s="340"/>
      <c s="340"/>
      <c s="339"/>
      <c s="373"/>
      <c s="334">
        <f t="shared" si="162"/>
        <v>0</v>
      </c>
      <c s="374">
        <f t="shared" si="163"/>
        <v>0</v>
      </c>
      <c s="375"/>
      <c s="376"/>
      <c s="395" t="str">
        <f t="shared" si="160"/>
        <v/>
      </c>
      <c s="375"/>
      <c s="377"/>
    </row>
    <row r="2372" spans="4:19" ht="15.75">
      <c r="D2372">
        <f t="shared" si="161"/>
        <v>0</v>
      </c>
      <c s="338"/>
      <c s="338"/>
      <c s="337"/>
      <c s="339"/>
      <c s="340"/>
      <c s="340"/>
      <c s="339"/>
      <c s="373"/>
      <c s="334">
        <f t="shared" si="162"/>
        <v>0</v>
      </c>
      <c s="374">
        <f t="shared" si="163"/>
        <v>0</v>
      </c>
      <c s="375"/>
      <c s="376"/>
      <c s="395" t="str">
        <f t="shared" si="160"/>
        <v/>
      </c>
      <c s="375"/>
      <c s="377"/>
    </row>
    <row r="2373" spans="4:19" ht="15.75">
      <c r="D2373">
        <f t="shared" si="161"/>
        <v>0</v>
      </c>
      <c s="338"/>
      <c s="338"/>
      <c s="337"/>
      <c s="339"/>
      <c s="340"/>
      <c s="340"/>
      <c s="339"/>
      <c s="373"/>
      <c s="334">
        <f t="shared" si="162"/>
        <v>0</v>
      </c>
      <c s="374">
        <f t="shared" si="163"/>
        <v>0</v>
      </c>
      <c s="375"/>
      <c s="376"/>
      <c s="395" t="str">
        <f t="shared" si="160"/>
        <v/>
      </c>
      <c s="375"/>
      <c s="377"/>
    </row>
    <row r="2374" spans="4:19" ht="15.75">
      <c r="D2374">
        <f t="shared" si="161"/>
        <v>0</v>
      </c>
      <c s="338"/>
      <c s="338"/>
      <c s="337"/>
      <c s="339"/>
      <c s="340"/>
      <c s="340"/>
      <c s="339"/>
      <c s="373"/>
      <c s="334">
        <f t="shared" si="162"/>
        <v>0</v>
      </c>
      <c s="374">
        <f t="shared" si="163"/>
        <v>0</v>
      </c>
      <c s="375"/>
      <c s="376"/>
      <c s="395" t="str">
        <f t="shared" si="160"/>
        <v/>
      </c>
      <c s="375"/>
      <c s="377"/>
    </row>
    <row r="2375" spans="4:19" ht="15.75">
      <c r="D2375">
        <f t="shared" si="161"/>
        <v>0</v>
      </c>
      <c s="338"/>
      <c s="338"/>
      <c s="337"/>
      <c s="339"/>
      <c s="340"/>
      <c s="340"/>
      <c s="339"/>
      <c s="373"/>
      <c s="334">
        <f t="shared" si="162"/>
        <v>0</v>
      </c>
      <c s="374">
        <f t="shared" si="163"/>
        <v>0</v>
      </c>
      <c s="375"/>
      <c s="376"/>
      <c s="395" t="str">
        <f t="shared" si="164" ref="Q2375:Q2438">SUBSTITUTE(P2375,LEFT(P2375,8),"xxxxxxxx")</f>
        <v/>
      </c>
      <c s="375"/>
      <c s="377"/>
    </row>
    <row r="2376" spans="4:19" ht="15.75">
      <c r="D2376">
        <f t="shared" si="161"/>
        <v>0</v>
      </c>
      <c s="338"/>
      <c s="338"/>
      <c s="337"/>
      <c s="339"/>
      <c s="340"/>
      <c s="340"/>
      <c s="339"/>
      <c s="373"/>
      <c s="334">
        <f t="shared" si="162"/>
        <v>0</v>
      </c>
      <c s="374">
        <f t="shared" si="163"/>
        <v>0</v>
      </c>
      <c s="375"/>
      <c s="376"/>
      <c s="395" t="str">
        <f t="shared" si="164"/>
        <v/>
      </c>
      <c s="375"/>
      <c s="377"/>
    </row>
    <row r="2377" spans="4:19" ht="15.75">
      <c r="D2377">
        <f t="shared" si="161"/>
        <v>0</v>
      </c>
      <c s="338"/>
      <c s="338"/>
      <c s="337"/>
      <c s="339"/>
      <c s="340"/>
      <c s="340"/>
      <c s="339"/>
      <c s="373"/>
      <c s="334">
        <f t="shared" si="162"/>
        <v>0</v>
      </c>
      <c s="374">
        <f t="shared" si="163"/>
        <v>0</v>
      </c>
      <c s="375"/>
      <c s="376"/>
      <c s="395" t="str">
        <f t="shared" si="164"/>
        <v/>
      </c>
      <c s="375"/>
      <c s="377"/>
    </row>
    <row r="2378" spans="4:19" ht="15.75">
      <c r="D2378">
        <f t="shared" si="161"/>
        <v>0</v>
      </c>
      <c s="338"/>
      <c s="338"/>
      <c s="337"/>
      <c s="339"/>
      <c s="340"/>
      <c s="340"/>
      <c s="339"/>
      <c s="373"/>
      <c s="334">
        <f t="shared" si="162"/>
        <v>0</v>
      </c>
      <c s="374">
        <f t="shared" si="163"/>
        <v>0</v>
      </c>
      <c s="375"/>
      <c s="376"/>
      <c s="395" t="str">
        <f t="shared" si="164"/>
        <v/>
      </c>
      <c s="375"/>
      <c s="377"/>
    </row>
    <row r="2379" spans="4:19" ht="15.75">
      <c r="D2379">
        <f t="shared" si="161"/>
        <v>0</v>
      </c>
      <c s="338"/>
      <c s="338"/>
      <c s="337"/>
      <c s="339"/>
      <c s="340"/>
      <c s="340"/>
      <c s="339"/>
      <c s="373"/>
      <c s="334">
        <f t="shared" si="162"/>
        <v>0</v>
      </c>
      <c s="374">
        <f t="shared" si="163"/>
        <v>0</v>
      </c>
      <c s="375"/>
      <c s="376"/>
      <c s="395" t="str">
        <f t="shared" si="164"/>
        <v/>
      </c>
      <c s="375"/>
      <c s="377"/>
    </row>
    <row r="2380" spans="4:19" ht="15.75">
      <c r="D2380">
        <f t="shared" si="161"/>
        <v>0</v>
      </c>
      <c s="338"/>
      <c s="338"/>
      <c s="337"/>
      <c s="339"/>
      <c s="340"/>
      <c s="340"/>
      <c s="339"/>
      <c s="373"/>
      <c s="334">
        <f t="shared" si="162"/>
        <v>0</v>
      </c>
      <c s="374">
        <f t="shared" si="163"/>
        <v>0</v>
      </c>
      <c s="375"/>
      <c s="376"/>
      <c s="395" t="str">
        <f t="shared" si="164"/>
        <v/>
      </c>
      <c s="375"/>
      <c s="377"/>
    </row>
    <row r="2381" spans="4:19" ht="15.75">
      <c r="D2381">
        <f t="shared" si="161"/>
        <v>0</v>
      </c>
      <c s="338"/>
      <c s="338"/>
      <c s="337"/>
      <c s="339"/>
      <c s="340"/>
      <c s="340"/>
      <c s="339"/>
      <c s="373"/>
      <c s="334">
        <f t="shared" si="162"/>
        <v>0</v>
      </c>
      <c s="374">
        <f t="shared" si="163"/>
        <v>0</v>
      </c>
      <c s="375"/>
      <c s="376"/>
      <c s="395" t="str">
        <f t="shared" si="164"/>
        <v/>
      </c>
      <c s="375"/>
      <c s="377"/>
    </row>
    <row r="2382" spans="4:19" ht="15.75">
      <c r="D2382">
        <f t="shared" si="161"/>
        <v>0</v>
      </c>
      <c s="338"/>
      <c s="338"/>
      <c s="337"/>
      <c s="339"/>
      <c s="340"/>
      <c s="340"/>
      <c s="339"/>
      <c s="373"/>
      <c s="334">
        <f t="shared" si="162"/>
        <v>0</v>
      </c>
      <c s="374">
        <f t="shared" si="163"/>
        <v>0</v>
      </c>
      <c s="375"/>
      <c s="376"/>
      <c s="395" t="str">
        <f t="shared" si="164"/>
        <v/>
      </c>
      <c s="375"/>
      <c s="377"/>
    </row>
    <row r="2383" spans="4:19" ht="15.75">
      <c r="D2383">
        <f t="shared" si="161"/>
        <v>0</v>
      </c>
      <c s="338"/>
      <c s="338"/>
      <c s="337"/>
      <c s="339"/>
      <c s="340"/>
      <c s="340"/>
      <c s="339"/>
      <c s="373"/>
      <c s="334">
        <f t="shared" si="162"/>
        <v>0</v>
      </c>
      <c s="374">
        <f t="shared" si="163"/>
        <v>0</v>
      </c>
      <c s="375"/>
      <c s="376"/>
      <c s="395" t="str">
        <f t="shared" si="164"/>
        <v/>
      </c>
      <c s="375"/>
      <c s="377"/>
    </row>
    <row r="2384" spans="4:19" ht="15.75">
      <c r="D2384">
        <f t="shared" si="161"/>
        <v>0</v>
      </c>
      <c s="338"/>
      <c s="338"/>
      <c s="337"/>
      <c s="339"/>
      <c s="340"/>
      <c s="340"/>
      <c s="339"/>
      <c s="373"/>
      <c s="334">
        <f t="shared" si="162"/>
        <v>0</v>
      </c>
      <c s="374">
        <f t="shared" si="163"/>
        <v>0</v>
      </c>
      <c s="375"/>
      <c s="376"/>
      <c s="395" t="str">
        <f t="shared" si="164"/>
        <v/>
      </c>
      <c s="375"/>
      <c s="377"/>
    </row>
    <row r="2385" spans="4:19" ht="15.75">
      <c r="D2385">
        <f t="shared" si="161"/>
        <v>0</v>
      </c>
      <c s="338"/>
      <c s="338"/>
      <c s="337"/>
      <c s="339"/>
      <c s="340"/>
      <c s="340"/>
      <c s="339"/>
      <c s="373"/>
      <c s="334">
        <f t="shared" si="162"/>
        <v>0</v>
      </c>
      <c s="374">
        <f t="shared" si="163"/>
        <v>0</v>
      </c>
      <c s="375"/>
      <c s="376"/>
      <c s="395" t="str">
        <f t="shared" si="164"/>
        <v/>
      </c>
      <c s="375"/>
      <c s="377"/>
    </row>
    <row r="2386" spans="4:19" ht="15.75">
      <c r="D2386">
        <f t="shared" si="161"/>
        <v>0</v>
      </c>
      <c s="338"/>
      <c s="338"/>
      <c s="337"/>
      <c s="339"/>
      <c s="340"/>
      <c s="340"/>
      <c s="339"/>
      <c s="373"/>
      <c s="334">
        <f t="shared" si="162"/>
        <v>0</v>
      </c>
      <c s="374">
        <f t="shared" si="163"/>
        <v>0</v>
      </c>
      <c s="375"/>
      <c s="376"/>
      <c s="395" t="str">
        <f t="shared" si="164"/>
        <v/>
      </c>
      <c s="375"/>
      <c s="377"/>
    </row>
    <row r="2387" spans="4:19" ht="15.75">
      <c r="D2387">
        <f t="shared" si="161"/>
        <v>0</v>
      </c>
      <c s="338"/>
      <c s="338"/>
      <c s="337"/>
      <c s="339"/>
      <c s="340"/>
      <c s="340"/>
      <c s="339"/>
      <c s="373"/>
      <c s="334">
        <f t="shared" si="162"/>
        <v>0</v>
      </c>
      <c s="374">
        <f t="shared" si="163"/>
        <v>0</v>
      </c>
      <c s="375"/>
      <c s="376"/>
      <c s="395" t="str">
        <f t="shared" si="164"/>
        <v/>
      </c>
      <c s="375"/>
      <c s="377"/>
    </row>
    <row r="2388" spans="4:19" ht="15.75">
      <c r="D2388">
        <f t="shared" si="161"/>
        <v>0</v>
      </c>
      <c s="338"/>
      <c s="338"/>
      <c s="337"/>
      <c s="339"/>
      <c s="340"/>
      <c s="340"/>
      <c s="339"/>
      <c s="373"/>
      <c s="334">
        <f t="shared" si="162"/>
        <v>0</v>
      </c>
      <c s="374">
        <f t="shared" si="163"/>
        <v>0</v>
      </c>
      <c s="375"/>
      <c s="376"/>
      <c s="395" t="str">
        <f t="shared" si="164"/>
        <v/>
      </c>
      <c s="375"/>
      <c s="377"/>
    </row>
    <row r="2389" spans="4:19" ht="15.75">
      <c r="D2389">
        <f t="shared" si="161"/>
        <v>0</v>
      </c>
      <c s="338"/>
      <c s="338"/>
      <c s="337"/>
      <c s="339"/>
      <c s="340"/>
      <c s="340"/>
      <c s="339"/>
      <c s="373"/>
      <c s="334">
        <f t="shared" si="162"/>
        <v>0</v>
      </c>
      <c s="374">
        <f t="shared" si="163"/>
        <v>0</v>
      </c>
      <c s="375"/>
      <c s="376"/>
      <c s="395" t="str">
        <f t="shared" si="164"/>
        <v/>
      </c>
      <c s="375"/>
      <c s="377"/>
    </row>
    <row r="2390" spans="4:19" ht="15.75">
      <c r="D2390">
        <f t="shared" si="161"/>
        <v>0</v>
      </c>
      <c s="338"/>
      <c s="338"/>
      <c s="337"/>
      <c s="339"/>
      <c s="340"/>
      <c s="340"/>
      <c s="339"/>
      <c s="373"/>
      <c s="334">
        <f t="shared" si="162"/>
        <v>0</v>
      </c>
      <c s="374">
        <f t="shared" si="163"/>
        <v>0</v>
      </c>
      <c s="375"/>
      <c s="376"/>
      <c s="395" t="str">
        <f t="shared" si="164"/>
        <v/>
      </c>
      <c s="375"/>
      <c s="377"/>
    </row>
    <row r="2391" spans="4:19" ht="15.75">
      <c r="D2391">
        <f t="shared" si="161"/>
        <v>0</v>
      </c>
      <c s="338"/>
      <c s="338"/>
      <c s="337"/>
      <c s="339"/>
      <c s="340"/>
      <c s="340"/>
      <c s="339"/>
      <c s="373"/>
      <c s="334">
        <f t="shared" si="162"/>
        <v>0</v>
      </c>
      <c s="374">
        <f t="shared" si="163"/>
        <v>0</v>
      </c>
      <c s="375"/>
      <c s="376"/>
      <c s="395" t="str">
        <f t="shared" si="164"/>
        <v/>
      </c>
      <c s="375"/>
      <c s="377"/>
    </row>
    <row r="2392" spans="4:19" ht="15.75">
      <c r="D2392">
        <f t="shared" si="161"/>
        <v>0</v>
      </c>
      <c s="338"/>
      <c s="338"/>
      <c s="337"/>
      <c s="339"/>
      <c s="340"/>
      <c s="340"/>
      <c s="339"/>
      <c s="373"/>
      <c s="334">
        <f t="shared" si="162"/>
        <v>0</v>
      </c>
      <c s="374">
        <f t="shared" si="163"/>
        <v>0</v>
      </c>
      <c s="375"/>
      <c s="376"/>
      <c s="395" t="str">
        <f t="shared" si="164"/>
        <v/>
      </c>
      <c s="375"/>
      <c s="377"/>
    </row>
    <row r="2393" spans="4:19" ht="15.75">
      <c r="D2393">
        <f t="shared" si="161"/>
        <v>0</v>
      </c>
      <c s="338"/>
      <c s="338"/>
      <c s="337"/>
      <c s="339"/>
      <c s="340"/>
      <c s="340"/>
      <c s="339"/>
      <c s="373"/>
      <c s="334">
        <f t="shared" si="162"/>
        <v>0</v>
      </c>
      <c s="374">
        <f t="shared" si="163"/>
        <v>0</v>
      </c>
      <c s="375"/>
      <c s="376"/>
      <c s="395" t="str">
        <f t="shared" si="164"/>
        <v/>
      </c>
      <c s="375"/>
      <c s="377"/>
    </row>
    <row r="2394" spans="4:19" ht="15.75">
      <c r="D2394">
        <f t="shared" si="161"/>
        <v>0</v>
      </c>
      <c s="338"/>
      <c s="338"/>
      <c s="337"/>
      <c s="339"/>
      <c s="340"/>
      <c s="340"/>
      <c s="339"/>
      <c s="373"/>
      <c s="334">
        <f t="shared" si="162"/>
        <v>0</v>
      </c>
      <c s="374">
        <f t="shared" si="163"/>
        <v>0</v>
      </c>
      <c s="375"/>
      <c s="376"/>
      <c s="395" t="str">
        <f t="shared" si="164"/>
        <v/>
      </c>
      <c s="375"/>
      <c s="377"/>
    </row>
    <row r="2395" spans="4:19" ht="15.75">
      <c r="D2395">
        <f t="shared" si="161"/>
        <v>0</v>
      </c>
      <c s="338"/>
      <c s="338"/>
      <c s="337"/>
      <c s="339"/>
      <c s="340"/>
      <c s="340"/>
      <c s="339"/>
      <c s="373"/>
      <c s="334">
        <f t="shared" si="162"/>
        <v>0</v>
      </c>
      <c s="374">
        <f t="shared" si="163"/>
        <v>0</v>
      </c>
      <c s="375"/>
      <c s="376"/>
      <c s="395" t="str">
        <f t="shared" si="164"/>
        <v/>
      </c>
      <c s="375"/>
      <c s="377"/>
    </row>
    <row r="2396" spans="4:19" ht="15.75">
      <c r="D2396">
        <f t="shared" si="161"/>
        <v>0</v>
      </c>
      <c s="338"/>
      <c s="338"/>
      <c s="337"/>
      <c s="339"/>
      <c s="340"/>
      <c s="340"/>
      <c s="339"/>
      <c s="373"/>
      <c s="334">
        <f t="shared" si="162"/>
        <v>0</v>
      </c>
      <c s="374">
        <f t="shared" si="163"/>
        <v>0</v>
      </c>
      <c s="375"/>
      <c s="376"/>
      <c s="395" t="str">
        <f t="shared" si="164"/>
        <v/>
      </c>
      <c s="375"/>
      <c s="377"/>
    </row>
    <row r="2397" spans="4:19" ht="15.75">
      <c r="D2397">
        <f t="shared" si="161"/>
        <v>0</v>
      </c>
      <c s="338"/>
      <c s="338"/>
      <c s="337"/>
      <c s="339"/>
      <c s="340"/>
      <c s="340"/>
      <c s="339"/>
      <c s="373"/>
      <c s="334">
        <f t="shared" si="162"/>
        <v>0</v>
      </c>
      <c s="374">
        <f t="shared" si="163"/>
        <v>0</v>
      </c>
      <c s="375"/>
      <c s="376"/>
      <c s="395" t="str">
        <f t="shared" si="164"/>
        <v/>
      </c>
      <c s="375"/>
      <c s="377"/>
    </row>
    <row r="2398" spans="4:19" ht="15.75">
      <c r="D2398">
        <f t="shared" si="161"/>
        <v>0</v>
      </c>
      <c s="338"/>
      <c s="338"/>
      <c s="337"/>
      <c s="339"/>
      <c s="340"/>
      <c s="340"/>
      <c s="339"/>
      <c s="373"/>
      <c s="334">
        <f t="shared" si="162"/>
        <v>0</v>
      </c>
      <c s="374">
        <f t="shared" si="163"/>
        <v>0</v>
      </c>
      <c s="375"/>
      <c s="376"/>
      <c s="395" t="str">
        <f t="shared" si="164"/>
        <v/>
      </c>
      <c s="375"/>
      <c s="377"/>
    </row>
    <row r="2399" spans="4:19" ht="15.75">
      <c r="D2399">
        <f t="shared" si="161"/>
        <v>0</v>
      </c>
      <c s="338"/>
      <c s="338"/>
      <c s="337"/>
      <c s="339"/>
      <c s="340"/>
      <c s="340"/>
      <c s="339"/>
      <c s="373"/>
      <c s="334">
        <f t="shared" si="162"/>
        <v>0</v>
      </c>
      <c s="374">
        <f t="shared" si="163"/>
        <v>0</v>
      </c>
      <c s="375"/>
      <c s="376"/>
      <c s="395" t="str">
        <f t="shared" si="164"/>
        <v/>
      </c>
      <c s="375"/>
      <c s="377"/>
    </row>
    <row r="2400" spans="4:19" ht="15.75">
      <c r="D2400">
        <f t="shared" si="161"/>
        <v>0</v>
      </c>
      <c s="338"/>
      <c s="338"/>
      <c s="337"/>
      <c s="339"/>
      <c s="340"/>
      <c s="340"/>
      <c s="339"/>
      <c s="373"/>
      <c s="334">
        <f t="shared" si="162"/>
        <v>0</v>
      </c>
      <c s="374">
        <f t="shared" si="163"/>
        <v>0</v>
      </c>
      <c s="375"/>
      <c s="376"/>
      <c s="395" t="str">
        <f t="shared" si="164"/>
        <v/>
      </c>
      <c s="375"/>
      <c s="377"/>
    </row>
    <row r="2401" spans="4:19" ht="15.75">
      <c r="D2401">
        <f t="shared" si="161"/>
        <v>0</v>
      </c>
      <c s="338"/>
      <c s="338"/>
      <c s="337"/>
      <c s="339"/>
      <c s="340"/>
      <c s="340"/>
      <c s="339"/>
      <c s="373"/>
      <c s="334">
        <f t="shared" si="162"/>
        <v>0</v>
      </c>
      <c s="374">
        <f t="shared" si="163"/>
        <v>0</v>
      </c>
      <c s="375"/>
      <c s="376"/>
      <c s="395" t="str">
        <f t="shared" si="164"/>
        <v/>
      </c>
      <c s="375"/>
      <c s="377"/>
    </row>
    <row r="2402" spans="4:19" ht="15.75">
      <c r="D2402">
        <f t="shared" si="161"/>
        <v>0</v>
      </c>
      <c s="338"/>
      <c s="338"/>
      <c s="337"/>
      <c s="339"/>
      <c s="340"/>
      <c s="340"/>
      <c s="339"/>
      <c s="373"/>
      <c s="334">
        <f t="shared" si="162"/>
        <v>0</v>
      </c>
      <c s="374">
        <f t="shared" si="163"/>
        <v>0</v>
      </c>
      <c s="375"/>
      <c s="376"/>
      <c s="395" t="str">
        <f t="shared" si="164"/>
        <v/>
      </c>
      <c s="375"/>
      <c s="377"/>
    </row>
    <row r="2403" spans="4:19" ht="15.75">
      <c r="D2403">
        <f t="shared" si="161"/>
        <v>0</v>
      </c>
      <c s="338"/>
      <c s="338"/>
      <c s="337"/>
      <c s="339"/>
      <c s="340"/>
      <c s="340"/>
      <c s="339"/>
      <c s="373"/>
      <c s="334">
        <f t="shared" si="162"/>
        <v>0</v>
      </c>
      <c s="374">
        <f t="shared" si="163"/>
        <v>0</v>
      </c>
      <c s="375"/>
      <c s="376"/>
      <c s="395" t="str">
        <f t="shared" si="164"/>
        <v/>
      </c>
      <c s="375"/>
      <c s="377"/>
    </row>
    <row r="2404" spans="4:19" ht="15.75">
      <c r="D2404">
        <f t="shared" si="165" ref="D2404:D2467">IF(E2404&gt;=1,(IF(LEN(I2404)&gt;=2,(IF(LEN(K2404)&gt;=1,(IF(N2404&gt;=18,1,0)),0)),0)),0)</f>
        <v>0</v>
      </c>
      <c s="338"/>
      <c s="338"/>
      <c s="337"/>
      <c s="339"/>
      <c s="340"/>
      <c s="340"/>
      <c s="339"/>
      <c s="373"/>
      <c s="334">
        <f t="shared" si="162"/>
        <v>0</v>
      </c>
      <c s="374">
        <f t="shared" si="163"/>
        <v>0</v>
      </c>
      <c s="375"/>
      <c s="376"/>
      <c s="395" t="str">
        <f t="shared" si="164"/>
        <v/>
      </c>
      <c s="375"/>
      <c s="377"/>
    </row>
    <row r="2405" spans="4:19" ht="15.75">
      <c r="D2405">
        <f t="shared" si="165"/>
        <v>0</v>
      </c>
      <c s="338"/>
      <c s="338"/>
      <c s="337"/>
      <c s="339"/>
      <c s="340"/>
      <c s="340"/>
      <c s="339"/>
      <c s="373"/>
      <c s="334">
        <f t="shared" si="166" ref="M2405:M2468">IFERROR(IF(D2405&gt;=1,(IF(L2405&gt;=$H$1,ROUNDDOWN(($G$1-L2405)/365,0),0)),0),0)</f>
        <v>0</v>
      </c>
      <c s="374">
        <f t="shared" si="167" ref="N2405:N2468">IFERROR(IF(D2405&gt;=1,(IF(L2405&gt;=$H$1,ROUNDDOWN(($G$1-L2405)/365,0),0)),0),0)</f>
        <v>0</v>
      </c>
      <c s="375"/>
      <c s="376"/>
      <c s="395" t="str">
        <f t="shared" si="164"/>
        <v/>
      </c>
      <c s="375"/>
      <c s="377"/>
    </row>
    <row r="2406" spans="4:19" ht="15.75">
      <c r="D2406">
        <f t="shared" si="165"/>
        <v>0</v>
      </c>
      <c s="338"/>
      <c s="338"/>
      <c s="337"/>
      <c s="339"/>
      <c s="340"/>
      <c s="340"/>
      <c s="339"/>
      <c s="373"/>
      <c s="334">
        <f t="shared" si="166"/>
        <v>0</v>
      </c>
      <c s="374">
        <f t="shared" si="167"/>
        <v>0</v>
      </c>
      <c s="375"/>
      <c s="376"/>
      <c s="395" t="str">
        <f t="shared" si="164"/>
        <v/>
      </c>
      <c s="375"/>
      <c s="377"/>
    </row>
    <row r="2407" spans="4:19" ht="15.75">
      <c r="D2407">
        <f t="shared" si="165"/>
        <v>0</v>
      </c>
      <c s="338"/>
      <c s="338"/>
      <c s="337"/>
      <c s="339"/>
      <c s="340"/>
      <c s="340"/>
      <c s="339"/>
      <c s="373"/>
      <c s="334">
        <f t="shared" si="166"/>
        <v>0</v>
      </c>
      <c s="374">
        <f t="shared" si="167"/>
        <v>0</v>
      </c>
      <c s="375"/>
      <c s="376"/>
      <c s="395" t="str">
        <f t="shared" si="164"/>
        <v/>
      </c>
      <c s="375"/>
      <c s="377"/>
    </row>
    <row r="2408" spans="4:19" ht="15.75">
      <c r="D2408">
        <f t="shared" si="165"/>
        <v>0</v>
      </c>
      <c s="338"/>
      <c s="338"/>
      <c s="337"/>
      <c s="339"/>
      <c s="340"/>
      <c s="340"/>
      <c s="339"/>
      <c s="373"/>
      <c s="334">
        <f t="shared" si="166"/>
        <v>0</v>
      </c>
      <c s="374">
        <f t="shared" si="167"/>
        <v>0</v>
      </c>
      <c s="375"/>
      <c s="376"/>
      <c s="395" t="str">
        <f t="shared" si="164"/>
        <v/>
      </c>
      <c s="375"/>
      <c s="377"/>
    </row>
    <row r="2409" spans="4:19" ht="15.75">
      <c r="D2409">
        <f t="shared" si="165"/>
        <v>0</v>
      </c>
      <c s="338"/>
      <c s="338"/>
      <c s="337"/>
      <c s="339"/>
      <c s="340"/>
      <c s="340"/>
      <c s="339"/>
      <c s="373"/>
      <c s="334">
        <f t="shared" si="166"/>
        <v>0</v>
      </c>
      <c s="374">
        <f t="shared" si="167"/>
        <v>0</v>
      </c>
      <c s="375"/>
      <c s="376"/>
      <c s="395" t="str">
        <f t="shared" si="164"/>
        <v/>
      </c>
      <c s="375"/>
      <c s="377"/>
    </row>
    <row r="2410" spans="4:19" ht="15.75">
      <c r="D2410">
        <f t="shared" si="165"/>
        <v>0</v>
      </c>
      <c s="338"/>
      <c s="338"/>
      <c s="337"/>
      <c s="339"/>
      <c s="340"/>
      <c s="340"/>
      <c s="339"/>
      <c s="373"/>
      <c s="334">
        <f t="shared" si="166"/>
        <v>0</v>
      </c>
      <c s="374">
        <f t="shared" si="167"/>
        <v>0</v>
      </c>
      <c s="375"/>
      <c s="376"/>
      <c s="395" t="str">
        <f t="shared" si="164"/>
        <v/>
      </c>
      <c s="375"/>
      <c s="377"/>
    </row>
    <row r="2411" spans="4:19" ht="15.75">
      <c r="D2411">
        <f t="shared" si="165"/>
        <v>0</v>
      </c>
      <c s="338"/>
      <c s="338"/>
      <c s="337"/>
      <c s="339"/>
      <c s="340"/>
      <c s="340"/>
      <c s="339"/>
      <c s="373"/>
      <c s="334">
        <f t="shared" si="166"/>
        <v>0</v>
      </c>
      <c s="374">
        <f t="shared" si="167"/>
        <v>0</v>
      </c>
      <c s="375"/>
      <c s="376"/>
      <c s="395" t="str">
        <f t="shared" si="164"/>
        <v/>
      </c>
      <c s="375"/>
      <c s="377"/>
    </row>
    <row r="2412" spans="4:19" ht="15.75">
      <c r="D2412">
        <f t="shared" si="165"/>
        <v>0</v>
      </c>
      <c s="338"/>
      <c s="338"/>
      <c s="337"/>
      <c s="339"/>
      <c s="340"/>
      <c s="340"/>
      <c s="339"/>
      <c s="373"/>
      <c s="334">
        <f t="shared" si="166"/>
        <v>0</v>
      </c>
      <c s="374">
        <f t="shared" si="167"/>
        <v>0</v>
      </c>
      <c s="375"/>
      <c s="376"/>
      <c s="395" t="str">
        <f t="shared" si="164"/>
        <v/>
      </c>
      <c s="375"/>
      <c s="377"/>
    </row>
    <row r="2413" spans="4:19" ht="15.75">
      <c r="D2413">
        <f t="shared" si="165"/>
        <v>0</v>
      </c>
      <c s="338"/>
      <c s="338"/>
      <c s="337"/>
      <c s="339"/>
      <c s="340"/>
      <c s="340"/>
      <c s="339"/>
      <c s="373"/>
      <c s="334">
        <f t="shared" si="166"/>
        <v>0</v>
      </c>
      <c s="374">
        <f t="shared" si="167"/>
        <v>0</v>
      </c>
      <c s="375"/>
      <c s="376"/>
      <c s="395" t="str">
        <f t="shared" si="164"/>
        <v/>
      </c>
      <c s="375"/>
      <c s="377"/>
    </row>
    <row r="2414" spans="4:19" ht="15.75">
      <c r="D2414">
        <f t="shared" si="165"/>
        <v>0</v>
      </c>
      <c s="338"/>
      <c s="338"/>
      <c s="337"/>
      <c s="339"/>
      <c s="340"/>
      <c s="340"/>
      <c s="339"/>
      <c s="373"/>
      <c s="334">
        <f t="shared" si="166"/>
        <v>0</v>
      </c>
      <c s="374">
        <f t="shared" si="167"/>
        <v>0</v>
      </c>
      <c s="375"/>
      <c s="376"/>
      <c s="395" t="str">
        <f t="shared" si="164"/>
        <v/>
      </c>
      <c s="375"/>
      <c s="377"/>
    </row>
    <row r="2415" spans="4:19" ht="15.75">
      <c r="D2415">
        <f t="shared" si="165"/>
        <v>0</v>
      </c>
      <c s="338"/>
      <c s="338"/>
      <c s="337"/>
      <c s="339"/>
      <c s="340"/>
      <c s="340"/>
      <c s="339"/>
      <c s="373"/>
      <c s="334">
        <f t="shared" si="166"/>
        <v>0</v>
      </c>
      <c s="374">
        <f t="shared" si="167"/>
        <v>0</v>
      </c>
      <c s="375"/>
      <c s="376"/>
      <c s="395" t="str">
        <f t="shared" si="164"/>
        <v/>
      </c>
      <c s="375"/>
      <c s="377"/>
    </row>
    <row r="2416" spans="4:19" ht="15.75">
      <c r="D2416">
        <f t="shared" si="165"/>
        <v>0</v>
      </c>
      <c s="338"/>
      <c s="338"/>
      <c s="337"/>
      <c s="339"/>
      <c s="340"/>
      <c s="340"/>
      <c s="339"/>
      <c s="373"/>
      <c s="334">
        <f t="shared" si="166"/>
        <v>0</v>
      </c>
      <c s="374">
        <f t="shared" si="167"/>
        <v>0</v>
      </c>
      <c s="375"/>
      <c s="376"/>
      <c s="395" t="str">
        <f t="shared" si="164"/>
        <v/>
      </c>
      <c s="375"/>
      <c s="377"/>
    </row>
    <row r="2417" spans="4:19" ht="15.75">
      <c r="D2417">
        <f t="shared" si="165"/>
        <v>0</v>
      </c>
      <c s="338"/>
      <c s="338"/>
      <c s="337"/>
      <c s="339"/>
      <c s="340"/>
      <c s="340"/>
      <c s="339"/>
      <c s="373"/>
      <c s="334">
        <f t="shared" si="166"/>
        <v>0</v>
      </c>
      <c s="374">
        <f t="shared" si="167"/>
        <v>0</v>
      </c>
      <c s="375"/>
      <c s="376"/>
      <c s="395" t="str">
        <f t="shared" si="164"/>
        <v/>
      </c>
      <c s="375"/>
      <c s="377"/>
    </row>
    <row r="2418" spans="4:19" ht="15.75">
      <c r="D2418">
        <f t="shared" si="165"/>
        <v>0</v>
      </c>
      <c s="338"/>
      <c s="338"/>
      <c s="337"/>
      <c s="339"/>
      <c s="340"/>
      <c s="340"/>
      <c s="339"/>
      <c s="373"/>
      <c s="334">
        <f t="shared" si="166"/>
        <v>0</v>
      </c>
      <c s="374">
        <f t="shared" si="167"/>
        <v>0</v>
      </c>
      <c s="375"/>
      <c s="376"/>
      <c s="395" t="str">
        <f t="shared" si="164"/>
        <v/>
      </c>
      <c s="375"/>
      <c s="377"/>
    </row>
    <row r="2419" spans="4:19" ht="15.75">
      <c r="D2419">
        <f t="shared" si="165"/>
        <v>0</v>
      </c>
      <c s="338"/>
      <c s="338"/>
      <c s="337"/>
      <c s="339"/>
      <c s="340"/>
      <c s="340"/>
      <c s="339"/>
      <c s="373"/>
      <c s="334">
        <f t="shared" si="166"/>
        <v>0</v>
      </c>
      <c s="374">
        <f t="shared" si="167"/>
        <v>0</v>
      </c>
      <c s="375"/>
      <c s="376"/>
      <c s="395" t="str">
        <f t="shared" si="164"/>
        <v/>
      </c>
      <c s="375"/>
      <c s="377"/>
    </row>
    <row r="2420" spans="4:19" ht="15.75">
      <c r="D2420">
        <f t="shared" si="165"/>
        <v>0</v>
      </c>
      <c s="338"/>
      <c s="338"/>
      <c s="337"/>
      <c s="339"/>
      <c s="340"/>
      <c s="340"/>
      <c s="339"/>
      <c s="373"/>
      <c s="334">
        <f t="shared" si="166"/>
        <v>0</v>
      </c>
      <c s="374">
        <f t="shared" si="167"/>
        <v>0</v>
      </c>
      <c s="375"/>
      <c s="376"/>
      <c s="395" t="str">
        <f t="shared" si="164"/>
        <v/>
      </c>
      <c s="375"/>
      <c s="377"/>
    </row>
    <row r="2421" spans="4:19" ht="15.75">
      <c r="D2421">
        <f t="shared" si="165"/>
        <v>0</v>
      </c>
      <c s="338"/>
      <c s="338"/>
      <c s="337"/>
      <c s="339"/>
      <c s="340"/>
      <c s="340"/>
      <c s="339"/>
      <c s="373"/>
      <c s="334">
        <f t="shared" si="166"/>
        <v>0</v>
      </c>
      <c s="374">
        <f t="shared" si="167"/>
        <v>0</v>
      </c>
      <c s="375"/>
      <c s="376"/>
      <c s="395" t="str">
        <f t="shared" si="164"/>
        <v/>
      </c>
      <c s="375"/>
      <c s="377"/>
    </row>
    <row r="2422" spans="4:19" ht="15.75">
      <c r="D2422">
        <f t="shared" si="165"/>
        <v>0</v>
      </c>
      <c s="338"/>
      <c s="338"/>
      <c s="337"/>
      <c s="339"/>
      <c s="340"/>
      <c s="340"/>
      <c s="339"/>
      <c s="373"/>
      <c s="334">
        <f t="shared" si="166"/>
        <v>0</v>
      </c>
      <c s="374">
        <f t="shared" si="167"/>
        <v>0</v>
      </c>
      <c s="375"/>
      <c s="376"/>
      <c s="395" t="str">
        <f t="shared" si="164"/>
        <v/>
      </c>
      <c s="375"/>
      <c s="377"/>
    </row>
    <row r="2423" spans="4:19" ht="15.75">
      <c r="D2423">
        <f t="shared" si="165"/>
        <v>0</v>
      </c>
      <c s="338"/>
      <c s="338"/>
      <c s="337"/>
      <c s="339"/>
      <c s="340"/>
      <c s="340"/>
      <c s="339"/>
      <c s="373"/>
      <c s="334">
        <f t="shared" si="166"/>
        <v>0</v>
      </c>
      <c s="374">
        <f t="shared" si="167"/>
        <v>0</v>
      </c>
      <c s="375"/>
      <c s="376"/>
      <c s="395" t="str">
        <f t="shared" si="164"/>
        <v/>
      </c>
      <c s="375"/>
      <c s="377"/>
    </row>
    <row r="2424" spans="4:19" ht="15.75">
      <c r="D2424">
        <f t="shared" si="165"/>
        <v>0</v>
      </c>
      <c s="338"/>
      <c s="338"/>
      <c s="337"/>
      <c s="339"/>
      <c s="340"/>
      <c s="340"/>
      <c s="339"/>
      <c s="373"/>
      <c s="334">
        <f t="shared" si="166"/>
        <v>0</v>
      </c>
      <c s="374">
        <f t="shared" si="167"/>
        <v>0</v>
      </c>
      <c s="375"/>
      <c s="376"/>
      <c s="395" t="str">
        <f t="shared" si="164"/>
        <v/>
      </c>
      <c s="375"/>
      <c s="377"/>
    </row>
    <row r="2425" spans="4:19" ht="15.75">
      <c r="D2425">
        <f t="shared" si="165"/>
        <v>0</v>
      </c>
      <c s="338"/>
      <c s="338"/>
      <c s="337"/>
      <c s="339"/>
      <c s="340"/>
      <c s="340"/>
      <c s="339"/>
      <c s="373"/>
      <c s="334">
        <f t="shared" si="166"/>
        <v>0</v>
      </c>
      <c s="374">
        <f t="shared" si="167"/>
        <v>0</v>
      </c>
      <c s="375"/>
      <c s="376"/>
      <c s="395" t="str">
        <f t="shared" si="164"/>
        <v/>
      </c>
      <c s="375"/>
      <c s="377"/>
    </row>
    <row r="2426" spans="4:19" ht="15.75">
      <c r="D2426">
        <f t="shared" si="165"/>
        <v>0</v>
      </c>
      <c s="338"/>
      <c s="338"/>
      <c s="337"/>
      <c s="339"/>
      <c s="340"/>
      <c s="340"/>
      <c s="339"/>
      <c s="373"/>
      <c s="334">
        <f t="shared" si="166"/>
        <v>0</v>
      </c>
      <c s="374">
        <f t="shared" si="167"/>
        <v>0</v>
      </c>
      <c s="375"/>
      <c s="376"/>
      <c s="395" t="str">
        <f t="shared" si="164"/>
        <v/>
      </c>
      <c s="375"/>
      <c s="377"/>
    </row>
    <row r="2427" spans="4:19" ht="15.75">
      <c r="D2427">
        <f t="shared" si="165"/>
        <v>0</v>
      </c>
      <c s="338"/>
      <c s="338"/>
      <c s="337"/>
      <c s="339"/>
      <c s="340"/>
      <c s="340"/>
      <c s="339"/>
      <c s="373"/>
      <c s="334">
        <f t="shared" si="166"/>
        <v>0</v>
      </c>
      <c s="374">
        <f t="shared" si="167"/>
        <v>0</v>
      </c>
      <c s="375"/>
      <c s="376"/>
      <c s="395" t="str">
        <f t="shared" si="164"/>
        <v/>
      </c>
      <c s="375"/>
      <c s="377"/>
    </row>
    <row r="2428" spans="4:19" ht="15.75">
      <c r="D2428">
        <f t="shared" si="165"/>
        <v>0</v>
      </c>
      <c s="338"/>
      <c s="338"/>
      <c s="337"/>
      <c s="339"/>
      <c s="340"/>
      <c s="340"/>
      <c s="339"/>
      <c s="373"/>
      <c s="334">
        <f t="shared" si="166"/>
        <v>0</v>
      </c>
      <c s="374">
        <f t="shared" si="167"/>
        <v>0</v>
      </c>
      <c s="375"/>
      <c s="376"/>
      <c s="395" t="str">
        <f t="shared" si="164"/>
        <v/>
      </c>
      <c s="375"/>
      <c s="377"/>
    </row>
    <row r="2429" spans="4:19" ht="15.75">
      <c r="D2429">
        <f t="shared" si="165"/>
        <v>0</v>
      </c>
      <c s="338"/>
      <c s="338"/>
      <c s="337"/>
      <c s="339"/>
      <c s="340"/>
      <c s="340"/>
      <c s="339"/>
      <c s="373"/>
      <c s="334">
        <f t="shared" si="166"/>
        <v>0</v>
      </c>
      <c s="374">
        <f t="shared" si="167"/>
        <v>0</v>
      </c>
      <c s="375"/>
      <c s="376"/>
      <c s="395" t="str">
        <f t="shared" si="164"/>
        <v/>
      </c>
      <c s="375"/>
      <c s="377"/>
    </row>
    <row r="2430" spans="4:19" ht="15.75">
      <c r="D2430">
        <f t="shared" si="165"/>
        <v>0</v>
      </c>
      <c s="338"/>
      <c s="338"/>
      <c s="337"/>
      <c s="339"/>
      <c s="340"/>
      <c s="340"/>
      <c s="339"/>
      <c s="373"/>
      <c s="334">
        <f t="shared" si="166"/>
        <v>0</v>
      </c>
      <c s="374">
        <f t="shared" si="167"/>
        <v>0</v>
      </c>
      <c s="375"/>
      <c s="376"/>
      <c s="395" t="str">
        <f t="shared" si="164"/>
        <v/>
      </c>
      <c s="375"/>
      <c s="377"/>
    </row>
    <row r="2431" spans="4:19" ht="15.75">
      <c r="D2431">
        <f t="shared" si="165"/>
        <v>0</v>
      </c>
      <c s="338"/>
      <c s="338"/>
      <c s="337"/>
      <c s="339"/>
      <c s="340"/>
      <c s="340"/>
      <c s="339"/>
      <c s="373"/>
      <c s="334">
        <f t="shared" si="166"/>
        <v>0</v>
      </c>
      <c s="374">
        <f t="shared" si="167"/>
        <v>0</v>
      </c>
      <c s="375"/>
      <c s="376"/>
      <c s="395" t="str">
        <f t="shared" si="164"/>
        <v/>
      </c>
      <c s="375"/>
      <c s="377"/>
    </row>
    <row r="2432" spans="4:19" ht="15.75">
      <c r="D2432">
        <f t="shared" si="165"/>
        <v>0</v>
      </c>
      <c s="338"/>
      <c s="338"/>
      <c s="337"/>
      <c s="339"/>
      <c s="340"/>
      <c s="340"/>
      <c s="339"/>
      <c s="373"/>
      <c s="334">
        <f t="shared" si="166"/>
        <v>0</v>
      </c>
      <c s="374">
        <f t="shared" si="167"/>
        <v>0</v>
      </c>
      <c s="375"/>
      <c s="376"/>
      <c s="395" t="str">
        <f t="shared" si="164"/>
        <v/>
      </c>
      <c s="375"/>
      <c s="377"/>
    </row>
    <row r="2433" spans="4:19" ht="15.75">
      <c r="D2433">
        <f t="shared" si="165"/>
        <v>0</v>
      </c>
      <c s="338"/>
      <c s="338"/>
      <c s="337"/>
      <c s="339"/>
      <c s="340"/>
      <c s="340"/>
      <c s="339"/>
      <c s="373"/>
      <c s="334">
        <f t="shared" si="166"/>
        <v>0</v>
      </c>
      <c s="374">
        <f t="shared" si="167"/>
        <v>0</v>
      </c>
      <c s="375"/>
      <c s="376"/>
      <c s="395" t="str">
        <f t="shared" si="164"/>
        <v/>
      </c>
      <c s="375"/>
      <c s="377"/>
    </row>
    <row r="2434" spans="4:19" ht="15.75">
      <c r="D2434">
        <f t="shared" si="165"/>
        <v>0</v>
      </c>
      <c s="338"/>
      <c s="338"/>
      <c s="337"/>
      <c s="339"/>
      <c s="340"/>
      <c s="340"/>
      <c s="339"/>
      <c s="373"/>
      <c s="334">
        <f t="shared" si="166"/>
        <v>0</v>
      </c>
      <c s="374">
        <f t="shared" si="167"/>
        <v>0</v>
      </c>
      <c s="375"/>
      <c s="376"/>
      <c s="395" t="str">
        <f t="shared" si="164"/>
        <v/>
      </c>
      <c s="375"/>
      <c s="377"/>
    </row>
    <row r="2435" spans="4:19" ht="15.75">
      <c r="D2435">
        <f t="shared" si="165"/>
        <v>0</v>
      </c>
      <c s="338"/>
      <c s="338"/>
      <c s="337"/>
      <c s="339"/>
      <c s="340"/>
      <c s="340"/>
      <c s="339"/>
      <c s="373"/>
      <c s="334">
        <f t="shared" si="166"/>
        <v>0</v>
      </c>
      <c s="374">
        <f t="shared" si="167"/>
        <v>0</v>
      </c>
      <c s="375"/>
      <c s="376"/>
      <c s="395" t="str">
        <f t="shared" si="164"/>
        <v/>
      </c>
      <c s="375"/>
      <c s="377"/>
    </row>
    <row r="2436" spans="4:19" ht="15.75">
      <c r="D2436">
        <f t="shared" si="165"/>
        <v>0</v>
      </c>
      <c s="338"/>
      <c s="338"/>
      <c s="337"/>
      <c s="339"/>
      <c s="340"/>
      <c s="340"/>
      <c s="339"/>
      <c s="373"/>
      <c s="334">
        <f t="shared" si="166"/>
        <v>0</v>
      </c>
      <c s="374">
        <f t="shared" si="167"/>
        <v>0</v>
      </c>
      <c s="375"/>
      <c s="376"/>
      <c s="395" t="str">
        <f t="shared" si="164"/>
        <v/>
      </c>
      <c s="375"/>
      <c s="377"/>
    </row>
    <row r="2437" spans="4:19" ht="15.75">
      <c r="D2437">
        <f t="shared" si="165"/>
        <v>0</v>
      </c>
      <c s="338"/>
      <c s="338"/>
      <c s="337"/>
      <c s="339"/>
      <c s="340"/>
      <c s="340"/>
      <c s="339"/>
      <c s="373"/>
      <c s="334">
        <f t="shared" si="166"/>
        <v>0</v>
      </c>
      <c s="374">
        <f t="shared" si="167"/>
        <v>0</v>
      </c>
      <c s="375"/>
      <c s="376"/>
      <c s="395" t="str">
        <f t="shared" si="164"/>
        <v/>
      </c>
      <c s="375"/>
      <c s="377"/>
    </row>
    <row r="2438" spans="4:19" ht="15.75">
      <c r="D2438">
        <f t="shared" si="165"/>
        <v>0</v>
      </c>
      <c s="338"/>
      <c s="338"/>
      <c s="337"/>
      <c s="339"/>
      <c s="340"/>
      <c s="340"/>
      <c s="339"/>
      <c s="373"/>
      <c s="334">
        <f t="shared" si="166"/>
        <v>0</v>
      </c>
      <c s="374">
        <f t="shared" si="167"/>
        <v>0</v>
      </c>
      <c s="375"/>
      <c s="376"/>
      <c s="395" t="str">
        <f t="shared" si="164"/>
        <v/>
      </c>
      <c s="375"/>
      <c s="377"/>
    </row>
    <row r="2439" spans="4:19" ht="15.75">
      <c r="D2439">
        <f t="shared" si="165"/>
        <v>0</v>
      </c>
      <c s="338"/>
      <c s="338"/>
      <c s="337"/>
      <c s="339"/>
      <c s="340"/>
      <c s="340"/>
      <c s="339"/>
      <c s="373"/>
      <c s="334">
        <f t="shared" si="166"/>
        <v>0</v>
      </c>
      <c s="374">
        <f t="shared" si="167"/>
        <v>0</v>
      </c>
      <c s="375"/>
      <c s="376"/>
      <c s="395" t="str">
        <f t="shared" si="168" ref="Q2439:Q2501">SUBSTITUTE(P2439,LEFT(P2439,8),"xxxxxxxx")</f>
        <v/>
      </c>
      <c s="375"/>
      <c s="377"/>
    </row>
    <row r="2440" spans="4:19" ht="15.75">
      <c r="D2440">
        <f t="shared" si="165"/>
        <v>0</v>
      </c>
      <c s="338"/>
      <c s="338"/>
      <c s="337"/>
      <c s="339"/>
      <c s="340"/>
      <c s="340"/>
      <c s="339"/>
      <c s="373"/>
      <c s="334">
        <f t="shared" si="166"/>
        <v>0</v>
      </c>
      <c s="374">
        <f t="shared" si="167"/>
        <v>0</v>
      </c>
      <c s="375"/>
      <c s="376"/>
      <c s="395" t="str">
        <f t="shared" si="168"/>
        <v/>
      </c>
      <c s="375"/>
      <c s="377"/>
    </row>
    <row r="2441" spans="4:19" ht="15.75">
      <c r="D2441">
        <f t="shared" si="165"/>
        <v>0</v>
      </c>
      <c s="338"/>
      <c s="338"/>
      <c s="337"/>
      <c s="339"/>
      <c s="340"/>
      <c s="340"/>
      <c s="339"/>
      <c s="373"/>
      <c s="334">
        <f t="shared" si="166"/>
        <v>0</v>
      </c>
      <c s="374">
        <f t="shared" si="167"/>
        <v>0</v>
      </c>
      <c s="375"/>
      <c s="376"/>
      <c s="395" t="str">
        <f t="shared" si="168"/>
        <v/>
      </c>
      <c s="375"/>
      <c s="377"/>
    </row>
    <row r="2442" spans="4:19" ht="15.75">
      <c r="D2442">
        <f t="shared" si="165"/>
        <v>0</v>
      </c>
      <c s="338"/>
      <c s="338"/>
      <c s="337"/>
      <c s="339"/>
      <c s="340"/>
      <c s="340"/>
      <c s="339"/>
      <c s="373"/>
      <c s="334">
        <f t="shared" si="166"/>
        <v>0</v>
      </c>
      <c s="374">
        <f t="shared" si="167"/>
        <v>0</v>
      </c>
      <c s="375"/>
      <c s="376"/>
      <c s="395" t="str">
        <f t="shared" si="168"/>
        <v/>
      </c>
      <c s="375"/>
      <c s="377"/>
    </row>
    <row r="2443" spans="4:19" ht="15.75">
      <c r="D2443">
        <f t="shared" si="165"/>
        <v>0</v>
      </c>
      <c s="338"/>
      <c s="338"/>
      <c s="337"/>
      <c s="339"/>
      <c s="340"/>
      <c s="340"/>
      <c s="339"/>
      <c s="373"/>
      <c s="334">
        <f t="shared" si="166"/>
        <v>0</v>
      </c>
      <c s="374">
        <f t="shared" si="167"/>
        <v>0</v>
      </c>
      <c s="375"/>
      <c s="376"/>
      <c s="395" t="str">
        <f t="shared" si="168"/>
        <v/>
      </c>
      <c s="375"/>
      <c s="377"/>
    </row>
    <row r="2444" spans="4:19" ht="15.75">
      <c r="D2444">
        <f t="shared" si="165"/>
        <v>0</v>
      </c>
      <c s="338"/>
      <c s="338"/>
      <c s="337"/>
      <c s="339"/>
      <c s="340"/>
      <c s="340"/>
      <c s="339"/>
      <c s="373"/>
      <c s="334">
        <f t="shared" si="166"/>
        <v>0</v>
      </c>
      <c s="374">
        <f t="shared" si="167"/>
        <v>0</v>
      </c>
      <c s="375"/>
      <c s="376"/>
      <c s="395" t="str">
        <f t="shared" si="168"/>
        <v/>
      </c>
      <c s="375"/>
      <c s="377"/>
    </row>
    <row r="2445" spans="4:19" ht="15.75">
      <c r="D2445">
        <f t="shared" si="165"/>
        <v>0</v>
      </c>
      <c s="338"/>
      <c s="338"/>
      <c s="337"/>
      <c s="339"/>
      <c s="340"/>
      <c s="340"/>
      <c s="339"/>
      <c s="373"/>
      <c s="334">
        <f t="shared" si="166"/>
        <v>0</v>
      </c>
      <c s="374">
        <f t="shared" si="167"/>
        <v>0</v>
      </c>
      <c s="375"/>
      <c s="376"/>
      <c s="395" t="str">
        <f t="shared" si="168"/>
        <v/>
      </c>
      <c s="375"/>
      <c s="377"/>
    </row>
    <row r="2446" spans="4:19" ht="15.75">
      <c r="D2446">
        <f t="shared" si="165"/>
        <v>0</v>
      </c>
      <c s="338"/>
      <c s="338"/>
      <c s="337"/>
      <c s="339"/>
      <c s="340"/>
      <c s="340"/>
      <c s="339"/>
      <c s="373"/>
      <c s="334">
        <f t="shared" si="166"/>
        <v>0</v>
      </c>
      <c s="374">
        <f t="shared" si="167"/>
        <v>0</v>
      </c>
      <c s="375"/>
      <c s="376"/>
      <c s="395" t="str">
        <f t="shared" si="168"/>
        <v/>
      </c>
      <c s="375"/>
      <c s="377"/>
    </row>
    <row r="2447" spans="4:19" ht="15.75">
      <c r="D2447">
        <f t="shared" si="165"/>
        <v>0</v>
      </c>
      <c s="338"/>
      <c s="338"/>
      <c s="337"/>
      <c s="339"/>
      <c s="340"/>
      <c s="340"/>
      <c s="339"/>
      <c s="373"/>
      <c s="334">
        <f t="shared" si="166"/>
        <v>0</v>
      </c>
      <c s="374">
        <f t="shared" si="167"/>
        <v>0</v>
      </c>
      <c s="375"/>
      <c s="376"/>
      <c s="395" t="str">
        <f t="shared" si="168"/>
        <v/>
      </c>
      <c s="375"/>
      <c s="377"/>
    </row>
    <row r="2448" spans="4:19" ht="15.75">
      <c r="D2448">
        <f t="shared" si="165"/>
        <v>0</v>
      </c>
      <c s="338"/>
      <c s="338"/>
      <c s="337"/>
      <c s="339"/>
      <c s="340"/>
      <c s="340"/>
      <c s="339"/>
      <c s="373"/>
      <c s="334">
        <f t="shared" si="166"/>
        <v>0</v>
      </c>
      <c s="374">
        <f t="shared" si="167"/>
        <v>0</v>
      </c>
      <c s="375"/>
      <c s="376"/>
      <c s="395" t="str">
        <f t="shared" si="168"/>
        <v/>
      </c>
      <c s="375"/>
      <c s="377"/>
    </row>
    <row r="2449" spans="4:19" ht="15.75">
      <c r="D2449">
        <f t="shared" si="165"/>
        <v>0</v>
      </c>
      <c s="338"/>
      <c s="338"/>
      <c s="337"/>
      <c s="339"/>
      <c s="340"/>
      <c s="340"/>
      <c s="339"/>
      <c s="373"/>
      <c s="334">
        <f t="shared" si="166"/>
        <v>0</v>
      </c>
      <c s="374">
        <f t="shared" si="167"/>
        <v>0</v>
      </c>
      <c s="375"/>
      <c s="376"/>
      <c s="395" t="str">
        <f t="shared" si="168"/>
        <v/>
      </c>
      <c s="375"/>
      <c s="377"/>
    </row>
    <row r="2450" spans="4:19" ht="15.75">
      <c r="D2450">
        <f t="shared" si="165"/>
        <v>0</v>
      </c>
      <c s="338"/>
      <c s="338"/>
      <c s="337"/>
      <c s="339"/>
      <c s="340"/>
      <c s="340"/>
      <c s="339"/>
      <c s="373"/>
      <c s="334">
        <f t="shared" si="166"/>
        <v>0</v>
      </c>
      <c s="374">
        <f t="shared" si="167"/>
        <v>0</v>
      </c>
      <c s="375"/>
      <c s="376"/>
      <c s="395" t="str">
        <f t="shared" si="168"/>
        <v/>
      </c>
      <c s="375"/>
      <c s="377"/>
    </row>
    <row r="2451" spans="4:19" ht="15.75">
      <c r="D2451">
        <f t="shared" si="165"/>
        <v>0</v>
      </c>
      <c s="338"/>
      <c s="338"/>
      <c s="337"/>
      <c s="339"/>
      <c s="340"/>
      <c s="340"/>
      <c s="339"/>
      <c s="373"/>
      <c s="334">
        <f t="shared" si="166"/>
        <v>0</v>
      </c>
      <c s="374">
        <f t="shared" si="167"/>
        <v>0</v>
      </c>
      <c s="375"/>
      <c s="376"/>
      <c s="395" t="str">
        <f t="shared" si="168"/>
        <v/>
      </c>
      <c s="375"/>
      <c s="377"/>
    </row>
    <row r="2452" spans="4:19" ht="15.75">
      <c r="D2452">
        <f t="shared" si="165"/>
        <v>0</v>
      </c>
      <c s="338"/>
      <c s="338"/>
      <c s="337"/>
      <c s="339"/>
      <c s="340"/>
      <c s="340"/>
      <c s="339"/>
      <c s="373"/>
      <c s="334">
        <f t="shared" si="166"/>
        <v>0</v>
      </c>
      <c s="374">
        <f t="shared" si="167"/>
        <v>0</v>
      </c>
      <c s="375"/>
      <c s="376"/>
      <c s="395" t="str">
        <f t="shared" si="168"/>
        <v/>
      </c>
      <c s="375"/>
      <c s="377"/>
    </row>
    <row r="2453" spans="4:19" ht="15.75">
      <c r="D2453">
        <f t="shared" si="165"/>
        <v>0</v>
      </c>
      <c s="338"/>
      <c s="338"/>
      <c s="337"/>
      <c s="339"/>
      <c s="340"/>
      <c s="340"/>
      <c s="339"/>
      <c s="373"/>
      <c s="334">
        <f t="shared" si="166"/>
        <v>0</v>
      </c>
      <c s="374">
        <f t="shared" si="167"/>
        <v>0</v>
      </c>
      <c s="375"/>
      <c s="376"/>
      <c s="395" t="str">
        <f t="shared" si="168"/>
        <v/>
      </c>
      <c s="375"/>
      <c s="377"/>
    </row>
    <row r="2454" spans="4:19" ht="15.75">
      <c r="D2454">
        <f t="shared" si="165"/>
        <v>0</v>
      </c>
      <c s="338"/>
      <c s="338"/>
      <c s="337"/>
      <c s="339"/>
      <c s="340"/>
      <c s="340"/>
      <c s="339"/>
      <c s="373"/>
      <c s="334">
        <f t="shared" si="166"/>
        <v>0</v>
      </c>
      <c s="374">
        <f t="shared" si="167"/>
        <v>0</v>
      </c>
      <c s="375"/>
      <c s="376"/>
      <c s="395" t="str">
        <f t="shared" si="168"/>
        <v/>
      </c>
      <c s="375"/>
      <c s="377"/>
    </row>
    <row r="2455" spans="4:19" ht="15.75">
      <c r="D2455">
        <f t="shared" si="165"/>
        <v>0</v>
      </c>
      <c s="338"/>
      <c s="338"/>
      <c s="337"/>
      <c s="339"/>
      <c s="340"/>
      <c s="340"/>
      <c s="339"/>
      <c s="373"/>
      <c s="334">
        <f t="shared" si="166"/>
        <v>0</v>
      </c>
      <c s="374">
        <f t="shared" si="167"/>
        <v>0</v>
      </c>
      <c s="375"/>
      <c s="376"/>
      <c s="395" t="str">
        <f t="shared" si="168"/>
        <v/>
      </c>
      <c s="375"/>
      <c s="377"/>
    </row>
    <row r="2456" spans="4:19" ht="15.75">
      <c r="D2456">
        <f t="shared" si="165"/>
        <v>0</v>
      </c>
      <c s="338"/>
      <c s="338"/>
      <c s="337"/>
      <c s="339"/>
      <c s="340"/>
      <c s="340"/>
      <c s="339"/>
      <c s="373"/>
      <c s="334">
        <f t="shared" si="166"/>
        <v>0</v>
      </c>
      <c s="374">
        <f t="shared" si="167"/>
        <v>0</v>
      </c>
      <c s="375"/>
      <c s="376"/>
      <c s="395" t="str">
        <f t="shared" si="168"/>
        <v/>
      </c>
      <c s="375"/>
      <c s="377"/>
    </row>
    <row r="2457" spans="4:19" ht="15.75">
      <c r="D2457">
        <f t="shared" si="165"/>
        <v>0</v>
      </c>
      <c s="338"/>
      <c s="338"/>
      <c s="337"/>
      <c s="339"/>
      <c s="340"/>
      <c s="340"/>
      <c s="339"/>
      <c s="373"/>
      <c s="334">
        <f t="shared" si="166"/>
        <v>0</v>
      </c>
      <c s="374">
        <f t="shared" si="167"/>
        <v>0</v>
      </c>
      <c s="375"/>
      <c s="376"/>
      <c s="395" t="str">
        <f t="shared" si="168"/>
        <v/>
      </c>
      <c s="375"/>
      <c s="377"/>
    </row>
    <row r="2458" spans="4:19" ht="15.75">
      <c r="D2458">
        <f t="shared" si="165"/>
        <v>0</v>
      </c>
      <c s="338"/>
      <c s="338"/>
      <c s="337"/>
      <c s="339"/>
      <c s="340"/>
      <c s="340"/>
      <c s="339"/>
      <c s="373"/>
      <c s="334">
        <f t="shared" si="166"/>
        <v>0</v>
      </c>
      <c s="374">
        <f t="shared" si="167"/>
        <v>0</v>
      </c>
      <c s="375"/>
      <c s="376"/>
      <c s="395" t="str">
        <f t="shared" si="168"/>
        <v/>
      </c>
      <c s="375"/>
      <c s="377"/>
    </row>
    <row r="2459" spans="4:19" ht="15.75">
      <c r="D2459">
        <f t="shared" si="165"/>
        <v>0</v>
      </c>
      <c s="338"/>
      <c s="338"/>
      <c s="337"/>
      <c s="339"/>
      <c s="340"/>
      <c s="340"/>
      <c s="339"/>
      <c s="373"/>
      <c s="334">
        <f t="shared" si="166"/>
        <v>0</v>
      </c>
      <c s="374">
        <f t="shared" si="167"/>
        <v>0</v>
      </c>
      <c s="375"/>
      <c s="376"/>
      <c s="395" t="str">
        <f t="shared" si="168"/>
        <v/>
      </c>
      <c s="375"/>
      <c s="377"/>
    </row>
    <row r="2460" spans="4:19" ht="15.75">
      <c r="D2460">
        <f t="shared" si="165"/>
        <v>0</v>
      </c>
      <c s="338"/>
      <c s="338"/>
      <c s="337"/>
      <c s="339"/>
      <c s="340"/>
      <c s="340"/>
      <c s="339"/>
      <c s="373"/>
      <c s="334">
        <f t="shared" si="166"/>
        <v>0</v>
      </c>
      <c s="374">
        <f t="shared" si="167"/>
        <v>0</v>
      </c>
      <c s="375"/>
      <c s="376"/>
      <c s="395" t="str">
        <f t="shared" si="168"/>
        <v/>
      </c>
      <c s="375"/>
      <c s="377"/>
    </row>
    <row r="2461" spans="4:19" ht="15.75">
      <c r="D2461">
        <f t="shared" si="165"/>
        <v>0</v>
      </c>
      <c s="338"/>
      <c s="338"/>
      <c s="337"/>
      <c s="339"/>
      <c s="340"/>
      <c s="340"/>
      <c s="339"/>
      <c s="373"/>
      <c s="334">
        <f t="shared" si="166"/>
        <v>0</v>
      </c>
      <c s="374">
        <f t="shared" si="167"/>
        <v>0</v>
      </c>
      <c s="375"/>
      <c s="376"/>
      <c s="395" t="str">
        <f t="shared" si="168"/>
        <v/>
      </c>
      <c s="375"/>
      <c s="377"/>
    </row>
    <row r="2462" spans="4:19" ht="15.75">
      <c r="D2462">
        <f t="shared" si="165"/>
        <v>0</v>
      </c>
      <c s="338"/>
      <c s="338"/>
      <c s="337"/>
      <c s="339"/>
      <c s="340"/>
      <c s="340"/>
      <c s="339"/>
      <c s="373"/>
      <c s="334">
        <f t="shared" si="166"/>
        <v>0</v>
      </c>
      <c s="374">
        <f t="shared" si="167"/>
        <v>0</v>
      </c>
      <c s="375"/>
      <c s="376"/>
      <c s="395" t="str">
        <f t="shared" si="168"/>
        <v/>
      </c>
      <c s="375"/>
      <c s="377"/>
    </row>
    <row r="2463" spans="4:19" ht="15.75">
      <c r="D2463">
        <f t="shared" si="165"/>
        <v>0</v>
      </c>
      <c s="338"/>
      <c s="338"/>
      <c s="337"/>
      <c s="339"/>
      <c s="340"/>
      <c s="340"/>
      <c s="339"/>
      <c s="373"/>
      <c s="334">
        <f t="shared" si="166"/>
        <v>0</v>
      </c>
      <c s="374">
        <f t="shared" si="167"/>
        <v>0</v>
      </c>
      <c s="375"/>
      <c s="376"/>
      <c s="395" t="str">
        <f t="shared" si="168"/>
        <v/>
      </c>
      <c s="375"/>
      <c s="377"/>
    </row>
    <row r="2464" spans="4:19" ht="15.75">
      <c r="D2464">
        <f t="shared" si="165"/>
        <v>0</v>
      </c>
      <c s="338"/>
      <c s="338"/>
      <c s="337"/>
      <c s="339"/>
      <c s="340"/>
      <c s="340"/>
      <c s="339"/>
      <c s="373"/>
      <c s="334">
        <f t="shared" si="166"/>
        <v>0</v>
      </c>
      <c s="374">
        <f t="shared" si="167"/>
        <v>0</v>
      </c>
      <c s="375"/>
      <c s="376"/>
      <c s="395" t="str">
        <f t="shared" si="168"/>
        <v/>
      </c>
      <c s="375"/>
      <c s="377"/>
    </row>
    <row r="2465" spans="4:19" ht="15.75">
      <c r="D2465">
        <f t="shared" si="165"/>
        <v>0</v>
      </c>
      <c s="338"/>
      <c s="338"/>
      <c s="337"/>
      <c s="339"/>
      <c s="340"/>
      <c s="340"/>
      <c s="339"/>
      <c s="373"/>
      <c s="334">
        <f t="shared" si="166"/>
        <v>0</v>
      </c>
      <c s="374">
        <f t="shared" si="167"/>
        <v>0</v>
      </c>
      <c s="375"/>
      <c s="376"/>
      <c s="395" t="str">
        <f t="shared" si="168"/>
        <v/>
      </c>
      <c s="375"/>
      <c s="377"/>
    </row>
    <row r="2466" spans="4:19" ht="15.75">
      <c r="D2466">
        <f t="shared" si="165"/>
        <v>0</v>
      </c>
      <c s="338"/>
      <c s="338"/>
      <c s="337"/>
      <c s="339"/>
      <c s="340"/>
      <c s="340"/>
      <c s="339"/>
      <c s="373"/>
      <c s="334">
        <f t="shared" si="166"/>
        <v>0</v>
      </c>
      <c s="374">
        <f t="shared" si="167"/>
        <v>0</v>
      </c>
      <c s="375"/>
      <c s="376"/>
      <c s="395" t="str">
        <f t="shared" si="168"/>
        <v/>
      </c>
      <c s="375"/>
      <c s="377"/>
    </row>
    <row r="2467" spans="4:19" ht="15.75">
      <c r="D2467">
        <f t="shared" si="165"/>
        <v>0</v>
      </c>
      <c s="338"/>
      <c s="338"/>
      <c s="337"/>
      <c s="339"/>
      <c s="340"/>
      <c s="340"/>
      <c s="339"/>
      <c s="373"/>
      <c s="334">
        <f t="shared" si="166"/>
        <v>0</v>
      </c>
      <c s="374">
        <f t="shared" si="167"/>
        <v>0</v>
      </c>
      <c s="375"/>
      <c s="376"/>
      <c s="395" t="str">
        <f t="shared" si="168"/>
        <v/>
      </c>
      <c s="375"/>
      <c s="377"/>
    </row>
    <row r="2468" spans="4:19" ht="15.75">
      <c r="D2468">
        <f t="shared" si="169" ref="D2468:D2501">IF(E2468&gt;=1,(IF(LEN(I2468)&gt;=2,(IF(LEN(K2468)&gt;=1,(IF(N2468&gt;=18,1,0)),0)),0)),0)</f>
        <v>0</v>
      </c>
      <c s="338"/>
      <c s="338"/>
      <c s="337"/>
      <c s="339"/>
      <c s="340"/>
      <c s="340"/>
      <c s="339"/>
      <c s="373"/>
      <c s="334">
        <f t="shared" si="166"/>
        <v>0</v>
      </c>
      <c s="374">
        <f t="shared" si="167"/>
        <v>0</v>
      </c>
      <c s="375"/>
      <c s="376"/>
      <c s="395" t="str">
        <f t="shared" si="168"/>
        <v/>
      </c>
      <c s="375"/>
      <c s="377"/>
    </row>
    <row r="2469" spans="4:19" ht="15.75">
      <c r="D2469">
        <f t="shared" si="169"/>
        <v>0</v>
      </c>
      <c s="338"/>
      <c s="338"/>
      <c s="337"/>
      <c s="339"/>
      <c s="340"/>
      <c s="340"/>
      <c s="339"/>
      <c s="373"/>
      <c s="334">
        <f t="shared" si="170" ref="M2469:M2501">IFERROR(IF(D2469&gt;=1,(IF(L2469&gt;=$H$1,ROUNDDOWN(($G$1-L2469)/365,0),0)),0),0)</f>
        <v>0</v>
      </c>
      <c s="374">
        <f t="shared" si="171" ref="N2469:N2501">IFERROR(IF(D2469&gt;=1,(IF(L2469&gt;=$H$1,ROUNDDOWN(($G$1-L2469)/365,0),0)),0),0)</f>
        <v>0</v>
      </c>
      <c s="375"/>
      <c s="376"/>
      <c s="395" t="str">
        <f t="shared" si="168"/>
        <v/>
      </c>
      <c s="375"/>
      <c s="377"/>
    </row>
    <row r="2470" spans="4:19" ht="15.75">
      <c r="D2470">
        <f t="shared" si="169"/>
        <v>0</v>
      </c>
      <c s="338"/>
      <c s="338"/>
      <c s="337"/>
      <c s="339"/>
      <c s="340"/>
      <c s="340"/>
      <c s="339"/>
      <c s="373"/>
      <c s="334">
        <f t="shared" si="170"/>
        <v>0</v>
      </c>
      <c s="374">
        <f t="shared" si="171"/>
        <v>0</v>
      </c>
      <c s="375"/>
      <c s="376"/>
      <c s="395" t="str">
        <f t="shared" si="168"/>
        <v/>
      </c>
      <c s="375"/>
      <c s="377"/>
    </row>
    <row r="2471" spans="4:19" ht="15.75">
      <c r="D2471">
        <f t="shared" si="169"/>
        <v>0</v>
      </c>
      <c s="338"/>
      <c s="338"/>
      <c s="337"/>
      <c s="339"/>
      <c s="340"/>
      <c s="340"/>
      <c s="339"/>
      <c s="373"/>
      <c s="334">
        <f t="shared" si="170"/>
        <v>0</v>
      </c>
      <c s="374">
        <f t="shared" si="171"/>
        <v>0</v>
      </c>
      <c s="375"/>
      <c s="376"/>
      <c s="395" t="str">
        <f t="shared" si="168"/>
        <v/>
      </c>
      <c s="375"/>
      <c s="377"/>
    </row>
    <row r="2472" spans="4:19" ht="15.75">
      <c r="D2472">
        <f t="shared" si="169"/>
        <v>0</v>
      </c>
      <c s="338"/>
      <c s="338"/>
      <c s="337"/>
      <c s="339"/>
      <c s="340"/>
      <c s="340"/>
      <c s="339"/>
      <c s="373"/>
      <c s="334">
        <f t="shared" si="170"/>
        <v>0</v>
      </c>
      <c s="374">
        <f t="shared" si="171"/>
        <v>0</v>
      </c>
      <c s="375"/>
      <c s="376"/>
      <c s="395" t="str">
        <f t="shared" si="168"/>
        <v/>
      </c>
      <c s="375"/>
      <c s="377"/>
    </row>
    <row r="2473" spans="4:19" ht="15.75">
      <c r="D2473">
        <f t="shared" si="169"/>
        <v>0</v>
      </c>
      <c s="338"/>
      <c s="338"/>
      <c s="337"/>
      <c s="339"/>
      <c s="340"/>
      <c s="340"/>
      <c s="339"/>
      <c s="373"/>
      <c s="334">
        <f t="shared" si="170"/>
        <v>0</v>
      </c>
      <c s="374">
        <f t="shared" si="171"/>
        <v>0</v>
      </c>
      <c s="375"/>
      <c s="376"/>
      <c s="395" t="str">
        <f t="shared" si="168"/>
        <v/>
      </c>
      <c s="375"/>
      <c s="377"/>
    </row>
    <row r="2474" spans="4:19" ht="15.75">
      <c r="D2474">
        <f t="shared" si="169"/>
        <v>0</v>
      </c>
      <c s="338"/>
      <c s="338"/>
      <c s="337"/>
      <c s="339"/>
      <c s="340"/>
      <c s="340"/>
      <c s="339"/>
      <c s="373"/>
      <c s="334">
        <f t="shared" si="170"/>
        <v>0</v>
      </c>
      <c s="374">
        <f t="shared" si="171"/>
        <v>0</v>
      </c>
      <c s="375"/>
      <c s="376"/>
      <c s="395" t="str">
        <f t="shared" si="168"/>
        <v/>
      </c>
      <c s="375"/>
      <c s="377"/>
    </row>
    <row r="2475" spans="4:19" ht="15.75">
      <c r="D2475">
        <f t="shared" si="169"/>
        <v>0</v>
      </c>
      <c s="338"/>
      <c s="338"/>
      <c s="337"/>
      <c s="339"/>
      <c s="340"/>
      <c s="340"/>
      <c s="339"/>
      <c s="373"/>
      <c s="334">
        <f t="shared" si="170"/>
        <v>0</v>
      </c>
      <c s="374">
        <f t="shared" si="171"/>
        <v>0</v>
      </c>
      <c s="375"/>
      <c s="376"/>
      <c s="395" t="str">
        <f t="shared" si="168"/>
        <v/>
      </c>
      <c s="375"/>
      <c s="377"/>
    </row>
    <row r="2476" spans="4:19" ht="15.75">
      <c r="D2476">
        <f t="shared" si="169"/>
        <v>0</v>
      </c>
      <c s="338"/>
      <c s="338"/>
      <c s="337"/>
      <c s="339"/>
      <c s="340"/>
      <c s="340"/>
      <c s="339"/>
      <c s="373"/>
      <c s="334">
        <f t="shared" si="170"/>
        <v>0</v>
      </c>
      <c s="374">
        <f t="shared" si="171"/>
        <v>0</v>
      </c>
      <c s="375"/>
      <c s="376"/>
      <c s="395" t="str">
        <f t="shared" si="168"/>
        <v/>
      </c>
      <c s="375"/>
      <c s="377"/>
    </row>
    <row r="2477" spans="4:19" ht="15.75">
      <c r="D2477">
        <f t="shared" si="169"/>
        <v>0</v>
      </c>
      <c s="338"/>
      <c s="338"/>
      <c s="337"/>
      <c s="339"/>
      <c s="340"/>
      <c s="340"/>
      <c s="339"/>
      <c s="373"/>
      <c s="334">
        <f t="shared" si="170"/>
        <v>0</v>
      </c>
      <c s="374">
        <f t="shared" si="171"/>
        <v>0</v>
      </c>
      <c s="375"/>
      <c s="376"/>
      <c s="395" t="str">
        <f t="shared" si="168"/>
        <v/>
      </c>
      <c s="375"/>
      <c s="377"/>
    </row>
    <row r="2478" spans="4:19" ht="15.75">
      <c r="D2478">
        <f t="shared" si="169"/>
        <v>0</v>
      </c>
      <c s="338"/>
      <c s="338"/>
      <c s="337"/>
      <c s="339"/>
      <c s="340"/>
      <c s="340"/>
      <c s="339"/>
      <c s="373"/>
      <c s="334">
        <f t="shared" si="170"/>
        <v>0</v>
      </c>
      <c s="374">
        <f t="shared" si="171"/>
        <v>0</v>
      </c>
      <c s="375"/>
      <c s="376"/>
      <c s="395" t="str">
        <f t="shared" si="168"/>
        <v/>
      </c>
      <c s="375"/>
      <c s="377"/>
    </row>
    <row r="2479" spans="4:19" ht="15.75">
      <c r="D2479">
        <f t="shared" si="169"/>
        <v>0</v>
      </c>
      <c s="338"/>
      <c s="338"/>
      <c s="337"/>
      <c s="339"/>
      <c s="340"/>
      <c s="340"/>
      <c s="339"/>
      <c s="373"/>
      <c s="334">
        <f t="shared" si="170"/>
        <v>0</v>
      </c>
      <c s="374">
        <f t="shared" si="171"/>
        <v>0</v>
      </c>
      <c s="375"/>
      <c s="376"/>
      <c s="395" t="str">
        <f t="shared" si="168"/>
        <v/>
      </c>
      <c s="375"/>
      <c s="377"/>
    </row>
    <row r="2480" spans="4:19" ht="15.75">
      <c r="D2480">
        <f t="shared" si="169"/>
        <v>0</v>
      </c>
      <c s="338"/>
      <c s="338"/>
      <c s="337"/>
      <c s="339"/>
      <c s="340"/>
      <c s="340"/>
      <c s="339"/>
      <c s="373"/>
      <c s="334">
        <f t="shared" si="170"/>
        <v>0</v>
      </c>
      <c s="374">
        <f t="shared" si="171"/>
        <v>0</v>
      </c>
      <c s="375"/>
      <c s="376"/>
      <c s="395" t="str">
        <f t="shared" si="168"/>
        <v/>
      </c>
      <c s="375"/>
      <c s="377"/>
    </row>
    <row r="2481" spans="4:19" ht="15.75">
      <c r="D2481">
        <f t="shared" si="169"/>
        <v>0</v>
      </c>
      <c s="338"/>
      <c s="338"/>
      <c s="337"/>
      <c s="339"/>
      <c s="340"/>
      <c s="340"/>
      <c s="339"/>
      <c s="373"/>
      <c s="334">
        <f t="shared" si="170"/>
        <v>0</v>
      </c>
      <c s="374">
        <f t="shared" si="171"/>
        <v>0</v>
      </c>
      <c s="375"/>
      <c s="376"/>
      <c s="395" t="str">
        <f t="shared" si="168"/>
        <v/>
      </c>
      <c s="375"/>
      <c s="377"/>
    </row>
    <row r="2482" spans="4:19" ht="15.75">
      <c r="D2482">
        <f t="shared" si="169"/>
        <v>0</v>
      </c>
      <c s="338"/>
      <c s="338"/>
      <c s="337"/>
      <c s="339"/>
      <c s="340"/>
      <c s="340"/>
      <c s="339"/>
      <c s="373"/>
      <c s="334">
        <f t="shared" si="170"/>
        <v>0</v>
      </c>
      <c s="374">
        <f t="shared" si="171"/>
        <v>0</v>
      </c>
      <c s="375"/>
      <c s="376"/>
      <c s="395" t="str">
        <f t="shared" si="168"/>
        <v/>
      </c>
      <c s="375"/>
      <c s="377"/>
    </row>
    <row r="2483" spans="4:19" ht="15.75">
      <c r="D2483">
        <f t="shared" si="169"/>
        <v>0</v>
      </c>
      <c s="338"/>
      <c s="338"/>
      <c s="337"/>
      <c s="339"/>
      <c s="340"/>
      <c s="340"/>
      <c s="339"/>
      <c s="373"/>
      <c s="334">
        <f t="shared" si="170"/>
        <v>0</v>
      </c>
      <c s="374">
        <f t="shared" si="171"/>
        <v>0</v>
      </c>
      <c s="375"/>
      <c s="376"/>
      <c s="395" t="str">
        <f t="shared" si="168"/>
        <v/>
      </c>
      <c s="375"/>
      <c s="377"/>
    </row>
    <row r="2484" spans="4:19" ht="15.75">
      <c r="D2484">
        <f t="shared" si="169"/>
        <v>0</v>
      </c>
      <c s="338"/>
      <c s="338"/>
      <c s="337"/>
      <c s="339"/>
      <c s="340"/>
      <c s="340"/>
      <c s="339"/>
      <c s="373"/>
      <c s="334">
        <f t="shared" si="170"/>
        <v>0</v>
      </c>
      <c s="374">
        <f t="shared" si="171"/>
        <v>0</v>
      </c>
      <c s="375"/>
      <c s="376"/>
      <c s="395" t="str">
        <f t="shared" si="168"/>
        <v/>
      </c>
      <c s="375"/>
      <c s="377"/>
    </row>
    <row r="2485" spans="4:19" ht="15.75">
      <c r="D2485">
        <f t="shared" si="169"/>
        <v>0</v>
      </c>
      <c s="338"/>
      <c s="338"/>
      <c s="337"/>
      <c s="339"/>
      <c s="340"/>
      <c s="340"/>
      <c s="339"/>
      <c s="373"/>
      <c s="334">
        <f t="shared" si="170"/>
        <v>0</v>
      </c>
      <c s="374">
        <f t="shared" si="171"/>
        <v>0</v>
      </c>
      <c s="375"/>
      <c s="376"/>
      <c s="395" t="str">
        <f t="shared" si="168"/>
        <v/>
      </c>
      <c s="375"/>
      <c s="377"/>
    </row>
    <row r="2486" spans="4:19" ht="15.75">
      <c r="D2486">
        <f t="shared" si="169"/>
        <v>0</v>
      </c>
      <c s="338"/>
      <c s="338"/>
      <c s="337"/>
      <c s="339"/>
      <c s="340"/>
      <c s="340"/>
      <c s="339"/>
      <c s="373"/>
      <c s="334">
        <f t="shared" si="170"/>
        <v>0</v>
      </c>
      <c s="374">
        <f t="shared" si="171"/>
        <v>0</v>
      </c>
      <c s="375"/>
      <c s="376"/>
      <c s="395" t="str">
        <f t="shared" si="168"/>
        <v/>
      </c>
      <c s="375"/>
      <c s="377"/>
    </row>
    <row r="2487" spans="4:19" ht="15.75">
      <c r="D2487">
        <f t="shared" si="169"/>
        <v>0</v>
      </c>
      <c s="338"/>
      <c s="338"/>
      <c s="337"/>
      <c s="339"/>
      <c s="340"/>
      <c s="340"/>
      <c s="339"/>
      <c s="373"/>
      <c s="334">
        <f t="shared" si="170"/>
        <v>0</v>
      </c>
      <c s="374">
        <f t="shared" si="171"/>
        <v>0</v>
      </c>
      <c s="375"/>
      <c s="376"/>
      <c s="395" t="str">
        <f t="shared" si="168"/>
        <v/>
      </c>
      <c s="375"/>
      <c s="377"/>
    </row>
    <row r="2488" spans="4:19" ht="15.75">
      <c r="D2488">
        <f t="shared" si="169"/>
        <v>0</v>
      </c>
      <c s="338"/>
      <c s="338"/>
      <c s="337"/>
      <c s="339"/>
      <c s="340"/>
      <c s="340"/>
      <c s="339"/>
      <c s="373"/>
      <c s="334">
        <f t="shared" si="170"/>
        <v>0</v>
      </c>
      <c s="374">
        <f t="shared" si="171"/>
        <v>0</v>
      </c>
      <c s="375"/>
      <c s="376"/>
      <c s="395" t="str">
        <f t="shared" si="168"/>
        <v/>
      </c>
      <c s="375"/>
      <c s="377"/>
    </row>
    <row r="2489" spans="4:19" ht="15.75">
      <c r="D2489">
        <f t="shared" si="169"/>
        <v>0</v>
      </c>
      <c s="338"/>
      <c s="338"/>
      <c s="337"/>
      <c s="339"/>
      <c s="340"/>
      <c s="340"/>
      <c s="339"/>
      <c s="373"/>
      <c s="334">
        <f t="shared" si="170"/>
        <v>0</v>
      </c>
      <c s="374">
        <f t="shared" si="171"/>
        <v>0</v>
      </c>
      <c s="375"/>
      <c s="376"/>
      <c s="395" t="str">
        <f t="shared" si="168"/>
        <v/>
      </c>
      <c s="375"/>
      <c s="377"/>
    </row>
    <row r="2490" spans="4:19" ht="15.75">
      <c r="D2490">
        <f t="shared" si="169"/>
        <v>0</v>
      </c>
      <c s="338"/>
      <c s="338"/>
      <c s="337"/>
      <c s="339"/>
      <c s="340"/>
      <c s="340"/>
      <c s="339"/>
      <c s="373"/>
      <c s="334">
        <f t="shared" si="170"/>
        <v>0</v>
      </c>
      <c s="374">
        <f t="shared" si="171"/>
        <v>0</v>
      </c>
      <c s="375"/>
      <c s="376"/>
      <c s="395" t="str">
        <f t="shared" si="168"/>
        <v/>
      </c>
      <c s="375"/>
      <c s="377"/>
    </row>
    <row r="2491" spans="4:19" ht="15.75">
      <c r="D2491">
        <f t="shared" si="169"/>
        <v>0</v>
      </c>
      <c s="338"/>
      <c s="338"/>
      <c s="337"/>
      <c s="339"/>
      <c s="340"/>
      <c s="340"/>
      <c s="339"/>
      <c s="373"/>
      <c s="334">
        <f t="shared" si="170"/>
        <v>0</v>
      </c>
      <c s="374">
        <f t="shared" si="171"/>
        <v>0</v>
      </c>
      <c s="375"/>
      <c s="376"/>
      <c s="395" t="str">
        <f t="shared" si="168"/>
        <v/>
      </c>
      <c s="375"/>
      <c s="377"/>
    </row>
    <row r="2492" spans="4:19" ht="15.75">
      <c r="D2492">
        <f t="shared" si="169"/>
        <v>0</v>
      </c>
      <c s="338"/>
      <c s="338"/>
      <c s="337"/>
      <c s="339"/>
      <c s="340"/>
      <c s="340"/>
      <c s="339"/>
      <c s="373"/>
      <c s="334">
        <f t="shared" si="170"/>
        <v>0</v>
      </c>
      <c s="374">
        <f t="shared" si="171"/>
        <v>0</v>
      </c>
      <c s="375"/>
      <c s="376"/>
      <c s="395" t="str">
        <f t="shared" si="168"/>
        <v/>
      </c>
      <c s="375"/>
      <c s="377"/>
    </row>
    <row r="2493" spans="4:19" ht="15.75">
      <c r="D2493">
        <f t="shared" si="169"/>
        <v>0</v>
      </c>
      <c s="338"/>
      <c s="338"/>
      <c s="337"/>
      <c s="339"/>
      <c s="340"/>
      <c s="340"/>
      <c s="339"/>
      <c s="373"/>
      <c s="334">
        <f t="shared" si="170"/>
        <v>0</v>
      </c>
      <c s="374">
        <f t="shared" si="171"/>
        <v>0</v>
      </c>
      <c s="375"/>
      <c s="376"/>
      <c s="395" t="str">
        <f t="shared" si="168"/>
        <v/>
      </c>
      <c s="375"/>
      <c s="377"/>
    </row>
    <row r="2494" spans="4:19" ht="15.75">
      <c r="D2494">
        <f t="shared" si="169"/>
        <v>0</v>
      </c>
      <c s="338"/>
      <c s="338"/>
      <c s="337"/>
      <c s="339"/>
      <c s="340"/>
      <c s="340"/>
      <c s="339"/>
      <c s="373"/>
      <c s="334">
        <f t="shared" si="170"/>
        <v>0</v>
      </c>
      <c s="374">
        <f t="shared" si="171"/>
        <v>0</v>
      </c>
      <c s="375"/>
      <c s="376"/>
      <c s="395" t="str">
        <f t="shared" si="168"/>
        <v/>
      </c>
      <c s="375"/>
      <c s="377"/>
    </row>
    <row r="2495" spans="4:19" ht="15.75">
      <c r="D2495">
        <f t="shared" si="169"/>
        <v>0</v>
      </c>
      <c s="338"/>
      <c s="338"/>
      <c s="337"/>
      <c s="339"/>
      <c s="340"/>
      <c s="340"/>
      <c s="339"/>
      <c s="373"/>
      <c s="334">
        <f t="shared" si="170"/>
        <v>0</v>
      </c>
      <c s="374">
        <f t="shared" si="171"/>
        <v>0</v>
      </c>
      <c s="375"/>
      <c s="376"/>
      <c s="395" t="str">
        <f t="shared" si="168"/>
        <v/>
      </c>
      <c s="375"/>
      <c s="377"/>
    </row>
    <row r="2496" spans="4:19" ht="15.75">
      <c r="D2496">
        <f t="shared" si="169"/>
        <v>0</v>
      </c>
      <c s="338"/>
      <c s="338"/>
      <c s="337"/>
      <c s="339"/>
      <c s="340"/>
      <c s="340"/>
      <c s="339"/>
      <c s="373"/>
      <c s="334">
        <f t="shared" si="170"/>
        <v>0</v>
      </c>
      <c s="374">
        <f t="shared" si="171"/>
        <v>0</v>
      </c>
      <c s="375"/>
      <c s="376"/>
      <c s="395" t="str">
        <f t="shared" si="168"/>
        <v/>
      </c>
      <c s="375"/>
      <c s="377"/>
    </row>
    <row r="2497" spans="4:19" ht="15.75">
      <c r="D2497">
        <f t="shared" si="169"/>
        <v>0</v>
      </c>
      <c s="338"/>
      <c s="338"/>
      <c s="337"/>
      <c s="339"/>
      <c s="340"/>
      <c s="340"/>
      <c s="339"/>
      <c s="373"/>
      <c s="334">
        <f t="shared" si="170"/>
        <v>0</v>
      </c>
      <c s="374">
        <f t="shared" si="171"/>
        <v>0</v>
      </c>
      <c s="375"/>
      <c s="376"/>
      <c s="395" t="str">
        <f t="shared" si="168"/>
        <v/>
      </c>
      <c s="375"/>
      <c s="377"/>
    </row>
    <row r="2498" spans="4:19" ht="15.75">
      <c r="D2498">
        <f t="shared" si="169"/>
        <v>0</v>
      </c>
      <c s="338"/>
      <c s="338"/>
      <c s="337"/>
      <c s="339"/>
      <c s="340"/>
      <c s="340"/>
      <c s="339"/>
      <c s="373"/>
      <c s="334">
        <f t="shared" si="170"/>
        <v>0</v>
      </c>
      <c s="374">
        <f t="shared" si="171"/>
        <v>0</v>
      </c>
      <c s="375"/>
      <c s="376"/>
      <c s="395" t="str">
        <f t="shared" si="168"/>
        <v/>
      </c>
      <c s="375"/>
      <c s="377"/>
    </row>
    <row r="2499" spans="4:19" ht="15.75">
      <c r="D2499">
        <f t="shared" si="169"/>
        <v>0</v>
      </c>
      <c s="338"/>
      <c s="338"/>
      <c s="337"/>
      <c s="339"/>
      <c s="340"/>
      <c s="340"/>
      <c s="339"/>
      <c s="373"/>
      <c s="334">
        <f t="shared" si="170"/>
        <v>0</v>
      </c>
      <c s="374">
        <f t="shared" si="171"/>
        <v>0</v>
      </c>
      <c s="375"/>
      <c s="376"/>
      <c s="395" t="str">
        <f t="shared" si="168"/>
        <v/>
      </c>
      <c s="375"/>
      <c s="377"/>
    </row>
    <row r="2500" spans="4:19" ht="15.75">
      <c r="D2500">
        <f t="shared" si="169"/>
        <v>0</v>
      </c>
      <c s="338"/>
      <c s="338"/>
      <c s="337"/>
      <c s="339"/>
      <c s="340"/>
      <c s="340"/>
      <c s="339"/>
      <c s="373"/>
      <c s="334">
        <f t="shared" si="170"/>
        <v>0</v>
      </c>
      <c s="374">
        <f t="shared" si="171"/>
        <v>0</v>
      </c>
      <c s="375"/>
      <c s="376"/>
      <c s="395" t="str">
        <f t="shared" si="168"/>
        <v/>
      </c>
      <c s="375"/>
      <c s="377"/>
    </row>
    <row r="2501" spans="4:19" ht="15.75">
      <c r="D2501">
        <f t="shared" si="169"/>
        <v>0</v>
      </c>
      <c s="338"/>
      <c s="338"/>
      <c s="337"/>
      <c s="339"/>
      <c s="340"/>
      <c s="340"/>
      <c s="339"/>
      <c s="373"/>
      <c s="334">
        <f t="shared" si="170"/>
        <v>0</v>
      </c>
      <c s="374">
        <f t="shared" si="171"/>
        <v>0</v>
      </c>
      <c s="375"/>
      <c s="376"/>
      <c s="395" t="str">
        <f t="shared" si="168"/>
        <v/>
      </c>
      <c s="375"/>
      <c s="377"/>
    </row>
  </sheetData>
  <sheetProtection password="CDA0" sheet="1" objects="1" scenarios="1"/>
  <mergeCells count="2">
    <mergeCell ref="E3:S3"/>
    <mergeCell ref="F4:S4"/>
  </mergeCells>
  <conditionalFormatting sqref="E6:S2501">
    <cfRule type="expression" priority="2" dxfId="71">
      <formula>$D6=1</formula>
    </cfRule>
  </conditionalFormatting>
  <conditionalFormatting sqref="S7:S2501">
    <cfRule type="expression" priority="3" dxfId="69">
      <formula>$E6&gt;=1</formula>
    </cfRule>
  </conditionalFormatting>
  <conditionalFormatting sqref="E7:R2501">
    <cfRule type="expression" priority="37" dxfId="69">
      <formula>$E6&gt;=1</formula>
    </cfRule>
  </conditionalFormatting>
  <conditionalFormatting sqref="P6:P2501">
    <cfRule type="expression" priority="1" dxfId="68">
      <formula>$P6&gt;=1</formula>
    </cfRule>
  </conditionalFormatting>
  <dataValidations count="6">
    <dataValidation type="whole" allowBlank="1" showInputMessage="1" showErrorMessage="1" sqref="N419 N1292:N2501">
      <formula1>18</formula1>
      <formula2>125</formula2>
    </dataValidation>
    <dataValidation allowBlank="1" showInputMessage="1" sqref="N511 N562 N711 N722 N751 N822 N839 N964 N994 N996 N1014 N1023 N1155 N1183 N1193 N1275 N1278 N1282 N1288 N17:N19 N53:N55 N63:N81 N551:N552 N661:N662 N724:N726 N842:N844 N908:N910 N953:N955 N1010:N1011 N1057:N1058 N1062:N1064 N1085:N1088 N1108:N1111 N1205:N1208 N1211:N1213 N1230:N1231"/>
    <dataValidation type="whole" allowBlank="1" showInputMessage="1" showErrorMessage="1" error="आयु 18 वर्ष से अधिक लिखें" sqref="N6:N16 N723 N995 N20:N52 N56:N62 N82:N132 N134:N148 N150:N165 N167:N200 N202:N364 N366:N418 N420:N510 N512:N550 N553:N561 N563:N660 N663:N710 N712:N721 N727:N750 N752:N814 N816:N821 N824:N838 N840:N841 N845:N861 N863:N907 N911:N952 N956:N963 N965:N993 N997:N1009 N1012:N1013 N1015:N1022 N1024:N1056 N1059:N1061 N1066:N1084 N1089:N1107 N1112:N1154 N1156:N1182 N1184:N1192 N1194:N1204 N1209:N1210 N1214:N1229 N1232:N1274 N1276:N1277 N1279:N1281 N1283:N1287 N1289:N1291">
      <formula1>18</formula1>
      <formula2>125</formula2>
    </dataValidation>
    <dataValidation type="list" allowBlank="1" showInputMessage="1" showErrorMessage="1" sqref="G6:G364 G366:G814 G816:G2501">
      <formula1>वास</formula1>
    </dataValidation>
    <dataValidation type="list" allowBlank="1" showInputMessage="1" showErrorMessage="1" sqref="K6:K364 K366:K550 K552:K814 K816:K2501">
      <formula1>लिंग</formula1>
    </dataValidation>
    <dataValidation type="list" allowBlank="1" showInputMessage="1" showErrorMessage="1" sqref="S6:S814 S816:S822 S824:S952 S956:S1061 S1066:S1087 S1089:S2501">
      <formula1>"YES"</formula1>
    </dataValidation>
  </dataValidations>
  <printOptions horizontalCentered="1"/>
  <pageMargins left="0" right="0" top="0.196850393700787" bottom="0" header="0" footer="0"/>
  <pageSetup fitToHeight="0" fitToWidth="0" orientation="landscape" paperSize="9" scale="83" r:id="rId2"/>
  <headerFooter differentOddEven="1"/>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rgb="FF7030A0"/>
  </sheetPr>
  <dimension ref="A1:R2506"/>
  <sheetViews>
    <sheetView workbookViewId="0" topLeftCell="A1">
      <pane xSplit="11" ySplit="6" topLeftCell="L2095" activePane="bottomRight" state="frozen"/>
      <selection pane="topLeft" activeCell="A1" sqref="A1"/>
      <selection pane="bottomLeft" activeCell="A1" sqref="A1"/>
      <selection pane="topRight" activeCell="A1" sqref="A1"/>
      <selection pane="bottomRight" activeCell="A1" sqref="A1:XFD1048576"/>
    </sheetView>
  </sheetViews>
  <sheetFormatPr defaultColWidth="0" defaultRowHeight="15" zeroHeight="1"/>
  <cols>
    <col min="1" max="1" width="10.4285714285714" style="15" customWidth="1"/>
    <col min="2" max="2" width="11.4285714285714" style="15" hidden="1" customWidth="1"/>
    <col min="3" max="3" width="3.28571428571429" style="15" hidden="1" customWidth="1"/>
    <col min="4" max="4" width="4.28571428571429" style="15" hidden="1" customWidth="1"/>
    <col min="5" max="5" width="1.71428571428571" style="15" hidden="1" customWidth="1"/>
    <col min="6" max="6" width="5" style="15" hidden="1" customWidth="1"/>
    <col min="7" max="7" width="7.42857142857143" style="15" customWidth="1"/>
    <col min="8" max="8" width="26.1428571428571" style="15" customWidth="1"/>
    <col min="9" max="9" width="7" style="15" customWidth="1"/>
    <col min="10" max="11" width="18.7142857142857" style="15" customWidth="1"/>
    <col min="12" max="12" width="6.42857142857143" style="15" customWidth="1"/>
    <col min="13" max="13" width="13.7142857142857" style="156" customWidth="1"/>
    <col min="14" max="15" width="4.71428571428571" style="15" customWidth="1"/>
    <col min="16" max="16" width="16.7142857142857" style="15" customWidth="1"/>
    <col min="17" max="17" width="13.7142857142857" style="15" customWidth="1"/>
    <col min="18" max="19" width="9.14285714285714" style="15" customWidth="1"/>
    <col min="20" max="16384" width="9.14285714285714" style="15" hidden="1"/>
  </cols>
  <sheetData>
    <row r="1" spans="1:8" ht="14.25" customHeight="1">
      <c r="A1" s="390">
        <f ca="1">IFERROR(IF(A2&gt;=B1,DATE(YEAR(A2),1,1),0),0)</f>
        <v>45292</v>
      </c>
      <c s="156">
        <v>18264</v>
      </c>
      <c r="H1" s="133"/>
    </row>
    <row r="2" spans="1:1" ht="14.25" customHeight="1" hidden="1">
      <c r="A2" s="381">
        <f ca="1">TODAY()</f>
        <v>45359</v>
      </c>
    </row>
    <row r="3" ht="12.75" customHeight="1" hidden="1"/>
    <row r="4" spans="7:18" ht="47.25" customHeight="1">
      <c r="G4" s="545" t="s">
        <v>149</v>
      </c>
      <c s="545"/>
      <c s="545"/>
      <c s="545"/>
      <c s="545"/>
      <c s="545"/>
      <c s="545"/>
      <c s="545"/>
      <c s="545"/>
      <c s="545"/>
      <c s="545"/>
      <c s="312">
        <f ca="1">COUNTIF(F7:F2506,"&gt;=1")</f>
        <v>2</v>
      </c>
    </row>
    <row r="5" spans="7:18" ht="15" customHeight="1">
      <c r="G5" s="543" t="s">
        <v>92</v>
      </c>
      <c s="543" t="s">
        <v>94</v>
      </c>
      <c s="543" t="s">
        <v>95</v>
      </c>
      <c s="543" t="s">
        <v>96</v>
      </c>
      <c s="543" t="s">
        <v>97</v>
      </c>
      <c s="543" t="s">
        <v>98</v>
      </c>
      <c s="546" t="s">
        <v>99</v>
      </c>
      <c s="543" t="s">
        <v>100</v>
      </c>
      <c s="543"/>
      <c s="543" t="s">
        <v>102</v>
      </c>
      <c s="543" t="s">
        <v>103</v>
      </c>
      <c s="543" t="s">
        <v>150</v>
      </c>
    </row>
    <row r="6" spans="7:18" ht="15" customHeight="1">
      <c r="G6" s="544"/>
      <c s="544"/>
      <c s="544"/>
      <c s="544"/>
      <c s="544"/>
      <c s="544"/>
      <c s="547"/>
      <c s="301" t="s">
        <v>151</v>
      </c>
      <c s="301" t="s">
        <v>152</v>
      </c>
      <c s="544"/>
      <c s="544"/>
      <c s="544"/>
    </row>
    <row r="7" spans="6:18" ht="15.75">
      <c r="F7" s="15">
        <f ca="1">IF(G7&gt;=1,(IF(LEN(R7)=0,(IF(N7&gt;=18,1,0)),0)),0)</f>
        <v>1</v>
      </c>
      <c s="297">
        <f>IFERROR(IF(LEN(J7)&gt;=2,(IF(LEN(L7)&gt;=1,1,0)),0),0)</f>
        <v>1</v>
      </c>
      <c s="298" t="s">
        <v>112</v>
      </c>
      <c s="302">
        <v>541</v>
      </c>
      <c s="303" t="s">
        <v>153</v>
      </c>
      <c s="303" t="s">
        <v>154</v>
      </c>
      <c s="302" t="s">
        <v>36</v>
      </c>
      <c s="304">
        <v>38575</v>
      </c>
      <c s="305">
        <f ca="1">IFERROR(IF(G7&gt;=1,(IF(M7&gt;=$B$1,ROUNDDOWN(($A$1-M7)/365,0),0)),0),0)</f>
        <v>18</v>
      </c>
      <c s="155">
        <f ca="1">IF(N7&gt;=18,ROUNDDOWN((($A$1-M7)-N7*365)/30,0),0)</f>
        <v>4</v>
      </c>
      <c s="306" t="s">
        <v>155</v>
      </c>
      <c s="313"/>
      <c s="314"/>
    </row>
    <row r="8" spans="6:18" ht="15.75">
      <c r="F8" s="15">
        <f ca="1" t="shared" si="0" ref="F8:F71">IF(G8&gt;=1,(IF(LEN(R8)=0,(IF(N8&gt;=18,1,0)),0)),0)</f>
        <v>1</v>
      </c>
      <c s="299">
        <f>IFERROR(IF(LEN(J8)&gt;=2,(IF(LEN(L8)&gt;=1,1,0)),0),0)</f>
        <v>1</v>
      </c>
      <c s="300" t="s">
        <v>82</v>
      </c>
      <c s="302">
        <v>496</v>
      </c>
      <c s="300" t="s">
        <v>156</v>
      </c>
      <c s="300" t="s">
        <v>145</v>
      </c>
      <c s="307" t="s">
        <v>36</v>
      </c>
      <c s="308">
        <v>38509</v>
      </c>
      <c s="305">
        <f ca="1">IFERROR(IF(G8&gt;=1,(IF(M8&gt;=$B$1,ROUNDDOWN(($A$1-M8)/365,0),0)),0),0)</f>
        <v>18</v>
      </c>
      <c s="155">
        <f ca="1" t="shared" si="1" ref="O8:O10">IF(N8&gt;=18,ROUNDDOWN((($A$1-M8)-N8*365)/30,0),0)</f>
        <v>7</v>
      </c>
      <c s="309" t="s">
        <v>157</v>
      </c>
      <c s="309" t="s">
        <v>158</v>
      </c>
      <c s="315"/>
    </row>
    <row r="9" spans="6:18" ht="15.75">
      <c r="F9" s="15">
        <f t="shared" ca="1" si="0"/>
        <v>0</v>
      </c>
      <c s="299">
        <f>IFERROR(IF(LEN(J9)&gt;=2,(IF(LEN(L9)&gt;=1,1,0)),0),0)</f>
        <v>0</v>
      </c>
      <c s="298"/>
      <c s="302"/>
      <c s="303"/>
      <c s="303"/>
      <c s="302"/>
      <c s="304"/>
      <c s="305">
        <f t="shared" si="2" ref="N9:N11">IFERROR(IF(G9&gt;=1,(IF(M9&gt;=$B$1,ROUNDDOWN(($A$1-M9)/365,0),0)),0),0)</f>
        <v>0</v>
      </c>
      <c s="155">
        <f t="shared" ca="1" si="1"/>
        <v>0</v>
      </c>
      <c s="306"/>
      <c s="309"/>
      <c s="315"/>
    </row>
    <row r="10" spans="6:18" ht="15.75">
      <c r="F10" s="15">
        <f t="shared" ca="1" si="0"/>
        <v>0</v>
      </c>
      <c s="299">
        <f t="shared" si="3" ref="G10:G72">IFERROR(IF(LEN(J10)&gt;=2,(IF(LEN(L10)&gt;=1,1,0)),0),0)</f>
        <v>0</v>
      </c>
      <c s="300"/>
      <c s="307"/>
      <c s="300"/>
      <c s="300"/>
      <c s="307"/>
      <c s="308"/>
      <c s="310">
        <f t="shared" si="2"/>
        <v>0</v>
      </c>
      <c s="310">
        <f t="shared" ca="1" si="1"/>
        <v>0</v>
      </c>
      <c s="309"/>
      <c s="309"/>
      <c s="315"/>
    </row>
    <row r="11" spans="6:18" ht="15.75">
      <c r="F11" s="15">
        <f t="shared" ca="1" si="0"/>
        <v>0</v>
      </c>
      <c s="299">
        <f t="shared" si="3"/>
        <v>0</v>
      </c>
      <c s="300"/>
      <c s="307"/>
      <c s="300"/>
      <c s="300"/>
      <c s="307"/>
      <c s="308"/>
      <c s="310">
        <f t="shared" si="2"/>
        <v>0</v>
      </c>
      <c s="310">
        <f t="shared" si="4" ref="O11:O72">IF(N11&gt;=18,ROUNDDOWN((($A$1-M11)-N11*365)/30,0),0)</f>
        <v>0</v>
      </c>
      <c s="309"/>
      <c s="309"/>
      <c s="315"/>
    </row>
    <row r="12" spans="6:18" ht="15.75">
      <c r="F12" s="15">
        <f t="shared" ca="1" si="0"/>
        <v>0</v>
      </c>
      <c s="299">
        <f t="shared" si="3"/>
        <v>0</v>
      </c>
      <c s="300"/>
      <c s="307"/>
      <c s="300"/>
      <c s="300"/>
      <c s="307"/>
      <c s="308"/>
      <c s="311">
        <f t="shared" si="5" ref="N12:N72">IFERROR(IF(G12&gt;=1,(IF(M11&gt;=$B$1,ROUNDDOWN(($A$1-M12)/365,0),0)),0),0)</f>
        <v>0</v>
      </c>
      <c s="310">
        <f t="shared" si="4"/>
        <v>0</v>
      </c>
      <c s="309" t="s">
        <v>157</v>
      </c>
      <c s="309" t="s">
        <v>158</v>
      </c>
      <c s="315"/>
    </row>
    <row r="13" spans="6:18" ht="15.75">
      <c r="F13" s="15">
        <f t="shared" ca="1" si="0"/>
        <v>0</v>
      </c>
      <c s="299">
        <f t="shared" si="3"/>
        <v>0</v>
      </c>
      <c s="300"/>
      <c s="307"/>
      <c s="300"/>
      <c s="300"/>
      <c s="307"/>
      <c s="308"/>
      <c s="311">
        <f t="shared" si="5"/>
        <v>0</v>
      </c>
      <c s="310">
        <f t="shared" si="4"/>
        <v>0</v>
      </c>
      <c s="309"/>
      <c s="309"/>
      <c s="315"/>
    </row>
    <row r="14" spans="6:18" ht="15.75">
      <c r="F14" s="15">
        <f t="shared" ca="1" si="0"/>
        <v>0</v>
      </c>
      <c s="299">
        <f t="shared" si="3"/>
        <v>0</v>
      </c>
      <c s="300"/>
      <c s="307"/>
      <c s="300"/>
      <c s="300"/>
      <c s="307"/>
      <c s="308"/>
      <c s="311">
        <f t="shared" si="5"/>
        <v>0</v>
      </c>
      <c s="310">
        <f t="shared" si="4"/>
        <v>0</v>
      </c>
      <c s="309"/>
      <c s="309"/>
      <c s="315"/>
    </row>
    <row r="15" spans="6:18" ht="15.75">
      <c r="F15" s="15">
        <f t="shared" ca="1" si="0"/>
        <v>0</v>
      </c>
      <c s="299">
        <f t="shared" si="3"/>
        <v>0</v>
      </c>
      <c s="300"/>
      <c s="307"/>
      <c s="300"/>
      <c s="300"/>
      <c s="307"/>
      <c s="308"/>
      <c s="311">
        <f t="shared" si="5"/>
        <v>0</v>
      </c>
      <c s="310">
        <f t="shared" si="4"/>
        <v>0</v>
      </c>
      <c s="309"/>
      <c s="309"/>
      <c s="315"/>
    </row>
    <row r="16" spans="6:18" ht="15.75">
      <c r="F16" s="15">
        <f t="shared" ca="1" si="0"/>
        <v>0</v>
      </c>
      <c s="299">
        <f t="shared" si="3"/>
        <v>0</v>
      </c>
      <c s="300"/>
      <c s="307"/>
      <c s="300"/>
      <c s="300"/>
      <c s="307"/>
      <c s="308"/>
      <c s="311">
        <f t="shared" si="5"/>
        <v>0</v>
      </c>
      <c s="310">
        <f t="shared" si="4"/>
        <v>0</v>
      </c>
      <c s="309"/>
      <c s="309"/>
      <c s="315"/>
    </row>
    <row r="17" spans="6:18" ht="15.75">
      <c r="F17" s="15">
        <f t="shared" ca="1" si="0"/>
        <v>0</v>
      </c>
      <c s="299">
        <f t="shared" si="3"/>
        <v>0</v>
      </c>
      <c s="300"/>
      <c s="307"/>
      <c s="300"/>
      <c s="300"/>
      <c s="307"/>
      <c s="308"/>
      <c s="311">
        <f t="shared" si="5"/>
        <v>0</v>
      </c>
      <c s="310">
        <f t="shared" si="4"/>
        <v>0</v>
      </c>
      <c s="309"/>
      <c s="309"/>
      <c s="315"/>
    </row>
    <row r="18" spans="6:18" ht="15.75">
      <c r="F18" s="15">
        <f t="shared" ca="1" si="0"/>
        <v>0</v>
      </c>
      <c s="299">
        <f t="shared" si="3"/>
        <v>0</v>
      </c>
      <c s="300"/>
      <c s="307"/>
      <c s="300"/>
      <c s="300"/>
      <c s="307"/>
      <c s="308"/>
      <c s="311">
        <f t="shared" si="5"/>
        <v>0</v>
      </c>
      <c s="310">
        <f t="shared" si="4"/>
        <v>0</v>
      </c>
      <c s="309"/>
      <c s="309"/>
      <c s="315"/>
    </row>
    <row r="19" spans="6:18" ht="15.75">
      <c r="F19" s="15">
        <f t="shared" ca="1" si="0"/>
        <v>0</v>
      </c>
      <c s="299">
        <f t="shared" si="3"/>
        <v>0</v>
      </c>
      <c s="300"/>
      <c s="307"/>
      <c s="300"/>
      <c s="300"/>
      <c s="307"/>
      <c s="308"/>
      <c s="311">
        <f t="shared" si="5"/>
        <v>0</v>
      </c>
      <c s="310">
        <f t="shared" si="4"/>
        <v>0</v>
      </c>
      <c s="309"/>
      <c s="309"/>
      <c s="315"/>
    </row>
    <row r="20" spans="6:18" ht="15.75">
      <c r="F20" s="15">
        <f t="shared" ca="1" si="0"/>
        <v>0</v>
      </c>
      <c s="299">
        <f t="shared" si="3"/>
        <v>0</v>
      </c>
      <c s="300"/>
      <c s="307"/>
      <c s="300"/>
      <c s="300"/>
      <c s="307"/>
      <c s="308"/>
      <c s="311">
        <f t="shared" si="5"/>
        <v>0</v>
      </c>
      <c s="310">
        <f t="shared" si="4"/>
        <v>0</v>
      </c>
      <c s="309"/>
      <c s="309"/>
      <c s="315"/>
    </row>
    <row r="21" spans="6:18" ht="15.75">
      <c r="F21" s="15">
        <f t="shared" ca="1" si="0"/>
        <v>0</v>
      </c>
      <c s="299">
        <f t="shared" si="3"/>
        <v>0</v>
      </c>
      <c s="300"/>
      <c s="307"/>
      <c s="300"/>
      <c s="300"/>
      <c s="307"/>
      <c s="308"/>
      <c s="311">
        <f t="shared" si="5"/>
        <v>0</v>
      </c>
      <c s="310">
        <f t="shared" si="4"/>
        <v>0</v>
      </c>
      <c s="309"/>
      <c s="309"/>
      <c s="315"/>
    </row>
    <row r="22" spans="6:18" ht="15.75">
      <c r="F22" s="15">
        <f t="shared" ca="1" si="0"/>
        <v>0</v>
      </c>
      <c s="299">
        <f t="shared" si="3"/>
        <v>0</v>
      </c>
      <c s="300"/>
      <c s="307"/>
      <c s="300"/>
      <c s="300"/>
      <c s="307"/>
      <c s="308"/>
      <c s="311">
        <f t="shared" si="5"/>
        <v>0</v>
      </c>
      <c s="310">
        <f t="shared" si="4"/>
        <v>0</v>
      </c>
      <c s="309"/>
      <c s="309"/>
      <c s="315"/>
    </row>
    <row r="23" spans="6:18" ht="15.75">
      <c r="F23" s="15">
        <f t="shared" ca="1" si="0"/>
        <v>0</v>
      </c>
      <c s="299">
        <f t="shared" si="3"/>
        <v>0</v>
      </c>
      <c s="300"/>
      <c s="307"/>
      <c s="300"/>
      <c s="300"/>
      <c s="307"/>
      <c s="308"/>
      <c s="311">
        <f t="shared" si="5"/>
        <v>0</v>
      </c>
      <c s="310">
        <f t="shared" si="4"/>
        <v>0</v>
      </c>
      <c s="309"/>
      <c s="309"/>
      <c s="315"/>
    </row>
    <row r="24" spans="6:18" ht="15.75">
      <c r="F24" s="15">
        <f t="shared" ca="1" si="0"/>
        <v>0</v>
      </c>
      <c s="299">
        <f t="shared" si="3"/>
        <v>0</v>
      </c>
      <c s="300"/>
      <c s="307"/>
      <c s="300"/>
      <c s="300"/>
      <c s="307"/>
      <c s="308"/>
      <c s="311">
        <f t="shared" si="5"/>
        <v>0</v>
      </c>
      <c s="310">
        <f t="shared" si="4"/>
        <v>0</v>
      </c>
      <c s="309"/>
      <c s="309"/>
      <c s="315"/>
    </row>
    <row r="25" spans="6:18" ht="15.75">
      <c r="F25" s="15">
        <f t="shared" ca="1" si="0"/>
        <v>0</v>
      </c>
      <c s="299">
        <f t="shared" si="3"/>
        <v>0</v>
      </c>
      <c s="300"/>
      <c s="307"/>
      <c s="300"/>
      <c s="300"/>
      <c s="307"/>
      <c s="308"/>
      <c s="311">
        <f t="shared" si="5"/>
        <v>0</v>
      </c>
      <c s="310">
        <f t="shared" si="4"/>
        <v>0</v>
      </c>
      <c s="309"/>
      <c s="309"/>
      <c s="315"/>
    </row>
    <row r="26" spans="6:18" ht="15.75">
      <c r="F26" s="15">
        <f t="shared" ca="1" si="0"/>
        <v>0</v>
      </c>
      <c s="299">
        <f t="shared" si="3"/>
        <v>0</v>
      </c>
      <c s="300"/>
      <c s="307"/>
      <c s="300"/>
      <c s="300"/>
      <c s="307"/>
      <c s="308"/>
      <c s="311">
        <f t="shared" si="5"/>
        <v>0</v>
      </c>
      <c s="310">
        <f t="shared" si="4"/>
        <v>0</v>
      </c>
      <c s="309"/>
      <c s="309"/>
      <c s="315"/>
    </row>
    <row r="27" spans="6:18" ht="15.75">
      <c r="F27" s="15">
        <f t="shared" ca="1" si="0"/>
        <v>0</v>
      </c>
      <c s="299">
        <f t="shared" si="3"/>
        <v>0</v>
      </c>
      <c s="300"/>
      <c s="307"/>
      <c s="300"/>
      <c s="300"/>
      <c s="307"/>
      <c s="308"/>
      <c s="311">
        <f t="shared" si="5"/>
        <v>0</v>
      </c>
      <c s="310">
        <f t="shared" si="4"/>
        <v>0</v>
      </c>
      <c s="309"/>
      <c s="309"/>
      <c s="315"/>
    </row>
    <row r="28" spans="6:18" ht="15.75">
      <c r="F28" s="15">
        <f t="shared" ca="1" si="0"/>
        <v>0</v>
      </c>
      <c s="299">
        <f t="shared" si="3"/>
        <v>0</v>
      </c>
      <c s="300"/>
      <c s="307"/>
      <c s="300"/>
      <c s="300"/>
      <c s="307"/>
      <c s="308"/>
      <c s="311">
        <f t="shared" si="5"/>
        <v>0</v>
      </c>
      <c s="310">
        <f t="shared" si="4"/>
        <v>0</v>
      </c>
      <c s="309"/>
      <c s="309"/>
      <c s="315"/>
    </row>
    <row r="29" spans="6:18" ht="15.75">
      <c r="F29" s="15">
        <f t="shared" ca="1" si="0"/>
        <v>0</v>
      </c>
      <c s="299">
        <f t="shared" si="3"/>
        <v>0</v>
      </c>
      <c s="300"/>
      <c s="307"/>
      <c s="300"/>
      <c s="300"/>
      <c s="307"/>
      <c s="308"/>
      <c s="311">
        <f t="shared" si="5"/>
        <v>0</v>
      </c>
      <c s="310">
        <f t="shared" si="4"/>
        <v>0</v>
      </c>
      <c s="309"/>
      <c s="309"/>
      <c s="315"/>
    </row>
    <row r="30" spans="6:18" ht="15.75">
      <c r="F30" s="15">
        <f t="shared" ca="1" si="0"/>
        <v>0</v>
      </c>
      <c s="299">
        <f t="shared" si="3"/>
        <v>0</v>
      </c>
      <c s="300"/>
      <c s="307"/>
      <c s="300"/>
      <c s="300"/>
      <c s="307"/>
      <c s="308"/>
      <c s="311">
        <f t="shared" si="5"/>
        <v>0</v>
      </c>
      <c s="310">
        <f t="shared" si="4"/>
        <v>0</v>
      </c>
      <c s="309"/>
      <c s="309"/>
      <c s="315"/>
    </row>
    <row r="31" spans="6:18" ht="15.75">
      <c r="F31" s="15">
        <f t="shared" ca="1" si="0"/>
        <v>0</v>
      </c>
      <c s="299">
        <f t="shared" si="3"/>
        <v>0</v>
      </c>
      <c s="300"/>
      <c s="307"/>
      <c s="300"/>
      <c s="300"/>
      <c s="307"/>
      <c s="308"/>
      <c s="311">
        <f t="shared" si="5"/>
        <v>0</v>
      </c>
      <c s="310">
        <f t="shared" si="4"/>
        <v>0</v>
      </c>
      <c s="309"/>
      <c s="309"/>
      <c s="315"/>
    </row>
    <row r="32" spans="6:18" ht="15.75">
      <c r="F32" s="15">
        <f t="shared" ca="1" si="0"/>
        <v>0</v>
      </c>
      <c s="299">
        <f t="shared" si="3"/>
        <v>0</v>
      </c>
      <c s="300"/>
      <c s="307"/>
      <c s="300"/>
      <c s="300"/>
      <c s="307"/>
      <c s="308"/>
      <c s="311">
        <f t="shared" si="5"/>
        <v>0</v>
      </c>
      <c s="310">
        <f t="shared" si="4"/>
        <v>0</v>
      </c>
      <c s="309"/>
      <c s="309"/>
      <c s="315"/>
    </row>
    <row r="33" spans="6:18" ht="15.75">
      <c r="F33" s="15">
        <f t="shared" ca="1" si="0"/>
        <v>0</v>
      </c>
      <c s="299">
        <f t="shared" si="3"/>
        <v>0</v>
      </c>
      <c s="300"/>
      <c s="307"/>
      <c s="300"/>
      <c s="300"/>
      <c s="307"/>
      <c s="308"/>
      <c s="311">
        <f t="shared" si="5"/>
        <v>0</v>
      </c>
      <c s="310">
        <f t="shared" si="4"/>
        <v>0</v>
      </c>
      <c s="309"/>
      <c s="309"/>
      <c s="315"/>
    </row>
    <row r="34" spans="6:18" ht="15.75">
      <c r="F34" s="15">
        <f t="shared" ca="1" si="0"/>
        <v>0</v>
      </c>
      <c s="299">
        <f t="shared" si="3"/>
        <v>0</v>
      </c>
      <c s="300"/>
      <c s="307"/>
      <c s="300"/>
      <c s="300"/>
      <c s="307"/>
      <c s="308"/>
      <c s="311">
        <f t="shared" si="5"/>
        <v>0</v>
      </c>
      <c s="310">
        <f t="shared" si="4"/>
        <v>0</v>
      </c>
      <c s="309"/>
      <c s="309"/>
      <c s="315"/>
    </row>
    <row r="35" spans="6:18" ht="15.75">
      <c r="F35" s="15">
        <f t="shared" ca="1" si="0"/>
        <v>0</v>
      </c>
      <c s="299">
        <f t="shared" si="3"/>
        <v>0</v>
      </c>
      <c s="300"/>
      <c s="307"/>
      <c s="300"/>
      <c s="300"/>
      <c s="307"/>
      <c s="308"/>
      <c s="311">
        <f t="shared" si="5"/>
        <v>0</v>
      </c>
      <c s="310">
        <f t="shared" si="4"/>
        <v>0</v>
      </c>
      <c s="309"/>
      <c s="309"/>
      <c s="315"/>
    </row>
    <row r="36" spans="6:18" ht="15.75">
      <c r="F36" s="15">
        <f t="shared" ca="1" si="0"/>
        <v>0</v>
      </c>
      <c s="299">
        <f t="shared" si="3"/>
        <v>0</v>
      </c>
      <c s="300"/>
      <c s="307"/>
      <c s="300"/>
      <c s="300"/>
      <c s="307"/>
      <c s="308"/>
      <c s="311">
        <f t="shared" si="5"/>
        <v>0</v>
      </c>
      <c s="310">
        <f t="shared" si="4"/>
        <v>0</v>
      </c>
      <c s="309"/>
      <c s="309"/>
      <c s="315"/>
    </row>
    <row r="37" spans="6:18" ht="15.75">
      <c r="F37" s="15">
        <f t="shared" ca="1" si="0"/>
        <v>0</v>
      </c>
      <c s="299">
        <f t="shared" si="3"/>
        <v>0</v>
      </c>
      <c s="300"/>
      <c s="307"/>
      <c s="300"/>
      <c s="300"/>
      <c s="307"/>
      <c s="308"/>
      <c s="311">
        <f t="shared" si="5"/>
        <v>0</v>
      </c>
      <c s="310">
        <f t="shared" si="4"/>
        <v>0</v>
      </c>
      <c s="309"/>
      <c s="309"/>
      <c s="315"/>
    </row>
    <row r="38" spans="6:18" ht="15.75">
      <c r="F38" s="15">
        <f t="shared" ca="1" si="0"/>
        <v>0</v>
      </c>
      <c s="299">
        <f t="shared" si="3"/>
        <v>0</v>
      </c>
      <c s="300"/>
      <c s="307"/>
      <c s="300"/>
      <c s="300"/>
      <c s="307"/>
      <c s="308"/>
      <c s="311">
        <f t="shared" si="5"/>
        <v>0</v>
      </c>
      <c s="310">
        <f t="shared" si="4"/>
        <v>0</v>
      </c>
      <c s="309"/>
      <c s="309"/>
      <c s="315"/>
    </row>
    <row r="39" spans="6:18" ht="15.75">
      <c r="F39" s="15">
        <f t="shared" ca="1" si="0"/>
        <v>0</v>
      </c>
      <c s="299">
        <f t="shared" si="3"/>
        <v>0</v>
      </c>
      <c s="300"/>
      <c s="307"/>
      <c s="300"/>
      <c s="300"/>
      <c s="307"/>
      <c s="308"/>
      <c s="311">
        <f t="shared" si="5"/>
        <v>0</v>
      </c>
      <c s="310">
        <f t="shared" si="4"/>
        <v>0</v>
      </c>
      <c s="309"/>
      <c s="309"/>
      <c s="315"/>
    </row>
    <row r="40" spans="6:18" ht="15.75">
      <c r="F40" s="15">
        <f t="shared" ca="1" si="0"/>
        <v>0</v>
      </c>
      <c s="299">
        <f t="shared" si="3"/>
        <v>0</v>
      </c>
      <c s="300"/>
      <c s="307"/>
      <c s="300"/>
      <c s="300"/>
      <c s="307"/>
      <c s="308"/>
      <c s="311">
        <f t="shared" si="5"/>
        <v>0</v>
      </c>
      <c s="310">
        <f t="shared" si="4"/>
        <v>0</v>
      </c>
      <c s="309"/>
      <c s="309"/>
      <c s="315"/>
    </row>
    <row r="41" spans="6:18" ht="15.75">
      <c r="F41" s="15">
        <f t="shared" ca="1" si="0"/>
        <v>0</v>
      </c>
      <c s="299">
        <f t="shared" si="3"/>
        <v>0</v>
      </c>
      <c s="300"/>
      <c s="307"/>
      <c s="300"/>
      <c s="300"/>
      <c s="307"/>
      <c s="308"/>
      <c s="311">
        <f t="shared" si="5"/>
        <v>0</v>
      </c>
      <c s="310">
        <f t="shared" si="4"/>
        <v>0</v>
      </c>
      <c s="309"/>
      <c s="309"/>
      <c s="315"/>
    </row>
    <row r="42" spans="6:18" ht="15.75">
      <c r="F42" s="15">
        <f t="shared" ca="1" si="0"/>
        <v>0</v>
      </c>
      <c s="299">
        <f t="shared" si="3"/>
        <v>0</v>
      </c>
      <c s="300"/>
      <c s="307"/>
      <c s="300"/>
      <c s="300"/>
      <c s="307"/>
      <c s="308"/>
      <c s="311">
        <f t="shared" si="5"/>
        <v>0</v>
      </c>
      <c s="310">
        <f t="shared" si="4"/>
        <v>0</v>
      </c>
      <c s="309"/>
      <c s="309"/>
      <c s="315"/>
    </row>
    <row r="43" spans="6:18" ht="15.75">
      <c r="F43" s="15">
        <f t="shared" ca="1" si="0"/>
        <v>0</v>
      </c>
      <c s="299">
        <f t="shared" si="3"/>
        <v>0</v>
      </c>
      <c s="300"/>
      <c s="307"/>
      <c s="300"/>
      <c s="300"/>
      <c s="307"/>
      <c s="308"/>
      <c s="311">
        <f t="shared" si="5"/>
        <v>0</v>
      </c>
      <c s="310">
        <f t="shared" si="4"/>
        <v>0</v>
      </c>
      <c s="309"/>
      <c s="309"/>
      <c s="315"/>
    </row>
    <row r="44" spans="6:18" ht="15.75">
      <c r="F44" s="15">
        <f t="shared" ca="1" si="0"/>
        <v>0</v>
      </c>
      <c s="299">
        <f t="shared" si="3"/>
        <v>0</v>
      </c>
      <c s="300"/>
      <c s="307"/>
      <c s="300"/>
      <c s="300"/>
      <c s="307"/>
      <c s="308"/>
      <c s="311">
        <f t="shared" si="5"/>
        <v>0</v>
      </c>
      <c s="310">
        <f t="shared" si="4"/>
        <v>0</v>
      </c>
      <c s="309"/>
      <c s="309"/>
      <c s="315"/>
    </row>
    <row r="45" spans="6:18" ht="15.75">
      <c r="F45" s="15">
        <f t="shared" ca="1" si="0"/>
        <v>0</v>
      </c>
      <c s="299">
        <f t="shared" si="3"/>
        <v>0</v>
      </c>
      <c s="300"/>
      <c s="307"/>
      <c s="300"/>
      <c s="300"/>
      <c s="307"/>
      <c s="308"/>
      <c s="311">
        <f t="shared" si="5"/>
        <v>0</v>
      </c>
      <c s="310">
        <f t="shared" si="4"/>
        <v>0</v>
      </c>
      <c s="309"/>
      <c s="309"/>
      <c s="315"/>
    </row>
    <row r="46" spans="6:18" ht="15.75">
      <c r="F46" s="15">
        <f t="shared" ca="1" si="0"/>
        <v>0</v>
      </c>
      <c s="299">
        <f t="shared" si="3"/>
        <v>0</v>
      </c>
      <c s="300"/>
      <c s="307"/>
      <c s="300"/>
      <c s="300"/>
      <c s="307"/>
      <c s="308"/>
      <c s="311">
        <f t="shared" si="5"/>
        <v>0</v>
      </c>
      <c s="310">
        <f t="shared" si="4"/>
        <v>0</v>
      </c>
      <c s="309"/>
      <c s="309"/>
      <c s="315"/>
    </row>
    <row r="47" spans="6:18" ht="15.75">
      <c r="F47" s="15">
        <f t="shared" ca="1" si="0"/>
        <v>0</v>
      </c>
      <c s="299">
        <f t="shared" si="3"/>
        <v>0</v>
      </c>
      <c s="300"/>
      <c s="307"/>
      <c s="300"/>
      <c s="300"/>
      <c s="307"/>
      <c s="308"/>
      <c s="311">
        <f t="shared" si="5"/>
        <v>0</v>
      </c>
      <c s="310">
        <f t="shared" si="4"/>
        <v>0</v>
      </c>
      <c s="309"/>
      <c s="309"/>
      <c s="315"/>
    </row>
    <row r="48" spans="6:18" ht="15.75">
      <c r="F48" s="15">
        <f t="shared" ca="1" si="0"/>
        <v>0</v>
      </c>
      <c s="299">
        <f t="shared" si="3"/>
        <v>0</v>
      </c>
      <c s="300"/>
      <c s="307"/>
      <c s="300"/>
      <c s="300"/>
      <c s="307"/>
      <c s="308"/>
      <c s="311">
        <f t="shared" si="5"/>
        <v>0</v>
      </c>
      <c s="310">
        <f t="shared" si="4"/>
        <v>0</v>
      </c>
      <c s="309"/>
      <c s="309"/>
      <c s="315"/>
    </row>
    <row r="49" spans="6:18" ht="15.75">
      <c r="F49" s="15">
        <f t="shared" ca="1" si="0"/>
        <v>0</v>
      </c>
      <c s="299">
        <f t="shared" si="3"/>
        <v>0</v>
      </c>
      <c s="300"/>
      <c s="307"/>
      <c s="300"/>
      <c s="300"/>
      <c s="307"/>
      <c s="308"/>
      <c s="311">
        <f t="shared" si="5"/>
        <v>0</v>
      </c>
      <c s="310">
        <f t="shared" si="4"/>
        <v>0</v>
      </c>
      <c s="309"/>
      <c s="309"/>
      <c s="315"/>
    </row>
    <row r="50" spans="6:18" ht="15.75">
      <c r="F50" s="15">
        <f t="shared" ca="1" si="0"/>
        <v>0</v>
      </c>
      <c s="299">
        <f t="shared" si="3"/>
        <v>0</v>
      </c>
      <c s="300"/>
      <c s="307"/>
      <c s="300"/>
      <c s="300"/>
      <c s="307"/>
      <c s="308"/>
      <c s="311">
        <f t="shared" si="5"/>
        <v>0</v>
      </c>
      <c s="310">
        <f t="shared" si="4"/>
        <v>0</v>
      </c>
      <c s="309"/>
      <c s="309"/>
      <c s="315"/>
    </row>
    <row r="51" spans="6:18" ht="15.75">
      <c r="F51" s="15">
        <f t="shared" ca="1" si="0"/>
        <v>0</v>
      </c>
      <c s="299">
        <f t="shared" si="3"/>
        <v>0</v>
      </c>
      <c s="300"/>
      <c s="307"/>
      <c s="300"/>
      <c s="300"/>
      <c s="307"/>
      <c s="308"/>
      <c s="311">
        <f t="shared" si="5"/>
        <v>0</v>
      </c>
      <c s="310">
        <f t="shared" si="4"/>
        <v>0</v>
      </c>
      <c s="309"/>
      <c s="309"/>
      <c s="315"/>
    </row>
    <row r="52" spans="6:18" ht="15.75">
      <c r="F52" s="15">
        <f t="shared" ca="1" si="0"/>
        <v>0</v>
      </c>
      <c s="299">
        <f t="shared" si="3"/>
        <v>0</v>
      </c>
      <c s="300"/>
      <c s="307"/>
      <c s="300"/>
      <c s="300"/>
      <c s="307"/>
      <c s="308"/>
      <c s="311">
        <f t="shared" si="5"/>
        <v>0</v>
      </c>
      <c s="310">
        <f t="shared" si="4"/>
        <v>0</v>
      </c>
      <c s="309"/>
      <c s="309"/>
      <c s="315"/>
    </row>
    <row r="53" spans="6:18" ht="15.75">
      <c r="F53" s="15">
        <f t="shared" ca="1" si="0"/>
        <v>0</v>
      </c>
      <c s="299">
        <f t="shared" si="3"/>
        <v>0</v>
      </c>
      <c s="300"/>
      <c s="307"/>
      <c s="300"/>
      <c s="300"/>
      <c s="307"/>
      <c s="308"/>
      <c s="311">
        <f t="shared" si="5"/>
        <v>0</v>
      </c>
      <c s="310">
        <f t="shared" si="4"/>
        <v>0</v>
      </c>
      <c s="309"/>
      <c s="309"/>
      <c s="315"/>
    </row>
    <row r="54" spans="6:18" ht="15.75">
      <c r="F54" s="15">
        <f t="shared" ca="1" si="0"/>
        <v>0</v>
      </c>
      <c s="299">
        <f t="shared" si="3"/>
        <v>0</v>
      </c>
      <c s="300"/>
      <c s="307"/>
      <c s="300"/>
      <c s="300"/>
      <c s="307"/>
      <c s="308"/>
      <c s="311">
        <f t="shared" si="5"/>
        <v>0</v>
      </c>
      <c s="310">
        <f t="shared" si="4"/>
        <v>0</v>
      </c>
      <c s="309"/>
      <c s="309"/>
      <c s="315"/>
    </row>
    <row r="55" spans="6:18" ht="15.75">
      <c r="F55" s="15">
        <f t="shared" ca="1" si="0"/>
        <v>0</v>
      </c>
      <c s="299">
        <f t="shared" si="3"/>
        <v>0</v>
      </c>
      <c s="300"/>
      <c s="307"/>
      <c s="300"/>
      <c s="300"/>
      <c s="307"/>
      <c s="308"/>
      <c s="311">
        <f t="shared" si="5"/>
        <v>0</v>
      </c>
      <c s="310">
        <f t="shared" si="4"/>
        <v>0</v>
      </c>
      <c s="309"/>
      <c s="309"/>
      <c s="315"/>
    </row>
    <row r="56" spans="6:18" ht="15.75">
      <c r="F56" s="15">
        <f t="shared" ca="1" si="0"/>
        <v>0</v>
      </c>
      <c s="299">
        <f t="shared" si="3"/>
        <v>0</v>
      </c>
      <c s="300"/>
      <c s="307"/>
      <c s="300"/>
      <c s="300"/>
      <c s="307"/>
      <c s="308"/>
      <c s="311">
        <f t="shared" si="5"/>
        <v>0</v>
      </c>
      <c s="310">
        <f t="shared" si="4"/>
        <v>0</v>
      </c>
      <c s="309"/>
      <c s="309"/>
      <c s="315"/>
    </row>
    <row r="57" spans="6:18" ht="15.75">
      <c r="F57" s="15">
        <f t="shared" ca="1" si="0"/>
        <v>0</v>
      </c>
      <c s="299">
        <f t="shared" si="3"/>
        <v>0</v>
      </c>
      <c s="300"/>
      <c s="307"/>
      <c s="300"/>
      <c s="300"/>
      <c s="307"/>
      <c s="308"/>
      <c s="311">
        <f t="shared" si="5"/>
        <v>0</v>
      </c>
      <c s="310">
        <f t="shared" si="4"/>
        <v>0</v>
      </c>
      <c s="309"/>
      <c s="309"/>
      <c s="315"/>
    </row>
    <row r="58" spans="6:18" ht="15.75">
      <c r="F58" s="15">
        <f t="shared" ca="1" si="0"/>
        <v>0</v>
      </c>
      <c s="299">
        <f t="shared" si="3"/>
        <v>0</v>
      </c>
      <c s="300"/>
      <c s="307"/>
      <c s="300"/>
      <c s="300"/>
      <c s="307"/>
      <c s="308"/>
      <c s="311">
        <f t="shared" si="5"/>
        <v>0</v>
      </c>
      <c s="310">
        <f t="shared" si="4"/>
        <v>0</v>
      </c>
      <c s="309"/>
      <c s="309"/>
      <c s="315"/>
    </row>
    <row r="59" spans="6:18" ht="15.75">
      <c r="F59" s="15">
        <f t="shared" ca="1" si="0"/>
        <v>0</v>
      </c>
      <c s="299">
        <f t="shared" si="3"/>
        <v>0</v>
      </c>
      <c s="300"/>
      <c s="307"/>
      <c s="300"/>
      <c s="300"/>
      <c s="307"/>
      <c s="308"/>
      <c s="311">
        <f t="shared" si="5"/>
        <v>0</v>
      </c>
      <c s="310">
        <f t="shared" si="4"/>
        <v>0</v>
      </c>
      <c s="309"/>
      <c s="309"/>
      <c s="315"/>
    </row>
    <row r="60" spans="6:18" ht="15.75">
      <c r="F60" s="15">
        <f t="shared" ca="1" si="0"/>
        <v>0</v>
      </c>
      <c s="299">
        <f t="shared" si="3"/>
        <v>0</v>
      </c>
      <c s="300"/>
      <c s="307"/>
      <c s="300"/>
      <c s="300"/>
      <c s="307"/>
      <c s="308"/>
      <c s="311">
        <f t="shared" si="5"/>
        <v>0</v>
      </c>
      <c s="310">
        <f t="shared" si="4"/>
        <v>0</v>
      </c>
      <c s="309"/>
      <c s="309"/>
      <c s="315"/>
    </row>
    <row r="61" spans="6:18" ht="15.75">
      <c r="F61" s="15">
        <f t="shared" ca="1" si="0"/>
        <v>0</v>
      </c>
      <c s="299">
        <f t="shared" si="3"/>
        <v>0</v>
      </c>
      <c s="300"/>
      <c s="307"/>
      <c s="300"/>
      <c s="300"/>
      <c s="307"/>
      <c s="308"/>
      <c s="311">
        <f t="shared" si="5"/>
        <v>0</v>
      </c>
      <c s="310">
        <f t="shared" si="4"/>
        <v>0</v>
      </c>
      <c s="309"/>
      <c s="309"/>
      <c s="315"/>
    </row>
    <row r="62" spans="6:18" ht="15.75">
      <c r="F62" s="15">
        <f t="shared" ca="1" si="0"/>
        <v>0</v>
      </c>
      <c s="299">
        <f t="shared" si="3"/>
        <v>0</v>
      </c>
      <c s="300"/>
      <c s="307"/>
      <c s="300"/>
      <c s="300"/>
      <c s="307"/>
      <c s="308"/>
      <c s="311">
        <f t="shared" si="5"/>
        <v>0</v>
      </c>
      <c s="310">
        <f t="shared" si="4"/>
        <v>0</v>
      </c>
      <c s="309"/>
      <c s="309"/>
      <c s="315"/>
    </row>
    <row r="63" spans="6:18" ht="15.75">
      <c r="F63" s="15">
        <f t="shared" ca="1" si="0"/>
        <v>0</v>
      </c>
      <c s="299">
        <f t="shared" si="3"/>
        <v>0</v>
      </c>
      <c s="300"/>
      <c s="307"/>
      <c s="300"/>
      <c s="300"/>
      <c s="307"/>
      <c s="308"/>
      <c s="311">
        <f t="shared" si="5"/>
        <v>0</v>
      </c>
      <c s="310">
        <f t="shared" si="4"/>
        <v>0</v>
      </c>
      <c s="309"/>
      <c s="309"/>
      <c s="315"/>
    </row>
    <row r="64" spans="6:18" ht="15.75">
      <c r="F64" s="15">
        <f t="shared" ca="1" si="0"/>
        <v>0</v>
      </c>
      <c s="299">
        <f t="shared" si="3"/>
        <v>0</v>
      </c>
      <c s="300"/>
      <c s="307"/>
      <c s="300"/>
      <c s="300"/>
      <c s="307"/>
      <c s="308"/>
      <c s="311">
        <f t="shared" si="5"/>
        <v>0</v>
      </c>
      <c s="310">
        <f t="shared" si="4"/>
        <v>0</v>
      </c>
      <c s="309"/>
      <c s="309"/>
      <c s="315"/>
    </row>
    <row r="65" spans="6:18" ht="15.75">
      <c r="F65" s="15">
        <f t="shared" ca="1" si="0"/>
        <v>0</v>
      </c>
      <c s="299">
        <f t="shared" si="3"/>
        <v>0</v>
      </c>
      <c s="300"/>
      <c s="307"/>
      <c s="300"/>
      <c s="300"/>
      <c s="307"/>
      <c s="308"/>
      <c s="311">
        <f t="shared" si="5"/>
        <v>0</v>
      </c>
      <c s="310">
        <f t="shared" si="4"/>
        <v>0</v>
      </c>
      <c s="309"/>
      <c s="309"/>
      <c s="315"/>
    </row>
    <row r="66" spans="6:18" ht="15.75">
      <c r="F66" s="15">
        <f t="shared" ca="1" si="0"/>
        <v>0</v>
      </c>
      <c s="299">
        <f t="shared" si="3"/>
        <v>0</v>
      </c>
      <c s="300"/>
      <c s="307"/>
      <c s="300"/>
      <c s="300"/>
      <c s="307"/>
      <c s="308"/>
      <c s="311">
        <f t="shared" si="5"/>
        <v>0</v>
      </c>
      <c s="310">
        <f t="shared" si="4"/>
        <v>0</v>
      </c>
      <c s="309"/>
      <c s="309"/>
      <c s="315"/>
    </row>
    <row r="67" spans="6:18" ht="15.75">
      <c r="F67" s="15">
        <f t="shared" ca="1" si="0"/>
        <v>0</v>
      </c>
      <c s="299">
        <f t="shared" si="3"/>
        <v>0</v>
      </c>
      <c s="300"/>
      <c s="307"/>
      <c s="300"/>
      <c s="300"/>
      <c s="307"/>
      <c s="308"/>
      <c s="311">
        <f t="shared" si="5"/>
        <v>0</v>
      </c>
      <c s="310">
        <f t="shared" si="4"/>
        <v>0</v>
      </c>
      <c s="309"/>
      <c s="309"/>
      <c s="315"/>
    </row>
    <row r="68" spans="6:18" ht="15.75">
      <c r="F68" s="15">
        <f t="shared" ca="1" si="0"/>
        <v>0</v>
      </c>
      <c s="299">
        <f t="shared" si="3"/>
        <v>0</v>
      </c>
      <c s="300"/>
      <c s="307"/>
      <c s="300"/>
      <c s="300"/>
      <c s="307"/>
      <c s="308"/>
      <c s="311">
        <f t="shared" si="5"/>
        <v>0</v>
      </c>
      <c s="310">
        <f t="shared" si="4"/>
        <v>0</v>
      </c>
      <c s="309"/>
      <c s="309"/>
      <c s="315"/>
    </row>
    <row r="69" spans="6:18" ht="15.75">
      <c r="F69" s="15">
        <f t="shared" ca="1" si="0"/>
        <v>0</v>
      </c>
      <c s="299">
        <f t="shared" si="3"/>
        <v>0</v>
      </c>
      <c s="300"/>
      <c s="307"/>
      <c s="300"/>
      <c s="300"/>
      <c s="307"/>
      <c s="308"/>
      <c s="311">
        <f t="shared" si="5"/>
        <v>0</v>
      </c>
      <c s="310">
        <f t="shared" si="4"/>
        <v>0</v>
      </c>
      <c s="309"/>
      <c s="309"/>
      <c s="315"/>
    </row>
    <row r="70" spans="6:18" ht="15.75">
      <c r="F70" s="15">
        <f t="shared" ca="1" si="0"/>
        <v>0</v>
      </c>
      <c s="299">
        <f t="shared" si="3"/>
        <v>0</v>
      </c>
      <c s="300"/>
      <c s="307"/>
      <c s="300"/>
      <c s="300"/>
      <c s="307"/>
      <c s="308"/>
      <c s="311">
        <f t="shared" si="5"/>
        <v>0</v>
      </c>
      <c s="310">
        <f t="shared" si="4"/>
        <v>0</v>
      </c>
      <c s="309"/>
      <c s="309"/>
      <c s="315"/>
    </row>
    <row r="71" spans="6:18" ht="15.75">
      <c r="F71" s="15">
        <f t="shared" ca="1" si="0"/>
        <v>0</v>
      </c>
      <c s="299">
        <f t="shared" si="3"/>
        <v>0</v>
      </c>
      <c s="300"/>
      <c s="307"/>
      <c s="300"/>
      <c s="300"/>
      <c s="307"/>
      <c s="308"/>
      <c s="311">
        <f t="shared" si="5"/>
        <v>0</v>
      </c>
      <c s="310">
        <f t="shared" si="4"/>
        <v>0</v>
      </c>
      <c s="309"/>
      <c s="309"/>
      <c s="315"/>
    </row>
    <row r="72" spans="6:18" ht="15.75">
      <c r="F72" s="15">
        <f t="shared" si="6" ref="F72:F135">IF(G72&gt;=1,(IF(LEN(R72)=0,(IF(N72&gt;=18,1,0)),0)),0)</f>
        <v>0</v>
      </c>
      <c s="299">
        <f t="shared" si="3"/>
        <v>0</v>
      </c>
      <c s="300"/>
      <c s="307"/>
      <c s="300"/>
      <c s="300"/>
      <c s="307"/>
      <c s="308"/>
      <c s="311">
        <f t="shared" si="5"/>
        <v>0</v>
      </c>
      <c s="310">
        <f t="shared" si="4"/>
        <v>0</v>
      </c>
      <c s="309"/>
      <c s="309"/>
      <c s="315"/>
    </row>
    <row r="73" spans="6:18" ht="15.75">
      <c r="F73" s="15">
        <f t="shared" si="6"/>
        <v>0</v>
      </c>
      <c s="299">
        <f t="shared" si="7" ref="G73:G136">IFERROR(IF(LEN(J73)&gt;=2,(IF(LEN(L73)&gt;=1,1,0)),0),0)</f>
        <v>0</v>
      </c>
      <c s="300"/>
      <c s="307"/>
      <c s="300"/>
      <c s="300"/>
      <c s="307"/>
      <c s="308"/>
      <c s="311">
        <f t="shared" si="8" ref="N73:N136">IFERROR(IF(G73&gt;=1,(IF(M72&gt;=$B$1,ROUNDDOWN(($A$1-M73)/365,0),0)),0),0)</f>
        <v>0</v>
      </c>
      <c s="310">
        <f t="shared" si="9" ref="O73:O136">IF(N73&gt;=18,ROUNDDOWN((($A$1-M73)-N73*365)/30,0),0)</f>
        <v>0</v>
      </c>
      <c s="309"/>
      <c s="309"/>
      <c s="315"/>
    </row>
    <row r="74" spans="6:18" ht="15.75">
      <c r="F74" s="15">
        <f t="shared" si="6"/>
        <v>0</v>
      </c>
      <c s="299">
        <f t="shared" si="7"/>
        <v>0</v>
      </c>
      <c s="300"/>
      <c s="307"/>
      <c s="300"/>
      <c s="300"/>
      <c s="307"/>
      <c s="308"/>
      <c s="311">
        <f t="shared" si="8"/>
        <v>0</v>
      </c>
      <c s="310">
        <f t="shared" si="9"/>
        <v>0</v>
      </c>
      <c s="309"/>
      <c s="309"/>
      <c s="315"/>
    </row>
    <row r="75" spans="6:18" ht="15.75">
      <c r="F75" s="15">
        <f t="shared" si="6"/>
        <v>0</v>
      </c>
      <c s="299">
        <f t="shared" si="7"/>
        <v>0</v>
      </c>
      <c s="300"/>
      <c s="307"/>
      <c s="300"/>
      <c s="300"/>
      <c s="307"/>
      <c s="308"/>
      <c s="311">
        <f t="shared" si="8"/>
        <v>0</v>
      </c>
      <c s="310">
        <f t="shared" si="9"/>
        <v>0</v>
      </c>
      <c s="309"/>
      <c s="309"/>
      <c s="315"/>
    </row>
    <row r="76" spans="6:18" ht="15.75">
      <c r="F76" s="15">
        <f t="shared" si="6"/>
        <v>0</v>
      </c>
      <c s="299">
        <f t="shared" si="7"/>
        <v>0</v>
      </c>
      <c s="300"/>
      <c s="307"/>
      <c s="300"/>
      <c s="300"/>
      <c s="307"/>
      <c s="308"/>
      <c s="311">
        <f t="shared" si="8"/>
        <v>0</v>
      </c>
      <c s="310">
        <f t="shared" si="9"/>
        <v>0</v>
      </c>
      <c s="309"/>
      <c s="309"/>
      <c s="315"/>
    </row>
    <row r="77" spans="6:18" ht="15.75">
      <c r="F77" s="15">
        <f t="shared" si="6"/>
        <v>0</v>
      </c>
      <c s="299">
        <f t="shared" si="7"/>
        <v>0</v>
      </c>
      <c s="300"/>
      <c s="307"/>
      <c s="300"/>
      <c s="300"/>
      <c s="307"/>
      <c s="308"/>
      <c s="311">
        <f t="shared" si="8"/>
        <v>0</v>
      </c>
      <c s="310">
        <f t="shared" si="9"/>
        <v>0</v>
      </c>
      <c s="309"/>
      <c s="309"/>
      <c s="315"/>
    </row>
    <row r="78" spans="6:18" ht="15.75">
      <c r="F78" s="15">
        <f t="shared" si="6"/>
        <v>0</v>
      </c>
      <c s="299">
        <f t="shared" si="7"/>
        <v>0</v>
      </c>
      <c s="300"/>
      <c s="307"/>
      <c s="300"/>
      <c s="300"/>
      <c s="307"/>
      <c s="308"/>
      <c s="311">
        <f t="shared" si="8"/>
        <v>0</v>
      </c>
      <c s="310">
        <f t="shared" si="9"/>
        <v>0</v>
      </c>
      <c s="309"/>
      <c s="309"/>
      <c s="315"/>
    </row>
    <row r="79" spans="6:18" ht="15.75">
      <c r="F79" s="15">
        <f t="shared" si="6"/>
        <v>0</v>
      </c>
      <c s="299">
        <f t="shared" si="7"/>
        <v>0</v>
      </c>
      <c s="300"/>
      <c s="307"/>
      <c s="300"/>
      <c s="300"/>
      <c s="307"/>
      <c s="308"/>
      <c s="311">
        <f t="shared" si="8"/>
        <v>0</v>
      </c>
      <c s="310">
        <f t="shared" si="9"/>
        <v>0</v>
      </c>
      <c s="309"/>
      <c s="309"/>
      <c s="315"/>
    </row>
    <row r="80" spans="6:18" ht="15.75">
      <c r="F80" s="15">
        <f t="shared" si="6"/>
        <v>0</v>
      </c>
      <c s="299">
        <f t="shared" si="7"/>
        <v>0</v>
      </c>
      <c s="300"/>
      <c s="307"/>
      <c s="300"/>
      <c s="300"/>
      <c s="307"/>
      <c s="308"/>
      <c s="311">
        <f t="shared" si="8"/>
        <v>0</v>
      </c>
      <c s="310">
        <f t="shared" si="9"/>
        <v>0</v>
      </c>
      <c s="309"/>
      <c s="309"/>
      <c s="315"/>
    </row>
    <row r="81" spans="6:18" ht="15.75">
      <c r="F81" s="15">
        <f t="shared" si="6"/>
        <v>0</v>
      </c>
      <c s="299">
        <f t="shared" si="7"/>
        <v>0</v>
      </c>
      <c s="300"/>
      <c s="307"/>
      <c s="300"/>
      <c s="300"/>
      <c s="307"/>
      <c s="308"/>
      <c s="311">
        <f t="shared" si="8"/>
        <v>0</v>
      </c>
      <c s="310">
        <f t="shared" si="9"/>
        <v>0</v>
      </c>
      <c s="309"/>
      <c s="309"/>
      <c s="315"/>
    </row>
    <row r="82" spans="6:18" ht="15.75">
      <c r="F82" s="15">
        <f t="shared" si="6"/>
        <v>0</v>
      </c>
      <c s="299">
        <f t="shared" si="7"/>
        <v>0</v>
      </c>
      <c s="300"/>
      <c s="307"/>
      <c s="300"/>
      <c s="300"/>
      <c s="307"/>
      <c s="308"/>
      <c s="311">
        <f t="shared" si="8"/>
        <v>0</v>
      </c>
      <c s="310">
        <f t="shared" si="9"/>
        <v>0</v>
      </c>
      <c s="309"/>
      <c s="309"/>
      <c s="315"/>
    </row>
    <row r="83" spans="6:18" ht="15.75">
      <c r="F83" s="15">
        <f t="shared" si="6"/>
        <v>0</v>
      </c>
      <c s="299">
        <f t="shared" si="7"/>
        <v>0</v>
      </c>
      <c s="300"/>
      <c s="307"/>
      <c s="300"/>
      <c s="300"/>
      <c s="307"/>
      <c s="308"/>
      <c s="311">
        <f t="shared" si="8"/>
        <v>0</v>
      </c>
      <c s="310">
        <f t="shared" si="9"/>
        <v>0</v>
      </c>
      <c s="309"/>
      <c s="309"/>
      <c s="315"/>
    </row>
    <row r="84" spans="6:18" ht="15.75">
      <c r="F84" s="15">
        <f t="shared" si="6"/>
        <v>0</v>
      </c>
      <c s="299">
        <f t="shared" si="7"/>
        <v>0</v>
      </c>
      <c s="300"/>
      <c s="307"/>
      <c s="300"/>
      <c s="300"/>
      <c s="307"/>
      <c s="308"/>
      <c s="311">
        <f t="shared" si="8"/>
        <v>0</v>
      </c>
      <c s="310">
        <f t="shared" si="9"/>
        <v>0</v>
      </c>
      <c s="309"/>
      <c s="309"/>
      <c s="315"/>
    </row>
    <row r="85" spans="6:18" ht="15.75">
      <c r="F85" s="15">
        <f t="shared" si="6"/>
        <v>0</v>
      </c>
      <c s="299">
        <f t="shared" si="7"/>
        <v>0</v>
      </c>
      <c s="300"/>
      <c s="307"/>
      <c s="300"/>
      <c s="300"/>
      <c s="307"/>
      <c s="308"/>
      <c s="311">
        <f t="shared" si="8"/>
        <v>0</v>
      </c>
      <c s="310">
        <f t="shared" si="9"/>
        <v>0</v>
      </c>
      <c s="309"/>
      <c s="309"/>
      <c s="315"/>
    </row>
    <row r="86" spans="6:18" ht="15.75">
      <c r="F86" s="15">
        <f t="shared" si="6"/>
        <v>0</v>
      </c>
      <c s="299">
        <f t="shared" si="7"/>
        <v>0</v>
      </c>
      <c s="300"/>
      <c s="307"/>
      <c s="300"/>
      <c s="300"/>
      <c s="307"/>
      <c s="308"/>
      <c s="311">
        <f t="shared" si="8"/>
        <v>0</v>
      </c>
      <c s="310">
        <f t="shared" si="9"/>
        <v>0</v>
      </c>
      <c s="309"/>
      <c s="309"/>
      <c s="315"/>
    </row>
    <row r="87" spans="6:18" ht="15.75">
      <c r="F87" s="15">
        <f t="shared" si="6"/>
        <v>0</v>
      </c>
      <c s="299">
        <f t="shared" si="7"/>
        <v>0</v>
      </c>
      <c s="300"/>
      <c s="307"/>
      <c s="300"/>
      <c s="300"/>
      <c s="307"/>
      <c s="308"/>
      <c s="311">
        <f t="shared" si="8"/>
        <v>0</v>
      </c>
      <c s="310">
        <f t="shared" si="9"/>
        <v>0</v>
      </c>
      <c s="309"/>
      <c s="309"/>
      <c s="315"/>
    </row>
    <row r="88" spans="6:18" ht="15.75">
      <c r="F88" s="15">
        <f t="shared" si="6"/>
        <v>0</v>
      </c>
      <c s="299">
        <f t="shared" si="7"/>
        <v>0</v>
      </c>
      <c s="300"/>
      <c s="307"/>
      <c s="300"/>
      <c s="300"/>
      <c s="307"/>
      <c s="308"/>
      <c s="311">
        <f t="shared" si="8"/>
        <v>0</v>
      </c>
      <c s="310">
        <f t="shared" si="9"/>
        <v>0</v>
      </c>
      <c s="309"/>
      <c s="309"/>
      <c s="315"/>
    </row>
    <row r="89" spans="6:18" ht="15.75">
      <c r="F89" s="15">
        <f t="shared" si="6"/>
        <v>0</v>
      </c>
      <c s="299">
        <f t="shared" si="7"/>
        <v>0</v>
      </c>
      <c s="300"/>
      <c s="307"/>
      <c s="300"/>
      <c s="300"/>
      <c s="307"/>
      <c s="308"/>
      <c s="311">
        <f t="shared" si="8"/>
        <v>0</v>
      </c>
      <c s="310">
        <f t="shared" si="9"/>
        <v>0</v>
      </c>
      <c s="309"/>
      <c s="309"/>
      <c s="315"/>
    </row>
    <row r="90" spans="6:18" ht="15.75">
      <c r="F90" s="15">
        <f t="shared" si="6"/>
        <v>0</v>
      </c>
      <c s="299">
        <f t="shared" si="7"/>
        <v>0</v>
      </c>
      <c s="300"/>
      <c s="307"/>
      <c s="300"/>
      <c s="300"/>
      <c s="307"/>
      <c s="308"/>
      <c s="311">
        <f t="shared" si="8"/>
        <v>0</v>
      </c>
      <c s="310">
        <f t="shared" si="9"/>
        <v>0</v>
      </c>
      <c s="309"/>
      <c s="309"/>
      <c s="315"/>
    </row>
    <row r="91" spans="6:18" ht="15.75">
      <c r="F91" s="15">
        <f t="shared" si="6"/>
        <v>0</v>
      </c>
      <c s="299">
        <f t="shared" si="7"/>
        <v>0</v>
      </c>
      <c s="300"/>
      <c s="307"/>
      <c s="300"/>
      <c s="300"/>
      <c s="307"/>
      <c s="308"/>
      <c s="311">
        <f t="shared" si="8"/>
        <v>0</v>
      </c>
      <c s="310">
        <f t="shared" si="9"/>
        <v>0</v>
      </c>
      <c s="309"/>
      <c s="309"/>
      <c s="315"/>
    </row>
    <row r="92" spans="6:18" ht="15.75">
      <c r="F92" s="15">
        <f t="shared" si="6"/>
        <v>0</v>
      </c>
      <c s="299">
        <f t="shared" si="7"/>
        <v>0</v>
      </c>
      <c s="300"/>
      <c s="307"/>
      <c s="300"/>
      <c s="300"/>
      <c s="307"/>
      <c s="308"/>
      <c s="311">
        <f t="shared" si="8"/>
        <v>0</v>
      </c>
      <c s="310">
        <f t="shared" si="9"/>
        <v>0</v>
      </c>
      <c s="309"/>
      <c s="309"/>
      <c s="315"/>
    </row>
    <row r="93" spans="6:18" ht="15.75">
      <c r="F93" s="15">
        <f t="shared" si="6"/>
        <v>0</v>
      </c>
      <c s="299">
        <f t="shared" si="7"/>
        <v>0</v>
      </c>
      <c s="300"/>
      <c s="307"/>
      <c s="300"/>
      <c s="300"/>
      <c s="307"/>
      <c s="308"/>
      <c s="311">
        <f t="shared" si="8"/>
        <v>0</v>
      </c>
      <c s="310">
        <f t="shared" si="9"/>
        <v>0</v>
      </c>
      <c s="309"/>
      <c s="309"/>
      <c s="315"/>
    </row>
    <row r="94" spans="6:18" ht="15.75">
      <c r="F94" s="15">
        <f t="shared" si="6"/>
        <v>0</v>
      </c>
      <c s="299">
        <f t="shared" si="7"/>
        <v>0</v>
      </c>
      <c s="300"/>
      <c s="307"/>
      <c s="300"/>
      <c s="300"/>
      <c s="307"/>
      <c s="308"/>
      <c s="311">
        <f t="shared" si="8"/>
        <v>0</v>
      </c>
      <c s="310">
        <f t="shared" si="9"/>
        <v>0</v>
      </c>
      <c s="309"/>
      <c s="309"/>
      <c s="315"/>
    </row>
    <row r="95" spans="6:18" ht="15.75">
      <c r="F95" s="15">
        <f t="shared" si="6"/>
        <v>0</v>
      </c>
      <c s="299">
        <f t="shared" si="7"/>
        <v>0</v>
      </c>
      <c s="300"/>
      <c s="307"/>
      <c s="300"/>
      <c s="300"/>
      <c s="307"/>
      <c s="308"/>
      <c s="311">
        <f t="shared" si="8"/>
        <v>0</v>
      </c>
      <c s="310">
        <f t="shared" si="9"/>
        <v>0</v>
      </c>
      <c s="309"/>
      <c s="309"/>
      <c s="315"/>
    </row>
    <row r="96" spans="6:18" ht="15.75">
      <c r="F96" s="15">
        <f t="shared" si="6"/>
        <v>0</v>
      </c>
      <c s="299">
        <f t="shared" si="7"/>
        <v>0</v>
      </c>
      <c s="300"/>
      <c s="307"/>
      <c s="300"/>
      <c s="300"/>
      <c s="307"/>
      <c s="308"/>
      <c s="311">
        <f t="shared" si="8"/>
        <v>0</v>
      </c>
      <c s="310">
        <f t="shared" si="9"/>
        <v>0</v>
      </c>
      <c s="309"/>
      <c s="309"/>
      <c s="315"/>
    </row>
    <row r="97" spans="6:18" ht="15.75">
      <c r="F97" s="15">
        <f t="shared" si="6"/>
        <v>0</v>
      </c>
      <c s="299">
        <f t="shared" si="7"/>
        <v>0</v>
      </c>
      <c s="300"/>
      <c s="307"/>
      <c s="300"/>
      <c s="300"/>
      <c s="307"/>
      <c s="308"/>
      <c s="311">
        <f t="shared" si="8"/>
        <v>0</v>
      </c>
      <c s="310">
        <f t="shared" si="9"/>
        <v>0</v>
      </c>
      <c s="309"/>
      <c s="309"/>
      <c s="315"/>
    </row>
    <row r="98" spans="6:18" ht="15.75">
      <c r="F98" s="15">
        <f t="shared" si="6"/>
        <v>0</v>
      </c>
      <c s="299">
        <f t="shared" si="7"/>
        <v>0</v>
      </c>
      <c s="300"/>
      <c s="307"/>
      <c s="300"/>
      <c s="300"/>
      <c s="307"/>
      <c s="308"/>
      <c s="311">
        <f t="shared" si="8"/>
        <v>0</v>
      </c>
      <c s="310">
        <f t="shared" si="9"/>
        <v>0</v>
      </c>
      <c s="309"/>
      <c s="309"/>
      <c s="315"/>
    </row>
    <row r="99" spans="6:18" ht="15.75">
      <c r="F99" s="15">
        <f t="shared" si="6"/>
        <v>0</v>
      </c>
      <c s="299">
        <f t="shared" si="7"/>
        <v>0</v>
      </c>
      <c s="300"/>
      <c s="307"/>
      <c s="300"/>
      <c s="300"/>
      <c s="307"/>
      <c s="308"/>
      <c s="311">
        <f t="shared" si="8"/>
        <v>0</v>
      </c>
      <c s="310">
        <f t="shared" si="9"/>
        <v>0</v>
      </c>
      <c s="309"/>
      <c s="309"/>
      <c s="315"/>
    </row>
    <row r="100" spans="6:18" ht="15.75">
      <c r="F100" s="15">
        <f t="shared" si="6"/>
        <v>0</v>
      </c>
      <c s="299">
        <f t="shared" si="7"/>
        <v>0</v>
      </c>
      <c s="300"/>
      <c s="307"/>
      <c s="300"/>
      <c s="300"/>
      <c s="307"/>
      <c s="308"/>
      <c s="311">
        <f t="shared" si="8"/>
        <v>0</v>
      </c>
      <c s="310">
        <f t="shared" si="9"/>
        <v>0</v>
      </c>
      <c s="309"/>
      <c s="309"/>
      <c s="315"/>
    </row>
    <row r="101" spans="6:18" ht="15.75">
      <c r="F101" s="15">
        <f t="shared" si="6"/>
        <v>0</v>
      </c>
      <c s="299">
        <f t="shared" si="7"/>
        <v>0</v>
      </c>
      <c s="300"/>
      <c s="307"/>
      <c s="300"/>
      <c s="300"/>
      <c s="307"/>
      <c s="308"/>
      <c s="311">
        <f t="shared" si="8"/>
        <v>0</v>
      </c>
      <c s="310">
        <f t="shared" si="9"/>
        <v>0</v>
      </c>
      <c s="309"/>
      <c s="309"/>
      <c s="315"/>
    </row>
    <row r="102" spans="6:18" ht="15.75">
      <c r="F102" s="15">
        <f t="shared" si="6"/>
        <v>0</v>
      </c>
      <c s="299">
        <f t="shared" si="7"/>
        <v>0</v>
      </c>
      <c s="300"/>
      <c s="307"/>
      <c s="300"/>
      <c s="300"/>
      <c s="307"/>
      <c s="308"/>
      <c s="311">
        <f t="shared" si="8"/>
        <v>0</v>
      </c>
      <c s="310">
        <f t="shared" si="9"/>
        <v>0</v>
      </c>
      <c s="309"/>
      <c s="309"/>
      <c s="315"/>
    </row>
    <row r="103" spans="6:18" ht="15.75">
      <c r="F103" s="15">
        <f t="shared" si="6"/>
        <v>0</v>
      </c>
      <c s="299">
        <f t="shared" si="7"/>
        <v>0</v>
      </c>
      <c s="300"/>
      <c s="307"/>
      <c s="300"/>
      <c s="300"/>
      <c s="307"/>
      <c s="308"/>
      <c s="311">
        <f t="shared" si="8"/>
        <v>0</v>
      </c>
      <c s="310">
        <f t="shared" si="9"/>
        <v>0</v>
      </c>
      <c s="309"/>
      <c s="309"/>
      <c s="315"/>
    </row>
    <row r="104" spans="6:18" ht="15.75">
      <c r="F104" s="15">
        <f t="shared" si="6"/>
        <v>0</v>
      </c>
      <c s="299">
        <f t="shared" si="7"/>
        <v>0</v>
      </c>
      <c s="300"/>
      <c s="307"/>
      <c s="300"/>
      <c s="300"/>
      <c s="307"/>
      <c s="308"/>
      <c s="311">
        <f t="shared" si="8"/>
        <v>0</v>
      </c>
      <c s="310">
        <f t="shared" si="9"/>
        <v>0</v>
      </c>
      <c s="309"/>
      <c s="309"/>
      <c s="315"/>
    </row>
    <row r="105" spans="6:18" ht="15.75">
      <c r="F105" s="15">
        <f t="shared" si="6"/>
        <v>0</v>
      </c>
      <c s="299">
        <f t="shared" si="7"/>
        <v>0</v>
      </c>
      <c s="300"/>
      <c s="307"/>
      <c s="300"/>
      <c s="300"/>
      <c s="307"/>
      <c s="308"/>
      <c s="311">
        <f t="shared" si="8"/>
        <v>0</v>
      </c>
      <c s="310">
        <f t="shared" si="9"/>
        <v>0</v>
      </c>
      <c s="309"/>
      <c s="309"/>
      <c s="315"/>
    </row>
    <row r="106" spans="6:18" ht="15.75">
      <c r="F106" s="15">
        <f t="shared" si="6"/>
        <v>0</v>
      </c>
      <c s="299">
        <f t="shared" si="7"/>
        <v>0</v>
      </c>
      <c s="300"/>
      <c s="307"/>
      <c s="300"/>
      <c s="300"/>
      <c s="307"/>
      <c s="308"/>
      <c s="311">
        <f t="shared" si="8"/>
        <v>0</v>
      </c>
      <c s="310">
        <f t="shared" si="9"/>
        <v>0</v>
      </c>
      <c s="309"/>
      <c s="309"/>
      <c s="315"/>
    </row>
    <row r="107" spans="6:18" ht="15.75">
      <c r="F107" s="15">
        <f t="shared" si="6"/>
        <v>0</v>
      </c>
      <c s="299">
        <f t="shared" si="7"/>
        <v>0</v>
      </c>
      <c s="300"/>
      <c s="307"/>
      <c s="300"/>
      <c s="300"/>
      <c s="307"/>
      <c s="308"/>
      <c s="311">
        <f t="shared" si="8"/>
        <v>0</v>
      </c>
      <c s="310">
        <f t="shared" si="9"/>
        <v>0</v>
      </c>
      <c s="309"/>
      <c s="309"/>
      <c s="315"/>
    </row>
    <row r="108" spans="6:18" ht="15.75">
      <c r="F108" s="15">
        <f t="shared" si="6"/>
        <v>0</v>
      </c>
      <c s="299">
        <f t="shared" si="7"/>
        <v>0</v>
      </c>
      <c s="300"/>
      <c s="307"/>
      <c s="300"/>
      <c s="300"/>
      <c s="307"/>
      <c s="308"/>
      <c s="311">
        <f t="shared" si="8"/>
        <v>0</v>
      </c>
      <c s="310">
        <f t="shared" si="9"/>
        <v>0</v>
      </c>
      <c s="309"/>
      <c s="309"/>
      <c s="315"/>
    </row>
    <row r="109" spans="6:18" ht="15.75">
      <c r="F109" s="15">
        <f t="shared" si="6"/>
        <v>0</v>
      </c>
      <c s="299">
        <f t="shared" si="7"/>
        <v>0</v>
      </c>
      <c s="300"/>
      <c s="307"/>
      <c s="300"/>
      <c s="300"/>
      <c s="307"/>
      <c s="308"/>
      <c s="311">
        <f t="shared" si="8"/>
        <v>0</v>
      </c>
      <c s="310">
        <f t="shared" si="9"/>
        <v>0</v>
      </c>
      <c s="309"/>
      <c s="309"/>
      <c s="315"/>
    </row>
    <row r="110" spans="6:18" ht="15.75">
      <c r="F110" s="15">
        <f t="shared" si="6"/>
        <v>0</v>
      </c>
      <c s="299">
        <f t="shared" si="7"/>
        <v>0</v>
      </c>
      <c s="300"/>
      <c s="307"/>
      <c s="300"/>
      <c s="300"/>
      <c s="307"/>
      <c s="308"/>
      <c s="311">
        <f t="shared" si="8"/>
        <v>0</v>
      </c>
      <c s="310">
        <f t="shared" si="9"/>
        <v>0</v>
      </c>
      <c s="309"/>
      <c s="309"/>
      <c s="315"/>
    </row>
    <row r="111" spans="6:18" ht="15.75">
      <c r="F111" s="15">
        <f t="shared" si="6"/>
        <v>0</v>
      </c>
      <c s="299">
        <f t="shared" si="7"/>
        <v>0</v>
      </c>
      <c s="300"/>
      <c s="307"/>
      <c s="300"/>
      <c s="300"/>
      <c s="307"/>
      <c s="308"/>
      <c s="311">
        <f t="shared" si="8"/>
        <v>0</v>
      </c>
      <c s="310">
        <f t="shared" si="9"/>
        <v>0</v>
      </c>
      <c s="309"/>
      <c s="309"/>
      <c s="315"/>
    </row>
    <row r="112" spans="6:18" ht="15.75">
      <c r="F112" s="15">
        <f t="shared" si="6"/>
        <v>0</v>
      </c>
      <c s="299">
        <f t="shared" si="7"/>
        <v>0</v>
      </c>
      <c s="300"/>
      <c s="307"/>
      <c s="300"/>
      <c s="300"/>
      <c s="307"/>
      <c s="308"/>
      <c s="311">
        <f t="shared" si="8"/>
        <v>0</v>
      </c>
      <c s="310">
        <f t="shared" si="9"/>
        <v>0</v>
      </c>
      <c s="309"/>
      <c s="309"/>
      <c s="315"/>
    </row>
    <row r="113" spans="6:18" ht="15.75">
      <c r="F113" s="15">
        <f t="shared" si="6"/>
        <v>0</v>
      </c>
      <c s="299">
        <f t="shared" si="7"/>
        <v>0</v>
      </c>
      <c s="300"/>
      <c s="307"/>
      <c s="300"/>
      <c s="300"/>
      <c s="307"/>
      <c s="308"/>
      <c s="311">
        <f t="shared" si="8"/>
        <v>0</v>
      </c>
      <c s="310">
        <f t="shared" si="9"/>
        <v>0</v>
      </c>
      <c s="309"/>
      <c s="309"/>
      <c s="315"/>
    </row>
    <row r="114" spans="6:18" ht="15.75">
      <c r="F114" s="15">
        <f t="shared" si="6"/>
        <v>0</v>
      </c>
      <c s="299">
        <f t="shared" si="7"/>
        <v>0</v>
      </c>
      <c s="300"/>
      <c s="307"/>
      <c s="300"/>
      <c s="300"/>
      <c s="307"/>
      <c s="308"/>
      <c s="311">
        <f t="shared" si="8"/>
        <v>0</v>
      </c>
      <c s="310">
        <f t="shared" si="9"/>
        <v>0</v>
      </c>
      <c s="309"/>
      <c s="309"/>
      <c s="315"/>
    </row>
    <row r="115" spans="6:18" ht="15.75">
      <c r="F115" s="15">
        <f t="shared" si="6"/>
        <v>0</v>
      </c>
      <c s="299">
        <f t="shared" si="7"/>
        <v>0</v>
      </c>
      <c s="300"/>
      <c s="307"/>
      <c s="300"/>
      <c s="300"/>
      <c s="307"/>
      <c s="308"/>
      <c s="311">
        <f t="shared" si="8"/>
        <v>0</v>
      </c>
      <c s="310">
        <f t="shared" si="9"/>
        <v>0</v>
      </c>
      <c s="309"/>
      <c s="309"/>
      <c s="315"/>
    </row>
    <row r="116" spans="6:18" ht="15.75">
      <c r="F116" s="15">
        <f t="shared" si="6"/>
        <v>0</v>
      </c>
      <c s="299">
        <f t="shared" si="7"/>
        <v>0</v>
      </c>
      <c s="300"/>
      <c s="307"/>
      <c s="300"/>
      <c s="300"/>
      <c s="307"/>
      <c s="308"/>
      <c s="311">
        <f t="shared" si="8"/>
        <v>0</v>
      </c>
      <c s="310">
        <f t="shared" si="9"/>
        <v>0</v>
      </c>
      <c s="309"/>
      <c s="309"/>
      <c s="315"/>
    </row>
    <row r="117" spans="6:18" ht="15.75">
      <c r="F117" s="15">
        <f t="shared" si="6"/>
        <v>0</v>
      </c>
      <c s="299">
        <f t="shared" si="7"/>
        <v>0</v>
      </c>
      <c s="300"/>
      <c s="307"/>
      <c s="300"/>
      <c s="300"/>
      <c s="307"/>
      <c s="308"/>
      <c s="311">
        <f t="shared" si="8"/>
        <v>0</v>
      </c>
      <c s="310">
        <f t="shared" si="9"/>
        <v>0</v>
      </c>
      <c s="309"/>
      <c s="309"/>
      <c s="315"/>
    </row>
    <row r="118" spans="6:18" ht="15.75">
      <c r="F118" s="15">
        <f t="shared" si="6"/>
        <v>0</v>
      </c>
      <c s="299">
        <f t="shared" si="7"/>
        <v>0</v>
      </c>
      <c s="300"/>
      <c s="307"/>
      <c s="300"/>
      <c s="300"/>
      <c s="307"/>
      <c s="308"/>
      <c s="311">
        <f t="shared" si="8"/>
        <v>0</v>
      </c>
      <c s="310">
        <f t="shared" si="9"/>
        <v>0</v>
      </c>
      <c s="309"/>
      <c s="309"/>
      <c s="315"/>
    </row>
    <row r="119" spans="6:18" ht="15.75">
      <c r="F119" s="15">
        <f t="shared" si="6"/>
        <v>0</v>
      </c>
      <c s="299">
        <f t="shared" si="7"/>
        <v>0</v>
      </c>
      <c s="300"/>
      <c s="307"/>
      <c s="300"/>
      <c s="300"/>
      <c s="307"/>
      <c s="308"/>
      <c s="311">
        <f t="shared" si="8"/>
        <v>0</v>
      </c>
      <c s="310">
        <f t="shared" si="9"/>
        <v>0</v>
      </c>
      <c s="309"/>
      <c s="309"/>
      <c s="315"/>
    </row>
    <row r="120" spans="6:18" ht="15.75">
      <c r="F120" s="15">
        <f t="shared" si="6"/>
        <v>0</v>
      </c>
      <c s="299">
        <f t="shared" si="7"/>
        <v>0</v>
      </c>
      <c s="300"/>
      <c s="307"/>
      <c s="300"/>
      <c s="300"/>
      <c s="307"/>
      <c s="308"/>
      <c s="311">
        <f t="shared" si="8"/>
        <v>0</v>
      </c>
      <c s="310">
        <f t="shared" si="9"/>
        <v>0</v>
      </c>
      <c s="309"/>
      <c s="309"/>
      <c s="315"/>
    </row>
    <row r="121" spans="6:18" ht="15.75">
      <c r="F121" s="15">
        <f t="shared" si="6"/>
        <v>0</v>
      </c>
      <c s="299">
        <f t="shared" si="7"/>
        <v>0</v>
      </c>
      <c s="300"/>
      <c s="307"/>
      <c s="300"/>
      <c s="300"/>
      <c s="307"/>
      <c s="308"/>
      <c s="311">
        <f t="shared" si="8"/>
        <v>0</v>
      </c>
      <c s="310">
        <f t="shared" si="9"/>
        <v>0</v>
      </c>
      <c s="309"/>
      <c s="309"/>
      <c s="315"/>
    </row>
    <row r="122" spans="6:18" ht="15.75">
      <c r="F122" s="15">
        <f t="shared" si="6"/>
        <v>0</v>
      </c>
      <c s="299">
        <f t="shared" si="7"/>
        <v>0</v>
      </c>
      <c s="300"/>
      <c s="307"/>
      <c s="300"/>
      <c s="300"/>
      <c s="307"/>
      <c s="308"/>
      <c s="311">
        <f t="shared" si="8"/>
        <v>0</v>
      </c>
      <c s="310">
        <f t="shared" si="9"/>
        <v>0</v>
      </c>
      <c s="309"/>
      <c s="309"/>
      <c s="315"/>
    </row>
    <row r="123" spans="6:18" ht="15.75">
      <c r="F123" s="15">
        <f t="shared" si="6"/>
        <v>0</v>
      </c>
      <c s="299">
        <f t="shared" si="7"/>
        <v>0</v>
      </c>
      <c s="300"/>
      <c s="307"/>
      <c s="300"/>
      <c s="300"/>
      <c s="307"/>
      <c s="308"/>
      <c s="311">
        <f t="shared" si="8"/>
        <v>0</v>
      </c>
      <c s="310">
        <f t="shared" si="9"/>
        <v>0</v>
      </c>
      <c s="309"/>
      <c s="309"/>
      <c s="315"/>
    </row>
    <row r="124" spans="6:18" ht="15.75">
      <c r="F124" s="15">
        <f t="shared" si="6"/>
        <v>0</v>
      </c>
      <c s="299">
        <f t="shared" si="7"/>
        <v>0</v>
      </c>
      <c s="300"/>
      <c s="307"/>
      <c s="300"/>
      <c s="300"/>
      <c s="307"/>
      <c s="308"/>
      <c s="311">
        <f t="shared" si="8"/>
        <v>0</v>
      </c>
      <c s="310">
        <f t="shared" si="9"/>
        <v>0</v>
      </c>
      <c s="309"/>
      <c s="309"/>
      <c s="315"/>
    </row>
    <row r="125" spans="6:18" ht="15.75">
      <c r="F125" s="15">
        <f t="shared" si="6"/>
        <v>0</v>
      </c>
      <c s="299">
        <f t="shared" si="7"/>
        <v>0</v>
      </c>
      <c s="300"/>
      <c s="307"/>
      <c s="300"/>
      <c s="300"/>
      <c s="307"/>
      <c s="308"/>
      <c s="311">
        <f t="shared" si="8"/>
        <v>0</v>
      </c>
      <c s="310">
        <f t="shared" si="9"/>
        <v>0</v>
      </c>
      <c s="309"/>
      <c s="309"/>
      <c s="315"/>
    </row>
    <row r="126" spans="6:18" ht="15.75">
      <c r="F126" s="15">
        <f t="shared" si="6"/>
        <v>0</v>
      </c>
      <c s="299">
        <f t="shared" si="7"/>
        <v>0</v>
      </c>
      <c s="300"/>
      <c s="307"/>
      <c s="300"/>
      <c s="300"/>
      <c s="307"/>
      <c s="308"/>
      <c s="311">
        <f t="shared" si="8"/>
        <v>0</v>
      </c>
      <c s="310">
        <f t="shared" si="9"/>
        <v>0</v>
      </c>
      <c s="309"/>
      <c s="309"/>
      <c s="315"/>
    </row>
    <row r="127" spans="6:18" ht="15.75">
      <c r="F127" s="15">
        <f t="shared" si="6"/>
        <v>0</v>
      </c>
      <c s="299">
        <f t="shared" si="7"/>
        <v>0</v>
      </c>
      <c s="300"/>
      <c s="307"/>
      <c s="300"/>
      <c s="300"/>
      <c s="307"/>
      <c s="308"/>
      <c s="311">
        <f t="shared" si="8"/>
        <v>0</v>
      </c>
      <c s="310">
        <f t="shared" si="9"/>
        <v>0</v>
      </c>
      <c s="309"/>
      <c s="309"/>
      <c s="315"/>
    </row>
    <row r="128" spans="6:18" ht="15.75">
      <c r="F128" s="15">
        <f t="shared" si="6"/>
        <v>0</v>
      </c>
      <c s="299">
        <f t="shared" si="7"/>
        <v>0</v>
      </c>
      <c s="300"/>
      <c s="307"/>
      <c s="300"/>
      <c s="300"/>
      <c s="307"/>
      <c s="308"/>
      <c s="311">
        <f t="shared" si="8"/>
        <v>0</v>
      </c>
      <c s="310">
        <f t="shared" si="9"/>
        <v>0</v>
      </c>
      <c s="309"/>
      <c s="309"/>
      <c s="315"/>
    </row>
    <row r="129" spans="6:18" ht="15.75">
      <c r="F129" s="15">
        <f t="shared" si="6"/>
        <v>0</v>
      </c>
      <c s="299">
        <f t="shared" si="7"/>
        <v>0</v>
      </c>
      <c s="300"/>
      <c s="307"/>
      <c s="300"/>
      <c s="300"/>
      <c s="307"/>
      <c s="308"/>
      <c s="311">
        <f t="shared" si="8"/>
        <v>0</v>
      </c>
      <c s="310">
        <f t="shared" si="9"/>
        <v>0</v>
      </c>
      <c s="309"/>
      <c s="309"/>
      <c s="315"/>
    </row>
    <row r="130" spans="6:18" ht="15.75">
      <c r="F130" s="15">
        <f t="shared" si="6"/>
        <v>0</v>
      </c>
      <c s="299">
        <f t="shared" si="7"/>
        <v>0</v>
      </c>
      <c s="300"/>
      <c s="307"/>
      <c s="300"/>
      <c s="300"/>
      <c s="307"/>
      <c s="308"/>
      <c s="311">
        <f t="shared" si="8"/>
        <v>0</v>
      </c>
      <c s="310">
        <f t="shared" si="9"/>
        <v>0</v>
      </c>
      <c s="309"/>
      <c s="309"/>
      <c s="315"/>
    </row>
    <row r="131" spans="6:18" ht="15.75">
      <c r="F131" s="15">
        <f t="shared" si="6"/>
        <v>0</v>
      </c>
      <c s="299">
        <f t="shared" si="7"/>
        <v>0</v>
      </c>
      <c s="300"/>
      <c s="307"/>
      <c s="300"/>
      <c s="300"/>
      <c s="307"/>
      <c s="308"/>
      <c s="311">
        <f t="shared" si="8"/>
        <v>0</v>
      </c>
      <c s="310">
        <f t="shared" si="9"/>
        <v>0</v>
      </c>
      <c s="309"/>
      <c s="309"/>
      <c s="315"/>
    </row>
    <row r="132" spans="6:18" ht="15.75">
      <c r="F132" s="15">
        <f t="shared" si="6"/>
        <v>0</v>
      </c>
      <c s="299">
        <f t="shared" si="7"/>
        <v>0</v>
      </c>
      <c s="300"/>
      <c s="307"/>
      <c s="300"/>
      <c s="300"/>
      <c s="307"/>
      <c s="308"/>
      <c s="311">
        <f t="shared" si="8"/>
        <v>0</v>
      </c>
      <c s="310">
        <f t="shared" si="9"/>
        <v>0</v>
      </c>
      <c s="309"/>
      <c s="309"/>
      <c s="315"/>
    </row>
    <row r="133" spans="6:18" ht="15.75">
      <c r="F133" s="15">
        <f t="shared" si="6"/>
        <v>0</v>
      </c>
      <c s="299">
        <f t="shared" si="7"/>
        <v>0</v>
      </c>
      <c s="300"/>
      <c s="307"/>
      <c s="300"/>
      <c s="300"/>
      <c s="307"/>
      <c s="308"/>
      <c s="311">
        <f t="shared" si="8"/>
        <v>0</v>
      </c>
      <c s="310">
        <f t="shared" si="9"/>
        <v>0</v>
      </c>
      <c s="309"/>
      <c s="309"/>
      <c s="315"/>
    </row>
    <row r="134" spans="6:18" ht="15.75">
      <c r="F134" s="15">
        <f t="shared" si="6"/>
        <v>0</v>
      </c>
      <c s="299">
        <f t="shared" si="7"/>
        <v>0</v>
      </c>
      <c s="300"/>
      <c s="307"/>
      <c s="300"/>
      <c s="300"/>
      <c s="307"/>
      <c s="308"/>
      <c s="311">
        <f t="shared" si="8"/>
        <v>0</v>
      </c>
      <c s="310">
        <f t="shared" si="9"/>
        <v>0</v>
      </c>
      <c s="309"/>
      <c s="309"/>
      <c s="315"/>
    </row>
    <row r="135" spans="6:18" ht="15.75">
      <c r="F135" s="15">
        <f t="shared" si="6"/>
        <v>0</v>
      </c>
      <c s="299">
        <f t="shared" si="7"/>
        <v>0</v>
      </c>
      <c s="300"/>
      <c s="307"/>
      <c s="300"/>
      <c s="300"/>
      <c s="307"/>
      <c s="308"/>
      <c s="311">
        <f t="shared" si="8"/>
        <v>0</v>
      </c>
      <c s="310">
        <f t="shared" si="9"/>
        <v>0</v>
      </c>
      <c s="309"/>
      <c s="309"/>
      <c s="315"/>
    </row>
    <row r="136" spans="6:18" ht="15.75">
      <c r="F136" s="15">
        <f t="shared" si="10" ref="F136:F199">IF(G136&gt;=1,(IF(LEN(R136)=0,(IF(N136&gt;=18,1,0)),0)),0)</f>
        <v>0</v>
      </c>
      <c s="299">
        <f t="shared" si="7"/>
        <v>0</v>
      </c>
      <c s="300"/>
      <c s="307"/>
      <c s="300"/>
      <c s="300"/>
      <c s="307"/>
      <c s="308"/>
      <c s="311">
        <f t="shared" si="8"/>
        <v>0</v>
      </c>
      <c s="310">
        <f t="shared" si="9"/>
        <v>0</v>
      </c>
      <c s="309"/>
      <c s="309"/>
      <c s="315"/>
    </row>
    <row r="137" spans="6:18" ht="15.75">
      <c r="F137" s="15">
        <f t="shared" si="10"/>
        <v>0</v>
      </c>
      <c s="299">
        <f t="shared" si="11" ref="G137:G200">IFERROR(IF(LEN(J137)&gt;=2,(IF(LEN(L137)&gt;=1,1,0)),0),0)</f>
        <v>0</v>
      </c>
      <c s="300"/>
      <c s="307"/>
      <c s="300"/>
      <c s="300"/>
      <c s="307"/>
      <c s="308"/>
      <c s="311">
        <f t="shared" si="12" ref="N137:N200">IFERROR(IF(G137&gt;=1,(IF(M136&gt;=$B$1,ROUNDDOWN(($A$1-M137)/365,0),0)),0),0)</f>
        <v>0</v>
      </c>
      <c s="310">
        <f t="shared" si="13" ref="O137:O200">IF(N137&gt;=18,ROUNDDOWN((($A$1-M137)-N137*365)/30,0),0)</f>
        <v>0</v>
      </c>
      <c s="309"/>
      <c s="309"/>
      <c s="315"/>
    </row>
    <row r="138" spans="6:18" ht="15.75">
      <c r="F138" s="15">
        <f t="shared" si="10"/>
        <v>0</v>
      </c>
      <c s="299">
        <f t="shared" si="11"/>
        <v>0</v>
      </c>
      <c s="300"/>
      <c s="307"/>
      <c s="300"/>
      <c s="300"/>
      <c s="307"/>
      <c s="308"/>
      <c s="311">
        <f t="shared" si="12"/>
        <v>0</v>
      </c>
      <c s="310">
        <f t="shared" si="13"/>
        <v>0</v>
      </c>
      <c s="309"/>
      <c s="309"/>
      <c s="315"/>
    </row>
    <row r="139" spans="6:18" ht="15.75">
      <c r="F139" s="15">
        <f t="shared" si="10"/>
        <v>0</v>
      </c>
      <c s="299">
        <f t="shared" si="11"/>
        <v>0</v>
      </c>
      <c s="300"/>
      <c s="307"/>
      <c s="300"/>
      <c s="300"/>
      <c s="307"/>
      <c s="308"/>
      <c s="311">
        <f t="shared" si="12"/>
        <v>0</v>
      </c>
      <c s="310">
        <f t="shared" si="13"/>
        <v>0</v>
      </c>
      <c s="309"/>
      <c s="309"/>
      <c s="315"/>
    </row>
    <row r="140" spans="6:18" ht="15.75">
      <c r="F140" s="15">
        <f t="shared" si="10"/>
        <v>0</v>
      </c>
      <c s="299">
        <f t="shared" si="11"/>
        <v>0</v>
      </c>
      <c s="300"/>
      <c s="307"/>
      <c s="300"/>
      <c s="300"/>
      <c s="307"/>
      <c s="308"/>
      <c s="311">
        <f t="shared" si="12"/>
        <v>0</v>
      </c>
      <c s="310">
        <f t="shared" si="13"/>
        <v>0</v>
      </c>
      <c s="309"/>
      <c s="309"/>
      <c s="315"/>
    </row>
    <row r="141" spans="6:18" ht="15.75">
      <c r="F141" s="15">
        <f t="shared" si="10"/>
        <v>0</v>
      </c>
      <c s="299">
        <f t="shared" si="11"/>
        <v>0</v>
      </c>
      <c s="300"/>
      <c s="307"/>
      <c s="300"/>
      <c s="300"/>
      <c s="307"/>
      <c s="308"/>
      <c s="311">
        <f t="shared" si="12"/>
        <v>0</v>
      </c>
      <c s="310">
        <f t="shared" si="13"/>
        <v>0</v>
      </c>
      <c s="309"/>
      <c s="309"/>
      <c s="315"/>
    </row>
    <row r="142" spans="6:18" ht="15.75">
      <c r="F142" s="15">
        <f t="shared" si="10"/>
        <v>0</v>
      </c>
      <c s="299">
        <f t="shared" si="11"/>
        <v>0</v>
      </c>
      <c s="300"/>
      <c s="307"/>
      <c s="300"/>
      <c s="300"/>
      <c s="307"/>
      <c s="308"/>
      <c s="311">
        <f t="shared" si="12"/>
        <v>0</v>
      </c>
      <c s="310">
        <f t="shared" si="13"/>
        <v>0</v>
      </c>
      <c s="309"/>
      <c s="309"/>
      <c s="315"/>
    </row>
    <row r="143" spans="6:18" ht="15.75">
      <c r="F143" s="15">
        <f t="shared" si="10"/>
        <v>0</v>
      </c>
      <c s="299">
        <f t="shared" si="11"/>
        <v>0</v>
      </c>
      <c s="300"/>
      <c s="307"/>
      <c s="300"/>
      <c s="300"/>
      <c s="307"/>
      <c s="308"/>
      <c s="311">
        <f t="shared" si="12"/>
        <v>0</v>
      </c>
      <c s="310">
        <f t="shared" si="13"/>
        <v>0</v>
      </c>
      <c s="309"/>
      <c s="309"/>
      <c s="315"/>
    </row>
    <row r="144" spans="6:18" ht="15.75">
      <c r="F144" s="15">
        <f t="shared" si="10"/>
        <v>0</v>
      </c>
      <c s="299">
        <f t="shared" si="11"/>
        <v>0</v>
      </c>
      <c s="300"/>
      <c s="307"/>
      <c s="300"/>
      <c s="300"/>
      <c s="307"/>
      <c s="308"/>
      <c s="311">
        <f t="shared" si="12"/>
        <v>0</v>
      </c>
      <c s="310">
        <f t="shared" si="13"/>
        <v>0</v>
      </c>
      <c s="309"/>
      <c s="309"/>
      <c s="315"/>
    </row>
    <row r="145" spans="6:18" ht="15.75">
      <c r="F145" s="15">
        <f t="shared" si="10"/>
        <v>0</v>
      </c>
      <c s="299">
        <f t="shared" si="11"/>
        <v>0</v>
      </c>
      <c s="300"/>
      <c s="307"/>
      <c s="300"/>
      <c s="300"/>
      <c s="307"/>
      <c s="308"/>
      <c s="311">
        <f t="shared" si="12"/>
        <v>0</v>
      </c>
      <c s="310">
        <f t="shared" si="13"/>
        <v>0</v>
      </c>
      <c s="309"/>
      <c s="309"/>
      <c s="315"/>
    </row>
    <row r="146" spans="6:18" ht="15.75">
      <c r="F146" s="15">
        <f t="shared" si="10"/>
        <v>0</v>
      </c>
      <c s="299">
        <f t="shared" si="11"/>
        <v>0</v>
      </c>
      <c s="300"/>
      <c s="307"/>
      <c s="300"/>
      <c s="300"/>
      <c s="307"/>
      <c s="308"/>
      <c s="311">
        <f t="shared" si="12"/>
        <v>0</v>
      </c>
      <c s="310">
        <f t="shared" si="13"/>
        <v>0</v>
      </c>
      <c s="309"/>
      <c s="309"/>
      <c s="315"/>
    </row>
    <row r="147" spans="6:18" ht="15.75">
      <c r="F147" s="15">
        <f t="shared" si="10"/>
        <v>0</v>
      </c>
      <c s="299">
        <f t="shared" si="11"/>
        <v>0</v>
      </c>
      <c s="300"/>
      <c s="307"/>
      <c s="300"/>
      <c s="300"/>
      <c s="307"/>
      <c s="308"/>
      <c s="311">
        <f t="shared" si="12"/>
        <v>0</v>
      </c>
      <c s="310">
        <f t="shared" si="13"/>
        <v>0</v>
      </c>
      <c s="309"/>
      <c s="309"/>
      <c s="315"/>
    </row>
    <row r="148" spans="6:18" ht="15.75">
      <c r="F148" s="15">
        <f t="shared" si="10"/>
        <v>0</v>
      </c>
      <c s="299">
        <f t="shared" si="11"/>
        <v>0</v>
      </c>
      <c s="300"/>
      <c s="307"/>
      <c s="300"/>
      <c s="300"/>
      <c s="307"/>
      <c s="308"/>
      <c s="311">
        <f t="shared" si="12"/>
        <v>0</v>
      </c>
      <c s="310">
        <f t="shared" si="13"/>
        <v>0</v>
      </c>
      <c s="309"/>
      <c s="309"/>
      <c s="315"/>
    </row>
    <row r="149" spans="6:18" ht="15.75">
      <c r="F149" s="15">
        <f t="shared" si="10"/>
        <v>0</v>
      </c>
      <c s="299">
        <f t="shared" si="11"/>
        <v>0</v>
      </c>
      <c s="300"/>
      <c s="307"/>
      <c s="300"/>
      <c s="300"/>
      <c s="307"/>
      <c s="308"/>
      <c s="311">
        <f t="shared" si="12"/>
        <v>0</v>
      </c>
      <c s="310">
        <f t="shared" si="13"/>
        <v>0</v>
      </c>
      <c s="309"/>
      <c s="309"/>
      <c s="315"/>
    </row>
    <row r="150" spans="6:18" ht="15.75">
      <c r="F150" s="15">
        <f t="shared" si="10"/>
        <v>0</v>
      </c>
      <c s="299">
        <f t="shared" si="11"/>
        <v>0</v>
      </c>
      <c s="300"/>
      <c s="307"/>
      <c s="300"/>
      <c s="300"/>
      <c s="307"/>
      <c s="308"/>
      <c s="311">
        <f t="shared" si="12"/>
        <v>0</v>
      </c>
      <c s="310">
        <f t="shared" si="13"/>
        <v>0</v>
      </c>
      <c s="309"/>
      <c s="309"/>
      <c s="315"/>
    </row>
    <row r="151" spans="6:18" ht="15.75">
      <c r="F151" s="15">
        <f t="shared" si="10"/>
        <v>0</v>
      </c>
      <c s="299">
        <f t="shared" si="11"/>
        <v>0</v>
      </c>
      <c s="300"/>
      <c s="307"/>
      <c s="300"/>
      <c s="300"/>
      <c s="307"/>
      <c s="308"/>
      <c s="311">
        <f t="shared" si="12"/>
        <v>0</v>
      </c>
      <c s="310">
        <f t="shared" si="13"/>
        <v>0</v>
      </c>
      <c s="309"/>
      <c s="309"/>
      <c s="315"/>
    </row>
    <row r="152" spans="6:18" ht="15.75">
      <c r="F152" s="15">
        <f t="shared" si="10"/>
        <v>0</v>
      </c>
      <c s="299">
        <f t="shared" si="11"/>
        <v>0</v>
      </c>
      <c s="300"/>
      <c s="307"/>
      <c s="300"/>
      <c s="300"/>
      <c s="307"/>
      <c s="308"/>
      <c s="311">
        <f t="shared" si="12"/>
        <v>0</v>
      </c>
      <c s="310">
        <f t="shared" si="13"/>
        <v>0</v>
      </c>
      <c s="309"/>
      <c s="309"/>
      <c s="315"/>
    </row>
    <row r="153" spans="6:18" ht="15.75">
      <c r="F153" s="15">
        <f t="shared" si="10"/>
        <v>0</v>
      </c>
      <c s="299">
        <f t="shared" si="11"/>
        <v>0</v>
      </c>
      <c s="300"/>
      <c s="307"/>
      <c s="300"/>
      <c s="300"/>
      <c s="307"/>
      <c s="308"/>
      <c s="311">
        <f t="shared" si="12"/>
        <v>0</v>
      </c>
      <c s="310">
        <f t="shared" si="13"/>
        <v>0</v>
      </c>
      <c s="309"/>
      <c s="309"/>
      <c s="315"/>
    </row>
    <row r="154" spans="6:18" ht="15.75">
      <c r="F154" s="15">
        <f t="shared" si="10"/>
        <v>0</v>
      </c>
      <c s="299">
        <f t="shared" si="11"/>
        <v>0</v>
      </c>
      <c s="300"/>
      <c s="307"/>
      <c s="300"/>
      <c s="300"/>
      <c s="307"/>
      <c s="308"/>
      <c s="311">
        <f t="shared" si="12"/>
        <v>0</v>
      </c>
      <c s="310">
        <f t="shared" si="13"/>
        <v>0</v>
      </c>
      <c s="309"/>
      <c s="309"/>
      <c s="315"/>
    </row>
    <row r="155" spans="6:18" ht="15.75">
      <c r="F155" s="15">
        <f t="shared" si="10"/>
        <v>0</v>
      </c>
      <c s="299">
        <f t="shared" si="11"/>
        <v>0</v>
      </c>
      <c s="300"/>
      <c s="307"/>
      <c s="300"/>
      <c s="300"/>
      <c s="307"/>
      <c s="308"/>
      <c s="311">
        <f t="shared" si="12"/>
        <v>0</v>
      </c>
      <c s="310">
        <f t="shared" si="13"/>
        <v>0</v>
      </c>
      <c s="309"/>
      <c s="309"/>
      <c s="315"/>
    </row>
    <row r="156" spans="6:18" ht="15.75">
      <c r="F156" s="15">
        <f t="shared" si="10"/>
        <v>0</v>
      </c>
      <c s="299">
        <f t="shared" si="11"/>
        <v>0</v>
      </c>
      <c s="300"/>
      <c s="307"/>
      <c s="300"/>
      <c s="300"/>
      <c s="307"/>
      <c s="308"/>
      <c s="311">
        <f t="shared" si="12"/>
        <v>0</v>
      </c>
      <c s="310">
        <f t="shared" si="13"/>
        <v>0</v>
      </c>
      <c s="309"/>
      <c s="309"/>
      <c s="315"/>
    </row>
    <row r="157" spans="6:18" ht="15.75">
      <c r="F157" s="15">
        <f t="shared" si="10"/>
        <v>0</v>
      </c>
      <c s="299">
        <f t="shared" si="11"/>
        <v>0</v>
      </c>
      <c s="300"/>
      <c s="307"/>
      <c s="300"/>
      <c s="300"/>
      <c s="307"/>
      <c s="308"/>
      <c s="311">
        <f t="shared" si="12"/>
        <v>0</v>
      </c>
      <c s="310">
        <f t="shared" si="13"/>
        <v>0</v>
      </c>
      <c s="309"/>
      <c s="309"/>
      <c s="315"/>
    </row>
    <row r="158" spans="6:18" ht="15.75">
      <c r="F158" s="15">
        <f t="shared" si="10"/>
        <v>0</v>
      </c>
      <c s="299">
        <f t="shared" si="11"/>
        <v>0</v>
      </c>
      <c s="300"/>
      <c s="307"/>
      <c s="300"/>
      <c s="300"/>
      <c s="307"/>
      <c s="308"/>
      <c s="311">
        <f t="shared" si="12"/>
        <v>0</v>
      </c>
      <c s="310">
        <f t="shared" si="13"/>
        <v>0</v>
      </c>
      <c s="309"/>
      <c s="309"/>
      <c s="315"/>
    </row>
    <row r="159" spans="6:18" ht="15.75">
      <c r="F159" s="15">
        <f t="shared" si="10"/>
        <v>0</v>
      </c>
      <c s="299">
        <f t="shared" si="11"/>
        <v>0</v>
      </c>
      <c s="300"/>
      <c s="307"/>
      <c s="300"/>
      <c s="300"/>
      <c s="307"/>
      <c s="308"/>
      <c s="311">
        <f t="shared" si="12"/>
        <v>0</v>
      </c>
      <c s="310">
        <f t="shared" si="13"/>
        <v>0</v>
      </c>
      <c s="309"/>
      <c s="309"/>
      <c s="315"/>
    </row>
    <row r="160" spans="6:18" ht="15.75">
      <c r="F160" s="15">
        <f t="shared" si="10"/>
        <v>0</v>
      </c>
      <c s="299">
        <f t="shared" si="11"/>
        <v>0</v>
      </c>
      <c s="300"/>
      <c s="307"/>
      <c s="300"/>
      <c s="300"/>
      <c s="307"/>
      <c s="308"/>
      <c s="311">
        <f t="shared" si="12"/>
        <v>0</v>
      </c>
      <c s="310">
        <f t="shared" si="13"/>
        <v>0</v>
      </c>
      <c s="309"/>
      <c s="309"/>
      <c s="315"/>
    </row>
    <row r="161" spans="6:18" ht="15.75">
      <c r="F161" s="15">
        <f t="shared" si="10"/>
        <v>0</v>
      </c>
      <c s="299">
        <f t="shared" si="11"/>
        <v>0</v>
      </c>
      <c s="300"/>
      <c s="307"/>
      <c s="300"/>
      <c s="300"/>
      <c s="307"/>
      <c s="308"/>
      <c s="311">
        <f t="shared" si="12"/>
        <v>0</v>
      </c>
      <c s="310">
        <f t="shared" si="13"/>
        <v>0</v>
      </c>
      <c s="309"/>
      <c s="309"/>
      <c s="315"/>
    </row>
    <row r="162" spans="6:18" ht="15.75">
      <c r="F162" s="15">
        <f t="shared" si="10"/>
        <v>0</v>
      </c>
      <c s="299">
        <f t="shared" si="11"/>
        <v>0</v>
      </c>
      <c s="300"/>
      <c s="307"/>
      <c s="300"/>
      <c s="300"/>
      <c s="307"/>
      <c s="308"/>
      <c s="311">
        <f t="shared" si="12"/>
        <v>0</v>
      </c>
      <c s="310">
        <f t="shared" si="13"/>
        <v>0</v>
      </c>
      <c s="309"/>
      <c s="309"/>
      <c s="315"/>
    </row>
    <row r="163" spans="6:18" ht="15.75">
      <c r="F163" s="15">
        <f t="shared" si="10"/>
        <v>0</v>
      </c>
      <c s="299">
        <f t="shared" si="11"/>
        <v>0</v>
      </c>
      <c s="300"/>
      <c s="307"/>
      <c s="300"/>
      <c s="300"/>
      <c s="307"/>
      <c s="308"/>
      <c s="311">
        <f t="shared" si="12"/>
        <v>0</v>
      </c>
      <c s="310">
        <f t="shared" si="13"/>
        <v>0</v>
      </c>
      <c s="309"/>
      <c s="309"/>
      <c s="315"/>
    </row>
    <row r="164" spans="6:18" ht="15.75">
      <c r="F164" s="15">
        <f t="shared" si="10"/>
        <v>0</v>
      </c>
      <c s="299">
        <f t="shared" si="11"/>
        <v>0</v>
      </c>
      <c s="300"/>
      <c s="307"/>
      <c s="300"/>
      <c s="300"/>
      <c s="307"/>
      <c s="308"/>
      <c s="311">
        <f t="shared" si="12"/>
        <v>0</v>
      </c>
      <c s="310">
        <f t="shared" si="13"/>
        <v>0</v>
      </c>
      <c s="309"/>
      <c s="309"/>
      <c s="315"/>
    </row>
    <row r="165" spans="6:18" ht="15.75">
      <c r="F165" s="15">
        <f t="shared" si="10"/>
        <v>0</v>
      </c>
      <c s="299">
        <f t="shared" si="11"/>
        <v>0</v>
      </c>
      <c s="300"/>
      <c s="307"/>
      <c s="300"/>
      <c s="300"/>
      <c s="307"/>
      <c s="308"/>
      <c s="311">
        <f t="shared" si="12"/>
        <v>0</v>
      </c>
      <c s="310">
        <f t="shared" si="13"/>
        <v>0</v>
      </c>
      <c s="309"/>
      <c s="309"/>
      <c s="315"/>
    </row>
    <row r="166" spans="6:18" ht="15.75">
      <c r="F166" s="15">
        <f t="shared" si="10"/>
        <v>0</v>
      </c>
      <c s="299">
        <f t="shared" si="11"/>
        <v>0</v>
      </c>
      <c s="300"/>
      <c s="307"/>
      <c s="300"/>
      <c s="300"/>
      <c s="307"/>
      <c s="308"/>
      <c s="311">
        <f t="shared" si="12"/>
        <v>0</v>
      </c>
      <c s="310">
        <f t="shared" si="13"/>
        <v>0</v>
      </c>
      <c s="309"/>
      <c s="309"/>
      <c s="315"/>
    </row>
    <row r="167" spans="6:18" ht="15.75">
      <c r="F167" s="15">
        <f t="shared" si="10"/>
        <v>0</v>
      </c>
      <c s="299">
        <f t="shared" si="11"/>
        <v>0</v>
      </c>
      <c s="300"/>
      <c s="307"/>
      <c s="300"/>
      <c s="300"/>
      <c s="307"/>
      <c s="308"/>
      <c s="311">
        <f t="shared" si="12"/>
        <v>0</v>
      </c>
      <c s="310">
        <f t="shared" si="13"/>
        <v>0</v>
      </c>
      <c s="309"/>
      <c s="309"/>
      <c s="315"/>
    </row>
    <row r="168" spans="6:18" ht="15.75">
      <c r="F168" s="15">
        <f t="shared" si="10"/>
        <v>0</v>
      </c>
      <c s="299">
        <f t="shared" si="11"/>
        <v>0</v>
      </c>
      <c s="300"/>
      <c s="307"/>
      <c s="300"/>
      <c s="300"/>
      <c s="307"/>
      <c s="308"/>
      <c s="311">
        <f t="shared" si="12"/>
        <v>0</v>
      </c>
      <c s="310">
        <f t="shared" si="13"/>
        <v>0</v>
      </c>
      <c s="309"/>
      <c s="309"/>
      <c s="315"/>
    </row>
    <row r="169" spans="6:18" ht="15.75">
      <c r="F169" s="15">
        <f t="shared" si="10"/>
        <v>0</v>
      </c>
      <c s="299">
        <f t="shared" si="11"/>
        <v>0</v>
      </c>
      <c s="300"/>
      <c s="307"/>
      <c s="300"/>
      <c s="300"/>
      <c s="307"/>
      <c s="308"/>
      <c s="311">
        <f t="shared" si="12"/>
        <v>0</v>
      </c>
      <c s="310">
        <f t="shared" si="13"/>
        <v>0</v>
      </c>
      <c s="309"/>
      <c s="309"/>
      <c s="315"/>
    </row>
    <row r="170" spans="6:18" ht="15.75">
      <c r="F170" s="15">
        <f t="shared" si="10"/>
        <v>0</v>
      </c>
      <c s="299">
        <f t="shared" si="11"/>
        <v>0</v>
      </c>
      <c s="300"/>
      <c s="307"/>
      <c s="300"/>
      <c s="300"/>
      <c s="307"/>
      <c s="308"/>
      <c s="311">
        <f t="shared" si="12"/>
        <v>0</v>
      </c>
      <c s="310">
        <f t="shared" si="13"/>
        <v>0</v>
      </c>
      <c s="309"/>
      <c s="309"/>
      <c s="315"/>
    </row>
    <row r="171" spans="6:18" ht="15.75">
      <c r="F171" s="15">
        <f t="shared" si="10"/>
        <v>0</v>
      </c>
      <c s="299">
        <f t="shared" si="11"/>
        <v>0</v>
      </c>
      <c s="300"/>
      <c s="307"/>
      <c s="300"/>
      <c s="300"/>
      <c s="307"/>
      <c s="308"/>
      <c s="311">
        <f t="shared" si="12"/>
        <v>0</v>
      </c>
      <c s="310">
        <f t="shared" si="13"/>
        <v>0</v>
      </c>
      <c s="309"/>
      <c s="309"/>
      <c s="315"/>
    </row>
    <row r="172" spans="6:18" ht="15.75">
      <c r="F172" s="15">
        <f t="shared" si="10"/>
        <v>0</v>
      </c>
      <c s="299">
        <f t="shared" si="11"/>
        <v>0</v>
      </c>
      <c s="300"/>
      <c s="307"/>
      <c s="300"/>
      <c s="300"/>
      <c s="307"/>
      <c s="308"/>
      <c s="311">
        <f t="shared" si="12"/>
        <v>0</v>
      </c>
      <c s="310">
        <f t="shared" si="13"/>
        <v>0</v>
      </c>
      <c s="309"/>
      <c s="309"/>
      <c s="315"/>
    </row>
    <row r="173" spans="6:18" ht="15.75">
      <c r="F173" s="15">
        <f t="shared" si="10"/>
        <v>0</v>
      </c>
      <c s="299">
        <f t="shared" si="11"/>
        <v>0</v>
      </c>
      <c s="300"/>
      <c s="307"/>
      <c s="300"/>
      <c s="300"/>
      <c s="307"/>
      <c s="308"/>
      <c s="311">
        <f t="shared" si="12"/>
        <v>0</v>
      </c>
      <c s="310">
        <f t="shared" si="13"/>
        <v>0</v>
      </c>
      <c s="309"/>
      <c s="309"/>
      <c s="315"/>
    </row>
    <row r="174" spans="6:18" ht="15.75">
      <c r="F174" s="15">
        <f t="shared" si="10"/>
        <v>0</v>
      </c>
      <c s="299">
        <f t="shared" si="11"/>
        <v>0</v>
      </c>
      <c s="300"/>
      <c s="307"/>
      <c s="300"/>
      <c s="300"/>
      <c s="307"/>
      <c s="308"/>
      <c s="311">
        <f t="shared" si="12"/>
        <v>0</v>
      </c>
      <c s="310">
        <f t="shared" si="13"/>
        <v>0</v>
      </c>
      <c s="309"/>
      <c s="309"/>
      <c s="315"/>
    </row>
    <row r="175" spans="6:18" ht="15.75">
      <c r="F175" s="15">
        <f t="shared" si="10"/>
        <v>0</v>
      </c>
      <c s="299">
        <f t="shared" si="11"/>
        <v>0</v>
      </c>
      <c s="300"/>
      <c s="307"/>
      <c s="300"/>
      <c s="300"/>
      <c s="307"/>
      <c s="308"/>
      <c s="311">
        <f t="shared" si="12"/>
        <v>0</v>
      </c>
      <c s="310">
        <f t="shared" si="13"/>
        <v>0</v>
      </c>
      <c s="309"/>
      <c s="309"/>
      <c s="315"/>
    </row>
    <row r="176" spans="6:18" ht="15.75">
      <c r="F176" s="15">
        <f t="shared" si="10"/>
        <v>0</v>
      </c>
      <c s="299">
        <f t="shared" si="11"/>
        <v>0</v>
      </c>
      <c s="300"/>
      <c s="307"/>
      <c s="300"/>
      <c s="300"/>
      <c s="307"/>
      <c s="308"/>
      <c s="311">
        <f t="shared" si="12"/>
        <v>0</v>
      </c>
      <c s="310">
        <f t="shared" si="13"/>
        <v>0</v>
      </c>
      <c s="309"/>
      <c s="309"/>
      <c s="315"/>
    </row>
    <row r="177" spans="6:18" ht="15.75">
      <c r="F177" s="15">
        <f t="shared" si="10"/>
        <v>0</v>
      </c>
      <c s="299">
        <f t="shared" si="11"/>
        <v>0</v>
      </c>
      <c s="300"/>
      <c s="307"/>
      <c s="300"/>
      <c s="300"/>
      <c s="307"/>
      <c s="308"/>
      <c s="311">
        <f t="shared" si="12"/>
        <v>0</v>
      </c>
      <c s="310">
        <f t="shared" si="13"/>
        <v>0</v>
      </c>
      <c s="309"/>
      <c s="309"/>
      <c s="315"/>
    </row>
    <row r="178" spans="6:18" ht="15.75">
      <c r="F178" s="15">
        <f t="shared" si="10"/>
        <v>0</v>
      </c>
      <c s="299">
        <f t="shared" si="11"/>
        <v>0</v>
      </c>
      <c s="300"/>
      <c s="307"/>
      <c s="300"/>
      <c s="300"/>
      <c s="307"/>
      <c s="308"/>
      <c s="311">
        <f t="shared" si="12"/>
        <v>0</v>
      </c>
      <c s="310">
        <f t="shared" si="13"/>
        <v>0</v>
      </c>
      <c s="309"/>
      <c s="309"/>
      <c s="315"/>
    </row>
    <row r="179" spans="6:18" ht="15.75">
      <c r="F179" s="15">
        <f t="shared" si="10"/>
        <v>0</v>
      </c>
      <c s="299">
        <f t="shared" si="11"/>
        <v>0</v>
      </c>
      <c s="300"/>
      <c s="307"/>
      <c s="300"/>
      <c s="300"/>
      <c s="307"/>
      <c s="308"/>
      <c s="311">
        <f t="shared" si="12"/>
        <v>0</v>
      </c>
      <c s="310">
        <f t="shared" si="13"/>
        <v>0</v>
      </c>
      <c s="309"/>
      <c s="309"/>
      <c s="315"/>
    </row>
    <row r="180" spans="6:18" ht="15.75">
      <c r="F180" s="15">
        <f t="shared" si="10"/>
        <v>0</v>
      </c>
      <c s="299">
        <f t="shared" si="11"/>
        <v>0</v>
      </c>
      <c s="300"/>
      <c s="307"/>
      <c s="300"/>
      <c s="300"/>
      <c s="307"/>
      <c s="308"/>
      <c s="311">
        <f t="shared" si="12"/>
        <v>0</v>
      </c>
      <c s="310">
        <f t="shared" si="13"/>
        <v>0</v>
      </c>
      <c s="309"/>
      <c s="309"/>
      <c s="315"/>
    </row>
    <row r="181" spans="6:18" ht="15.75">
      <c r="F181" s="15">
        <f t="shared" si="10"/>
        <v>0</v>
      </c>
      <c s="299">
        <f t="shared" si="11"/>
        <v>0</v>
      </c>
      <c s="300"/>
      <c s="307"/>
      <c s="300"/>
      <c s="300"/>
      <c s="307"/>
      <c s="308"/>
      <c s="311">
        <f t="shared" si="12"/>
        <v>0</v>
      </c>
      <c s="310">
        <f t="shared" si="13"/>
        <v>0</v>
      </c>
      <c s="309"/>
      <c s="309"/>
      <c s="315"/>
    </row>
    <row r="182" spans="6:18" ht="15.75">
      <c r="F182" s="15">
        <f t="shared" si="10"/>
        <v>0</v>
      </c>
      <c s="299">
        <f t="shared" si="11"/>
        <v>0</v>
      </c>
      <c s="300"/>
      <c s="307"/>
      <c s="300"/>
      <c s="300"/>
      <c s="307"/>
      <c s="308"/>
      <c s="311">
        <f t="shared" si="12"/>
        <v>0</v>
      </c>
      <c s="310">
        <f t="shared" si="13"/>
        <v>0</v>
      </c>
      <c s="309"/>
      <c s="309"/>
      <c s="315"/>
    </row>
    <row r="183" spans="6:18" ht="15.75">
      <c r="F183" s="15">
        <f t="shared" si="10"/>
        <v>0</v>
      </c>
      <c s="299">
        <f t="shared" si="11"/>
        <v>0</v>
      </c>
      <c s="300"/>
      <c s="307"/>
      <c s="300"/>
      <c s="300"/>
      <c s="307"/>
      <c s="308"/>
      <c s="311">
        <f t="shared" si="12"/>
        <v>0</v>
      </c>
      <c s="310">
        <f t="shared" si="13"/>
        <v>0</v>
      </c>
      <c s="309"/>
      <c s="309"/>
      <c s="315"/>
    </row>
    <row r="184" spans="6:18" ht="15.75">
      <c r="F184" s="15">
        <f t="shared" si="10"/>
        <v>0</v>
      </c>
      <c s="299">
        <f t="shared" si="11"/>
        <v>0</v>
      </c>
      <c s="300"/>
      <c s="307"/>
      <c s="300"/>
      <c s="300"/>
      <c s="307"/>
      <c s="308"/>
      <c s="311">
        <f t="shared" si="12"/>
        <v>0</v>
      </c>
      <c s="310">
        <f t="shared" si="13"/>
        <v>0</v>
      </c>
      <c s="309"/>
      <c s="309"/>
      <c s="315"/>
    </row>
    <row r="185" spans="6:18" ht="15.75">
      <c r="F185" s="15">
        <f t="shared" si="10"/>
        <v>0</v>
      </c>
      <c s="299">
        <f t="shared" si="11"/>
        <v>0</v>
      </c>
      <c s="300"/>
      <c s="307"/>
      <c s="300"/>
      <c s="300"/>
      <c s="307"/>
      <c s="308"/>
      <c s="311">
        <f t="shared" si="12"/>
        <v>0</v>
      </c>
      <c s="310">
        <f t="shared" si="13"/>
        <v>0</v>
      </c>
      <c s="309"/>
      <c s="309"/>
      <c s="315"/>
    </row>
    <row r="186" spans="6:18" ht="15.75">
      <c r="F186" s="15">
        <f t="shared" si="10"/>
        <v>0</v>
      </c>
      <c s="299">
        <f t="shared" si="11"/>
        <v>0</v>
      </c>
      <c s="300"/>
      <c s="307"/>
      <c s="300"/>
      <c s="300"/>
      <c s="307"/>
      <c s="308"/>
      <c s="311">
        <f t="shared" si="12"/>
        <v>0</v>
      </c>
      <c s="310">
        <f t="shared" si="13"/>
        <v>0</v>
      </c>
      <c s="309"/>
      <c s="309"/>
      <c s="315"/>
    </row>
    <row r="187" spans="6:18" ht="15.75">
      <c r="F187" s="15">
        <f t="shared" si="10"/>
        <v>0</v>
      </c>
      <c s="299">
        <f t="shared" si="11"/>
        <v>0</v>
      </c>
      <c s="300"/>
      <c s="307"/>
      <c s="300"/>
      <c s="300"/>
      <c s="307"/>
      <c s="308"/>
      <c s="311">
        <f t="shared" si="12"/>
        <v>0</v>
      </c>
      <c s="310">
        <f t="shared" si="13"/>
        <v>0</v>
      </c>
      <c s="309"/>
      <c s="309"/>
      <c s="315"/>
    </row>
    <row r="188" spans="6:18" ht="15.75">
      <c r="F188" s="15">
        <f t="shared" si="10"/>
        <v>0</v>
      </c>
      <c s="299">
        <f t="shared" si="11"/>
        <v>0</v>
      </c>
      <c s="300"/>
      <c s="307"/>
      <c s="300"/>
      <c s="300"/>
      <c s="307"/>
      <c s="308"/>
      <c s="311">
        <f t="shared" si="12"/>
        <v>0</v>
      </c>
      <c s="310">
        <f t="shared" si="13"/>
        <v>0</v>
      </c>
      <c s="309"/>
      <c s="309"/>
      <c s="315"/>
    </row>
    <row r="189" spans="6:18" ht="15.75">
      <c r="F189" s="15">
        <f t="shared" si="10"/>
        <v>0</v>
      </c>
      <c s="299">
        <f t="shared" si="11"/>
        <v>0</v>
      </c>
      <c s="300"/>
      <c s="307"/>
      <c s="300"/>
      <c s="300"/>
      <c s="307"/>
      <c s="308"/>
      <c s="311">
        <f t="shared" si="12"/>
        <v>0</v>
      </c>
      <c s="310">
        <f t="shared" si="13"/>
        <v>0</v>
      </c>
      <c s="309"/>
      <c s="309"/>
      <c s="315"/>
    </row>
    <row r="190" spans="6:18" ht="15.75">
      <c r="F190" s="15">
        <f t="shared" si="10"/>
        <v>0</v>
      </c>
      <c s="299">
        <f t="shared" si="11"/>
        <v>0</v>
      </c>
      <c s="300"/>
      <c s="307"/>
      <c s="300"/>
      <c s="300"/>
      <c s="307"/>
      <c s="308"/>
      <c s="311">
        <f t="shared" si="12"/>
        <v>0</v>
      </c>
      <c s="310">
        <f t="shared" si="13"/>
        <v>0</v>
      </c>
      <c s="309"/>
      <c s="309"/>
      <c s="315"/>
    </row>
    <row r="191" spans="6:18" ht="15.75">
      <c r="F191" s="15">
        <f t="shared" si="10"/>
        <v>0</v>
      </c>
      <c s="299">
        <f t="shared" si="11"/>
        <v>0</v>
      </c>
      <c s="300"/>
      <c s="307"/>
      <c s="300"/>
      <c s="300"/>
      <c s="307"/>
      <c s="308"/>
      <c s="311">
        <f t="shared" si="12"/>
        <v>0</v>
      </c>
      <c s="310">
        <f t="shared" si="13"/>
        <v>0</v>
      </c>
      <c s="309"/>
      <c s="309"/>
      <c s="315"/>
    </row>
    <row r="192" spans="6:18" ht="15.75">
      <c r="F192" s="15">
        <f t="shared" si="10"/>
        <v>0</v>
      </c>
      <c s="299">
        <f t="shared" si="11"/>
        <v>0</v>
      </c>
      <c s="300"/>
      <c s="307"/>
      <c s="300"/>
      <c s="300"/>
      <c s="307"/>
      <c s="308"/>
      <c s="311">
        <f t="shared" si="12"/>
        <v>0</v>
      </c>
      <c s="310">
        <f t="shared" si="13"/>
        <v>0</v>
      </c>
      <c s="309"/>
      <c s="309"/>
      <c s="315"/>
    </row>
    <row r="193" spans="6:18" ht="15.75">
      <c r="F193" s="15">
        <f t="shared" si="10"/>
        <v>0</v>
      </c>
      <c s="299">
        <f t="shared" si="11"/>
        <v>0</v>
      </c>
      <c s="300"/>
      <c s="307"/>
      <c s="300"/>
      <c s="300"/>
      <c s="307"/>
      <c s="308"/>
      <c s="311">
        <f t="shared" si="12"/>
        <v>0</v>
      </c>
      <c s="310">
        <f t="shared" si="13"/>
        <v>0</v>
      </c>
      <c s="309"/>
      <c s="309"/>
      <c s="315"/>
    </row>
    <row r="194" spans="6:18" ht="15.75">
      <c r="F194" s="15">
        <f t="shared" si="10"/>
        <v>0</v>
      </c>
      <c s="299">
        <f t="shared" si="11"/>
        <v>0</v>
      </c>
      <c s="300"/>
      <c s="307"/>
      <c s="300"/>
      <c s="300"/>
      <c s="307"/>
      <c s="308"/>
      <c s="311">
        <f t="shared" si="12"/>
        <v>0</v>
      </c>
      <c s="310">
        <f t="shared" si="13"/>
        <v>0</v>
      </c>
      <c s="309"/>
      <c s="309"/>
      <c s="315"/>
    </row>
    <row r="195" spans="6:18" ht="15.75">
      <c r="F195" s="15">
        <f t="shared" si="10"/>
        <v>0</v>
      </c>
      <c s="299">
        <f t="shared" si="11"/>
        <v>0</v>
      </c>
      <c s="300"/>
      <c s="307"/>
      <c s="300"/>
      <c s="300"/>
      <c s="307"/>
      <c s="308"/>
      <c s="311">
        <f t="shared" si="12"/>
        <v>0</v>
      </c>
      <c s="310">
        <f t="shared" si="13"/>
        <v>0</v>
      </c>
      <c s="309"/>
      <c s="309"/>
      <c s="315"/>
    </row>
    <row r="196" spans="6:18" ht="15.75">
      <c r="F196" s="15">
        <f t="shared" si="10"/>
        <v>0</v>
      </c>
      <c s="299">
        <f t="shared" si="11"/>
        <v>0</v>
      </c>
      <c s="300"/>
      <c s="307"/>
      <c s="300"/>
      <c s="300"/>
      <c s="307"/>
      <c s="308"/>
      <c s="311">
        <f t="shared" si="12"/>
        <v>0</v>
      </c>
      <c s="310">
        <f t="shared" si="13"/>
        <v>0</v>
      </c>
      <c s="309"/>
      <c s="309"/>
      <c s="315"/>
    </row>
    <row r="197" spans="6:18" ht="15.75">
      <c r="F197" s="15">
        <f t="shared" si="10"/>
        <v>0</v>
      </c>
      <c s="299">
        <f t="shared" si="11"/>
        <v>0</v>
      </c>
      <c s="300"/>
      <c s="307"/>
      <c s="300"/>
      <c s="300"/>
      <c s="307"/>
      <c s="308"/>
      <c s="311">
        <f t="shared" si="12"/>
        <v>0</v>
      </c>
      <c s="310">
        <f t="shared" si="13"/>
        <v>0</v>
      </c>
      <c s="309"/>
      <c s="309"/>
      <c s="315"/>
    </row>
    <row r="198" spans="6:18" ht="15.75">
      <c r="F198" s="15">
        <f t="shared" si="10"/>
        <v>0</v>
      </c>
      <c s="299">
        <f t="shared" si="11"/>
        <v>0</v>
      </c>
      <c s="300"/>
      <c s="307"/>
      <c s="300"/>
      <c s="300"/>
      <c s="307"/>
      <c s="308"/>
      <c s="311">
        <f t="shared" si="12"/>
        <v>0</v>
      </c>
      <c s="310">
        <f t="shared" si="13"/>
        <v>0</v>
      </c>
      <c s="309"/>
      <c s="309"/>
      <c s="315"/>
    </row>
    <row r="199" spans="6:18" ht="15.75">
      <c r="F199" s="15">
        <f t="shared" si="10"/>
        <v>0</v>
      </c>
      <c s="299">
        <f t="shared" si="11"/>
        <v>0</v>
      </c>
      <c s="300"/>
      <c s="307"/>
      <c s="300"/>
      <c s="300"/>
      <c s="307"/>
      <c s="308"/>
      <c s="311">
        <f t="shared" si="12"/>
        <v>0</v>
      </c>
      <c s="310">
        <f t="shared" si="13"/>
        <v>0</v>
      </c>
      <c s="309"/>
      <c s="309"/>
      <c s="315"/>
    </row>
    <row r="200" spans="6:18" ht="15.75">
      <c r="F200" s="15">
        <f t="shared" si="14" ref="F200:F263">IF(G200&gt;=1,(IF(LEN(R200)=0,(IF(N200&gt;=18,1,0)),0)),0)</f>
        <v>0</v>
      </c>
      <c s="299">
        <f t="shared" si="11"/>
        <v>0</v>
      </c>
      <c s="300"/>
      <c s="307"/>
      <c s="300"/>
      <c s="300"/>
      <c s="307"/>
      <c s="308"/>
      <c s="311">
        <f t="shared" si="12"/>
        <v>0</v>
      </c>
      <c s="310">
        <f t="shared" si="13"/>
        <v>0</v>
      </c>
      <c s="309"/>
      <c s="309"/>
      <c s="315"/>
    </row>
    <row r="201" spans="6:18" ht="15.75">
      <c r="F201" s="15">
        <f t="shared" si="14"/>
        <v>0</v>
      </c>
      <c s="299">
        <f t="shared" si="15" ref="G201:G264">IFERROR(IF(LEN(J201)&gt;=2,(IF(LEN(L201)&gt;=1,1,0)),0),0)</f>
        <v>0</v>
      </c>
      <c s="300"/>
      <c s="307"/>
      <c s="300"/>
      <c s="300"/>
      <c s="307"/>
      <c s="308"/>
      <c s="311">
        <f t="shared" si="16" ref="N201:N264">IFERROR(IF(G201&gt;=1,(IF(M200&gt;=$B$1,ROUNDDOWN(($A$1-M201)/365,0),0)),0),0)</f>
        <v>0</v>
      </c>
      <c s="310">
        <f t="shared" si="17" ref="O201:O264">IF(N201&gt;=18,ROUNDDOWN((($A$1-M201)-N201*365)/30,0),0)</f>
        <v>0</v>
      </c>
      <c s="309"/>
      <c s="309"/>
      <c s="315"/>
    </row>
    <row r="202" spans="6:18" ht="15.75">
      <c r="F202" s="15">
        <f t="shared" si="14"/>
        <v>0</v>
      </c>
      <c s="299">
        <f t="shared" si="15"/>
        <v>0</v>
      </c>
      <c s="300"/>
      <c s="307"/>
      <c s="300"/>
      <c s="300"/>
      <c s="307"/>
      <c s="308"/>
      <c s="311">
        <f t="shared" si="16"/>
        <v>0</v>
      </c>
      <c s="310">
        <f t="shared" si="17"/>
        <v>0</v>
      </c>
      <c s="309"/>
      <c s="309"/>
      <c s="315"/>
    </row>
    <row r="203" spans="6:18" ht="15.75">
      <c r="F203" s="15">
        <f t="shared" si="14"/>
        <v>0</v>
      </c>
      <c s="299">
        <f t="shared" si="15"/>
        <v>0</v>
      </c>
      <c s="300"/>
      <c s="307"/>
      <c s="300"/>
      <c s="300"/>
      <c s="307"/>
      <c s="308"/>
      <c s="311">
        <f t="shared" si="16"/>
        <v>0</v>
      </c>
      <c s="310">
        <f t="shared" si="17"/>
        <v>0</v>
      </c>
      <c s="309"/>
      <c s="309"/>
      <c s="315"/>
    </row>
    <row r="204" spans="6:18" ht="15.75">
      <c r="F204" s="15">
        <f t="shared" si="14"/>
        <v>0</v>
      </c>
      <c s="299">
        <f t="shared" si="15"/>
        <v>0</v>
      </c>
      <c s="300"/>
      <c s="307"/>
      <c s="300"/>
      <c s="300"/>
      <c s="307"/>
      <c s="308"/>
      <c s="311">
        <f t="shared" si="16"/>
        <v>0</v>
      </c>
      <c s="310">
        <f t="shared" si="17"/>
        <v>0</v>
      </c>
      <c s="309"/>
      <c s="309"/>
      <c s="315"/>
    </row>
    <row r="205" spans="6:18" ht="15.75">
      <c r="F205" s="15">
        <f t="shared" si="14"/>
        <v>0</v>
      </c>
      <c s="299">
        <f t="shared" si="15"/>
        <v>0</v>
      </c>
      <c s="300"/>
      <c s="307"/>
      <c s="300"/>
      <c s="300"/>
      <c s="307"/>
      <c s="308"/>
      <c s="311">
        <f t="shared" si="16"/>
        <v>0</v>
      </c>
      <c s="310">
        <f t="shared" si="17"/>
        <v>0</v>
      </c>
      <c s="309"/>
      <c s="309"/>
      <c s="315"/>
    </row>
    <row r="206" spans="6:18" ht="15.75">
      <c r="F206" s="15">
        <f t="shared" si="14"/>
        <v>0</v>
      </c>
      <c s="299">
        <f t="shared" si="15"/>
        <v>0</v>
      </c>
      <c s="300"/>
      <c s="307"/>
      <c s="300"/>
      <c s="300"/>
      <c s="307"/>
      <c s="308"/>
      <c s="311">
        <f t="shared" si="16"/>
        <v>0</v>
      </c>
      <c s="310">
        <f t="shared" si="17"/>
        <v>0</v>
      </c>
      <c s="309"/>
      <c s="309"/>
      <c s="315"/>
    </row>
    <row r="207" spans="6:18" ht="15.75">
      <c r="F207" s="15">
        <f t="shared" si="14"/>
        <v>0</v>
      </c>
      <c s="299">
        <f t="shared" si="15"/>
        <v>0</v>
      </c>
      <c s="300"/>
      <c s="307"/>
      <c s="300"/>
      <c s="300"/>
      <c s="307"/>
      <c s="308"/>
      <c s="311">
        <f t="shared" si="16"/>
        <v>0</v>
      </c>
      <c s="310">
        <f t="shared" si="17"/>
        <v>0</v>
      </c>
      <c s="309"/>
      <c s="309"/>
      <c s="315"/>
    </row>
    <row r="208" spans="6:18" ht="15.75">
      <c r="F208" s="15">
        <f t="shared" si="14"/>
        <v>0</v>
      </c>
      <c s="299">
        <f t="shared" si="15"/>
        <v>0</v>
      </c>
      <c s="300"/>
      <c s="307"/>
      <c s="300"/>
      <c s="300"/>
      <c s="307"/>
      <c s="308"/>
      <c s="311">
        <f t="shared" si="16"/>
        <v>0</v>
      </c>
      <c s="310">
        <f t="shared" si="17"/>
        <v>0</v>
      </c>
      <c s="309"/>
      <c s="309"/>
      <c s="315"/>
    </row>
    <row r="209" spans="6:18" ht="15.75">
      <c r="F209" s="15">
        <f t="shared" si="14"/>
        <v>0</v>
      </c>
      <c s="299">
        <f t="shared" si="15"/>
        <v>0</v>
      </c>
      <c s="300"/>
      <c s="307"/>
      <c s="300"/>
      <c s="300"/>
      <c s="307"/>
      <c s="308"/>
      <c s="311">
        <f t="shared" si="16"/>
        <v>0</v>
      </c>
      <c s="310">
        <f t="shared" si="17"/>
        <v>0</v>
      </c>
      <c s="309"/>
      <c s="309"/>
      <c s="315"/>
    </row>
    <row r="210" spans="6:18" ht="15.75">
      <c r="F210" s="15">
        <f t="shared" si="14"/>
        <v>0</v>
      </c>
      <c s="299">
        <f t="shared" si="15"/>
        <v>0</v>
      </c>
      <c s="300"/>
      <c s="307"/>
      <c s="300"/>
      <c s="300"/>
      <c s="307"/>
      <c s="308"/>
      <c s="311">
        <f t="shared" si="16"/>
        <v>0</v>
      </c>
      <c s="310">
        <f t="shared" si="17"/>
        <v>0</v>
      </c>
      <c s="309"/>
      <c s="309"/>
      <c s="315"/>
    </row>
    <row r="211" spans="6:18" ht="15.75">
      <c r="F211" s="15">
        <f t="shared" si="14"/>
        <v>0</v>
      </c>
      <c s="299">
        <f t="shared" si="15"/>
        <v>0</v>
      </c>
      <c s="300"/>
      <c s="307"/>
      <c s="300"/>
      <c s="300"/>
      <c s="307"/>
      <c s="308"/>
      <c s="311">
        <f t="shared" si="16"/>
        <v>0</v>
      </c>
      <c s="310">
        <f t="shared" si="17"/>
        <v>0</v>
      </c>
      <c s="309"/>
      <c s="309"/>
      <c s="315"/>
    </row>
    <row r="212" spans="6:18" ht="15.75">
      <c r="F212" s="15">
        <f t="shared" si="14"/>
        <v>0</v>
      </c>
      <c s="299">
        <f t="shared" si="15"/>
        <v>0</v>
      </c>
      <c s="300"/>
      <c s="307"/>
      <c s="300"/>
      <c s="300"/>
      <c s="307"/>
      <c s="308"/>
      <c s="311">
        <f t="shared" si="16"/>
        <v>0</v>
      </c>
      <c s="310">
        <f t="shared" si="17"/>
        <v>0</v>
      </c>
      <c s="309"/>
      <c s="309"/>
      <c s="315"/>
    </row>
    <row r="213" spans="6:18" ht="15.75">
      <c r="F213" s="15">
        <f t="shared" si="14"/>
        <v>0</v>
      </c>
      <c s="299">
        <f t="shared" si="15"/>
        <v>0</v>
      </c>
      <c s="300"/>
      <c s="307"/>
      <c s="300"/>
      <c s="300"/>
      <c s="307"/>
      <c s="308"/>
      <c s="311">
        <f t="shared" si="16"/>
        <v>0</v>
      </c>
      <c s="310">
        <f t="shared" si="17"/>
        <v>0</v>
      </c>
      <c s="309"/>
      <c s="309"/>
      <c s="315"/>
    </row>
    <row r="214" spans="6:18" ht="15.75">
      <c r="F214" s="15">
        <f t="shared" si="14"/>
        <v>0</v>
      </c>
      <c s="299">
        <f t="shared" si="15"/>
        <v>0</v>
      </c>
      <c s="300"/>
      <c s="307"/>
      <c s="300"/>
      <c s="300"/>
      <c s="307"/>
      <c s="308"/>
      <c s="311">
        <f t="shared" si="16"/>
        <v>0</v>
      </c>
      <c s="310">
        <f t="shared" si="17"/>
        <v>0</v>
      </c>
      <c s="309"/>
      <c s="309"/>
      <c s="315"/>
    </row>
    <row r="215" spans="6:18" ht="15.75">
      <c r="F215" s="15">
        <f t="shared" si="14"/>
        <v>0</v>
      </c>
      <c s="299">
        <f t="shared" si="15"/>
        <v>0</v>
      </c>
      <c s="300"/>
      <c s="307"/>
      <c s="300"/>
      <c s="300"/>
      <c s="307"/>
      <c s="308"/>
      <c s="311">
        <f t="shared" si="16"/>
        <v>0</v>
      </c>
      <c s="310">
        <f t="shared" si="17"/>
        <v>0</v>
      </c>
      <c s="309"/>
      <c s="309"/>
      <c s="315"/>
    </row>
    <row r="216" spans="6:18" ht="15.75">
      <c r="F216" s="15">
        <f t="shared" si="14"/>
        <v>0</v>
      </c>
      <c s="299">
        <f t="shared" si="15"/>
        <v>0</v>
      </c>
      <c s="300"/>
      <c s="307"/>
      <c s="300"/>
      <c s="300"/>
      <c s="307"/>
      <c s="308"/>
      <c s="311">
        <f t="shared" si="16"/>
        <v>0</v>
      </c>
      <c s="310">
        <f t="shared" si="17"/>
        <v>0</v>
      </c>
      <c s="309"/>
      <c s="309"/>
      <c s="315"/>
    </row>
    <row r="217" spans="6:18" ht="15.75">
      <c r="F217" s="15">
        <f t="shared" si="14"/>
        <v>0</v>
      </c>
      <c s="299">
        <f t="shared" si="15"/>
        <v>0</v>
      </c>
      <c s="300"/>
      <c s="307"/>
      <c s="300"/>
      <c s="300"/>
      <c s="307"/>
      <c s="308"/>
      <c s="311">
        <f t="shared" si="16"/>
        <v>0</v>
      </c>
      <c s="310">
        <f t="shared" si="17"/>
        <v>0</v>
      </c>
      <c s="309"/>
      <c s="309"/>
      <c s="315"/>
    </row>
    <row r="218" spans="6:18" ht="15.75">
      <c r="F218" s="15">
        <f t="shared" si="14"/>
        <v>0</v>
      </c>
      <c s="299">
        <f t="shared" si="15"/>
        <v>0</v>
      </c>
      <c s="300"/>
      <c s="307"/>
      <c s="300"/>
      <c s="300"/>
      <c s="307"/>
      <c s="308"/>
      <c s="311">
        <f t="shared" si="16"/>
        <v>0</v>
      </c>
      <c s="310">
        <f t="shared" si="17"/>
        <v>0</v>
      </c>
      <c s="309"/>
      <c s="309"/>
      <c s="315"/>
    </row>
    <row r="219" spans="6:18" ht="15.75">
      <c r="F219" s="15">
        <f t="shared" si="14"/>
        <v>0</v>
      </c>
      <c s="299">
        <f t="shared" si="15"/>
        <v>0</v>
      </c>
      <c s="300"/>
      <c s="307"/>
      <c s="300"/>
      <c s="300"/>
      <c s="307"/>
      <c s="308"/>
      <c s="311">
        <f t="shared" si="16"/>
        <v>0</v>
      </c>
      <c s="310">
        <f t="shared" si="17"/>
        <v>0</v>
      </c>
      <c s="309"/>
      <c s="309"/>
      <c s="315"/>
    </row>
    <row r="220" spans="6:18" ht="15.75">
      <c r="F220" s="15">
        <f t="shared" si="14"/>
        <v>0</v>
      </c>
      <c s="299">
        <f t="shared" si="15"/>
        <v>0</v>
      </c>
      <c s="300"/>
      <c s="307"/>
      <c s="300"/>
      <c s="300"/>
      <c s="307"/>
      <c s="308"/>
      <c s="311">
        <f t="shared" si="16"/>
        <v>0</v>
      </c>
      <c s="310">
        <f t="shared" si="17"/>
        <v>0</v>
      </c>
      <c s="309"/>
      <c s="309"/>
      <c s="315"/>
    </row>
    <row r="221" spans="6:18" ht="15.75">
      <c r="F221" s="15">
        <f t="shared" si="14"/>
        <v>0</v>
      </c>
      <c s="299">
        <f t="shared" si="15"/>
        <v>0</v>
      </c>
      <c s="300"/>
      <c s="307"/>
      <c s="300"/>
      <c s="300"/>
      <c s="307"/>
      <c s="308"/>
      <c s="311">
        <f t="shared" si="16"/>
        <v>0</v>
      </c>
      <c s="310">
        <f t="shared" si="17"/>
        <v>0</v>
      </c>
      <c s="309"/>
      <c s="309"/>
      <c s="315"/>
    </row>
    <row r="222" spans="6:18" ht="15.75">
      <c r="F222" s="15">
        <f t="shared" si="14"/>
        <v>0</v>
      </c>
      <c s="299">
        <f t="shared" si="15"/>
        <v>0</v>
      </c>
      <c s="300"/>
      <c s="307"/>
      <c s="300"/>
      <c s="300"/>
      <c s="307"/>
      <c s="308"/>
      <c s="311">
        <f t="shared" si="16"/>
        <v>0</v>
      </c>
      <c s="310">
        <f t="shared" si="17"/>
        <v>0</v>
      </c>
      <c s="309"/>
      <c s="309"/>
      <c s="315"/>
    </row>
    <row r="223" spans="6:18" ht="15.75">
      <c r="F223" s="15">
        <f t="shared" si="14"/>
        <v>0</v>
      </c>
      <c s="299">
        <f t="shared" si="15"/>
        <v>0</v>
      </c>
      <c s="300"/>
      <c s="307"/>
      <c s="300"/>
      <c s="300"/>
      <c s="307"/>
      <c s="308"/>
      <c s="311">
        <f t="shared" si="16"/>
        <v>0</v>
      </c>
      <c s="310">
        <f t="shared" si="17"/>
        <v>0</v>
      </c>
      <c s="309"/>
      <c s="309"/>
      <c s="315"/>
    </row>
    <row r="224" spans="6:18" ht="15.75">
      <c r="F224" s="15">
        <f t="shared" si="14"/>
        <v>0</v>
      </c>
      <c s="299">
        <f t="shared" si="15"/>
        <v>0</v>
      </c>
      <c s="300"/>
      <c s="307"/>
      <c s="300"/>
      <c s="300"/>
      <c s="307"/>
      <c s="308"/>
      <c s="311">
        <f t="shared" si="16"/>
        <v>0</v>
      </c>
      <c s="310">
        <f t="shared" si="17"/>
        <v>0</v>
      </c>
      <c s="309"/>
      <c s="309"/>
      <c s="315"/>
    </row>
    <row r="225" spans="6:18" ht="15.75">
      <c r="F225" s="15">
        <f t="shared" si="14"/>
        <v>0</v>
      </c>
      <c s="299">
        <f t="shared" si="15"/>
        <v>0</v>
      </c>
      <c s="300"/>
      <c s="307"/>
      <c s="300"/>
      <c s="300"/>
      <c s="307"/>
      <c s="308"/>
      <c s="311">
        <f t="shared" si="16"/>
        <v>0</v>
      </c>
      <c s="310">
        <f t="shared" si="17"/>
        <v>0</v>
      </c>
      <c s="309"/>
      <c s="309"/>
      <c s="315"/>
    </row>
    <row r="226" spans="6:18" ht="15.75">
      <c r="F226" s="15">
        <f t="shared" si="14"/>
        <v>0</v>
      </c>
      <c s="299">
        <f t="shared" si="15"/>
        <v>0</v>
      </c>
      <c s="300"/>
      <c s="307"/>
      <c s="300"/>
      <c s="300"/>
      <c s="307"/>
      <c s="308"/>
      <c s="311">
        <f t="shared" si="16"/>
        <v>0</v>
      </c>
      <c s="310">
        <f t="shared" si="17"/>
        <v>0</v>
      </c>
      <c s="309"/>
      <c s="309"/>
      <c s="315"/>
    </row>
    <row r="227" spans="6:18" ht="15.75">
      <c r="F227" s="15">
        <f t="shared" si="14"/>
        <v>0</v>
      </c>
      <c s="299">
        <f t="shared" si="15"/>
        <v>0</v>
      </c>
      <c s="300"/>
      <c s="307"/>
      <c s="300"/>
      <c s="300"/>
      <c s="307"/>
      <c s="308"/>
      <c s="311">
        <f t="shared" si="16"/>
        <v>0</v>
      </c>
      <c s="310">
        <f t="shared" si="17"/>
        <v>0</v>
      </c>
      <c s="309"/>
      <c s="309"/>
      <c s="315"/>
    </row>
    <row r="228" spans="6:18" ht="15.75">
      <c r="F228" s="15">
        <f t="shared" si="14"/>
        <v>0</v>
      </c>
      <c s="299">
        <f t="shared" si="15"/>
        <v>0</v>
      </c>
      <c s="300"/>
      <c s="307"/>
      <c s="300"/>
      <c s="300"/>
      <c s="307"/>
      <c s="308"/>
      <c s="311">
        <f t="shared" si="16"/>
        <v>0</v>
      </c>
      <c s="310">
        <f t="shared" si="17"/>
        <v>0</v>
      </c>
      <c s="309"/>
      <c s="309"/>
      <c s="315"/>
    </row>
    <row r="229" spans="6:18" ht="15.75">
      <c r="F229" s="15">
        <f t="shared" si="14"/>
        <v>0</v>
      </c>
      <c s="299">
        <f t="shared" si="15"/>
        <v>0</v>
      </c>
      <c s="300"/>
      <c s="307"/>
      <c s="300"/>
      <c s="300"/>
      <c s="307"/>
      <c s="308"/>
      <c s="311">
        <f t="shared" si="16"/>
        <v>0</v>
      </c>
      <c s="310">
        <f t="shared" si="17"/>
        <v>0</v>
      </c>
      <c s="309"/>
      <c s="309"/>
      <c s="315"/>
    </row>
    <row r="230" spans="6:18" ht="15.75">
      <c r="F230" s="15">
        <f t="shared" si="14"/>
        <v>0</v>
      </c>
      <c s="299">
        <f t="shared" si="15"/>
        <v>0</v>
      </c>
      <c s="300"/>
      <c s="307"/>
      <c s="300"/>
      <c s="300"/>
      <c s="307"/>
      <c s="308"/>
      <c s="311">
        <f t="shared" si="16"/>
        <v>0</v>
      </c>
      <c s="310">
        <f t="shared" si="17"/>
        <v>0</v>
      </c>
      <c s="309"/>
      <c s="309"/>
      <c s="315"/>
    </row>
    <row r="231" spans="6:18" ht="15.75">
      <c r="F231" s="15">
        <f t="shared" si="14"/>
        <v>0</v>
      </c>
      <c s="299">
        <f t="shared" si="15"/>
        <v>0</v>
      </c>
      <c s="300"/>
      <c s="307"/>
      <c s="300"/>
      <c s="300"/>
      <c s="307"/>
      <c s="308"/>
      <c s="311">
        <f t="shared" si="16"/>
        <v>0</v>
      </c>
      <c s="310">
        <f t="shared" si="17"/>
        <v>0</v>
      </c>
      <c s="309"/>
      <c s="309"/>
      <c s="315"/>
    </row>
    <row r="232" spans="6:18" ht="15.75">
      <c r="F232" s="15">
        <f t="shared" si="14"/>
        <v>0</v>
      </c>
      <c s="299">
        <f t="shared" si="15"/>
        <v>0</v>
      </c>
      <c s="300"/>
      <c s="307"/>
      <c s="300"/>
      <c s="300"/>
      <c s="307"/>
      <c s="308"/>
      <c s="311">
        <f t="shared" si="16"/>
        <v>0</v>
      </c>
      <c s="310">
        <f t="shared" si="17"/>
        <v>0</v>
      </c>
      <c s="309"/>
      <c s="309"/>
      <c s="315"/>
    </row>
    <row r="233" spans="6:18" ht="15.75">
      <c r="F233" s="15">
        <f t="shared" si="14"/>
        <v>0</v>
      </c>
      <c s="299">
        <f t="shared" si="15"/>
        <v>0</v>
      </c>
      <c s="300"/>
      <c s="307"/>
      <c s="300"/>
      <c s="300"/>
      <c s="307"/>
      <c s="308"/>
      <c s="311">
        <f t="shared" si="16"/>
        <v>0</v>
      </c>
      <c s="310">
        <f t="shared" si="17"/>
        <v>0</v>
      </c>
      <c s="309"/>
      <c s="309"/>
      <c s="315"/>
    </row>
    <row r="234" spans="6:18" ht="15.75">
      <c r="F234" s="15">
        <f t="shared" si="14"/>
        <v>0</v>
      </c>
      <c s="299">
        <f t="shared" si="15"/>
        <v>0</v>
      </c>
      <c s="300"/>
      <c s="307"/>
      <c s="300"/>
      <c s="300"/>
      <c s="307"/>
      <c s="308"/>
      <c s="311">
        <f t="shared" si="16"/>
        <v>0</v>
      </c>
      <c s="310">
        <f t="shared" si="17"/>
        <v>0</v>
      </c>
      <c s="309"/>
      <c s="309"/>
      <c s="315"/>
    </row>
    <row r="235" spans="6:18" ht="15.75">
      <c r="F235" s="15">
        <f t="shared" si="14"/>
        <v>0</v>
      </c>
      <c s="299">
        <f t="shared" si="15"/>
        <v>0</v>
      </c>
      <c s="300"/>
      <c s="307"/>
      <c s="300"/>
      <c s="300"/>
      <c s="307"/>
      <c s="308"/>
      <c s="311">
        <f t="shared" si="16"/>
        <v>0</v>
      </c>
      <c s="310">
        <f t="shared" si="17"/>
        <v>0</v>
      </c>
      <c s="309"/>
      <c s="309"/>
      <c s="315"/>
    </row>
    <row r="236" spans="6:18" ht="15.75">
      <c r="F236" s="15">
        <f t="shared" si="14"/>
        <v>0</v>
      </c>
      <c s="299">
        <f t="shared" si="15"/>
        <v>0</v>
      </c>
      <c s="300"/>
      <c s="307"/>
      <c s="300"/>
      <c s="300"/>
      <c s="307"/>
      <c s="308"/>
      <c s="311">
        <f t="shared" si="16"/>
        <v>0</v>
      </c>
      <c s="310">
        <f t="shared" si="17"/>
        <v>0</v>
      </c>
      <c s="309"/>
      <c s="309"/>
      <c s="315"/>
    </row>
    <row r="237" spans="6:18" ht="15.75">
      <c r="F237" s="15">
        <f t="shared" si="14"/>
        <v>0</v>
      </c>
      <c s="299">
        <f t="shared" si="15"/>
        <v>0</v>
      </c>
      <c s="300"/>
      <c s="307"/>
      <c s="300"/>
      <c s="300"/>
      <c s="307"/>
      <c s="308"/>
      <c s="311">
        <f t="shared" si="16"/>
        <v>0</v>
      </c>
      <c s="310">
        <f t="shared" si="17"/>
        <v>0</v>
      </c>
      <c s="309"/>
      <c s="309"/>
      <c s="315"/>
    </row>
    <row r="238" spans="6:18" ht="15.75">
      <c r="F238" s="15">
        <f t="shared" si="14"/>
        <v>0</v>
      </c>
      <c s="299">
        <f t="shared" si="15"/>
        <v>0</v>
      </c>
      <c s="300"/>
      <c s="307"/>
      <c s="300"/>
      <c s="300"/>
      <c s="307"/>
      <c s="308"/>
      <c s="311">
        <f t="shared" si="16"/>
        <v>0</v>
      </c>
      <c s="310">
        <f t="shared" si="17"/>
        <v>0</v>
      </c>
      <c s="309"/>
      <c s="309"/>
      <c s="315"/>
    </row>
    <row r="239" spans="6:18" ht="15.75">
      <c r="F239" s="15">
        <f t="shared" si="14"/>
        <v>0</v>
      </c>
      <c s="299">
        <f t="shared" si="15"/>
        <v>0</v>
      </c>
      <c s="300"/>
      <c s="307"/>
      <c s="300"/>
      <c s="300"/>
      <c s="307"/>
      <c s="308"/>
      <c s="311">
        <f t="shared" si="16"/>
        <v>0</v>
      </c>
      <c s="310">
        <f t="shared" si="17"/>
        <v>0</v>
      </c>
      <c s="309"/>
      <c s="309"/>
      <c s="315"/>
    </row>
    <row r="240" spans="6:18" ht="15.75">
      <c r="F240" s="15">
        <f t="shared" si="14"/>
        <v>0</v>
      </c>
      <c s="299">
        <f t="shared" si="15"/>
        <v>0</v>
      </c>
      <c s="300"/>
      <c s="307"/>
      <c s="300"/>
      <c s="300"/>
      <c s="307"/>
      <c s="308"/>
      <c s="311">
        <f t="shared" si="16"/>
        <v>0</v>
      </c>
      <c s="310">
        <f t="shared" si="17"/>
        <v>0</v>
      </c>
      <c s="309"/>
      <c s="309"/>
      <c s="315"/>
    </row>
    <row r="241" spans="6:18" ht="15.75">
      <c r="F241" s="15">
        <f t="shared" si="14"/>
        <v>0</v>
      </c>
      <c s="299">
        <f t="shared" si="15"/>
        <v>0</v>
      </c>
      <c s="300"/>
      <c s="307"/>
      <c s="300"/>
      <c s="300"/>
      <c s="307"/>
      <c s="308"/>
      <c s="311">
        <f t="shared" si="16"/>
        <v>0</v>
      </c>
      <c s="310">
        <f t="shared" si="17"/>
        <v>0</v>
      </c>
      <c s="309"/>
      <c s="309"/>
      <c s="315"/>
    </row>
    <row r="242" spans="6:18" ht="15.75">
      <c r="F242" s="15">
        <f t="shared" si="14"/>
        <v>0</v>
      </c>
      <c s="299">
        <f t="shared" si="15"/>
        <v>0</v>
      </c>
      <c s="300"/>
      <c s="307"/>
      <c s="300"/>
      <c s="300"/>
      <c s="307"/>
      <c s="308"/>
      <c s="311">
        <f t="shared" si="16"/>
        <v>0</v>
      </c>
      <c s="310">
        <f t="shared" si="17"/>
        <v>0</v>
      </c>
      <c s="309"/>
      <c s="309"/>
      <c s="315"/>
    </row>
    <row r="243" spans="6:18" ht="15.75">
      <c r="F243" s="15">
        <f t="shared" si="14"/>
        <v>0</v>
      </c>
      <c s="299">
        <f t="shared" si="15"/>
        <v>0</v>
      </c>
      <c s="300"/>
      <c s="307"/>
      <c s="300"/>
      <c s="300"/>
      <c s="307"/>
      <c s="308"/>
      <c s="311">
        <f t="shared" si="16"/>
        <v>0</v>
      </c>
      <c s="310">
        <f t="shared" si="17"/>
        <v>0</v>
      </c>
      <c s="309"/>
      <c s="309"/>
      <c s="315"/>
    </row>
    <row r="244" spans="6:18" ht="15.75">
      <c r="F244" s="15">
        <f t="shared" si="14"/>
        <v>0</v>
      </c>
      <c s="299">
        <f t="shared" si="15"/>
        <v>0</v>
      </c>
      <c s="300"/>
      <c s="307"/>
      <c s="300"/>
      <c s="300"/>
      <c s="307"/>
      <c s="308"/>
      <c s="311">
        <f t="shared" si="16"/>
        <v>0</v>
      </c>
      <c s="310">
        <f t="shared" si="17"/>
        <v>0</v>
      </c>
      <c s="309"/>
      <c s="309"/>
      <c s="315"/>
    </row>
    <row r="245" spans="6:18" ht="15.75">
      <c r="F245" s="15">
        <f t="shared" si="14"/>
        <v>0</v>
      </c>
      <c s="299">
        <f t="shared" si="15"/>
        <v>0</v>
      </c>
      <c s="300"/>
      <c s="307"/>
      <c s="300"/>
      <c s="300"/>
      <c s="307"/>
      <c s="308"/>
      <c s="311">
        <f t="shared" si="16"/>
        <v>0</v>
      </c>
      <c s="310">
        <f t="shared" si="17"/>
        <v>0</v>
      </c>
      <c s="309"/>
      <c s="309"/>
      <c s="315"/>
    </row>
    <row r="246" spans="6:18" ht="15.75">
      <c r="F246" s="15">
        <f t="shared" si="14"/>
        <v>0</v>
      </c>
      <c s="299">
        <f t="shared" si="15"/>
        <v>0</v>
      </c>
      <c s="300"/>
      <c s="307"/>
      <c s="300"/>
      <c s="300"/>
      <c s="307"/>
      <c s="308"/>
      <c s="311">
        <f t="shared" si="16"/>
        <v>0</v>
      </c>
      <c s="310">
        <f t="shared" si="17"/>
        <v>0</v>
      </c>
      <c s="309"/>
      <c s="309"/>
      <c s="315"/>
    </row>
    <row r="247" spans="6:18" ht="15.75">
      <c r="F247" s="15">
        <f t="shared" si="14"/>
        <v>0</v>
      </c>
      <c s="299">
        <f t="shared" si="15"/>
        <v>0</v>
      </c>
      <c s="300"/>
      <c s="307"/>
      <c s="300"/>
      <c s="300"/>
      <c s="307"/>
      <c s="308"/>
      <c s="311">
        <f t="shared" si="16"/>
        <v>0</v>
      </c>
      <c s="310">
        <f t="shared" si="17"/>
        <v>0</v>
      </c>
      <c s="309"/>
      <c s="309"/>
      <c s="315"/>
    </row>
    <row r="248" spans="6:18" ht="15.75">
      <c r="F248" s="15">
        <f t="shared" si="14"/>
        <v>0</v>
      </c>
      <c s="299">
        <f t="shared" si="15"/>
        <v>0</v>
      </c>
      <c s="300"/>
      <c s="307"/>
      <c s="300"/>
      <c s="300"/>
      <c s="307"/>
      <c s="308"/>
      <c s="311">
        <f t="shared" si="16"/>
        <v>0</v>
      </c>
      <c s="310">
        <f t="shared" si="17"/>
        <v>0</v>
      </c>
      <c s="309"/>
      <c s="309"/>
      <c s="315"/>
    </row>
    <row r="249" spans="6:18" ht="15.75">
      <c r="F249" s="15">
        <f t="shared" si="14"/>
        <v>0</v>
      </c>
      <c s="299">
        <f t="shared" si="15"/>
        <v>0</v>
      </c>
      <c s="300"/>
      <c s="307"/>
      <c s="300"/>
      <c s="300"/>
      <c s="307"/>
      <c s="308"/>
      <c s="311">
        <f t="shared" si="16"/>
        <v>0</v>
      </c>
      <c s="310">
        <f t="shared" si="17"/>
        <v>0</v>
      </c>
      <c s="309"/>
      <c s="309"/>
      <c s="315"/>
    </row>
    <row r="250" spans="6:18" ht="15.75">
      <c r="F250" s="15">
        <f t="shared" si="14"/>
        <v>0</v>
      </c>
      <c s="299">
        <f t="shared" si="15"/>
        <v>0</v>
      </c>
      <c s="300"/>
      <c s="307"/>
      <c s="300"/>
      <c s="300"/>
      <c s="307"/>
      <c s="308"/>
      <c s="311">
        <f t="shared" si="16"/>
        <v>0</v>
      </c>
      <c s="310">
        <f t="shared" si="17"/>
        <v>0</v>
      </c>
      <c s="309"/>
      <c s="309"/>
      <c s="315"/>
    </row>
    <row r="251" spans="6:18" ht="15.75">
      <c r="F251" s="15">
        <f t="shared" si="14"/>
        <v>0</v>
      </c>
      <c s="299">
        <f t="shared" si="15"/>
        <v>0</v>
      </c>
      <c s="300"/>
      <c s="307"/>
      <c s="300"/>
      <c s="300"/>
      <c s="307"/>
      <c s="308"/>
      <c s="311">
        <f t="shared" si="16"/>
        <v>0</v>
      </c>
      <c s="310">
        <f t="shared" si="17"/>
        <v>0</v>
      </c>
      <c s="309"/>
      <c s="309"/>
      <c s="315"/>
    </row>
    <row r="252" spans="6:18" ht="15.75">
      <c r="F252" s="15">
        <f t="shared" si="14"/>
        <v>0</v>
      </c>
      <c s="299">
        <f t="shared" si="15"/>
        <v>0</v>
      </c>
      <c s="300"/>
      <c s="307"/>
      <c s="300"/>
      <c s="300"/>
      <c s="307"/>
      <c s="308"/>
      <c s="311">
        <f t="shared" si="16"/>
        <v>0</v>
      </c>
      <c s="310">
        <f t="shared" si="17"/>
        <v>0</v>
      </c>
      <c s="309"/>
      <c s="309"/>
      <c s="315"/>
    </row>
    <row r="253" spans="6:18" ht="15.75">
      <c r="F253" s="15">
        <f t="shared" si="14"/>
        <v>0</v>
      </c>
      <c s="299">
        <f t="shared" si="15"/>
        <v>0</v>
      </c>
      <c s="300"/>
      <c s="307"/>
      <c s="300"/>
      <c s="300"/>
      <c s="307"/>
      <c s="308"/>
      <c s="311">
        <f t="shared" si="16"/>
        <v>0</v>
      </c>
      <c s="310">
        <f t="shared" si="17"/>
        <v>0</v>
      </c>
      <c s="309"/>
      <c s="309"/>
      <c s="315"/>
    </row>
    <row r="254" spans="6:18" ht="15.75">
      <c r="F254" s="15">
        <f t="shared" si="14"/>
        <v>0</v>
      </c>
      <c s="299">
        <f t="shared" si="15"/>
        <v>0</v>
      </c>
      <c s="300"/>
      <c s="307"/>
      <c s="300"/>
      <c s="300"/>
      <c s="307"/>
      <c s="308"/>
      <c s="311">
        <f t="shared" si="16"/>
        <v>0</v>
      </c>
      <c s="310">
        <f t="shared" si="17"/>
        <v>0</v>
      </c>
      <c s="309"/>
      <c s="309"/>
      <c s="315"/>
    </row>
    <row r="255" spans="6:18" ht="15.75">
      <c r="F255" s="15">
        <f t="shared" si="14"/>
        <v>0</v>
      </c>
      <c s="299">
        <f t="shared" si="15"/>
        <v>0</v>
      </c>
      <c s="300"/>
      <c s="307"/>
      <c s="300"/>
      <c s="300"/>
      <c s="307"/>
      <c s="308"/>
      <c s="311">
        <f t="shared" si="16"/>
        <v>0</v>
      </c>
      <c s="310">
        <f t="shared" si="17"/>
        <v>0</v>
      </c>
      <c s="309"/>
      <c s="309"/>
      <c s="315"/>
    </row>
    <row r="256" spans="6:18" ht="15.75">
      <c r="F256" s="15">
        <f t="shared" si="14"/>
        <v>0</v>
      </c>
      <c s="299">
        <f t="shared" si="15"/>
        <v>0</v>
      </c>
      <c s="300"/>
      <c s="307"/>
      <c s="300"/>
      <c s="300"/>
      <c s="307"/>
      <c s="308"/>
      <c s="311">
        <f t="shared" si="16"/>
        <v>0</v>
      </c>
      <c s="310">
        <f t="shared" si="17"/>
        <v>0</v>
      </c>
      <c s="309"/>
      <c s="309"/>
      <c s="315"/>
    </row>
    <row r="257" spans="6:18" ht="15.75">
      <c r="F257" s="15">
        <f t="shared" si="14"/>
        <v>0</v>
      </c>
      <c s="299">
        <f t="shared" si="15"/>
        <v>0</v>
      </c>
      <c s="300"/>
      <c s="307"/>
      <c s="300"/>
      <c s="300"/>
      <c s="307"/>
      <c s="308"/>
      <c s="311">
        <f t="shared" si="16"/>
        <v>0</v>
      </c>
      <c s="310">
        <f t="shared" si="17"/>
        <v>0</v>
      </c>
      <c s="309"/>
      <c s="309"/>
      <c s="315"/>
    </row>
    <row r="258" spans="6:18" ht="15.75">
      <c r="F258" s="15">
        <f t="shared" si="14"/>
        <v>0</v>
      </c>
      <c s="299">
        <f t="shared" si="15"/>
        <v>0</v>
      </c>
      <c s="300"/>
      <c s="307"/>
      <c s="300"/>
      <c s="300"/>
      <c s="307"/>
      <c s="308"/>
      <c s="311">
        <f t="shared" si="16"/>
        <v>0</v>
      </c>
      <c s="310">
        <f t="shared" si="17"/>
        <v>0</v>
      </c>
      <c s="309"/>
      <c s="309"/>
      <c s="315"/>
    </row>
    <row r="259" spans="6:18" ht="15.75">
      <c r="F259" s="15">
        <f t="shared" si="14"/>
        <v>0</v>
      </c>
      <c s="299">
        <f t="shared" si="15"/>
        <v>0</v>
      </c>
      <c s="300"/>
      <c s="307"/>
      <c s="300"/>
      <c s="300"/>
      <c s="307"/>
      <c s="308"/>
      <c s="311">
        <f t="shared" si="16"/>
        <v>0</v>
      </c>
      <c s="310">
        <f t="shared" si="17"/>
        <v>0</v>
      </c>
      <c s="309"/>
      <c s="309"/>
      <c s="315"/>
    </row>
    <row r="260" spans="6:18" ht="15.75">
      <c r="F260" s="15">
        <f t="shared" si="14"/>
        <v>0</v>
      </c>
      <c s="299">
        <f t="shared" si="15"/>
        <v>0</v>
      </c>
      <c s="300"/>
      <c s="307"/>
      <c s="300"/>
      <c s="300"/>
      <c s="307"/>
      <c s="308"/>
      <c s="311">
        <f t="shared" si="16"/>
        <v>0</v>
      </c>
      <c s="310">
        <f t="shared" si="17"/>
        <v>0</v>
      </c>
      <c s="309"/>
      <c s="309"/>
      <c s="315"/>
    </row>
    <row r="261" spans="6:18" ht="15.75">
      <c r="F261" s="15">
        <f t="shared" si="14"/>
        <v>0</v>
      </c>
      <c s="299">
        <f t="shared" si="15"/>
        <v>0</v>
      </c>
      <c s="300"/>
      <c s="307"/>
      <c s="300"/>
      <c s="300"/>
      <c s="307"/>
      <c s="308"/>
      <c s="311">
        <f t="shared" si="16"/>
        <v>0</v>
      </c>
      <c s="310">
        <f t="shared" si="17"/>
        <v>0</v>
      </c>
      <c s="309"/>
      <c s="309"/>
      <c s="315"/>
    </row>
    <row r="262" spans="6:18" ht="15.75">
      <c r="F262" s="15">
        <f t="shared" si="14"/>
        <v>0</v>
      </c>
      <c s="299">
        <f t="shared" si="15"/>
        <v>0</v>
      </c>
      <c s="300"/>
      <c s="307"/>
      <c s="300"/>
      <c s="300"/>
      <c s="307"/>
      <c s="308"/>
      <c s="311">
        <f t="shared" si="16"/>
        <v>0</v>
      </c>
      <c s="310">
        <f t="shared" si="17"/>
        <v>0</v>
      </c>
      <c s="309"/>
      <c s="309"/>
      <c s="315"/>
    </row>
    <row r="263" spans="6:18" ht="15.75">
      <c r="F263" s="15">
        <f t="shared" si="14"/>
        <v>0</v>
      </c>
      <c s="299">
        <f t="shared" si="15"/>
        <v>0</v>
      </c>
      <c s="300"/>
      <c s="307"/>
      <c s="300"/>
      <c s="300"/>
      <c s="307"/>
      <c s="308"/>
      <c s="311">
        <f t="shared" si="16"/>
        <v>0</v>
      </c>
      <c s="310">
        <f t="shared" si="17"/>
        <v>0</v>
      </c>
      <c s="309"/>
      <c s="309"/>
      <c s="315"/>
    </row>
    <row r="264" spans="6:18" ht="15.75">
      <c r="F264" s="15">
        <f t="shared" si="18" ref="F264:F327">IF(G264&gt;=1,(IF(LEN(R264)=0,(IF(N264&gt;=18,1,0)),0)),0)</f>
        <v>0</v>
      </c>
      <c s="299">
        <f t="shared" si="15"/>
        <v>0</v>
      </c>
      <c s="300"/>
      <c s="307"/>
      <c s="300"/>
      <c s="300"/>
      <c s="307"/>
      <c s="308"/>
      <c s="311">
        <f t="shared" si="16"/>
        <v>0</v>
      </c>
      <c s="310">
        <f t="shared" si="17"/>
        <v>0</v>
      </c>
      <c s="309"/>
      <c s="309"/>
      <c s="315"/>
    </row>
    <row r="265" spans="6:18" ht="15.75">
      <c r="F265" s="15">
        <f t="shared" si="18"/>
        <v>0</v>
      </c>
      <c s="299">
        <f t="shared" si="19" ref="G265:G328">IFERROR(IF(LEN(J265)&gt;=2,(IF(LEN(L265)&gt;=1,1,0)),0),0)</f>
        <v>0</v>
      </c>
      <c s="300"/>
      <c s="307"/>
      <c s="300"/>
      <c s="300"/>
      <c s="307"/>
      <c s="308"/>
      <c s="311">
        <f t="shared" si="20" ref="N265:N328">IFERROR(IF(G265&gt;=1,(IF(M264&gt;=$B$1,ROUNDDOWN(($A$1-M265)/365,0),0)),0),0)</f>
        <v>0</v>
      </c>
      <c s="310">
        <f t="shared" si="21" ref="O265:O328">IF(N265&gt;=18,ROUNDDOWN((($A$1-M265)-N265*365)/30,0),0)</f>
        <v>0</v>
      </c>
      <c s="309"/>
      <c s="309"/>
      <c s="315"/>
    </row>
    <row r="266" spans="6:18" ht="15.75">
      <c r="F266" s="15">
        <f t="shared" si="18"/>
        <v>0</v>
      </c>
      <c s="299">
        <f t="shared" si="19"/>
        <v>0</v>
      </c>
      <c s="300"/>
      <c s="307"/>
      <c s="300"/>
      <c s="300"/>
      <c s="307"/>
      <c s="308"/>
      <c s="311">
        <f t="shared" si="20"/>
        <v>0</v>
      </c>
      <c s="310">
        <f t="shared" si="21"/>
        <v>0</v>
      </c>
      <c s="309"/>
      <c s="309"/>
      <c s="315"/>
    </row>
    <row r="267" spans="6:18" ht="15.75">
      <c r="F267" s="15">
        <f t="shared" si="18"/>
        <v>0</v>
      </c>
      <c s="299">
        <f t="shared" si="19"/>
        <v>0</v>
      </c>
      <c s="300"/>
      <c s="307"/>
      <c s="300"/>
      <c s="300"/>
      <c s="307"/>
      <c s="308"/>
      <c s="311">
        <f t="shared" si="20"/>
        <v>0</v>
      </c>
      <c s="310">
        <f t="shared" si="21"/>
        <v>0</v>
      </c>
      <c s="309"/>
      <c s="309"/>
      <c s="315"/>
    </row>
    <row r="268" spans="6:18" ht="15.75">
      <c r="F268" s="15">
        <f t="shared" si="18"/>
        <v>0</v>
      </c>
      <c s="299">
        <f t="shared" si="19"/>
        <v>0</v>
      </c>
      <c s="300"/>
      <c s="307"/>
      <c s="300"/>
      <c s="300"/>
      <c s="307"/>
      <c s="308"/>
      <c s="311">
        <f t="shared" si="20"/>
        <v>0</v>
      </c>
      <c s="310">
        <f t="shared" si="21"/>
        <v>0</v>
      </c>
      <c s="309"/>
      <c s="309"/>
      <c s="315"/>
    </row>
    <row r="269" spans="6:18" ht="15.75">
      <c r="F269" s="15">
        <f t="shared" si="18"/>
        <v>0</v>
      </c>
      <c s="299">
        <f t="shared" si="19"/>
        <v>0</v>
      </c>
      <c s="300"/>
      <c s="307"/>
      <c s="300"/>
      <c s="300"/>
      <c s="307"/>
      <c s="308"/>
      <c s="311">
        <f t="shared" si="20"/>
        <v>0</v>
      </c>
      <c s="310">
        <f t="shared" si="21"/>
        <v>0</v>
      </c>
      <c s="309"/>
      <c s="309"/>
      <c s="315"/>
    </row>
    <row r="270" spans="6:18" ht="15.75">
      <c r="F270" s="15">
        <f t="shared" si="18"/>
        <v>0</v>
      </c>
      <c s="299">
        <f t="shared" si="19"/>
        <v>0</v>
      </c>
      <c s="300"/>
      <c s="307"/>
      <c s="300"/>
      <c s="300"/>
      <c s="307"/>
      <c s="308"/>
      <c s="311">
        <f t="shared" si="20"/>
        <v>0</v>
      </c>
      <c s="310">
        <f t="shared" si="21"/>
        <v>0</v>
      </c>
      <c s="309"/>
      <c s="309"/>
      <c s="315"/>
    </row>
    <row r="271" spans="6:18" ht="15.75">
      <c r="F271" s="15">
        <f t="shared" si="18"/>
        <v>0</v>
      </c>
      <c s="299">
        <f t="shared" si="19"/>
        <v>0</v>
      </c>
      <c s="300"/>
      <c s="307"/>
      <c s="300"/>
      <c s="300"/>
      <c s="307"/>
      <c s="308"/>
      <c s="311">
        <f t="shared" si="20"/>
        <v>0</v>
      </c>
      <c s="310">
        <f t="shared" si="21"/>
        <v>0</v>
      </c>
      <c s="309"/>
      <c s="309"/>
      <c s="315"/>
    </row>
    <row r="272" spans="6:18" ht="15.75">
      <c r="F272" s="15">
        <f t="shared" si="18"/>
        <v>0</v>
      </c>
      <c s="299">
        <f t="shared" si="19"/>
        <v>0</v>
      </c>
      <c s="300"/>
      <c s="307"/>
      <c s="300"/>
      <c s="300"/>
      <c s="307"/>
      <c s="308"/>
      <c s="311">
        <f t="shared" si="20"/>
        <v>0</v>
      </c>
      <c s="310">
        <f t="shared" si="21"/>
        <v>0</v>
      </c>
      <c s="309"/>
      <c s="309"/>
      <c s="315"/>
    </row>
    <row r="273" spans="6:18" ht="15.75">
      <c r="F273" s="15">
        <f t="shared" si="18"/>
        <v>0</v>
      </c>
      <c s="299">
        <f t="shared" si="19"/>
        <v>0</v>
      </c>
      <c s="300"/>
      <c s="307"/>
      <c s="300"/>
      <c s="300"/>
      <c s="307"/>
      <c s="308"/>
      <c s="311">
        <f t="shared" si="20"/>
        <v>0</v>
      </c>
      <c s="310">
        <f t="shared" si="21"/>
        <v>0</v>
      </c>
      <c s="309"/>
      <c s="309"/>
      <c s="315"/>
    </row>
    <row r="274" spans="6:18" ht="15.75">
      <c r="F274" s="15">
        <f t="shared" si="18"/>
        <v>0</v>
      </c>
      <c s="299">
        <f t="shared" si="19"/>
        <v>0</v>
      </c>
      <c s="300"/>
      <c s="307"/>
      <c s="300"/>
      <c s="300"/>
      <c s="307"/>
      <c s="308"/>
      <c s="311">
        <f t="shared" si="20"/>
        <v>0</v>
      </c>
      <c s="310">
        <f t="shared" si="21"/>
        <v>0</v>
      </c>
      <c s="309"/>
      <c s="309"/>
      <c s="315"/>
    </row>
    <row r="275" spans="6:18" ht="15.75">
      <c r="F275" s="15">
        <f t="shared" si="18"/>
        <v>0</v>
      </c>
      <c s="299">
        <f t="shared" si="19"/>
        <v>0</v>
      </c>
      <c s="300"/>
      <c s="307"/>
      <c s="300"/>
      <c s="300"/>
      <c s="307"/>
      <c s="308"/>
      <c s="311">
        <f t="shared" si="20"/>
        <v>0</v>
      </c>
      <c s="310">
        <f t="shared" si="21"/>
        <v>0</v>
      </c>
      <c s="309"/>
      <c s="309"/>
      <c s="315"/>
    </row>
    <row r="276" spans="6:18" ht="15.75">
      <c r="F276" s="15">
        <f t="shared" si="18"/>
        <v>0</v>
      </c>
      <c s="299">
        <f t="shared" si="19"/>
        <v>0</v>
      </c>
      <c s="300"/>
      <c s="307"/>
      <c s="300"/>
      <c s="300"/>
      <c s="307"/>
      <c s="308"/>
      <c s="311">
        <f t="shared" si="20"/>
        <v>0</v>
      </c>
      <c s="310">
        <f t="shared" si="21"/>
        <v>0</v>
      </c>
      <c s="309"/>
      <c s="309"/>
      <c s="315"/>
    </row>
    <row r="277" spans="6:18" ht="15.75">
      <c r="F277" s="15">
        <f t="shared" si="18"/>
        <v>0</v>
      </c>
      <c s="299">
        <f t="shared" si="19"/>
        <v>0</v>
      </c>
      <c s="300"/>
      <c s="307"/>
      <c s="300"/>
      <c s="300"/>
      <c s="307"/>
      <c s="308"/>
      <c s="311">
        <f t="shared" si="20"/>
        <v>0</v>
      </c>
      <c s="310">
        <f t="shared" si="21"/>
        <v>0</v>
      </c>
      <c s="309"/>
      <c s="309"/>
      <c s="315"/>
    </row>
    <row r="278" spans="6:18" ht="15.75">
      <c r="F278" s="15">
        <f t="shared" si="18"/>
        <v>0</v>
      </c>
      <c s="299">
        <f t="shared" si="19"/>
        <v>0</v>
      </c>
      <c s="300"/>
      <c s="307"/>
      <c s="300"/>
      <c s="300"/>
      <c s="307"/>
      <c s="308"/>
      <c s="311">
        <f t="shared" si="20"/>
        <v>0</v>
      </c>
      <c s="310">
        <f t="shared" si="21"/>
        <v>0</v>
      </c>
      <c s="309"/>
      <c s="309"/>
      <c s="315"/>
    </row>
    <row r="279" spans="6:18" ht="15.75">
      <c r="F279" s="15">
        <f t="shared" si="18"/>
        <v>0</v>
      </c>
      <c s="299">
        <f t="shared" si="19"/>
        <v>0</v>
      </c>
      <c s="300"/>
      <c s="307"/>
      <c s="300"/>
      <c s="300"/>
      <c s="307"/>
      <c s="308"/>
      <c s="311">
        <f t="shared" si="20"/>
        <v>0</v>
      </c>
      <c s="310">
        <f t="shared" si="21"/>
        <v>0</v>
      </c>
      <c s="309"/>
      <c s="309"/>
      <c s="315"/>
    </row>
    <row r="280" spans="6:18" ht="15.75">
      <c r="F280" s="15">
        <f t="shared" si="18"/>
        <v>0</v>
      </c>
      <c s="299">
        <f t="shared" si="19"/>
        <v>0</v>
      </c>
      <c s="300"/>
      <c s="307"/>
      <c s="300"/>
      <c s="300"/>
      <c s="307"/>
      <c s="308"/>
      <c s="311">
        <f t="shared" si="20"/>
        <v>0</v>
      </c>
      <c s="310">
        <f t="shared" si="21"/>
        <v>0</v>
      </c>
      <c s="309"/>
      <c s="309"/>
      <c s="315"/>
    </row>
    <row r="281" spans="6:18" ht="15.75">
      <c r="F281" s="15">
        <f t="shared" si="18"/>
        <v>0</v>
      </c>
      <c s="299">
        <f t="shared" si="19"/>
        <v>0</v>
      </c>
      <c s="300"/>
      <c s="307"/>
      <c s="300"/>
      <c s="300"/>
      <c s="307"/>
      <c s="308"/>
      <c s="311">
        <f t="shared" si="20"/>
        <v>0</v>
      </c>
      <c s="310">
        <f t="shared" si="21"/>
        <v>0</v>
      </c>
      <c s="309"/>
      <c s="309"/>
      <c s="315"/>
    </row>
    <row r="282" spans="6:18" ht="15.75">
      <c r="F282" s="15">
        <f t="shared" si="18"/>
        <v>0</v>
      </c>
      <c s="299">
        <f t="shared" si="19"/>
        <v>0</v>
      </c>
      <c s="300"/>
      <c s="307"/>
      <c s="300"/>
      <c s="300"/>
      <c s="307"/>
      <c s="308"/>
      <c s="311">
        <f t="shared" si="20"/>
        <v>0</v>
      </c>
      <c s="310">
        <f t="shared" si="21"/>
        <v>0</v>
      </c>
      <c s="309"/>
      <c s="309"/>
      <c s="315"/>
    </row>
    <row r="283" spans="6:18" ht="15.75">
      <c r="F283" s="15">
        <f t="shared" si="18"/>
        <v>0</v>
      </c>
      <c s="299">
        <f t="shared" si="19"/>
        <v>0</v>
      </c>
      <c s="300"/>
      <c s="307"/>
      <c s="300"/>
      <c s="300"/>
      <c s="307"/>
      <c s="308"/>
      <c s="311">
        <f t="shared" si="20"/>
        <v>0</v>
      </c>
      <c s="310">
        <f t="shared" si="21"/>
        <v>0</v>
      </c>
      <c s="309"/>
      <c s="309"/>
      <c s="315"/>
    </row>
    <row r="284" spans="6:18" ht="15.75">
      <c r="F284" s="15">
        <f t="shared" si="18"/>
        <v>0</v>
      </c>
      <c s="299">
        <f t="shared" si="19"/>
        <v>0</v>
      </c>
      <c s="300"/>
      <c s="307"/>
      <c s="300"/>
      <c s="300"/>
      <c s="307"/>
      <c s="308"/>
      <c s="311">
        <f t="shared" si="20"/>
        <v>0</v>
      </c>
      <c s="310">
        <f t="shared" si="21"/>
        <v>0</v>
      </c>
      <c s="309"/>
      <c s="309"/>
      <c s="315"/>
    </row>
    <row r="285" spans="6:18" ht="15.75">
      <c r="F285" s="15">
        <f t="shared" si="18"/>
        <v>0</v>
      </c>
      <c s="299">
        <f t="shared" si="19"/>
        <v>0</v>
      </c>
      <c s="300"/>
      <c s="307"/>
      <c s="300"/>
      <c s="300"/>
      <c s="307"/>
      <c s="308"/>
      <c s="311">
        <f t="shared" si="20"/>
        <v>0</v>
      </c>
      <c s="310">
        <f t="shared" si="21"/>
        <v>0</v>
      </c>
      <c s="309"/>
      <c s="309"/>
      <c s="315"/>
    </row>
    <row r="286" spans="6:18" ht="15.75">
      <c r="F286" s="15">
        <f t="shared" si="18"/>
        <v>0</v>
      </c>
      <c s="299">
        <f t="shared" si="19"/>
        <v>0</v>
      </c>
      <c s="300"/>
      <c s="307"/>
      <c s="300"/>
      <c s="300"/>
      <c s="307"/>
      <c s="308"/>
      <c s="311">
        <f t="shared" si="20"/>
        <v>0</v>
      </c>
      <c s="310">
        <f t="shared" si="21"/>
        <v>0</v>
      </c>
      <c s="309"/>
      <c s="309"/>
      <c s="315"/>
    </row>
    <row r="287" spans="6:18" ht="15.75">
      <c r="F287" s="15">
        <f t="shared" si="18"/>
        <v>0</v>
      </c>
      <c s="299">
        <f t="shared" si="19"/>
        <v>0</v>
      </c>
      <c s="300"/>
      <c s="307"/>
      <c s="300"/>
      <c s="300"/>
      <c s="307"/>
      <c s="308"/>
      <c s="311">
        <f t="shared" si="20"/>
        <v>0</v>
      </c>
      <c s="310">
        <f t="shared" si="21"/>
        <v>0</v>
      </c>
      <c s="309"/>
      <c s="309"/>
      <c s="315"/>
    </row>
    <row r="288" spans="6:18" ht="15.75">
      <c r="F288" s="15">
        <f t="shared" si="18"/>
        <v>0</v>
      </c>
      <c s="299">
        <f t="shared" si="19"/>
        <v>0</v>
      </c>
      <c s="300"/>
      <c s="307"/>
      <c s="300"/>
      <c s="300"/>
      <c s="307"/>
      <c s="308"/>
      <c s="311">
        <f t="shared" si="20"/>
        <v>0</v>
      </c>
      <c s="310">
        <f t="shared" si="21"/>
        <v>0</v>
      </c>
      <c s="309"/>
      <c s="309"/>
      <c s="315"/>
    </row>
    <row r="289" spans="6:18" ht="15.75">
      <c r="F289" s="15">
        <f t="shared" si="18"/>
        <v>0</v>
      </c>
      <c s="299">
        <f t="shared" si="19"/>
        <v>0</v>
      </c>
      <c s="300"/>
      <c s="307"/>
      <c s="300"/>
      <c s="300"/>
      <c s="307"/>
      <c s="308"/>
      <c s="311">
        <f t="shared" si="20"/>
        <v>0</v>
      </c>
      <c s="310">
        <f t="shared" si="21"/>
        <v>0</v>
      </c>
      <c s="309"/>
      <c s="309"/>
      <c s="315"/>
    </row>
    <row r="290" spans="6:18" ht="15.75">
      <c r="F290" s="15">
        <f t="shared" si="18"/>
        <v>0</v>
      </c>
      <c s="299">
        <f t="shared" si="19"/>
        <v>0</v>
      </c>
      <c s="300"/>
      <c s="307"/>
      <c s="300"/>
      <c s="300"/>
      <c s="307"/>
      <c s="308"/>
      <c s="311">
        <f t="shared" si="20"/>
        <v>0</v>
      </c>
      <c s="310">
        <f t="shared" si="21"/>
        <v>0</v>
      </c>
      <c s="309"/>
      <c s="309"/>
      <c s="315"/>
    </row>
    <row r="291" spans="6:18" ht="15.75">
      <c r="F291" s="15">
        <f t="shared" si="18"/>
        <v>0</v>
      </c>
      <c s="299">
        <f t="shared" si="19"/>
        <v>0</v>
      </c>
      <c s="300"/>
      <c s="307"/>
      <c s="300"/>
      <c s="300"/>
      <c s="307"/>
      <c s="308"/>
      <c s="311">
        <f t="shared" si="20"/>
        <v>0</v>
      </c>
      <c s="310">
        <f t="shared" si="21"/>
        <v>0</v>
      </c>
      <c s="309"/>
      <c s="309"/>
      <c s="315"/>
    </row>
    <row r="292" spans="6:18" ht="15.75">
      <c r="F292" s="15">
        <f t="shared" si="18"/>
        <v>0</v>
      </c>
      <c s="299">
        <f t="shared" si="19"/>
        <v>0</v>
      </c>
      <c s="300"/>
      <c s="307"/>
      <c s="300"/>
      <c s="300"/>
      <c s="307"/>
      <c s="308"/>
      <c s="311">
        <f t="shared" si="20"/>
        <v>0</v>
      </c>
      <c s="310">
        <f t="shared" si="21"/>
        <v>0</v>
      </c>
      <c s="309"/>
      <c s="309"/>
      <c s="315"/>
    </row>
    <row r="293" spans="6:18" ht="15.75">
      <c r="F293" s="15">
        <f t="shared" si="18"/>
        <v>0</v>
      </c>
      <c s="299">
        <f t="shared" si="19"/>
        <v>0</v>
      </c>
      <c s="300"/>
      <c s="307"/>
      <c s="300"/>
      <c s="300"/>
      <c s="307"/>
      <c s="308"/>
      <c s="311">
        <f t="shared" si="20"/>
        <v>0</v>
      </c>
      <c s="310">
        <f t="shared" si="21"/>
        <v>0</v>
      </c>
      <c s="309"/>
      <c s="309"/>
      <c s="315"/>
    </row>
    <row r="294" spans="6:18" ht="15.75">
      <c r="F294" s="15">
        <f t="shared" si="18"/>
        <v>0</v>
      </c>
      <c s="299">
        <f t="shared" si="19"/>
        <v>0</v>
      </c>
      <c s="300"/>
      <c s="307"/>
      <c s="300"/>
      <c s="300"/>
      <c s="307"/>
      <c s="308"/>
      <c s="311">
        <f t="shared" si="20"/>
        <v>0</v>
      </c>
      <c s="310">
        <f t="shared" si="21"/>
        <v>0</v>
      </c>
      <c s="309"/>
      <c s="309"/>
      <c s="315"/>
    </row>
    <row r="295" spans="6:18" ht="15.75">
      <c r="F295" s="15">
        <f t="shared" si="18"/>
        <v>0</v>
      </c>
      <c s="299">
        <f t="shared" si="19"/>
        <v>0</v>
      </c>
      <c s="300"/>
      <c s="307"/>
      <c s="300"/>
      <c s="300"/>
      <c s="307"/>
      <c s="308"/>
      <c s="311">
        <f t="shared" si="20"/>
        <v>0</v>
      </c>
      <c s="310">
        <f t="shared" si="21"/>
        <v>0</v>
      </c>
      <c s="309"/>
      <c s="309"/>
      <c s="315"/>
    </row>
    <row r="296" spans="6:18" ht="15.75">
      <c r="F296" s="15">
        <f t="shared" si="18"/>
        <v>0</v>
      </c>
      <c s="299">
        <f t="shared" si="19"/>
        <v>0</v>
      </c>
      <c s="300"/>
      <c s="307"/>
      <c s="300"/>
      <c s="300"/>
      <c s="307"/>
      <c s="308"/>
      <c s="311">
        <f t="shared" si="20"/>
        <v>0</v>
      </c>
      <c s="310">
        <f t="shared" si="21"/>
        <v>0</v>
      </c>
      <c s="309"/>
      <c s="309"/>
      <c s="315"/>
    </row>
    <row r="297" spans="6:18" ht="15.75">
      <c r="F297" s="15">
        <f t="shared" si="18"/>
        <v>0</v>
      </c>
      <c s="299">
        <f t="shared" si="19"/>
        <v>0</v>
      </c>
      <c s="300"/>
      <c s="307"/>
      <c s="300"/>
      <c s="300"/>
      <c s="307"/>
      <c s="308"/>
      <c s="311">
        <f t="shared" si="20"/>
        <v>0</v>
      </c>
      <c s="310">
        <f t="shared" si="21"/>
        <v>0</v>
      </c>
      <c s="309"/>
      <c s="309"/>
      <c s="315"/>
    </row>
    <row r="298" spans="6:18" ht="15.75">
      <c r="F298" s="15">
        <f t="shared" si="18"/>
        <v>0</v>
      </c>
      <c s="299">
        <f t="shared" si="19"/>
        <v>0</v>
      </c>
      <c s="300"/>
      <c s="307"/>
      <c s="300"/>
      <c s="300"/>
      <c s="307"/>
      <c s="308"/>
      <c s="311">
        <f t="shared" si="20"/>
        <v>0</v>
      </c>
      <c s="310">
        <f t="shared" si="21"/>
        <v>0</v>
      </c>
      <c s="309"/>
      <c s="309"/>
      <c s="315"/>
    </row>
    <row r="299" spans="6:18" ht="15.75">
      <c r="F299" s="15">
        <f t="shared" si="18"/>
        <v>0</v>
      </c>
      <c s="299">
        <f t="shared" si="19"/>
        <v>0</v>
      </c>
      <c s="300"/>
      <c s="307"/>
      <c s="300"/>
      <c s="300"/>
      <c s="307"/>
      <c s="308"/>
      <c s="311">
        <f t="shared" si="20"/>
        <v>0</v>
      </c>
      <c s="310">
        <f t="shared" si="21"/>
        <v>0</v>
      </c>
      <c s="309"/>
      <c s="309"/>
      <c s="315"/>
    </row>
    <row r="300" spans="6:18" ht="15.75">
      <c r="F300" s="15">
        <f t="shared" si="18"/>
        <v>0</v>
      </c>
      <c s="299">
        <f t="shared" si="19"/>
        <v>0</v>
      </c>
      <c s="300"/>
      <c s="307"/>
      <c s="300"/>
      <c s="300"/>
      <c s="307"/>
      <c s="308"/>
      <c s="311">
        <f t="shared" si="20"/>
        <v>0</v>
      </c>
      <c s="310">
        <f t="shared" si="21"/>
        <v>0</v>
      </c>
      <c s="309"/>
      <c s="309"/>
      <c s="315"/>
    </row>
    <row r="301" spans="6:18" ht="15.75">
      <c r="F301" s="15">
        <f t="shared" si="18"/>
        <v>0</v>
      </c>
      <c s="299">
        <f t="shared" si="19"/>
        <v>0</v>
      </c>
      <c s="300"/>
      <c s="307"/>
      <c s="300"/>
      <c s="300"/>
      <c s="307"/>
      <c s="308"/>
      <c s="311">
        <f t="shared" si="20"/>
        <v>0</v>
      </c>
      <c s="310">
        <f t="shared" si="21"/>
        <v>0</v>
      </c>
      <c s="309"/>
      <c s="309"/>
      <c s="315"/>
    </row>
    <row r="302" spans="6:18" ht="15.75">
      <c r="F302" s="15">
        <f t="shared" si="18"/>
        <v>0</v>
      </c>
      <c s="299">
        <f t="shared" si="19"/>
        <v>0</v>
      </c>
      <c s="300"/>
      <c s="307"/>
      <c s="300"/>
      <c s="300"/>
      <c s="307"/>
      <c s="308"/>
      <c s="311">
        <f t="shared" si="20"/>
        <v>0</v>
      </c>
      <c s="310">
        <f t="shared" si="21"/>
        <v>0</v>
      </c>
      <c s="309"/>
      <c s="309"/>
      <c s="315"/>
    </row>
    <row r="303" spans="6:18" ht="15.75">
      <c r="F303" s="15">
        <f t="shared" si="18"/>
        <v>0</v>
      </c>
      <c s="299">
        <f t="shared" si="19"/>
        <v>0</v>
      </c>
      <c s="300"/>
      <c s="307"/>
      <c s="300"/>
      <c s="300"/>
      <c s="307"/>
      <c s="308"/>
      <c s="311">
        <f t="shared" si="20"/>
        <v>0</v>
      </c>
      <c s="310">
        <f t="shared" si="21"/>
        <v>0</v>
      </c>
      <c s="309"/>
      <c s="309"/>
      <c s="315"/>
    </row>
    <row r="304" spans="6:18" ht="15.75">
      <c r="F304" s="15">
        <f t="shared" si="18"/>
        <v>0</v>
      </c>
      <c s="299">
        <f t="shared" si="19"/>
        <v>0</v>
      </c>
      <c s="300"/>
      <c s="307"/>
      <c s="300"/>
      <c s="300"/>
      <c s="307"/>
      <c s="308"/>
      <c s="311">
        <f t="shared" si="20"/>
        <v>0</v>
      </c>
      <c s="310">
        <f t="shared" si="21"/>
        <v>0</v>
      </c>
      <c s="309"/>
      <c s="309"/>
      <c s="315"/>
    </row>
    <row r="305" spans="6:18" ht="15.75">
      <c r="F305" s="15">
        <f t="shared" si="18"/>
        <v>0</v>
      </c>
      <c s="299">
        <f t="shared" si="19"/>
        <v>0</v>
      </c>
      <c s="300"/>
      <c s="307"/>
      <c s="300"/>
      <c s="300"/>
      <c s="307"/>
      <c s="308"/>
      <c s="311">
        <f t="shared" si="20"/>
        <v>0</v>
      </c>
      <c s="310">
        <f t="shared" si="21"/>
        <v>0</v>
      </c>
      <c s="309"/>
      <c s="309"/>
      <c s="315"/>
    </row>
    <row r="306" spans="6:18" ht="15.75">
      <c r="F306" s="15">
        <f t="shared" si="18"/>
        <v>0</v>
      </c>
      <c s="299">
        <f t="shared" si="19"/>
        <v>0</v>
      </c>
      <c s="300"/>
      <c s="307"/>
      <c s="300"/>
      <c s="300"/>
      <c s="307"/>
      <c s="308"/>
      <c s="311">
        <f t="shared" si="20"/>
        <v>0</v>
      </c>
      <c s="310">
        <f t="shared" si="21"/>
        <v>0</v>
      </c>
      <c s="309"/>
      <c s="309"/>
      <c s="315"/>
    </row>
    <row r="307" spans="6:18" ht="15.75">
      <c r="F307" s="15">
        <f t="shared" si="18"/>
        <v>0</v>
      </c>
      <c s="299">
        <f t="shared" si="19"/>
        <v>0</v>
      </c>
      <c s="300"/>
      <c s="307"/>
      <c s="300"/>
      <c s="300"/>
      <c s="307"/>
      <c s="308"/>
      <c s="311">
        <f t="shared" si="20"/>
        <v>0</v>
      </c>
      <c s="310">
        <f t="shared" si="21"/>
        <v>0</v>
      </c>
      <c s="309"/>
      <c s="309"/>
      <c s="315"/>
    </row>
    <row r="308" spans="6:18" ht="15.75">
      <c r="F308" s="15">
        <f t="shared" si="18"/>
        <v>0</v>
      </c>
      <c s="299">
        <f t="shared" si="19"/>
        <v>0</v>
      </c>
      <c s="300"/>
      <c s="307"/>
      <c s="300"/>
      <c s="300"/>
      <c s="307"/>
      <c s="308"/>
      <c s="311">
        <f t="shared" si="20"/>
        <v>0</v>
      </c>
      <c s="310">
        <f t="shared" si="21"/>
        <v>0</v>
      </c>
      <c s="309"/>
      <c s="309"/>
      <c s="315"/>
    </row>
    <row r="309" spans="6:18" ht="15.75">
      <c r="F309" s="15">
        <f t="shared" si="18"/>
        <v>0</v>
      </c>
      <c s="299">
        <f t="shared" si="19"/>
        <v>0</v>
      </c>
      <c s="300"/>
      <c s="307"/>
      <c s="300"/>
      <c s="300"/>
      <c s="307"/>
      <c s="308"/>
      <c s="311">
        <f t="shared" si="20"/>
        <v>0</v>
      </c>
      <c s="310">
        <f t="shared" si="21"/>
        <v>0</v>
      </c>
      <c s="309"/>
      <c s="309"/>
      <c s="315"/>
    </row>
    <row r="310" spans="6:18" ht="15.75">
      <c r="F310" s="15">
        <f t="shared" si="18"/>
        <v>0</v>
      </c>
      <c s="299">
        <f t="shared" si="19"/>
        <v>0</v>
      </c>
      <c s="300"/>
      <c s="307"/>
      <c s="300"/>
      <c s="300"/>
      <c s="307"/>
      <c s="308"/>
      <c s="311">
        <f t="shared" si="20"/>
        <v>0</v>
      </c>
      <c s="310">
        <f t="shared" si="21"/>
        <v>0</v>
      </c>
      <c s="309"/>
      <c s="309"/>
      <c s="315"/>
    </row>
    <row r="311" spans="6:18" ht="15.75">
      <c r="F311" s="15">
        <f t="shared" si="18"/>
        <v>0</v>
      </c>
      <c s="299">
        <f t="shared" si="19"/>
        <v>0</v>
      </c>
      <c s="300"/>
      <c s="307"/>
      <c s="300"/>
      <c s="300"/>
      <c s="307"/>
      <c s="308"/>
      <c s="311">
        <f t="shared" si="20"/>
        <v>0</v>
      </c>
      <c s="310">
        <f t="shared" si="21"/>
        <v>0</v>
      </c>
      <c s="309"/>
      <c s="309"/>
      <c s="315"/>
    </row>
    <row r="312" spans="6:18" ht="15.75">
      <c r="F312" s="15">
        <f t="shared" si="18"/>
        <v>0</v>
      </c>
      <c s="299">
        <f t="shared" si="19"/>
        <v>0</v>
      </c>
      <c s="300"/>
      <c s="307"/>
      <c s="300"/>
      <c s="300"/>
      <c s="307"/>
      <c s="308"/>
      <c s="311">
        <f t="shared" si="20"/>
        <v>0</v>
      </c>
      <c s="310">
        <f t="shared" si="21"/>
        <v>0</v>
      </c>
      <c s="309"/>
      <c s="309"/>
      <c s="315"/>
    </row>
    <row r="313" spans="6:18" ht="15.75">
      <c r="F313" s="15">
        <f t="shared" si="18"/>
        <v>0</v>
      </c>
      <c s="299">
        <f t="shared" si="19"/>
        <v>0</v>
      </c>
      <c s="300"/>
      <c s="307"/>
      <c s="300"/>
      <c s="300"/>
      <c s="307"/>
      <c s="308"/>
      <c s="311">
        <f t="shared" si="20"/>
        <v>0</v>
      </c>
      <c s="310">
        <f t="shared" si="21"/>
        <v>0</v>
      </c>
      <c s="309"/>
      <c s="309"/>
      <c s="315"/>
    </row>
    <row r="314" spans="6:18" ht="15.75">
      <c r="F314" s="15">
        <f t="shared" si="18"/>
        <v>0</v>
      </c>
      <c s="299">
        <f t="shared" si="19"/>
        <v>0</v>
      </c>
      <c s="300"/>
      <c s="307"/>
      <c s="300"/>
      <c s="300"/>
      <c s="307"/>
      <c s="308"/>
      <c s="311">
        <f t="shared" si="20"/>
        <v>0</v>
      </c>
      <c s="310">
        <f t="shared" si="21"/>
        <v>0</v>
      </c>
      <c s="309"/>
      <c s="309"/>
      <c s="315"/>
    </row>
    <row r="315" spans="6:18" ht="15.75">
      <c r="F315" s="15">
        <f t="shared" si="18"/>
        <v>0</v>
      </c>
      <c s="299">
        <f t="shared" si="19"/>
        <v>0</v>
      </c>
      <c s="300"/>
      <c s="307"/>
      <c s="300"/>
      <c s="300"/>
      <c s="307"/>
      <c s="308"/>
      <c s="311">
        <f t="shared" si="20"/>
        <v>0</v>
      </c>
      <c s="310">
        <f t="shared" si="21"/>
        <v>0</v>
      </c>
      <c s="309"/>
      <c s="309"/>
      <c s="315"/>
    </row>
    <row r="316" spans="6:18" ht="15.75">
      <c r="F316" s="15">
        <f t="shared" si="18"/>
        <v>0</v>
      </c>
      <c s="299">
        <f t="shared" si="19"/>
        <v>0</v>
      </c>
      <c s="300"/>
      <c s="307"/>
      <c s="300"/>
      <c s="300"/>
      <c s="307"/>
      <c s="308"/>
      <c s="311">
        <f t="shared" si="20"/>
        <v>0</v>
      </c>
      <c s="310">
        <f t="shared" si="21"/>
        <v>0</v>
      </c>
      <c s="309"/>
      <c s="309"/>
      <c s="315"/>
    </row>
    <row r="317" spans="6:18" ht="15.75">
      <c r="F317" s="15">
        <f t="shared" si="18"/>
        <v>0</v>
      </c>
      <c s="299">
        <f t="shared" si="19"/>
        <v>0</v>
      </c>
      <c s="300"/>
      <c s="307"/>
      <c s="300"/>
      <c s="300"/>
      <c s="307"/>
      <c s="308"/>
      <c s="311">
        <f t="shared" si="20"/>
        <v>0</v>
      </c>
      <c s="310">
        <f t="shared" si="21"/>
        <v>0</v>
      </c>
      <c s="309"/>
      <c s="309"/>
      <c s="315"/>
    </row>
    <row r="318" spans="6:18" ht="15.75">
      <c r="F318" s="15">
        <f t="shared" si="18"/>
        <v>0</v>
      </c>
      <c s="299">
        <f t="shared" si="19"/>
        <v>0</v>
      </c>
      <c s="300"/>
      <c s="307"/>
      <c s="300"/>
      <c s="300"/>
      <c s="307"/>
      <c s="308"/>
      <c s="311">
        <f t="shared" si="20"/>
        <v>0</v>
      </c>
      <c s="310">
        <f t="shared" si="21"/>
        <v>0</v>
      </c>
      <c s="309"/>
      <c s="309"/>
      <c s="315"/>
    </row>
    <row r="319" spans="6:18" ht="15.75">
      <c r="F319" s="15">
        <f t="shared" si="18"/>
        <v>0</v>
      </c>
      <c s="299">
        <f t="shared" si="19"/>
        <v>0</v>
      </c>
      <c s="300"/>
      <c s="307"/>
      <c s="300"/>
      <c s="300"/>
      <c s="307"/>
      <c s="308"/>
      <c s="311">
        <f t="shared" si="20"/>
        <v>0</v>
      </c>
      <c s="310">
        <f t="shared" si="21"/>
        <v>0</v>
      </c>
      <c s="309"/>
      <c s="309"/>
      <c s="315"/>
    </row>
    <row r="320" spans="6:18" ht="15.75">
      <c r="F320" s="15">
        <f t="shared" si="18"/>
        <v>0</v>
      </c>
      <c s="299">
        <f t="shared" si="19"/>
        <v>0</v>
      </c>
      <c s="300"/>
      <c s="307"/>
      <c s="300"/>
      <c s="300"/>
      <c s="307"/>
      <c s="308"/>
      <c s="311">
        <f t="shared" si="20"/>
        <v>0</v>
      </c>
      <c s="310">
        <f t="shared" si="21"/>
        <v>0</v>
      </c>
      <c s="309"/>
      <c s="309"/>
      <c s="315"/>
    </row>
    <row r="321" spans="6:18" ht="15.75">
      <c r="F321" s="15">
        <f t="shared" si="18"/>
        <v>0</v>
      </c>
      <c s="299">
        <f t="shared" si="19"/>
        <v>0</v>
      </c>
      <c s="300"/>
      <c s="307"/>
      <c s="300"/>
      <c s="300"/>
      <c s="307"/>
      <c s="308"/>
      <c s="311">
        <f t="shared" si="20"/>
        <v>0</v>
      </c>
      <c s="310">
        <f t="shared" si="21"/>
        <v>0</v>
      </c>
      <c s="309"/>
      <c s="309"/>
      <c s="315"/>
    </row>
    <row r="322" spans="6:18" ht="15.75">
      <c r="F322" s="15">
        <f t="shared" si="18"/>
        <v>0</v>
      </c>
      <c s="299">
        <f t="shared" si="19"/>
        <v>0</v>
      </c>
      <c s="300"/>
      <c s="307"/>
      <c s="300"/>
      <c s="300"/>
      <c s="307"/>
      <c s="308"/>
      <c s="311">
        <f t="shared" si="20"/>
        <v>0</v>
      </c>
      <c s="310">
        <f t="shared" si="21"/>
        <v>0</v>
      </c>
      <c s="309"/>
      <c s="309"/>
      <c s="315"/>
    </row>
    <row r="323" spans="6:18" ht="15.75">
      <c r="F323" s="15">
        <f t="shared" si="18"/>
        <v>0</v>
      </c>
      <c s="299">
        <f t="shared" si="19"/>
        <v>0</v>
      </c>
      <c s="300"/>
      <c s="307"/>
      <c s="300"/>
      <c s="300"/>
      <c s="307"/>
      <c s="308"/>
      <c s="311">
        <f t="shared" si="20"/>
        <v>0</v>
      </c>
      <c s="310">
        <f t="shared" si="21"/>
        <v>0</v>
      </c>
      <c s="309"/>
      <c s="309"/>
      <c s="315"/>
    </row>
    <row r="324" spans="6:18" ht="15.75">
      <c r="F324" s="15">
        <f t="shared" si="18"/>
        <v>0</v>
      </c>
      <c s="299">
        <f t="shared" si="19"/>
        <v>0</v>
      </c>
      <c s="300"/>
      <c s="307"/>
      <c s="300"/>
      <c s="300"/>
      <c s="307"/>
      <c s="308"/>
      <c s="311">
        <f t="shared" si="20"/>
        <v>0</v>
      </c>
      <c s="310">
        <f t="shared" si="21"/>
        <v>0</v>
      </c>
      <c s="309"/>
      <c s="309"/>
      <c s="315"/>
    </row>
    <row r="325" spans="6:18" ht="15.75">
      <c r="F325" s="15">
        <f t="shared" si="18"/>
        <v>0</v>
      </c>
      <c s="299">
        <f t="shared" si="19"/>
        <v>0</v>
      </c>
      <c s="300"/>
      <c s="307"/>
      <c s="300"/>
      <c s="300"/>
      <c s="307"/>
      <c s="308"/>
      <c s="311">
        <f t="shared" si="20"/>
        <v>0</v>
      </c>
      <c s="310">
        <f t="shared" si="21"/>
        <v>0</v>
      </c>
      <c s="309"/>
      <c s="309"/>
      <c s="315"/>
    </row>
    <row r="326" spans="6:18" ht="15.75">
      <c r="F326" s="15">
        <f t="shared" si="18"/>
        <v>0</v>
      </c>
      <c s="299">
        <f t="shared" si="19"/>
        <v>0</v>
      </c>
      <c s="300"/>
      <c s="307"/>
      <c s="300"/>
      <c s="300"/>
      <c s="307"/>
      <c s="308"/>
      <c s="311">
        <f t="shared" si="20"/>
        <v>0</v>
      </c>
      <c s="310">
        <f t="shared" si="21"/>
        <v>0</v>
      </c>
      <c s="309"/>
      <c s="309"/>
      <c s="315"/>
    </row>
    <row r="327" spans="6:18" ht="15.75">
      <c r="F327" s="15">
        <f t="shared" si="18"/>
        <v>0</v>
      </c>
      <c s="299">
        <f t="shared" si="19"/>
        <v>0</v>
      </c>
      <c s="300"/>
      <c s="307"/>
      <c s="300"/>
      <c s="300"/>
      <c s="307"/>
      <c s="308"/>
      <c s="311">
        <f t="shared" si="20"/>
        <v>0</v>
      </c>
      <c s="310">
        <f t="shared" si="21"/>
        <v>0</v>
      </c>
      <c s="309"/>
      <c s="309"/>
      <c s="315"/>
    </row>
    <row r="328" spans="6:18" ht="15.75">
      <c r="F328" s="15">
        <f t="shared" si="22" ref="F328:F391">IF(G328&gt;=1,(IF(LEN(R328)=0,(IF(N328&gt;=18,1,0)),0)),0)</f>
        <v>0</v>
      </c>
      <c s="299">
        <f t="shared" si="19"/>
        <v>0</v>
      </c>
      <c s="300"/>
      <c s="307"/>
      <c s="300"/>
      <c s="300"/>
      <c s="307"/>
      <c s="308"/>
      <c s="311">
        <f t="shared" si="20"/>
        <v>0</v>
      </c>
      <c s="310">
        <f t="shared" si="21"/>
        <v>0</v>
      </c>
      <c s="309"/>
      <c s="309"/>
      <c s="315"/>
    </row>
    <row r="329" spans="6:18" ht="15.75">
      <c r="F329" s="15">
        <f t="shared" si="22"/>
        <v>0</v>
      </c>
      <c s="299">
        <f t="shared" si="23" ref="G329:G392">IFERROR(IF(LEN(J329)&gt;=2,(IF(LEN(L329)&gt;=1,1,0)),0),0)</f>
        <v>0</v>
      </c>
      <c s="300"/>
      <c s="307"/>
      <c s="300"/>
      <c s="300"/>
      <c s="307"/>
      <c s="308"/>
      <c s="311">
        <f t="shared" si="24" ref="N329:N392">IFERROR(IF(G329&gt;=1,(IF(M328&gt;=$B$1,ROUNDDOWN(($A$1-M329)/365,0),0)),0),0)</f>
        <v>0</v>
      </c>
      <c s="310">
        <f t="shared" si="25" ref="O329:O392">IF(N329&gt;=18,ROUNDDOWN((($A$1-M329)-N329*365)/30,0),0)</f>
        <v>0</v>
      </c>
      <c s="309"/>
      <c s="309"/>
      <c s="315"/>
    </row>
    <row r="330" spans="6:18" ht="15.75">
      <c r="F330" s="15">
        <f t="shared" si="22"/>
        <v>0</v>
      </c>
      <c s="299">
        <f t="shared" si="23"/>
        <v>0</v>
      </c>
      <c s="300"/>
      <c s="307"/>
      <c s="300"/>
      <c s="300"/>
      <c s="307"/>
      <c s="308"/>
      <c s="311">
        <f t="shared" si="24"/>
        <v>0</v>
      </c>
      <c s="310">
        <f t="shared" si="25"/>
        <v>0</v>
      </c>
      <c s="309"/>
      <c s="309"/>
      <c s="315"/>
    </row>
    <row r="331" spans="6:18" ht="15.75">
      <c r="F331" s="15">
        <f t="shared" si="22"/>
        <v>0</v>
      </c>
      <c s="299">
        <f t="shared" si="23"/>
        <v>0</v>
      </c>
      <c s="300"/>
      <c s="307"/>
      <c s="300"/>
      <c s="300"/>
      <c s="307"/>
      <c s="308"/>
      <c s="311">
        <f t="shared" si="24"/>
        <v>0</v>
      </c>
      <c s="310">
        <f t="shared" si="25"/>
        <v>0</v>
      </c>
      <c s="309"/>
      <c s="309"/>
      <c s="315"/>
    </row>
    <row r="332" spans="6:18" ht="15.75">
      <c r="F332" s="15">
        <f t="shared" si="22"/>
        <v>0</v>
      </c>
      <c s="299">
        <f t="shared" si="23"/>
        <v>0</v>
      </c>
      <c s="300"/>
      <c s="307"/>
      <c s="300"/>
      <c s="300"/>
      <c s="307"/>
      <c s="308"/>
      <c s="311">
        <f t="shared" si="24"/>
        <v>0</v>
      </c>
      <c s="310">
        <f t="shared" si="25"/>
        <v>0</v>
      </c>
      <c s="309"/>
      <c s="309"/>
      <c s="315"/>
    </row>
    <row r="333" spans="6:18" ht="15.75">
      <c r="F333" s="15">
        <f t="shared" si="22"/>
        <v>0</v>
      </c>
      <c s="299">
        <f t="shared" si="23"/>
        <v>0</v>
      </c>
      <c s="300"/>
      <c s="307"/>
      <c s="300"/>
      <c s="300"/>
      <c s="307"/>
      <c s="308"/>
      <c s="311">
        <f t="shared" si="24"/>
        <v>0</v>
      </c>
      <c s="310">
        <f t="shared" si="25"/>
        <v>0</v>
      </c>
      <c s="309"/>
      <c s="309"/>
      <c s="315"/>
    </row>
    <row r="334" spans="6:18" ht="15.75">
      <c r="F334" s="15">
        <f t="shared" si="22"/>
        <v>0</v>
      </c>
      <c s="299">
        <f t="shared" si="23"/>
        <v>0</v>
      </c>
      <c s="300"/>
      <c s="307"/>
      <c s="300"/>
      <c s="300"/>
      <c s="307"/>
      <c s="308"/>
      <c s="311">
        <f t="shared" si="24"/>
        <v>0</v>
      </c>
      <c s="310">
        <f t="shared" si="25"/>
        <v>0</v>
      </c>
      <c s="309"/>
      <c s="309"/>
      <c s="315"/>
    </row>
    <row r="335" spans="6:18" ht="15.75">
      <c r="F335" s="15">
        <f t="shared" si="22"/>
        <v>0</v>
      </c>
      <c s="299">
        <f t="shared" si="23"/>
        <v>0</v>
      </c>
      <c s="300"/>
      <c s="307"/>
      <c s="300"/>
      <c s="300"/>
      <c s="307"/>
      <c s="308"/>
      <c s="311">
        <f t="shared" si="24"/>
        <v>0</v>
      </c>
      <c s="310">
        <f t="shared" si="25"/>
        <v>0</v>
      </c>
      <c s="309"/>
      <c s="309"/>
      <c s="315"/>
    </row>
    <row r="336" spans="6:18" ht="15.75">
      <c r="F336" s="15">
        <f t="shared" si="22"/>
        <v>0</v>
      </c>
      <c s="299">
        <f t="shared" si="23"/>
        <v>0</v>
      </c>
      <c s="300"/>
      <c s="307"/>
      <c s="300"/>
      <c s="300"/>
      <c s="307"/>
      <c s="308"/>
      <c s="311">
        <f t="shared" si="24"/>
        <v>0</v>
      </c>
      <c s="310">
        <f t="shared" si="25"/>
        <v>0</v>
      </c>
      <c s="309"/>
      <c s="309"/>
      <c s="315"/>
    </row>
    <row r="337" spans="6:18" ht="15.75">
      <c r="F337" s="15">
        <f t="shared" si="22"/>
        <v>0</v>
      </c>
      <c s="299">
        <f t="shared" si="23"/>
        <v>0</v>
      </c>
      <c s="300"/>
      <c s="307"/>
      <c s="300"/>
      <c s="300"/>
      <c s="307"/>
      <c s="308"/>
      <c s="311">
        <f t="shared" si="24"/>
        <v>0</v>
      </c>
      <c s="310">
        <f t="shared" si="25"/>
        <v>0</v>
      </c>
      <c s="309"/>
      <c s="309"/>
      <c s="315"/>
    </row>
    <row r="338" spans="6:18" ht="15.75">
      <c r="F338" s="15">
        <f t="shared" si="22"/>
        <v>0</v>
      </c>
      <c s="299">
        <f t="shared" si="23"/>
        <v>0</v>
      </c>
      <c s="300"/>
      <c s="307"/>
      <c s="300"/>
      <c s="300"/>
      <c s="307"/>
      <c s="308"/>
      <c s="311">
        <f t="shared" si="24"/>
        <v>0</v>
      </c>
      <c s="310">
        <f t="shared" si="25"/>
        <v>0</v>
      </c>
      <c s="309"/>
      <c s="309"/>
      <c s="315"/>
    </row>
    <row r="339" spans="6:18" ht="15.75">
      <c r="F339" s="15">
        <f t="shared" si="22"/>
        <v>0</v>
      </c>
      <c s="299">
        <f t="shared" si="23"/>
        <v>0</v>
      </c>
      <c s="300"/>
      <c s="307"/>
      <c s="300"/>
      <c s="300"/>
      <c s="307"/>
      <c s="308"/>
      <c s="311">
        <f t="shared" si="24"/>
        <v>0</v>
      </c>
      <c s="310">
        <f t="shared" si="25"/>
        <v>0</v>
      </c>
      <c s="309"/>
      <c s="309"/>
      <c s="315"/>
    </row>
    <row r="340" spans="6:18" ht="15.75">
      <c r="F340" s="15">
        <f t="shared" si="22"/>
        <v>0</v>
      </c>
      <c s="299">
        <f t="shared" si="23"/>
        <v>0</v>
      </c>
      <c s="300"/>
      <c s="307"/>
      <c s="300"/>
      <c s="300"/>
      <c s="307"/>
      <c s="308"/>
      <c s="311">
        <f t="shared" si="24"/>
        <v>0</v>
      </c>
      <c s="310">
        <f t="shared" si="25"/>
        <v>0</v>
      </c>
      <c s="309"/>
      <c s="309"/>
      <c s="315"/>
    </row>
    <row r="341" spans="6:18" ht="15.75">
      <c r="F341" s="15">
        <f t="shared" si="22"/>
        <v>0</v>
      </c>
      <c s="299">
        <f t="shared" si="23"/>
        <v>0</v>
      </c>
      <c s="300"/>
      <c s="307"/>
      <c s="300"/>
      <c s="300"/>
      <c s="307"/>
      <c s="308"/>
      <c s="311">
        <f t="shared" si="24"/>
        <v>0</v>
      </c>
      <c s="310">
        <f t="shared" si="25"/>
        <v>0</v>
      </c>
      <c s="309"/>
      <c s="309"/>
      <c s="315"/>
    </row>
    <row r="342" spans="6:18" ht="15.75">
      <c r="F342" s="15">
        <f t="shared" si="22"/>
        <v>0</v>
      </c>
      <c s="299">
        <f t="shared" si="23"/>
        <v>0</v>
      </c>
      <c s="300"/>
      <c s="307"/>
      <c s="300"/>
      <c s="300"/>
      <c s="307"/>
      <c s="308"/>
      <c s="311">
        <f t="shared" si="24"/>
        <v>0</v>
      </c>
      <c s="310">
        <f t="shared" si="25"/>
        <v>0</v>
      </c>
      <c s="309"/>
      <c s="309"/>
      <c s="315"/>
    </row>
    <row r="343" spans="6:18" ht="15.75">
      <c r="F343" s="15">
        <f t="shared" si="22"/>
        <v>0</v>
      </c>
      <c s="299">
        <f t="shared" si="23"/>
        <v>0</v>
      </c>
      <c s="300"/>
      <c s="307"/>
      <c s="300"/>
      <c s="300"/>
      <c s="307"/>
      <c s="308"/>
      <c s="311">
        <f t="shared" si="24"/>
        <v>0</v>
      </c>
      <c s="310">
        <f t="shared" si="25"/>
        <v>0</v>
      </c>
      <c s="309"/>
      <c s="309"/>
      <c s="315"/>
    </row>
    <row r="344" spans="6:18" ht="15.75">
      <c r="F344" s="15">
        <f t="shared" si="22"/>
        <v>0</v>
      </c>
      <c s="299">
        <f t="shared" si="23"/>
        <v>0</v>
      </c>
      <c s="300"/>
      <c s="307"/>
      <c s="300"/>
      <c s="300"/>
      <c s="307"/>
      <c s="308"/>
      <c s="311">
        <f t="shared" si="24"/>
        <v>0</v>
      </c>
      <c s="310">
        <f t="shared" si="25"/>
        <v>0</v>
      </c>
      <c s="309"/>
      <c s="309"/>
      <c s="315"/>
    </row>
    <row r="345" spans="6:18" ht="15.75">
      <c r="F345" s="15">
        <f t="shared" si="22"/>
        <v>0</v>
      </c>
      <c s="299">
        <f t="shared" si="23"/>
        <v>0</v>
      </c>
      <c s="300"/>
      <c s="307"/>
      <c s="300"/>
      <c s="300"/>
      <c s="307"/>
      <c s="308"/>
      <c s="311">
        <f t="shared" si="24"/>
        <v>0</v>
      </c>
      <c s="310">
        <f t="shared" si="25"/>
        <v>0</v>
      </c>
      <c s="309"/>
      <c s="309"/>
      <c s="315"/>
    </row>
    <row r="346" spans="6:18" ht="15.75">
      <c r="F346" s="15">
        <f t="shared" si="22"/>
        <v>0</v>
      </c>
      <c s="299">
        <f t="shared" si="23"/>
        <v>0</v>
      </c>
      <c s="300"/>
      <c s="307"/>
      <c s="300"/>
      <c s="300"/>
      <c s="307"/>
      <c s="308"/>
      <c s="311">
        <f t="shared" si="24"/>
        <v>0</v>
      </c>
      <c s="310">
        <f t="shared" si="25"/>
        <v>0</v>
      </c>
      <c s="309"/>
      <c s="309"/>
      <c s="315"/>
    </row>
    <row r="347" spans="6:18" ht="15.75">
      <c r="F347" s="15">
        <f t="shared" si="22"/>
        <v>0</v>
      </c>
      <c s="299">
        <f t="shared" si="23"/>
        <v>0</v>
      </c>
      <c s="300"/>
      <c s="307"/>
      <c s="300"/>
      <c s="300"/>
      <c s="307"/>
      <c s="308"/>
      <c s="311">
        <f t="shared" si="24"/>
        <v>0</v>
      </c>
      <c s="310">
        <f t="shared" si="25"/>
        <v>0</v>
      </c>
      <c s="309"/>
      <c s="309"/>
      <c s="315"/>
    </row>
    <row r="348" spans="6:18" ht="15.75">
      <c r="F348" s="15">
        <f t="shared" si="22"/>
        <v>0</v>
      </c>
      <c s="299">
        <f t="shared" si="23"/>
        <v>0</v>
      </c>
      <c s="300"/>
      <c s="307"/>
      <c s="300"/>
      <c s="300"/>
      <c s="307"/>
      <c s="308"/>
      <c s="311">
        <f t="shared" si="24"/>
        <v>0</v>
      </c>
      <c s="310">
        <f t="shared" si="25"/>
        <v>0</v>
      </c>
      <c s="309"/>
      <c s="309"/>
      <c s="315"/>
    </row>
    <row r="349" spans="6:18" ht="15.75">
      <c r="F349" s="15">
        <f t="shared" si="22"/>
        <v>0</v>
      </c>
      <c s="299">
        <f t="shared" si="23"/>
        <v>0</v>
      </c>
      <c s="300"/>
      <c s="307"/>
      <c s="300"/>
      <c s="300"/>
      <c s="307"/>
      <c s="308"/>
      <c s="311">
        <f t="shared" si="24"/>
        <v>0</v>
      </c>
      <c s="310">
        <f t="shared" si="25"/>
        <v>0</v>
      </c>
      <c s="309"/>
      <c s="309"/>
      <c s="315"/>
    </row>
    <row r="350" spans="6:18" ht="15.75">
      <c r="F350" s="15">
        <f t="shared" si="22"/>
        <v>0</v>
      </c>
      <c s="299">
        <f t="shared" si="23"/>
        <v>0</v>
      </c>
      <c s="300"/>
      <c s="307"/>
      <c s="300"/>
      <c s="300"/>
      <c s="307"/>
      <c s="308"/>
      <c s="311">
        <f t="shared" si="24"/>
        <v>0</v>
      </c>
      <c s="310">
        <f t="shared" si="25"/>
        <v>0</v>
      </c>
      <c s="309"/>
      <c s="309"/>
      <c s="315"/>
    </row>
    <row r="351" spans="6:18" ht="15.75">
      <c r="F351" s="15">
        <f t="shared" si="22"/>
        <v>0</v>
      </c>
      <c s="299">
        <f t="shared" si="23"/>
        <v>0</v>
      </c>
      <c s="300"/>
      <c s="307"/>
      <c s="300"/>
      <c s="300"/>
      <c s="307"/>
      <c s="308"/>
      <c s="311">
        <f t="shared" si="24"/>
        <v>0</v>
      </c>
      <c s="310">
        <f t="shared" si="25"/>
        <v>0</v>
      </c>
      <c s="309"/>
      <c s="309"/>
      <c s="315"/>
    </row>
    <row r="352" spans="6:18" ht="15.75">
      <c r="F352" s="15">
        <f t="shared" si="22"/>
        <v>0</v>
      </c>
      <c s="299">
        <f t="shared" si="23"/>
        <v>0</v>
      </c>
      <c s="300"/>
      <c s="307"/>
      <c s="300"/>
      <c s="300"/>
      <c s="307"/>
      <c s="308"/>
      <c s="311">
        <f t="shared" si="24"/>
        <v>0</v>
      </c>
      <c s="310">
        <f t="shared" si="25"/>
        <v>0</v>
      </c>
      <c s="309"/>
      <c s="309"/>
      <c s="315"/>
    </row>
    <row r="353" spans="6:18" ht="15.75">
      <c r="F353" s="15">
        <f t="shared" si="22"/>
        <v>0</v>
      </c>
      <c s="299">
        <f t="shared" si="23"/>
        <v>0</v>
      </c>
      <c s="300"/>
      <c s="307"/>
      <c s="300"/>
      <c s="300"/>
      <c s="307"/>
      <c s="308"/>
      <c s="311">
        <f t="shared" si="24"/>
        <v>0</v>
      </c>
      <c s="310">
        <f t="shared" si="25"/>
        <v>0</v>
      </c>
      <c s="309"/>
      <c s="309"/>
      <c s="315"/>
    </row>
    <row r="354" spans="6:18" ht="15.75">
      <c r="F354" s="15">
        <f t="shared" si="22"/>
        <v>0</v>
      </c>
      <c s="299">
        <f t="shared" si="23"/>
        <v>0</v>
      </c>
      <c s="300"/>
      <c s="307"/>
      <c s="300"/>
      <c s="300"/>
      <c s="307"/>
      <c s="308"/>
      <c s="311">
        <f t="shared" si="24"/>
        <v>0</v>
      </c>
      <c s="310">
        <f t="shared" si="25"/>
        <v>0</v>
      </c>
      <c s="309"/>
      <c s="309"/>
      <c s="315"/>
    </row>
    <row r="355" spans="6:18" ht="15.75">
      <c r="F355" s="15">
        <f t="shared" si="22"/>
        <v>0</v>
      </c>
      <c s="299">
        <f t="shared" si="23"/>
        <v>0</v>
      </c>
      <c s="300"/>
      <c s="307"/>
      <c s="300"/>
      <c s="300"/>
      <c s="307"/>
      <c s="308"/>
      <c s="311">
        <f t="shared" si="24"/>
        <v>0</v>
      </c>
      <c s="310">
        <f t="shared" si="25"/>
        <v>0</v>
      </c>
      <c s="309"/>
      <c s="309"/>
      <c s="315"/>
    </row>
    <row r="356" spans="6:18" ht="15.75">
      <c r="F356" s="15">
        <f t="shared" si="22"/>
        <v>0</v>
      </c>
      <c s="299">
        <f t="shared" si="23"/>
        <v>0</v>
      </c>
      <c s="300"/>
      <c s="307"/>
      <c s="300"/>
      <c s="300"/>
      <c s="307"/>
      <c s="308"/>
      <c s="311">
        <f t="shared" si="24"/>
        <v>0</v>
      </c>
      <c s="310">
        <f t="shared" si="25"/>
        <v>0</v>
      </c>
      <c s="309"/>
      <c s="309"/>
      <c s="315"/>
    </row>
    <row r="357" spans="6:18" ht="15.75">
      <c r="F357" s="15">
        <f t="shared" si="22"/>
        <v>0</v>
      </c>
      <c s="299">
        <f t="shared" si="23"/>
        <v>0</v>
      </c>
      <c s="300"/>
      <c s="307"/>
      <c s="300"/>
      <c s="300"/>
      <c s="307"/>
      <c s="308"/>
      <c s="311">
        <f t="shared" si="24"/>
        <v>0</v>
      </c>
      <c s="310">
        <f t="shared" si="25"/>
        <v>0</v>
      </c>
      <c s="309"/>
      <c s="309"/>
      <c s="315"/>
    </row>
    <row r="358" spans="6:18" ht="15.75">
      <c r="F358" s="15">
        <f t="shared" si="22"/>
        <v>0</v>
      </c>
      <c s="299">
        <f t="shared" si="23"/>
        <v>0</v>
      </c>
      <c s="300"/>
      <c s="307"/>
      <c s="300"/>
      <c s="300"/>
      <c s="307"/>
      <c s="308"/>
      <c s="311">
        <f t="shared" si="24"/>
        <v>0</v>
      </c>
      <c s="310">
        <f t="shared" si="25"/>
        <v>0</v>
      </c>
      <c s="309"/>
      <c s="309"/>
      <c s="315"/>
    </row>
    <row r="359" spans="6:18" ht="15.75">
      <c r="F359" s="15">
        <f t="shared" si="22"/>
        <v>0</v>
      </c>
      <c s="299">
        <f t="shared" si="23"/>
        <v>0</v>
      </c>
      <c s="300"/>
      <c s="307"/>
      <c s="300"/>
      <c s="300"/>
      <c s="307"/>
      <c s="308"/>
      <c s="311">
        <f t="shared" si="24"/>
        <v>0</v>
      </c>
      <c s="310">
        <f t="shared" si="25"/>
        <v>0</v>
      </c>
      <c s="309"/>
      <c s="309"/>
      <c s="315"/>
    </row>
    <row r="360" spans="6:18" ht="15.75">
      <c r="F360" s="15">
        <f t="shared" si="22"/>
        <v>0</v>
      </c>
      <c s="299">
        <f t="shared" si="23"/>
        <v>0</v>
      </c>
      <c s="300"/>
      <c s="307"/>
      <c s="300"/>
      <c s="300"/>
      <c s="307"/>
      <c s="308"/>
      <c s="311">
        <f t="shared" si="24"/>
        <v>0</v>
      </c>
      <c s="310">
        <f t="shared" si="25"/>
        <v>0</v>
      </c>
      <c s="309"/>
      <c s="309"/>
      <c s="315"/>
    </row>
    <row r="361" spans="6:18" ht="15.75">
      <c r="F361" s="15">
        <f t="shared" si="22"/>
        <v>0</v>
      </c>
      <c s="299">
        <f t="shared" si="23"/>
        <v>0</v>
      </c>
      <c s="300"/>
      <c s="307"/>
      <c s="300"/>
      <c s="300"/>
      <c s="307"/>
      <c s="308"/>
      <c s="311">
        <f t="shared" si="24"/>
        <v>0</v>
      </c>
      <c s="310">
        <f t="shared" si="25"/>
        <v>0</v>
      </c>
      <c s="309"/>
      <c s="309"/>
      <c s="315"/>
    </row>
    <row r="362" spans="6:18" ht="15.75">
      <c r="F362" s="15">
        <f t="shared" si="22"/>
        <v>0</v>
      </c>
      <c s="299">
        <f t="shared" si="23"/>
        <v>0</v>
      </c>
      <c s="300"/>
      <c s="307"/>
      <c s="300"/>
      <c s="300"/>
      <c s="307"/>
      <c s="308"/>
      <c s="311">
        <f t="shared" si="24"/>
        <v>0</v>
      </c>
      <c s="310">
        <f t="shared" si="25"/>
        <v>0</v>
      </c>
      <c s="309"/>
      <c s="309"/>
      <c s="315"/>
    </row>
    <row r="363" spans="6:18" ht="15.75">
      <c r="F363" s="15">
        <f t="shared" si="22"/>
        <v>0</v>
      </c>
      <c s="299">
        <f t="shared" si="23"/>
        <v>0</v>
      </c>
      <c s="300"/>
      <c s="307"/>
      <c s="300"/>
      <c s="300"/>
      <c s="307"/>
      <c s="308"/>
      <c s="311">
        <f t="shared" si="24"/>
        <v>0</v>
      </c>
      <c s="310">
        <f t="shared" si="25"/>
        <v>0</v>
      </c>
      <c s="309"/>
      <c s="309"/>
      <c s="315"/>
    </row>
    <row r="364" spans="6:18" ht="15.75">
      <c r="F364" s="15">
        <f t="shared" si="22"/>
        <v>0</v>
      </c>
      <c s="299">
        <f t="shared" si="23"/>
        <v>0</v>
      </c>
      <c s="300"/>
      <c s="307"/>
      <c s="300"/>
      <c s="300"/>
      <c s="307"/>
      <c s="308"/>
      <c s="311">
        <f t="shared" si="24"/>
        <v>0</v>
      </c>
      <c s="310">
        <f t="shared" si="25"/>
        <v>0</v>
      </c>
      <c s="309"/>
      <c s="309"/>
      <c s="315"/>
    </row>
    <row r="365" spans="6:18" ht="15.75">
      <c r="F365" s="15">
        <f t="shared" si="22"/>
        <v>0</v>
      </c>
      <c s="299">
        <f t="shared" si="23"/>
        <v>0</v>
      </c>
      <c s="300"/>
      <c s="307"/>
      <c s="300"/>
      <c s="300"/>
      <c s="307"/>
      <c s="308"/>
      <c s="311">
        <f t="shared" si="24"/>
        <v>0</v>
      </c>
      <c s="310">
        <f t="shared" si="25"/>
        <v>0</v>
      </c>
      <c s="309"/>
      <c s="309"/>
      <c s="315"/>
    </row>
    <row r="366" spans="6:18" ht="15.75">
      <c r="F366" s="15">
        <f t="shared" si="22"/>
        <v>0</v>
      </c>
      <c s="299">
        <f t="shared" si="23"/>
        <v>0</v>
      </c>
      <c s="300"/>
      <c s="307"/>
      <c s="300"/>
      <c s="300"/>
      <c s="307"/>
      <c s="308"/>
      <c s="311">
        <f t="shared" si="24"/>
        <v>0</v>
      </c>
      <c s="310">
        <f t="shared" si="25"/>
        <v>0</v>
      </c>
      <c s="309"/>
      <c s="309"/>
      <c s="315"/>
    </row>
    <row r="367" spans="6:18" ht="15.75">
      <c r="F367" s="15">
        <f t="shared" si="22"/>
        <v>0</v>
      </c>
      <c s="299">
        <f t="shared" si="23"/>
        <v>0</v>
      </c>
      <c s="300"/>
      <c s="307"/>
      <c s="300"/>
      <c s="300"/>
      <c s="307"/>
      <c s="308"/>
      <c s="311">
        <f t="shared" si="24"/>
        <v>0</v>
      </c>
      <c s="310">
        <f t="shared" si="25"/>
        <v>0</v>
      </c>
      <c s="309"/>
      <c s="309"/>
      <c s="315"/>
    </row>
    <row r="368" spans="6:18" ht="15.75">
      <c r="F368" s="15">
        <f t="shared" si="22"/>
        <v>0</v>
      </c>
      <c s="299">
        <f t="shared" si="23"/>
        <v>0</v>
      </c>
      <c s="300"/>
      <c s="307"/>
      <c s="300"/>
      <c s="300"/>
      <c s="307"/>
      <c s="308"/>
      <c s="311">
        <f t="shared" si="24"/>
        <v>0</v>
      </c>
      <c s="310">
        <f t="shared" si="25"/>
        <v>0</v>
      </c>
      <c s="309"/>
      <c s="309"/>
      <c s="315"/>
    </row>
    <row r="369" spans="6:18" ht="15.75">
      <c r="F369" s="15">
        <f t="shared" si="22"/>
        <v>0</v>
      </c>
      <c s="299">
        <f t="shared" si="23"/>
        <v>0</v>
      </c>
      <c s="300"/>
      <c s="307"/>
      <c s="300"/>
      <c s="300"/>
      <c s="307"/>
      <c s="308"/>
      <c s="311">
        <f t="shared" si="24"/>
        <v>0</v>
      </c>
      <c s="310">
        <f t="shared" si="25"/>
        <v>0</v>
      </c>
      <c s="309"/>
      <c s="309"/>
      <c s="315"/>
    </row>
    <row r="370" spans="6:18" ht="15.75">
      <c r="F370" s="15">
        <f t="shared" si="22"/>
        <v>0</v>
      </c>
      <c s="299">
        <f t="shared" si="23"/>
        <v>0</v>
      </c>
      <c s="300"/>
      <c s="307"/>
      <c s="300"/>
      <c s="300"/>
      <c s="307"/>
      <c s="308"/>
      <c s="311">
        <f t="shared" si="24"/>
        <v>0</v>
      </c>
      <c s="310">
        <f t="shared" si="25"/>
        <v>0</v>
      </c>
      <c s="309"/>
      <c s="309"/>
      <c s="315"/>
    </row>
    <row r="371" spans="6:18" ht="15.75">
      <c r="F371" s="15">
        <f t="shared" si="22"/>
        <v>0</v>
      </c>
      <c s="299">
        <f t="shared" si="23"/>
        <v>0</v>
      </c>
      <c s="300"/>
      <c s="307"/>
      <c s="300"/>
      <c s="300"/>
      <c s="307"/>
      <c s="308"/>
      <c s="311">
        <f t="shared" si="24"/>
        <v>0</v>
      </c>
      <c s="310">
        <f t="shared" si="25"/>
        <v>0</v>
      </c>
      <c s="309"/>
      <c s="309"/>
      <c s="315"/>
    </row>
    <row r="372" spans="6:18" ht="15.75">
      <c r="F372" s="15">
        <f t="shared" si="22"/>
        <v>0</v>
      </c>
      <c s="299">
        <f t="shared" si="23"/>
        <v>0</v>
      </c>
      <c s="300"/>
      <c s="307"/>
      <c s="300"/>
      <c s="300"/>
      <c s="307"/>
      <c s="308"/>
      <c s="311">
        <f t="shared" si="24"/>
        <v>0</v>
      </c>
      <c s="310">
        <f t="shared" si="25"/>
        <v>0</v>
      </c>
      <c s="309"/>
      <c s="309"/>
      <c s="315"/>
    </row>
    <row r="373" spans="6:18" ht="15.75">
      <c r="F373" s="15">
        <f t="shared" si="22"/>
        <v>0</v>
      </c>
      <c s="299">
        <f t="shared" si="23"/>
        <v>0</v>
      </c>
      <c s="300"/>
      <c s="307"/>
      <c s="300"/>
      <c s="300"/>
      <c s="307"/>
      <c s="308"/>
      <c s="311">
        <f t="shared" si="24"/>
        <v>0</v>
      </c>
      <c s="310">
        <f t="shared" si="25"/>
        <v>0</v>
      </c>
      <c s="309"/>
      <c s="309"/>
      <c s="315"/>
    </row>
    <row r="374" spans="6:18" ht="15.75">
      <c r="F374" s="15">
        <f t="shared" si="22"/>
        <v>0</v>
      </c>
      <c s="299">
        <f t="shared" si="23"/>
        <v>0</v>
      </c>
      <c s="300"/>
      <c s="307"/>
      <c s="300"/>
      <c s="300"/>
      <c s="307"/>
      <c s="308"/>
      <c s="311">
        <f t="shared" si="24"/>
        <v>0</v>
      </c>
      <c s="310">
        <f t="shared" si="25"/>
        <v>0</v>
      </c>
      <c s="309"/>
      <c s="309"/>
      <c s="315"/>
    </row>
    <row r="375" spans="6:18" ht="15.75">
      <c r="F375" s="15">
        <f t="shared" si="22"/>
        <v>0</v>
      </c>
      <c s="299">
        <f t="shared" si="23"/>
        <v>0</v>
      </c>
      <c s="300"/>
      <c s="307"/>
      <c s="300"/>
      <c s="300"/>
      <c s="307"/>
      <c s="308"/>
      <c s="311">
        <f t="shared" si="24"/>
        <v>0</v>
      </c>
      <c s="310">
        <f t="shared" si="25"/>
        <v>0</v>
      </c>
      <c s="309"/>
      <c s="309"/>
      <c s="315"/>
    </row>
    <row r="376" spans="6:18" ht="15.75">
      <c r="F376" s="15">
        <f t="shared" si="22"/>
        <v>0</v>
      </c>
      <c s="299">
        <f t="shared" si="23"/>
        <v>0</v>
      </c>
      <c s="300"/>
      <c s="307"/>
      <c s="300"/>
      <c s="300"/>
      <c s="307"/>
      <c s="308"/>
      <c s="311">
        <f t="shared" si="24"/>
        <v>0</v>
      </c>
      <c s="310">
        <f t="shared" si="25"/>
        <v>0</v>
      </c>
      <c s="309"/>
      <c s="309"/>
      <c s="315"/>
    </row>
    <row r="377" spans="6:18" ht="15.75">
      <c r="F377" s="15">
        <f t="shared" si="22"/>
        <v>0</v>
      </c>
      <c s="299">
        <f t="shared" si="23"/>
        <v>0</v>
      </c>
      <c s="300"/>
      <c s="307"/>
      <c s="300"/>
      <c s="300"/>
      <c s="307"/>
      <c s="308"/>
      <c s="311">
        <f t="shared" si="24"/>
        <v>0</v>
      </c>
      <c s="310">
        <f t="shared" si="25"/>
        <v>0</v>
      </c>
      <c s="309"/>
      <c s="309"/>
      <c s="315"/>
    </row>
    <row r="378" spans="6:18" ht="15.75">
      <c r="F378" s="15">
        <f t="shared" si="22"/>
        <v>0</v>
      </c>
      <c s="299">
        <f t="shared" si="23"/>
        <v>0</v>
      </c>
      <c s="300"/>
      <c s="307"/>
      <c s="300"/>
      <c s="300"/>
      <c s="307"/>
      <c s="308"/>
      <c s="311">
        <f t="shared" si="24"/>
        <v>0</v>
      </c>
      <c s="310">
        <f t="shared" si="25"/>
        <v>0</v>
      </c>
      <c s="309"/>
      <c s="309"/>
      <c s="315"/>
    </row>
    <row r="379" spans="6:18" ht="15.75">
      <c r="F379" s="15">
        <f t="shared" si="22"/>
        <v>0</v>
      </c>
      <c s="299">
        <f t="shared" si="23"/>
        <v>0</v>
      </c>
      <c s="300"/>
      <c s="307"/>
      <c s="300"/>
      <c s="300"/>
      <c s="307"/>
      <c s="308"/>
      <c s="311">
        <f t="shared" si="24"/>
        <v>0</v>
      </c>
      <c s="310">
        <f t="shared" si="25"/>
        <v>0</v>
      </c>
      <c s="309"/>
      <c s="309"/>
      <c s="315"/>
    </row>
    <row r="380" spans="6:18" ht="15.75">
      <c r="F380" s="15">
        <f t="shared" si="22"/>
        <v>0</v>
      </c>
      <c s="299">
        <f t="shared" si="23"/>
        <v>0</v>
      </c>
      <c s="300"/>
      <c s="307"/>
      <c s="300"/>
      <c s="300"/>
      <c s="307"/>
      <c s="308"/>
      <c s="311">
        <f t="shared" si="24"/>
        <v>0</v>
      </c>
      <c s="310">
        <f t="shared" si="25"/>
        <v>0</v>
      </c>
      <c s="309"/>
      <c s="309"/>
      <c s="315"/>
    </row>
    <row r="381" spans="6:18" ht="15.75">
      <c r="F381" s="15">
        <f t="shared" si="22"/>
        <v>0</v>
      </c>
      <c s="299">
        <f t="shared" si="23"/>
        <v>0</v>
      </c>
      <c s="300"/>
      <c s="307"/>
      <c s="300"/>
      <c s="300"/>
      <c s="307"/>
      <c s="308"/>
      <c s="311">
        <f t="shared" si="24"/>
        <v>0</v>
      </c>
      <c s="310">
        <f t="shared" si="25"/>
        <v>0</v>
      </c>
      <c s="309"/>
      <c s="309"/>
      <c s="315"/>
    </row>
    <row r="382" spans="6:18" ht="15.75">
      <c r="F382" s="15">
        <f t="shared" si="22"/>
        <v>0</v>
      </c>
      <c s="299">
        <f t="shared" si="23"/>
        <v>0</v>
      </c>
      <c s="300"/>
      <c s="307"/>
      <c s="300"/>
      <c s="300"/>
      <c s="307"/>
      <c s="308"/>
      <c s="311">
        <f t="shared" si="24"/>
        <v>0</v>
      </c>
      <c s="310">
        <f t="shared" si="25"/>
        <v>0</v>
      </c>
      <c s="309"/>
      <c s="309"/>
      <c s="315"/>
    </row>
    <row r="383" spans="6:18" ht="15.75">
      <c r="F383" s="15">
        <f t="shared" si="22"/>
        <v>0</v>
      </c>
      <c s="299">
        <f t="shared" si="23"/>
        <v>0</v>
      </c>
      <c s="300"/>
      <c s="307"/>
      <c s="300"/>
      <c s="300"/>
      <c s="307"/>
      <c s="308"/>
      <c s="311">
        <f t="shared" si="24"/>
        <v>0</v>
      </c>
      <c s="310">
        <f t="shared" si="25"/>
        <v>0</v>
      </c>
      <c s="309"/>
      <c s="309"/>
      <c s="315"/>
    </row>
    <row r="384" spans="6:18" ht="15.75">
      <c r="F384" s="15">
        <f t="shared" si="22"/>
        <v>0</v>
      </c>
      <c s="299">
        <f t="shared" si="23"/>
        <v>0</v>
      </c>
      <c s="300"/>
      <c s="307"/>
      <c s="300"/>
      <c s="300"/>
      <c s="307"/>
      <c s="308"/>
      <c s="311">
        <f t="shared" si="24"/>
        <v>0</v>
      </c>
      <c s="310">
        <f t="shared" si="25"/>
        <v>0</v>
      </c>
      <c s="309"/>
      <c s="309"/>
      <c s="315"/>
    </row>
    <row r="385" spans="6:18" ht="15.75">
      <c r="F385" s="15">
        <f t="shared" si="22"/>
        <v>0</v>
      </c>
      <c s="299">
        <f t="shared" si="23"/>
        <v>0</v>
      </c>
      <c s="300"/>
      <c s="307"/>
      <c s="300"/>
      <c s="300"/>
      <c s="307"/>
      <c s="308"/>
      <c s="311">
        <f t="shared" si="24"/>
        <v>0</v>
      </c>
      <c s="310">
        <f t="shared" si="25"/>
        <v>0</v>
      </c>
      <c s="309"/>
      <c s="309"/>
      <c s="315"/>
    </row>
    <row r="386" spans="6:18" ht="15.75">
      <c r="F386" s="15">
        <f t="shared" si="22"/>
        <v>0</v>
      </c>
      <c s="299">
        <f t="shared" si="23"/>
        <v>0</v>
      </c>
      <c s="300"/>
      <c s="307"/>
      <c s="300"/>
      <c s="300"/>
      <c s="307"/>
      <c s="308"/>
      <c s="311">
        <f t="shared" si="24"/>
        <v>0</v>
      </c>
      <c s="310">
        <f t="shared" si="25"/>
        <v>0</v>
      </c>
      <c s="309"/>
      <c s="309"/>
      <c s="315"/>
    </row>
    <row r="387" spans="6:18" ht="15.75">
      <c r="F387" s="15">
        <f t="shared" si="22"/>
        <v>0</v>
      </c>
      <c s="299">
        <f t="shared" si="23"/>
        <v>0</v>
      </c>
      <c s="300"/>
      <c s="307"/>
      <c s="300"/>
      <c s="300"/>
      <c s="307"/>
      <c s="308"/>
      <c s="311">
        <f t="shared" si="24"/>
        <v>0</v>
      </c>
      <c s="310">
        <f t="shared" si="25"/>
        <v>0</v>
      </c>
      <c s="309"/>
      <c s="309"/>
      <c s="315"/>
    </row>
    <row r="388" spans="6:18" ht="15.75">
      <c r="F388" s="15">
        <f t="shared" si="22"/>
        <v>0</v>
      </c>
      <c s="299">
        <f t="shared" si="23"/>
        <v>0</v>
      </c>
      <c s="300"/>
      <c s="307"/>
      <c s="300"/>
      <c s="300"/>
      <c s="307"/>
      <c s="308"/>
      <c s="311">
        <f t="shared" si="24"/>
        <v>0</v>
      </c>
      <c s="310">
        <f t="shared" si="25"/>
        <v>0</v>
      </c>
      <c s="309"/>
      <c s="309"/>
      <c s="315"/>
    </row>
    <row r="389" spans="6:18" ht="15.75">
      <c r="F389" s="15">
        <f t="shared" si="22"/>
        <v>0</v>
      </c>
      <c s="299">
        <f t="shared" si="23"/>
        <v>0</v>
      </c>
      <c s="300"/>
      <c s="307"/>
      <c s="300"/>
      <c s="300"/>
      <c s="307"/>
      <c s="308"/>
      <c s="311">
        <f t="shared" si="24"/>
        <v>0</v>
      </c>
      <c s="310">
        <f t="shared" si="25"/>
        <v>0</v>
      </c>
      <c s="309"/>
      <c s="309"/>
      <c s="315"/>
    </row>
    <row r="390" spans="6:18" ht="15.75">
      <c r="F390" s="15">
        <f t="shared" si="22"/>
        <v>0</v>
      </c>
      <c s="299">
        <f t="shared" si="23"/>
        <v>0</v>
      </c>
      <c s="300"/>
      <c s="307"/>
      <c s="300"/>
      <c s="300"/>
      <c s="307"/>
      <c s="308"/>
      <c s="311">
        <f t="shared" si="24"/>
        <v>0</v>
      </c>
      <c s="310">
        <f t="shared" si="25"/>
        <v>0</v>
      </c>
      <c s="309"/>
      <c s="309"/>
      <c s="315"/>
    </row>
    <row r="391" spans="6:18" ht="15.75">
      <c r="F391" s="15">
        <f t="shared" si="22"/>
        <v>0</v>
      </c>
      <c s="299">
        <f t="shared" si="23"/>
        <v>0</v>
      </c>
      <c s="300"/>
      <c s="307"/>
      <c s="300"/>
      <c s="300"/>
      <c s="307"/>
      <c s="308"/>
      <c s="311">
        <f t="shared" si="24"/>
        <v>0</v>
      </c>
      <c s="310">
        <f t="shared" si="25"/>
        <v>0</v>
      </c>
      <c s="309"/>
      <c s="309"/>
      <c s="315"/>
    </row>
    <row r="392" spans="6:18" ht="15.75">
      <c r="F392" s="15">
        <f t="shared" si="26" ref="F392:F455">IF(G392&gt;=1,(IF(LEN(R392)=0,(IF(N392&gt;=18,1,0)),0)),0)</f>
        <v>0</v>
      </c>
      <c s="299">
        <f t="shared" si="23"/>
        <v>0</v>
      </c>
      <c s="300"/>
      <c s="307"/>
      <c s="300"/>
      <c s="300"/>
      <c s="307"/>
      <c s="308"/>
      <c s="311">
        <f t="shared" si="24"/>
        <v>0</v>
      </c>
      <c s="310">
        <f t="shared" si="25"/>
        <v>0</v>
      </c>
      <c s="309"/>
      <c s="309"/>
      <c s="315"/>
    </row>
    <row r="393" spans="6:18" ht="15.75">
      <c r="F393" s="15">
        <f t="shared" si="26"/>
        <v>0</v>
      </c>
      <c s="299">
        <f t="shared" si="27" ref="G393:G456">IFERROR(IF(LEN(J393)&gt;=2,(IF(LEN(L393)&gt;=1,1,0)),0),0)</f>
        <v>0</v>
      </c>
      <c s="300"/>
      <c s="307"/>
      <c s="300"/>
      <c s="300"/>
      <c s="307"/>
      <c s="308"/>
      <c s="311">
        <f t="shared" si="28" ref="N393:N456">IFERROR(IF(G393&gt;=1,(IF(M392&gt;=$B$1,ROUNDDOWN(($A$1-M393)/365,0),0)),0),0)</f>
        <v>0</v>
      </c>
      <c s="310">
        <f t="shared" si="29" ref="O393:O456">IF(N393&gt;=18,ROUNDDOWN((($A$1-M393)-N393*365)/30,0),0)</f>
        <v>0</v>
      </c>
      <c s="309"/>
      <c s="309"/>
      <c s="315"/>
    </row>
    <row r="394" spans="6:18" ht="15.75">
      <c r="F394" s="15">
        <f t="shared" si="26"/>
        <v>0</v>
      </c>
      <c s="299">
        <f t="shared" si="27"/>
        <v>0</v>
      </c>
      <c s="300"/>
      <c s="307"/>
      <c s="300"/>
      <c s="300"/>
      <c s="307"/>
      <c s="308"/>
      <c s="311">
        <f t="shared" si="28"/>
        <v>0</v>
      </c>
      <c s="310">
        <f t="shared" si="29"/>
        <v>0</v>
      </c>
      <c s="309"/>
      <c s="309"/>
      <c s="315"/>
    </row>
    <row r="395" spans="6:18" ht="15.75">
      <c r="F395" s="15">
        <f t="shared" si="26"/>
        <v>0</v>
      </c>
      <c s="299">
        <f t="shared" si="27"/>
        <v>0</v>
      </c>
      <c s="300"/>
      <c s="307"/>
      <c s="300"/>
      <c s="300"/>
      <c s="307"/>
      <c s="308"/>
      <c s="311">
        <f t="shared" si="28"/>
        <v>0</v>
      </c>
      <c s="310">
        <f t="shared" si="29"/>
        <v>0</v>
      </c>
      <c s="309"/>
      <c s="309"/>
      <c s="315"/>
    </row>
    <row r="396" spans="6:18" ht="15.75">
      <c r="F396" s="15">
        <f t="shared" si="26"/>
        <v>0</v>
      </c>
      <c s="299">
        <f t="shared" si="27"/>
        <v>0</v>
      </c>
      <c s="300"/>
      <c s="307"/>
      <c s="300"/>
      <c s="300"/>
      <c s="307"/>
      <c s="308"/>
      <c s="311">
        <f t="shared" si="28"/>
        <v>0</v>
      </c>
      <c s="310">
        <f t="shared" si="29"/>
        <v>0</v>
      </c>
      <c s="309"/>
      <c s="309"/>
      <c s="315"/>
    </row>
    <row r="397" spans="6:18" ht="15.75">
      <c r="F397" s="15">
        <f t="shared" si="26"/>
        <v>0</v>
      </c>
      <c s="299">
        <f t="shared" si="27"/>
        <v>0</v>
      </c>
      <c s="300"/>
      <c s="307"/>
      <c s="300"/>
      <c s="300"/>
      <c s="307"/>
      <c s="308"/>
      <c s="311">
        <f t="shared" si="28"/>
        <v>0</v>
      </c>
      <c s="310">
        <f t="shared" si="29"/>
        <v>0</v>
      </c>
      <c s="309"/>
      <c s="309"/>
      <c s="315"/>
    </row>
    <row r="398" spans="6:18" ht="15.75">
      <c r="F398" s="15">
        <f t="shared" si="26"/>
        <v>0</v>
      </c>
      <c s="299">
        <f t="shared" si="27"/>
        <v>0</v>
      </c>
      <c s="300"/>
      <c s="307"/>
      <c s="300"/>
      <c s="300"/>
      <c s="307"/>
      <c s="308"/>
      <c s="311">
        <f t="shared" si="28"/>
        <v>0</v>
      </c>
      <c s="310">
        <f t="shared" si="29"/>
        <v>0</v>
      </c>
      <c s="309"/>
      <c s="309"/>
      <c s="315"/>
    </row>
    <row r="399" spans="6:18" ht="15.75">
      <c r="F399" s="15">
        <f t="shared" si="26"/>
        <v>0</v>
      </c>
      <c s="299">
        <f t="shared" si="27"/>
        <v>0</v>
      </c>
      <c s="300"/>
      <c s="307"/>
      <c s="300"/>
      <c s="300"/>
      <c s="307"/>
      <c s="308"/>
      <c s="311">
        <f t="shared" si="28"/>
        <v>0</v>
      </c>
      <c s="310">
        <f t="shared" si="29"/>
        <v>0</v>
      </c>
      <c s="309"/>
      <c s="309"/>
      <c s="315"/>
    </row>
    <row r="400" spans="6:18" ht="15.75">
      <c r="F400" s="15">
        <f t="shared" si="26"/>
        <v>0</v>
      </c>
      <c s="299">
        <f t="shared" si="27"/>
        <v>0</v>
      </c>
      <c s="300"/>
      <c s="307"/>
      <c s="300"/>
      <c s="300"/>
      <c s="307"/>
      <c s="308"/>
      <c s="311">
        <f t="shared" si="28"/>
        <v>0</v>
      </c>
      <c s="310">
        <f t="shared" si="29"/>
        <v>0</v>
      </c>
      <c s="309"/>
      <c s="309"/>
      <c s="315"/>
    </row>
    <row r="401" spans="6:18" ht="15.75">
      <c r="F401" s="15">
        <f t="shared" si="26"/>
        <v>0</v>
      </c>
      <c s="299">
        <f t="shared" si="27"/>
        <v>0</v>
      </c>
      <c s="300"/>
      <c s="307"/>
      <c s="300"/>
      <c s="300"/>
      <c s="307"/>
      <c s="308"/>
      <c s="311">
        <f t="shared" si="28"/>
        <v>0</v>
      </c>
      <c s="310">
        <f t="shared" si="29"/>
        <v>0</v>
      </c>
      <c s="309"/>
      <c s="309"/>
      <c s="315"/>
    </row>
    <row r="402" spans="6:18" ht="15.75">
      <c r="F402" s="15">
        <f t="shared" si="26"/>
        <v>0</v>
      </c>
      <c s="299">
        <f t="shared" si="27"/>
        <v>0</v>
      </c>
      <c s="300"/>
      <c s="307"/>
      <c s="300"/>
      <c s="300"/>
      <c s="307"/>
      <c s="308"/>
      <c s="311">
        <f t="shared" si="28"/>
        <v>0</v>
      </c>
      <c s="310">
        <f t="shared" si="29"/>
        <v>0</v>
      </c>
      <c s="309"/>
      <c s="309"/>
      <c s="315"/>
    </row>
    <row r="403" spans="6:18" ht="15.75">
      <c r="F403" s="15">
        <f t="shared" si="26"/>
        <v>0</v>
      </c>
      <c s="299">
        <f t="shared" si="27"/>
        <v>0</v>
      </c>
      <c s="300"/>
      <c s="307"/>
      <c s="300"/>
      <c s="300"/>
      <c s="307"/>
      <c s="308"/>
      <c s="311">
        <f t="shared" si="28"/>
        <v>0</v>
      </c>
      <c s="310">
        <f t="shared" si="29"/>
        <v>0</v>
      </c>
      <c s="309"/>
      <c s="309"/>
      <c s="315"/>
    </row>
    <row r="404" spans="6:18" ht="15.75">
      <c r="F404" s="15">
        <f t="shared" si="26"/>
        <v>0</v>
      </c>
      <c s="299">
        <f t="shared" si="27"/>
        <v>0</v>
      </c>
      <c s="300"/>
      <c s="307"/>
      <c s="300"/>
      <c s="300"/>
      <c s="307"/>
      <c s="308"/>
      <c s="311">
        <f t="shared" si="28"/>
        <v>0</v>
      </c>
      <c s="310">
        <f t="shared" si="29"/>
        <v>0</v>
      </c>
      <c s="309"/>
      <c s="309"/>
      <c s="315"/>
    </row>
    <row r="405" spans="6:18" ht="15.75">
      <c r="F405" s="15">
        <f t="shared" si="26"/>
        <v>0</v>
      </c>
      <c s="299">
        <f t="shared" si="27"/>
        <v>0</v>
      </c>
      <c s="300"/>
      <c s="307"/>
      <c s="300"/>
      <c s="300"/>
      <c s="307"/>
      <c s="308"/>
      <c s="311">
        <f t="shared" si="28"/>
        <v>0</v>
      </c>
      <c s="310">
        <f t="shared" si="29"/>
        <v>0</v>
      </c>
      <c s="309"/>
      <c s="309"/>
      <c s="315"/>
    </row>
    <row r="406" spans="6:18" ht="15.75">
      <c r="F406" s="15">
        <f t="shared" si="26"/>
        <v>0</v>
      </c>
      <c s="299">
        <f t="shared" si="27"/>
        <v>0</v>
      </c>
      <c s="300"/>
      <c s="307"/>
      <c s="300"/>
      <c s="300"/>
      <c s="307"/>
      <c s="308"/>
      <c s="311">
        <f t="shared" si="28"/>
        <v>0</v>
      </c>
      <c s="310">
        <f t="shared" si="29"/>
        <v>0</v>
      </c>
      <c s="309"/>
      <c s="309"/>
      <c s="315"/>
    </row>
    <row r="407" spans="6:18" ht="15.75">
      <c r="F407" s="15">
        <f t="shared" si="26"/>
        <v>0</v>
      </c>
      <c s="299">
        <f t="shared" si="27"/>
        <v>0</v>
      </c>
      <c s="300"/>
      <c s="307"/>
      <c s="300"/>
      <c s="300"/>
      <c s="307"/>
      <c s="308"/>
      <c s="311">
        <f t="shared" si="28"/>
        <v>0</v>
      </c>
      <c s="310">
        <f t="shared" si="29"/>
        <v>0</v>
      </c>
      <c s="309"/>
      <c s="309"/>
      <c s="315"/>
    </row>
    <row r="408" spans="6:18" ht="15.75">
      <c r="F408" s="15">
        <f t="shared" si="26"/>
        <v>0</v>
      </c>
      <c s="299">
        <f t="shared" si="27"/>
        <v>0</v>
      </c>
      <c s="300"/>
      <c s="307"/>
      <c s="300"/>
      <c s="300"/>
      <c s="307"/>
      <c s="308"/>
      <c s="311">
        <f t="shared" si="28"/>
        <v>0</v>
      </c>
      <c s="310">
        <f t="shared" si="29"/>
        <v>0</v>
      </c>
      <c s="309"/>
      <c s="309"/>
      <c s="315"/>
    </row>
    <row r="409" spans="6:18" ht="15.75">
      <c r="F409" s="15">
        <f t="shared" si="26"/>
        <v>0</v>
      </c>
      <c s="299">
        <f t="shared" si="27"/>
        <v>0</v>
      </c>
      <c s="300"/>
      <c s="307"/>
      <c s="300"/>
      <c s="300"/>
      <c s="307"/>
      <c s="308"/>
      <c s="311">
        <f t="shared" si="28"/>
        <v>0</v>
      </c>
      <c s="310">
        <f t="shared" si="29"/>
        <v>0</v>
      </c>
      <c s="309"/>
      <c s="309"/>
      <c s="315"/>
    </row>
    <row r="410" spans="6:18" ht="15.75">
      <c r="F410" s="15">
        <f t="shared" si="26"/>
        <v>0</v>
      </c>
      <c s="299">
        <f t="shared" si="27"/>
        <v>0</v>
      </c>
      <c s="300"/>
      <c s="307"/>
      <c s="300"/>
      <c s="300"/>
      <c s="307"/>
      <c s="308"/>
      <c s="311">
        <f t="shared" si="28"/>
        <v>0</v>
      </c>
      <c s="310">
        <f t="shared" si="29"/>
        <v>0</v>
      </c>
      <c s="309"/>
      <c s="309"/>
      <c s="315"/>
    </row>
    <row r="411" spans="6:18" ht="15.75">
      <c r="F411" s="15">
        <f t="shared" si="26"/>
        <v>0</v>
      </c>
      <c s="299">
        <f t="shared" si="27"/>
        <v>0</v>
      </c>
      <c s="300"/>
      <c s="307"/>
      <c s="300"/>
      <c s="300"/>
      <c s="307"/>
      <c s="308"/>
      <c s="311">
        <f t="shared" si="28"/>
        <v>0</v>
      </c>
      <c s="310">
        <f t="shared" si="29"/>
        <v>0</v>
      </c>
      <c s="309"/>
      <c s="309"/>
      <c s="315"/>
    </row>
    <row r="412" spans="6:18" ht="15.75">
      <c r="F412" s="15">
        <f t="shared" si="26"/>
        <v>0</v>
      </c>
      <c s="299">
        <f t="shared" si="27"/>
        <v>0</v>
      </c>
      <c s="300"/>
      <c s="307"/>
      <c s="300"/>
      <c s="300"/>
      <c s="307"/>
      <c s="308"/>
      <c s="311">
        <f t="shared" si="28"/>
        <v>0</v>
      </c>
      <c s="310">
        <f t="shared" si="29"/>
        <v>0</v>
      </c>
      <c s="309"/>
      <c s="309"/>
      <c s="315"/>
    </row>
    <row r="413" spans="6:18" ht="15.75">
      <c r="F413" s="15">
        <f t="shared" si="26"/>
        <v>0</v>
      </c>
      <c s="299">
        <f t="shared" si="27"/>
        <v>0</v>
      </c>
      <c s="300"/>
      <c s="307"/>
      <c s="300"/>
      <c s="300"/>
      <c s="307"/>
      <c s="308"/>
      <c s="311">
        <f t="shared" si="28"/>
        <v>0</v>
      </c>
      <c s="310">
        <f t="shared" si="29"/>
        <v>0</v>
      </c>
      <c s="309"/>
      <c s="309"/>
      <c s="315"/>
    </row>
    <row r="414" spans="6:18" ht="15.75">
      <c r="F414" s="15">
        <f t="shared" si="26"/>
        <v>0</v>
      </c>
      <c s="299">
        <f t="shared" si="27"/>
        <v>0</v>
      </c>
      <c s="300"/>
      <c s="307"/>
      <c s="300"/>
      <c s="300"/>
      <c s="307"/>
      <c s="308"/>
      <c s="311">
        <f t="shared" si="28"/>
        <v>0</v>
      </c>
      <c s="310">
        <f t="shared" si="29"/>
        <v>0</v>
      </c>
      <c s="309"/>
      <c s="309"/>
      <c s="315"/>
    </row>
    <row r="415" spans="6:18" ht="15.75">
      <c r="F415" s="15">
        <f t="shared" si="26"/>
        <v>0</v>
      </c>
      <c s="299">
        <f t="shared" si="27"/>
        <v>0</v>
      </c>
      <c s="300"/>
      <c s="307"/>
      <c s="300"/>
      <c s="300"/>
      <c s="307"/>
      <c s="308"/>
      <c s="311">
        <f t="shared" si="28"/>
        <v>0</v>
      </c>
      <c s="310">
        <f t="shared" si="29"/>
        <v>0</v>
      </c>
      <c s="309"/>
      <c s="309"/>
      <c s="315"/>
    </row>
    <row r="416" spans="6:18" ht="15.75">
      <c r="F416" s="15">
        <f t="shared" si="26"/>
        <v>0</v>
      </c>
      <c s="299">
        <f t="shared" si="27"/>
        <v>0</v>
      </c>
      <c s="300"/>
      <c s="307"/>
      <c s="300"/>
      <c s="300"/>
      <c s="307"/>
      <c s="308"/>
      <c s="311">
        <f t="shared" si="28"/>
        <v>0</v>
      </c>
      <c s="310">
        <f t="shared" si="29"/>
        <v>0</v>
      </c>
      <c s="309"/>
      <c s="309"/>
      <c s="315"/>
    </row>
    <row r="417" spans="6:18" ht="15.75">
      <c r="F417" s="15">
        <f t="shared" si="26"/>
        <v>0</v>
      </c>
      <c s="299">
        <f t="shared" si="27"/>
        <v>0</v>
      </c>
      <c s="300"/>
      <c s="307"/>
      <c s="300"/>
      <c s="300"/>
      <c s="307"/>
      <c s="308"/>
      <c s="311">
        <f t="shared" si="28"/>
        <v>0</v>
      </c>
      <c s="310">
        <f t="shared" si="29"/>
        <v>0</v>
      </c>
      <c s="309"/>
      <c s="309"/>
      <c s="315"/>
    </row>
    <row r="418" spans="6:18" ht="15.75">
      <c r="F418" s="15">
        <f t="shared" si="26"/>
        <v>0</v>
      </c>
      <c s="299">
        <f t="shared" si="27"/>
        <v>0</v>
      </c>
      <c s="300"/>
      <c s="307"/>
      <c s="300"/>
      <c s="300"/>
      <c s="307"/>
      <c s="308"/>
      <c s="311">
        <f t="shared" si="28"/>
        <v>0</v>
      </c>
      <c s="310">
        <f t="shared" si="29"/>
        <v>0</v>
      </c>
      <c s="309"/>
      <c s="309"/>
      <c s="315"/>
    </row>
    <row r="419" spans="6:18" ht="15.75">
      <c r="F419" s="15">
        <f t="shared" si="26"/>
        <v>0</v>
      </c>
      <c s="299">
        <f t="shared" si="27"/>
        <v>0</v>
      </c>
      <c s="300"/>
      <c s="307"/>
      <c s="300"/>
      <c s="300"/>
      <c s="307"/>
      <c s="308"/>
      <c s="311">
        <f t="shared" si="28"/>
        <v>0</v>
      </c>
      <c s="310">
        <f t="shared" si="29"/>
        <v>0</v>
      </c>
      <c s="309"/>
      <c s="309"/>
      <c s="315"/>
    </row>
    <row r="420" spans="6:18" ht="15.75">
      <c r="F420" s="15">
        <f t="shared" si="26"/>
        <v>0</v>
      </c>
      <c s="299">
        <f t="shared" si="27"/>
        <v>0</v>
      </c>
      <c s="300"/>
      <c s="307"/>
      <c s="300"/>
      <c s="300"/>
      <c s="307"/>
      <c s="308"/>
      <c s="311">
        <f t="shared" si="28"/>
        <v>0</v>
      </c>
      <c s="310">
        <f t="shared" si="29"/>
        <v>0</v>
      </c>
      <c s="309"/>
      <c s="309"/>
      <c s="315"/>
    </row>
    <row r="421" spans="6:18" ht="15.75">
      <c r="F421" s="15">
        <f t="shared" si="26"/>
        <v>0</v>
      </c>
      <c s="299">
        <f t="shared" si="27"/>
        <v>0</v>
      </c>
      <c s="300"/>
      <c s="307"/>
      <c s="300"/>
      <c s="300"/>
      <c s="307"/>
      <c s="308"/>
      <c s="311">
        <f t="shared" si="28"/>
        <v>0</v>
      </c>
      <c s="310">
        <f t="shared" si="29"/>
        <v>0</v>
      </c>
      <c s="309"/>
      <c s="309"/>
      <c s="315"/>
    </row>
    <row r="422" spans="6:18" ht="15.75">
      <c r="F422" s="15">
        <f t="shared" si="26"/>
        <v>0</v>
      </c>
      <c s="299">
        <f t="shared" si="27"/>
        <v>0</v>
      </c>
      <c s="300"/>
      <c s="307"/>
      <c s="300"/>
      <c s="300"/>
      <c s="307"/>
      <c s="308"/>
      <c s="311">
        <f t="shared" si="28"/>
        <v>0</v>
      </c>
      <c s="310">
        <f t="shared" si="29"/>
        <v>0</v>
      </c>
      <c s="309"/>
      <c s="309"/>
      <c s="315"/>
    </row>
    <row r="423" spans="6:18" ht="15.75">
      <c r="F423" s="15">
        <f t="shared" si="26"/>
        <v>0</v>
      </c>
      <c s="299">
        <f t="shared" si="27"/>
        <v>0</v>
      </c>
      <c s="300"/>
      <c s="307"/>
      <c s="300"/>
      <c s="300"/>
      <c s="307"/>
      <c s="308"/>
      <c s="311">
        <f t="shared" si="28"/>
        <v>0</v>
      </c>
      <c s="310">
        <f t="shared" si="29"/>
        <v>0</v>
      </c>
      <c s="309"/>
      <c s="309"/>
      <c s="315"/>
    </row>
    <row r="424" spans="6:18" ht="15.75">
      <c r="F424" s="15">
        <f t="shared" si="26"/>
        <v>0</v>
      </c>
      <c s="299">
        <f t="shared" si="27"/>
        <v>0</v>
      </c>
      <c s="300"/>
      <c s="307"/>
      <c s="300"/>
      <c s="300"/>
      <c s="307"/>
      <c s="308"/>
      <c s="311">
        <f t="shared" si="28"/>
        <v>0</v>
      </c>
      <c s="310">
        <f t="shared" si="29"/>
        <v>0</v>
      </c>
      <c s="309"/>
      <c s="309"/>
      <c s="315"/>
    </row>
    <row r="425" spans="6:18" ht="15.75">
      <c r="F425" s="15">
        <f t="shared" si="26"/>
        <v>0</v>
      </c>
      <c s="299">
        <f t="shared" si="27"/>
        <v>0</v>
      </c>
      <c s="300"/>
      <c s="307"/>
      <c s="300"/>
      <c s="300"/>
      <c s="307"/>
      <c s="308"/>
      <c s="311">
        <f t="shared" si="28"/>
        <v>0</v>
      </c>
      <c s="310">
        <f t="shared" si="29"/>
        <v>0</v>
      </c>
      <c s="309"/>
      <c s="309"/>
      <c s="315"/>
    </row>
    <row r="426" spans="6:18" ht="15.75">
      <c r="F426" s="15">
        <f t="shared" si="26"/>
        <v>0</v>
      </c>
      <c s="299">
        <f t="shared" si="27"/>
        <v>0</v>
      </c>
      <c s="300"/>
      <c s="307"/>
      <c s="300"/>
      <c s="300"/>
      <c s="307"/>
      <c s="308"/>
      <c s="311">
        <f t="shared" si="28"/>
        <v>0</v>
      </c>
      <c s="310">
        <f t="shared" si="29"/>
        <v>0</v>
      </c>
      <c s="309"/>
      <c s="309"/>
      <c s="315"/>
    </row>
    <row r="427" spans="6:18" ht="15.75">
      <c r="F427" s="15">
        <f t="shared" si="26"/>
        <v>0</v>
      </c>
      <c s="299">
        <f t="shared" si="27"/>
        <v>0</v>
      </c>
      <c s="300"/>
      <c s="307"/>
      <c s="300"/>
      <c s="300"/>
      <c s="307"/>
      <c s="308"/>
      <c s="311">
        <f t="shared" si="28"/>
        <v>0</v>
      </c>
      <c s="310">
        <f t="shared" si="29"/>
        <v>0</v>
      </c>
      <c s="309"/>
      <c s="309"/>
      <c s="315"/>
    </row>
    <row r="428" spans="6:18" ht="15.75">
      <c r="F428" s="15">
        <f t="shared" si="26"/>
        <v>0</v>
      </c>
      <c s="299">
        <f t="shared" si="27"/>
        <v>0</v>
      </c>
      <c s="300"/>
      <c s="307"/>
      <c s="300"/>
      <c s="300"/>
      <c s="307"/>
      <c s="308"/>
      <c s="311">
        <f t="shared" si="28"/>
        <v>0</v>
      </c>
      <c s="310">
        <f t="shared" si="29"/>
        <v>0</v>
      </c>
      <c s="309"/>
      <c s="309"/>
      <c s="315"/>
    </row>
    <row r="429" spans="6:18" ht="15.75">
      <c r="F429" s="15">
        <f t="shared" si="26"/>
        <v>0</v>
      </c>
      <c s="299">
        <f t="shared" si="27"/>
        <v>0</v>
      </c>
      <c s="300"/>
      <c s="307"/>
      <c s="300"/>
      <c s="300"/>
      <c s="307"/>
      <c s="308"/>
      <c s="311">
        <f t="shared" si="28"/>
        <v>0</v>
      </c>
      <c s="310">
        <f t="shared" si="29"/>
        <v>0</v>
      </c>
      <c s="309"/>
      <c s="309"/>
      <c s="315"/>
    </row>
    <row r="430" spans="6:18" ht="15.75">
      <c r="F430" s="15">
        <f t="shared" si="26"/>
        <v>0</v>
      </c>
      <c s="299">
        <f t="shared" si="27"/>
        <v>0</v>
      </c>
      <c s="300"/>
      <c s="307"/>
      <c s="300"/>
      <c s="300"/>
      <c s="307"/>
      <c s="308"/>
      <c s="311">
        <f t="shared" si="28"/>
        <v>0</v>
      </c>
      <c s="310">
        <f t="shared" si="29"/>
        <v>0</v>
      </c>
      <c s="309"/>
      <c s="309"/>
      <c s="315"/>
    </row>
    <row r="431" spans="6:18" ht="15.75">
      <c r="F431" s="15">
        <f t="shared" si="26"/>
        <v>0</v>
      </c>
      <c s="299">
        <f t="shared" si="27"/>
        <v>0</v>
      </c>
      <c s="300"/>
      <c s="307"/>
      <c s="300"/>
      <c s="300"/>
      <c s="307"/>
      <c s="308"/>
      <c s="311">
        <f t="shared" si="28"/>
        <v>0</v>
      </c>
      <c s="310">
        <f t="shared" si="29"/>
        <v>0</v>
      </c>
      <c s="309"/>
      <c s="309"/>
      <c s="315"/>
    </row>
    <row r="432" spans="6:18" ht="15.75">
      <c r="F432" s="15">
        <f t="shared" si="26"/>
        <v>0</v>
      </c>
      <c s="299">
        <f t="shared" si="27"/>
        <v>0</v>
      </c>
      <c s="300"/>
      <c s="307"/>
      <c s="300"/>
      <c s="300"/>
      <c s="307"/>
      <c s="308"/>
      <c s="311">
        <f t="shared" si="28"/>
        <v>0</v>
      </c>
      <c s="310">
        <f t="shared" si="29"/>
        <v>0</v>
      </c>
      <c s="309"/>
      <c s="309"/>
      <c s="315"/>
    </row>
    <row r="433" spans="6:18" ht="15.75">
      <c r="F433" s="15">
        <f t="shared" si="26"/>
        <v>0</v>
      </c>
      <c s="299">
        <f t="shared" si="27"/>
        <v>0</v>
      </c>
      <c s="300"/>
      <c s="307"/>
      <c s="300"/>
      <c s="300"/>
      <c s="307"/>
      <c s="308"/>
      <c s="311">
        <f t="shared" si="28"/>
        <v>0</v>
      </c>
      <c s="310">
        <f t="shared" si="29"/>
        <v>0</v>
      </c>
      <c s="309"/>
      <c s="309"/>
      <c s="315"/>
    </row>
    <row r="434" spans="6:18" ht="15.75">
      <c r="F434" s="15">
        <f t="shared" si="26"/>
        <v>0</v>
      </c>
      <c s="299">
        <f t="shared" si="27"/>
        <v>0</v>
      </c>
      <c s="300"/>
      <c s="307"/>
      <c s="300"/>
      <c s="300"/>
      <c s="307"/>
      <c s="308"/>
      <c s="311">
        <f t="shared" si="28"/>
        <v>0</v>
      </c>
      <c s="310">
        <f t="shared" si="29"/>
        <v>0</v>
      </c>
      <c s="309"/>
      <c s="309"/>
      <c s="315"/>
    </row>
    <row r="435" spans="6:18" ht="15.75">
      <c r="F435" s="15">
        <f t="shared" si="26"/>
        <v>0</v>
      </c>
      <c s="299">
        <f t="shared" si="27"/>
        <v>0</v>
      </c>
      <c s="300"/>
      <c s="307"/>
      <c s="300"/>
      <c s="300"/>
      <c s="307"/>
      <c s="308"/>
      <c s="311">
        <f t="shared" si="28"/>
        <v>0</v>
      </c>
      <c s="310">
        <f t="shared" si="29"/>
        <v>0</v>
      </c>
      <c s="309"/>
      <c s="309"/>
      <c s="315"/>
    </row>
    <row r="436" spans="6:18" ht="15.75">
      <c r="F436" s="15">
        <f t="shared" si="26"/>
        <v>0</v>
      </c>
      <c s="299">
        <f t="shared" si="27"/>
        <v>0</v>
      </c>
      <c s="300"/>
      <c s="307"/>
      <c s="300"/>
      <c s="300"/>
      <c s="307"/>
      <c s="308"/>
      <c s="311">
        <f t="shared" si="28"/>
        <v>0</v>
      </c>
      <c s="310">
        <f t="shared" si="29"/>
        <v>0</v>
      </c>
      <c s="309"/>
      <c s="309"/>
      <c s="315"/>
    </row>
    <row r="437" spans="6:18" ht="15.75">
      <c r="F437" s="15">
        <f t="shared" si="26"/>
        <v>0</v>
      </c>
      <c s="299">
        <f t="shared" si="27"/>
        <v>0</v>
      </c>
      <c s="300"/>
      <c s="307"/>
      <c s="300"/>
      <c s="300"/>
      <c s="307"/>
      <c s="308"/>
      <c s="311">
        <f t="shared" si="28"/>
        <v>0</v>
      </c>
      <c s="310">
        <f t="shared" si="29"/>
        <v>0</v>
      </c>
      <c s="309"/>
      <c s="309"/>
      <c s="315"/>
    </row>
    <row r="438" spans="6:18" ht="15.75">
      <c r="F438" s="15">
        <f t="shared" si="26"/>
        <v>0</v>
      </c>
      <c s="299">
        <f t="shared" si="27"/>
        <v>0</v>
      </c>
      <c s="300"/>
      <c s="307"/>
      <c s="300"/>
      <c s="300"/>
      <c s="307"/>
      <c s="308"/>
      <c s="311">
        <f t="shared" si="28"/>
        <v>0</v>
      </c>
      <c s="310">
        <f t="shared" si="29"/>
        <v>0</v>
      </c>
      <c s="309"/>
      <c s="309"/>
      <c s="315"/>
    </row>
    <row r="439" spans="6:18" ht="15.75">
      <c r="F439" s="15">
        <f t="shared" si="26"/>
        <v>0</v>
      </c>
      <c s="299">
        <f t="shared" si="27"/>
        <v>0</v>
      </c>
      <c s="300"/>
      <c s="307"/>
      <c s="300"/>
      <c s="300"/>
      <c s="307"/>
      <c s="308"/>
      <c s="311">
        <f t="shared" si="28"/>
        <v>0</v>
      </c>
      <c s="310">
        <f t="shared" si="29"/>
        <v>0</v>
      </c>
      <c s="309"/>
      <c s="309"/>
      <c s="315"/>
    </row>
    <row r="440" spans="6:18" ht="15.75">
      <c r="F440" s="15">
        <f t="shared" si="26"/>
        <v>0</v>
      </c>
      <c s="299">
        <f t="shared" si="27"/>
        <v>0</v>
      </c>
      <c s="300"/>
      <c s="307"/>
      <c s="300"/>
      <c s="300"/>
      <c s="307"/>
      <c s="308"/>
      <c s="311">
        <f t="shared" si="28"/>
        <v>0</v>
      </c>
      <c s="310">
        <f t="shared" si="29"/>
        <v>0</v>
      </c>
      <c s="309"/>
      <c s="309"/>
      <c s="315"/>
    </row>
    <row r="441" spans="6:18" ht="15.75">
      <c r="F441" s="15">
        <f t="shared" si="26"/>
        <v>0</v>
      </c>
      <c s="299">
        <f t="shared" si="27"/>
        <v>0</v>
      </c>
      <c s="300"/>
      <c s="307"/>
      <c s="300"/>
      <c s="300"/>
      <c s="307"/>
      <c s="308"/>
      <c s="311">
        <f t="shared" si="28"/>
        <v>0</v>
      </c>
      <c s="310">
        <f t="shared" si="29"/>
        <v>0</v>
      </c>
      <c s="309"/>
      <c s="309"/>
      <c s="315"/>
    </row>
    <row r="442" spans="6:18" ht="15.75">
      <c r="F442" s="15">
        <f t="shared" si="26"/>
        <v>0</v>
      </c>
      <c s="299">
        <f t="shared" si="27"/>
        <v>0</v>
      </c>
      <c s="300"/>
      <c s="307"/>
      <c s="300"/>
      <c s="300"/>
      <c s="307"/>
      <c s="308"/>
      <c s="311">
        <f t="shared" si="28"/>
        <v>0</v>
      </c>
      <c s="310">
        <f t="shared" si="29"/>
        <v>0</v>
      </c>
      <c s="309"/>
      <c s="309"/>
      <c s="315"/>
    </row>
    <row r="443" spans="6:18" ht="15.75">
      <c r="F443" s="15">
        <f t="shared" si="26"/>
        <v>0</v>
      </c>
      <c s="299">
        <f t="shared" si="27"/>
        <v>0</v>
      </c>
      <c s="300"/>
      <c s="307"/>
      <c s="300"/>
      <c s="300"/>
      <c s="307"/>
      <c s="308"/>
      <c s="311">
        <f t="shared" si="28"/>
        <v>0</v>
      </c>
      <c s="310">
        <f t="shared" si="29"/>
        <v>0</v>
      </c>
      <c s="309"/>
      <c s="309"/>
      <c s="315"/>
    </row>
    <row r="444" spans="6:18" ht="15.75">
      <c r="F444" s="15">
        <f t="shared" si="26"/>
        <v>0</v>
      </c>
      <c s="299">
        <f t="shared" si="27"/>
        <v>0</v>
      </c>
      <c s="300"/>
      <c s="307"/>
      <c s="300"/>
      <c s="300"/>
      <c s="307"/>
      <c s="308"/>
      <c s="311">
        <f t="shared" si="28"/>
        <v>0</v>
      </c>
      <c s="310">
        <f t="shared" si="29"/>
        <v>0</v>
      </c>
      <c s="309"/>
      <c s="309"/>
      <c s="315"/>
    </row>
    <row r="445" spans="6:18" ht="15.75">
      <c r="F445" s="15">
        <f t="shared" si="26"/>
        <v>0</v>
      </c>
      <c s="299">
        <f t="shared" si="27"/>
        <v>0</v>
      </c>
      <c s="300"/>
      <c s="307"/>
      <c s="300"/>
      <c s="300"/>
      <c s="307"/>
      <c s="308"/>
      <c s="311">
        <f t="shared" si="28"/>
        <v>0</v>
      </c>
      <c s="310">
        <f t="shared" si="29"/>
        <v>0</v>
      </c>
      <c s="309"/>
      <c s="309"/>
      <c s="315"/>
    </row>
    <row r="446" spans="6:18" ht="15.75">
      <c r="F446" s="15">
        <f t="shared" si="26"/>
        <v>0</v>
      </c>
      <c s="299">
        <f t="shared" si="27"/>
        <v>0</v>
      </c>
      <c s="300"/>
      <c s="307"/>
      <c s="300"/>
      <c s="300"/>
      <c s="307"/>
      <c s="308"/>
      <c s="311">
        <f t="shared" si="28"/>
        <v>0</v>
      </c>
      <c s="310">
        <f t="shared" si="29"/>
        <v>0</v>
      </c>
      <c s="309"/>
      <c s="309"/>
      <c s="315"/>
    </row>
    <row r="447" spans="6:18" ht="15.75">
      <c r="F447" s="15">
        <f t="shared" si="26"/>
        <v>0</v>
      </c>
      <c s="299">
        <f t="shared" si="27"/>
        <v>0</v>
      </c>
      <c s="300"/>
      <c s="307"/>
      <c s="300"/>
      <c s="300"/>
      <c s="307"/>
      <c s="308"/>
      <c s="311">
        <f t="shared" si="28"/>
        <v>0</v>
      </c>
      <c s="310">
        <f t="shared" si="29"/>
        <v>0</v>
      </c>
      <c s="309"/>
      <c s="309"/>
      <c s="315"/>
    </row>
    <row r="448" spans="6:18" ht="15.75">
      <c r="F448" s="15">
        <f t="shared" si="26"/>
        <v>0</v>
      </c>
      <c s="299">
        <f t="shared" si="27"/>
        <v>0</v>
      </c>
      <c s="300"/>
      <c s="307"/>
      <c s="300"/>
      <c s="300"/>
      <c s="307"/>
      <c s="308"/>
      <c s="311">
        <f t="shared" si="28"/>
        <v>0</v>
      </c>
      <c s="310">
        <f t="shared" si="29"/>
        <v>0</v>
      </c>
      <c s="309"/>
      <c s="309"/>
      <c s="315"/>
    </row>
    <row r="449" spans="6:18" ht="15.75">
      <c r="F449" s="15">
        <f t="shared" si="26"/>
        <v>0</v>
      </c>
      <c s="299">
        <f t="shared" si="27"/>
        <v>0</v>
      </c>
      <c s="300"/>
      <c s="307"/>
      <c s="300"/>
      <c s="300"/>
      <c s="307"/>
      <c s="308"/>
      <c s="311">
        <f t="shared" si="28"/>
        <v>0</v>
      </c>
      <c s="310">
        <f t="shared" si="29"/>
        <v>0</v>
      </c>
      <c s="309"/>
      <c s="309"/>
      <c s="315"/>
    </row>
    <row r="450" spans="6:18" ht="15.75">
      <c r="F450" s="15">
        <f t="shared" si="26"/>
        <v>0</v>
      </c>
      <c s="299">
        <f t="shared" si="27"/>
        <v>0</v>
      </c>
      <c s="300"/>
      <c s="307"/>
      <c s="300"/>
      <c s="300"/>
      <c s="307"/>
      <c s="308"/>
      <c s="311">
        <f t="shared" si="28"/>
        <v>0</v>
      </c>
      <c s="310">
        <f t="shared" si="29"/>
        <v>0</v>
      </c>
      <c s="309"/>
      <c s="309"/>
      <c s="315"/>
    </row>
    <row r="451" spans="6:18" ht="15.75">
      <c r="F451" s="15">
        <f t="shared" si="26"/>
        <v>0</v>
      </c>
      <c s="299">
        <f t="shared" si="27"/>
        <v>0</v>
      </c>
      <c s="300"/>
      <c s="307"/>
      <c s="300"/>
      <c s="300"/>
      <c s="307"/>
      <c s="308"/>
      <c s="311">
        <f t="shared" si="28"/>
        <v>0</v>
      </c>
      <c s="310">
        <f t="shared" si="29"/>
        <v>0</v>
      </c>
      <c s="309"/>
      <c s="309"/>
      <c s="315"/>
    </row>
    <row r="452" spans="6:18" ht="15.75">
      <c r="F452" s="15">
        <f t="shared" si="26"/>
        <v>0</v>
      </c>
      <c s="299">
        <f t="shared" si="27"/>
        <v>0</v>
      </c>
      <c s="300"/>
      <c s="307"/>
      <c s="300"/>
      <c s="300"/>
      <c s="307"/>
      <c s="308"/>
      <c s="311">
        <f t="shared" si="28"/>
        <v>0</v>
      </c>
      <c s="310">
        <f t="shared" si="29"/>
        <v>0</v>
      </c>
      <c s="309"/>
      <c s="309"/>
      <c s="315"/>
    </row>
    <row r="453" spans="6:18" ht="15.75">
      <c r="F453" s="15">
        <f t="shared" si="26"/>
        <v>0</v>
      </c>
      <c s="299">
        <f t="shared" si="27"/>
        <v>0</v>
      </c>
      <c s="300"/>
      <c s="307"/>
      <c s="300"/>
      <c s="300"/>
      <c s="307"/>
      <c s="308"/>
      <c s="311">
        <f t="shared" si="28"/>
        <v>0</v>
      </c>
      <c s="310">
        <f t="shared" si="29"/>
        <v>0</v>
      </c>
      <c s="309"/>
      <c s="309"/>
      <c s="315"/>
    </row>
    <row r="454" spans="6:18" ht="15.75">
      <c r="F454" s="15">
        <f t="shared" si="26"/>
        <v>0</v>
      </c>
      <c s="299">
        <f t="shared" si="27"/>
        <v>0</v>
      </c>
      <c s="300"/>
      <c s="307"/>
      <c s="300"/>
      <c s="300"/>
      <c s="307"/>
      <c s="308"/>
      <c s="311">
        <f t="shared" si="28"/>
        <v>0</v>
      </c>
      <c s="310">
        <f t="shared" si="29"/>
        <v>0</v>
      </c>
      <c s="309"/>
      <c s="309"/>
      <c s="315"/>
    </row>
    <row r="455" spans="6:18" ht="15.75">
      <c r="F455" s="15">
        <f t="shared" si="26"/>
        <v>0</v>
      </c>
      <c s="299">
        <f t="shared" si="27"/>
        <v>0</v>
      </c>
      <c s="300"/>
      <c s="307"/>
      <c s="300"/>
      <c s="300"/>
      <c s="307"/>
      <c s="308"/>
      <c s="311">
        <f t="shared" si="28"/>
        <v>0</v>
      </c>
      <c s="310">
        <f t="shared" si="29"/>
        <v>0</v>
      </c>
      <c s="309"/>
      <c s="309"/>
      <c s="315"/>
    </row>
    <row r="456" spans="6:18" ht="15.75">
      <c r="F456" s="15">
        <f t="shared" si="30" ref="F456:F519">IF(G456&gt;=1,(IF(LEN(R456)=0,(IF(N456&gt;=18,1,0)),0)),0)</f>
        <v>0</v>
      </c>
      <c s="299">
        <f t="shared" si="27"/>
        <v>0</v>
      </c>
      <c s="300"/>
      <c s="307"/>
      <c s="300"/>
      <c s="300"/>
      <c s="307"/>
      <c s="308"/>
      <c s="311">
        <f t="shared" si="28"/>
        <v>0</v>
      </c>
      <c s="310">
        <f t="shared" si="29"/>
        <v>0</v>
      </c>
      <c s="309"/>
      <c s="309"/>
      <c s="315"/>
    </row>
    <row r="457" spans="6:18" ht="15.75">
      <c r="F457" s="15">
        <f t="shared" si="30"/>
        <v>0</v>
      </c>
      <c s="299">
        <f t="shared" si="31" ref="G457:G520">IFERROR(IF(LEN(J457)&gt;=2,(IF(LEN(L457)&gt;=1,1,0)),0),0)</f>
        <v>0</v>
      </c>
      <c s="300"/>
      <c s="307"/>
      <c s="300"/>
      <c s="300"/>
      <c s="307"/>
      <c s="308"/>
      <c s="311">
        <f t="shared" si="32" ref="N457:N520">IFERROR(IF(G457&gt;=1,(IF(M456&gt;=$B$1,ROUNDDOWN(($A$1-M457)/365,0),0)),0),0)</f>
        <v>0</v>
      </c>
      <c s="310">
        <f t="shared" si="33" ref="O457:O520">IF(N457&gt;=18,ROUNDDOWN((($A$1-M457)-N457*365)/30,0),0)</f>
        <v>0</v>
      </c>
      <c s="309"/>
      <c s="309"/>
      <c s="315"/>
    </row>
    <row r="458" spans="6:18" ht="15.75">
      <c r="F458" s="15">
        <f t="shared" si="30"/>
        <v>0</v>
      </c>
      <c s="299">
        <f t="shared" si="31"/>
        <v>0</v>
      </c>
      <c s="300"/>
      <c s="307"/>
      <c s="300"/>
      <c s="300"/>
      <c s="307"/>
      <c s="308"/>
      <c s="311">
        <f t="shared" si="32"/>
        <v>0</v>
      </c>
      <c s="310">
        <f t="shared" si="33"/>
        <v>0</v>
      </c>
      <c s="309"/>
      <c s="309"/>
      <c s="315"/>
    </row>
    <row r="459" spans="6:18" ht="15.75">
      <c r="F459" s="15">
        <f t="shared" si="30"/>
        <v>0</v>
      </c>
      <c s="299">
        <f t="shared" si="31"/>
        <v>0</v>
      </c>
      <c s="300"/>
      <c s="307"/>
      <c s="300"/>
      <c s="300"/>
      <c s="307"/>
      <c s="308"/>
      <c s="311">
        <f t="shared" si="32"/>
        <v>0</v>
      </c>
      <c s="310">
        <f t="shared" si="33"/>
        <v>0</v>
      </c>
      <c s="309"/>
      <c s="309"/>
      <c s="315"/>
    </row>
    <row r="460" spans="6:18" ht="15.75">
      <c r="F460" s="15">
        <f t="shared" si="30"/>
        <v>0</v>
      </c>
      <c s="299">
        <f t="shared" si="31"/>
        <v>0</v>
      </c>
      <c s="300"/>
      <c s="307"/>
      <c s="300"/>
      <c s="300"/>
      <c s="307"/>
      <c s="308"/>
      <c s="311">
        <f t="shared" si="32"/>
        <v>0</v>
      </c>
      <c s="310">
        <f t="shared" si="33"/>
        <v>0</v>
      </c>
      <c s="309"/>
      <c s="309"/>
      <c s="315"/>
    </row>
    <row r="461" spans="6:18" ht="15.75">
      <c r="F461" s="15">
        <f t="shared" si="30"/>
        <v>0</v>
      </c>
      <c s="299">
        <f t="shared" si="31"/>
        <v>0</v>
      </c>
      <c s="300"/>
      <c s="307"/>
      <c s="300"/>
      <c s="300"/>
      <c s="307"/>
      <c s="308"/>
      <c s="311">
        <f t="shared" si="32"/>
        <v>0</v>
      </c>
      <c s="310">
        <f t="shared" si="33"/>
        <v>0</v>
      </c>
      <c s="309"/>
      <c s="309"/>
      <c s="315"/>
    </row>
    <row r="462" spans="6:18" ht="15.75">
      <c r="F462" s="15">
        <f t="shared" si="30"/>
        <v>0</v>
      </c>
      <c s="299">
        <f t="shared" si="31"/>
        <v>0</v>
      </c>
      <c s="300"/>
      <c s="307"/>
      <c s="300"/>
      <c s="300"/>
      <c s="307"/>
      <c s="308"/>
      <c s="311">
        <f t="shared" si="32"/>
        <v>0</v>
      </c>
      <c s="310">
        <f t="shared" si="33"/>
        <v>0</v>
      </c>
      <c s="309"/>
      <c s="309"/>
      <c s="315"/>
    </row>
    <row r="463" spans="6:18" ht="15.75">
      <c r="F463" s="15">
        <f t="shared" si="30"/>
        <v>0</v>
      </c>
      <c s="299">
        <f t="shared" si="31"/>
        <v>0</v>
      </c>
      <c s="300"/>
      <c s="307"/>
      <c s="300"/>
      <c s="300"/>
      <c s="307"/>
      <c s="308"/>
      <c s="311">
        <f t="shared" si="32"/>
        <v>0</v>
      </c>
      <c s="310">
        <f t="shared" si="33"/>
        <v>0</v>
      </c>
      <c s="309"/>
      <c s="309"/>
      <c s="315"/>
    </row>
    <row r="464" spans="6:18" ht="15.75">
      <c r="F464" s="15">
        <f t="shared" si="30"/>
        <v>0</v>
      </c>
      <c s="299">
        <f t="shared" si="31"/>
        <v>0</v>
      </c>
      <c s="300"/>
      <c s="307"/>
      <c s="300"/>
      <c s="300"/>
      <c s="307"/>
      <c s="308"/>
      <c s="311">
        <f t="shared" si="32"/>
        <v>0</v>
      </c>
      <c s="310">
        <f t="shared" si="33"/>
        <v>0</v>
      </c>
      <c s="309"/>
      <c s="309"/>
      <c s="315"/>
    </row>
    <row r="465" spans="6:18" ht="15.75">
      <c r="F465" s="15">
        <f t="shared" si="30"/>
        <v>0</v>
      </c>
      <c s="299">
        <f t="shared" si="31"/>
        <v>0</v>
      </c>
      <c s="300"/>
      <c s="307"/>
      <c s="300"/>
      <c s="300"/>
      <c s="307"/>
      <c s="308"/>
      <c s="311">
        <f t="shared" si="32"/>
        <v>0</v>
      </c>
      <c s="310">
        <f t="shared" si="33"/>
        <v>0</v>
      </c>
      <c s="309"/>
      <c s="309"/>
      <c s="315"/>
    </row>
    <row r="466" spans="6:18" ht="15.75">
      <c r="F466" s="15">
        <f t="shared" si="30"/>
        <v>0</v>
      </c>
      <c s="299">
        <f t="shared" si="31"/>
        <v>0</v>
      </c>
      <c s="300"/>
      <c s="307"/>
      <c s="300"/>
      <c s="300"/>
      <c s="307"/>
      <c s="308"/>
      <c s="311">
        <f t="shared" si="32"/>
        <v>0</v>
      </c>
      <c s="310">
        <f t="shared" si="33"/>
        <v>0</v>
      </c>
      <c s="309"/>
      <c s="309"/>
      <c s="315"/>
    </row>
    <row r="467" spans="6:18" ht="15.75">
      <c r="F467" s="15">
        <f t="shared" si="30"/>
        <v>0</v>
      </c>
      <c s="299">
        <f t="shared" si="31"/>
        <v>0</v>
      </c>
      <c s="300"/>
      <c s="307"/>
      <c s="300"/>
      <c s="300"/>
      <c s="307"/>
      <c s="308"/>
      <c s="311">
        <f t="shared" si="32"/>
        <v>0</v>
      </c>
      <c s="310">
        <f t="shared" si="33"/>
        <v>0</v>
      </c>
      <c s="309"/>
      <c s="309"/>
      <c s="315"/>
    </row>
    <row r="468" spans="6:18" ht="15.75">
      <c r="F468" s="15">
        <f t="shared" si="30"/>
        <v>0</v>
      </c>
      <c s="299">
        <f t="shared" si="31"/>
        <v>0</v>
      </c>
      <c s="300"/>
      <c s="307"/>
      <c s="300"/>
      <c s="300"/>
      <c s="307"/>
      <c s="308"/>
      <c s="311">
        <f t="shared" si="32"/>
        <v>0</v>
      </c>
      <c s="310">
        <f t="shared" si="33"/>
        <v>0</v>
      </c>
      <c s="309"/>
      <c s="309"/>
      <c s="315"/>
    </row>
    <row r="469" spans="6:18" ht="15.75">
      <c r="F469" s="15">
        <f t="shared" si="30"/>
        <v>0</v>
      </c>
      <c s="299">
        <f t="shared" si="31"/>
        <v>0</v>
      </c>
      <c s="300"/>
      <c s="307"/>
      <c s="300"/>
      <c s="300"/>
      <c s="307"/>
      <c s="308"/>
      <c s="311">
        <f t="shared" si="32"/>
        <v>0</v>
      </c>
      <c s="310">
        <f t="shared" si="33"/>
        <v>0</v>
      </c>
      <c s="309"/>
      <c s="309"/>
      <c s="315"/>
    </row>
    <row r="470" spans="6:18" ht="15.75">
      <c r="F470" s="15">
        <f t="shared" si="30"/>
        <v>0</v>
      </c>
      <c s="299">
        <f t="shared" si="31"/>
        <v>0</v>
      </c>
      <c s="300"/>
      <c s="307"/>
      <c s="300"/>
      <c s="300"/>
      <c s="307"/>
      <c s="308"/>
      <c s="311">
        <f t="shared" si="32"/>
        <v>0</v>
      </c>
      <c s="310">
        <f t="shared" si="33"/>
        <v>0</v>
      </c>
      <c s="309"/>
      <c s="309"/>
      <c s="315"/>
    </row>
    <row r="471" spans="6:18" ht="15.75">
      <c r="F471" s="15">
        <f t="shared" si="30"/>
        <v>0</v>
      </c>
      <c s="299">
        <f t="shared" si="31"/>
        <v>0</v>
      </c>
      <c s="300"/>
      <c s="307"/>
      <c s="300"/>
      <c s="300"/>
      <c s="307"/>
      <c s="308"/>
      <c s="311">
        <f t="shared" si="32"/>
        <v>0</v>
      </c>
      <c s="310">
        <f t="shared" si="33"/>
        <v>0</v>
      </c>
      <c s="309"/>
      <c s="309"/>
      <c s="315"/>
    </row>
    <row r="472" spans="6:18" ht="15.75">
      <c r="F472" s="15">
        <f t="shared" si="30"/>
        <v>0</v>
      </c>
      <c s="299">
        <f t="shared" si="31"/>
        <v>0</v>
      </c>
      <c s="300"/>
      <c s="307"/>
      <c s="300"/>
      <c s="300"/>
      <c s="307"/>
      <c s="308"/>
      <c s="311">
        <f t="shared" si="32"/>
        <v>0</v>
      </c>
      <c s="310">
        <f t="shared" si="33"/>
        <v>0</v>
      </c>
      <c s="309"/>
      <c s="309"/>
      <c s="315"/>
    </row>
    <row r="473" spans="6:18" ht="15.75">
      <c r="F473" s="15">
        <f t="shared" si="30"/>
        <v>0</v>
      </c>
      <c s="299">
        <f t="shared" si="31"/>
        <v>0</v>
      </c>
      <c s="300"/>
      <c s="307"/>
      <c s="300"/>
      <c s="300"/>
      <c s="307"/>
      <c s="308"/>
      <c s="311">
        <f t="shared" si="32"/>
        <v>0</v>
      </c>
      <c s="310">
        <f t="shared" si="33"/>
        <v>0</v>
      </c>
      <c s="309"/>
      <c s="309"/>
      <c s="315"/>
    </row>
    <row r="474" spans="6:18" ht="15.75">
      <c r="F474" s="15">
        <f t="shared" si="30"/>
        <v>0</v>
      </c>
      <c s="299">
        <f t="shared" si="31"/>
        <v>0</v>
      </c>
      <c s="300"/>
      <c s="307"/>
      <c s="300"/>
      <c s="300"/>
      <c s="307"/>
      <c s="308"/>
      <c s="311">
        <f t="shared" si="32"/>
        <v>0</v>
      </c>
      <c s="310">
        <f t="shared" si="33"/>
        <v>0</v>
      </c>
      <c s="309"/>
      <c s="309"/>
      <c s="315"/>
    </row>
    <row r="475" spans="6:18" ht="15.75">
      <c r="F475" s="15">
        <f t="shared" si="30"/>
        <v>0</v>
      </c>
      <c s="299">
        <f t="shared" si="31"/>
        <v>0</v>
      </c>
      <c s="300"/>
      <c s="307"/>
      <c s="300"/>
      <c s="300"/>
      <c s="307"/>
      <c s="308"/>
      <c s="311">
        <f t="shared" si="32"/>
        <v>0</v>
      </c>
      <c s="310">
        <f t="shared" si="33"/>
        <v>0</v>
      </c>
      <c s="309"/>
      <c s="309"/>
      <c s="315"/>
    </row>
    <row r="476" spans="6:18" ht="15.75">
      <c r="F476" s="15">
        <f t="shared" si="30"/>
        <v>0</v>
      </c>
      <c s="299">
        <f t="shared" si="31"/>
        <v>0</v>
      </c>
      <c s="300"/>
      <c s="307"/>
      <c s="300"/>
      <c s="300"/>
      <c s="307"/>
      <c s="308"/>
      <c s="311">
        <f t="shared" si="32"/>
        <v>0</v>
      </c>
      <c s="310">
        <f t="shared" si="33"/>
        <v>0</v>
      </c>
      <c s="309"/>
      <c s="309"/>
      <c s="315"/>
    </row>
    <row r="477" spans="6:18" ht="15.75">
      <c r="F477" s="15">
        <f t="shared" si="30"/>
        <v>0</v>
      </c>
      <c s="299">
        <f t="shared" si="31"/>
        <v>0</v>
      </c>
      <c s="300"/>
      <c s="307"/>
      <c s="300"/>
      <c s="300"/>
      <c s="307"/>
      <c s="308"/>
      <c s="311">
        <f t="shared" si="32"/>
        <v>0</v>
      </c>
      <c s="310">
        <f t="shared" si="33"/>
        <v>0</v>
      </c>
      <c s="309"/>
      <c s="309"/>
      <c s="315"/>
    </row>
    <row r="478" spans="6:18" ht="15.75">
      <c r="F478" s="15">
        <f t="shared" si="30"/>
        <v>0</v>
      </c>
      <c s="299">
        <f t="shared" si="31"/>
        <v>0</v>
      </c>
      <c s="300"/>
      <c s="307"/>
      <c s="300"/>
      <c s="300"/>
      <c s="307"/>
      <c s="308"/>
      <c s="311">
        <f t="shared" si="32"/>
        <v>0</v>
      </c>
      <c s="310">
        <f t="shared" si="33"/>
        <v>0</v>
      </c>
      <c s="309"/>
      <c s="309"/>
      <c s="315"/>
    </row>
    <row r="479" spans="6:18" ht="15.75">
      <c r="F479" s="15">
        <f t="shared" si="30"/>
        <v>0</v>
      </c>
      <c s="299">
        <f t="shared" si="31"/>
        <v>0</v>
      </c>
      <c s="300"/>
      <c s="307"/>
      <c s="300"/>
      <c s="300"/>
      <c s="307"/>
      <c s="308"/>
      <c s="311">
        <f t="shared" si="32"/>
        <v>0</v>
      </c>
      <c s="310">
        <f t="shared" si="33"/>
        <v>0</v>
      </c>
      <c s="309"/>
      <c s="309"/>
      <c s="315"/>
    </row>
    <row r="480" spans="6:18" ht="15.75">
      <c r="F480" s="15">
        <f t="shared" si="30"/>
        <v>0</v>
      </c>
      <c s="299">
        <f t="shared" si="31"/>
        <v>0</v>
      </c>
      <c s="300"/>
      <c s="307"/>
      <c s="300"/>
      <c s="300"/>
      <c s="307"/>
      <c s="308"/>
      <c s="311">
        <f t="shared" si="32"/>
        <v>0</v>
      </c>
      <c s="310">
        <f t="shared" si="33"/>
        <v>0</v>
      </c>
      <c s="309"/>
      <c s="309"/>
      <c s="315"/>
    </row>
    <row r="481" spans="6:18" ht="15.75">
      <c r="F481" s="15">
        <f t="shared" si="30"/>
        <v>0</v>
      </c>
      <c s="299">
        <f t="shared" si="31"/>
        <v>0</v>
      </c>
      <c s="300"/>
      <c s="307"/>
      <c s="300"/>
      <c s="300"/>
      <c s="307"/>
      <c s="308"/>
      <c s="311">
        <f t="shared" si="32"/>
        <v>0</v>
      </c>
      <c s="310">
        <f t="shared" si="33"/>
        <v>0</v>
      </c>
      <c s="309"/>
      <c s="309"/>
      <c s="315"/>
    </row>
    <row r="482" spans="6:18" ht="15.75">
      <c r="F482" s="15">
        <f t="shared" si="30"/>
        <v>0</v>
      </c>
      <c s="299">
        <f t="shared" si="31"/>
        <v>0</v>
      </c>
      <c s="300"/>
      <c s="307"/>
      <c s="300"/>
      <c s="300"/>
      <c s="307"/>
      <c s="308"/>
      <c s="311">
        <f t="shared" si="32"/>
        <v>0</v>
      </c>
      <c s="310">
        <f t="shared" si="33"/>
        <v>0</v>
      </c>
      <c s="309"/>
      <c s="309"/>
      <c s="315"/>
    </row>
    <row r="483" spans="6:18" ht="15.75">
      <c r="F483" s="15">
        <f t="shared" si="30"/>
        <v>0</v>
      </c>
      <c s="299">
        <f t="shared" si="31"/>
        <v>0</v>
      </c>
      <c s="300"/>
      <c s="307"/>
      <c s="300"/>
      <c s="300"/>
      <c s="307"/>
      <c s="308"/>
      <c s="311">
        <f t="shared" si="32"/>
        <v>0</v>
      </c>
      <c s="310">
        <f t="shared" si="33"/>
        <v>0</v>
      </c>
      <c s="309"/>
      <c s="309"/>
      <c s="315"/>
    </row>
    <row r="484" spans="6:18" ht="15.75">
      <c r="F484" s="15">
        <f t="shared" si="30"/>
        <v>0</v>
      </c>
      <c s="299">
        <f t="shared" si="31"/>
        <v>0</v>
      </c>
      <c s="300"/>
      <c s="307"/>
      <c s="300"/>
      <c s="300"/>
      <c s="307"/>
      <c s="308"/>
      <c s="311">
        <f t="shared" si="32"/>
        <v>0</v>
      </c>
      <c s="310">
        <f t="shared" si="33"/>
        <v>0</v>
      </c>
      <c s="309"/>
      <c s="309"/>
      <c s="315"/>
    </row>
    <row r="485" spans="6:18" ht="15.75">
      <c r="F485" s="15">
        <f t="shared" si="30"/>
        <v>0</v>
      </c>
      <c s="299">
        <f t="shared" si="31"/>
        <v>0</v>
      </c>
      <c s="300"/>
      <c s="307"/>
      <c s="300"/>
      <c s="300"/>
      <c s="307"/>
      <c s="308"/>
      <c s="311">
        <f t="shared" si="32"/>
        <v>0</v>
      </c>
      <c s="310">
        <f t="shared" si="33"/>
        <v>0</v>
      </c>
      <c s="309"/>
      <c s="309"/>
      <c s="315"/>
    </row>
    <row r="486" spans="6:18" ht="15.75">
      <c r="F486" s="15">
        <f t="shared" si="30"/>
        <v>0</v>
      </c>
      <c s="299">
        <f t="shared" si="31"/>
        <v>0</v>
      </c>
      <c s="300"/>
      <c s="307"/>
      <c s="300"/>
      <c s="300"/>
      <c s="307"/>
      <c s="308"/>
      <c s="311">
        <f t="shared" si="32"/>
        <v>0</v>
      </c>
      <c s="310">
        <f t="shared" si="33"/>
        <v>0</v>
      </c>
      <c s="309"/>
      <c s="309"/>
      <c s="315"/>
    </row>
    <row r="487" spans="6:18" ht="15.75">
      <c r="F487" s="15">
        <f t="shared" si="30"/>
        <v>0</v>
      </c>
      <c s="299">
        <f t="shared" si="31"/>
        <v>0</v>
      </c>
      <c s="300"/>
      <c s="307"/>
      <c s="300"/>
      <c s="300"/>
      <c s="307"/>
      <c s="308"/>
      <c s="311">
        <f t="shared" si="32"/>
        <v>0</v>
      </c>
      <c s="310">
        <f t="shared" si="33"/>
        <v>0</v>
      </c>
      <c s="309"/>
      <c s="309"/>
      <c s="315"/>
    </row>
    <row r="488" spans="6:18" ht="15.75">
      <c r="F488" s="15">
        <f t="shared" si="30"/>
        <v>0</v>
      </c>
      <c s="299">
        <f t="shared" si="31"/>
        <v>0</v>
      </c>
      <c s="300"/>
      <c s="307"/>
      <c s="300"/>
      <c s="300"/>
      <c s="307"/>
      <c s="308"/>
      <c s="311">
        <f t="shared" si="32"/>
        <v>0</v>
      </c>
      <c s="310">
        <f t="shared" si="33"/>
        <v>0</v>
      </c>
      <c s="309"/>
      <c s="309"/>
      <c s="315"/>
    </row>
    <row r="489" spans="6:18" ht="15.75">
      <c r="F489" s="15">
        <f t="shared" si="30"/>
        <v>0</v>
      </c>
      <c s="299">
        <f t="shared" si="31"/>
        <v>0</v>
      </c>
      <c s="300"/>
      <c s="307"/>
      <c s="300"/>
      <c s="300"/>
      <c s="307"/>
      <c s="308"/>
      <c s="311">
        <f t="shared" si="32"/>
        <v>0</v>
      </c>
      <c s="310">
        <f t="shared" si="33"/>
        <v>0</v>
      </c>
      <c s="309"/>
      <c s="309"/>
      <c s="315"/>
    </row>
    <row r="490" spans="6:18" ht="15.75">
      <c r="F490" s="15">
        <f t="shared" si="30"/>
        <v>0</v>
      </c>
      <c s="299">
        <f t="shared" si="31"/>
        <v>0</v>
      </c>
      <c s="300"/>
      <c s="307"/>
      <c s="300"/>
      <c s="300"/>
      <c s="307"/>
      <c s="308"/>
      <c s="311">
        <f t="shared" si="32"/>
        <v>0</v>
      </c>
      <c s="310">
        <f t="shared" si="33"/>
        <v>0</v>
      </c>
      <c s="309"/>
      <c s="309"/>
      <c s="315"/>
    </row>
    <row r="491" spans="6:18" ht="15.75">
      <c r="F491" s="15">
        <f t="shared" si="30"/>
        <v>0</v>
      </c>
      <c s="299">
        <f t="shared" si="31"/>
        <v>0</v>
      </c>
      <c s="300"/>
      <c s="307"/>
      <c s="300"/>
      <c s="300"/>
      <c s="307"/>
      <c s="308"/>
      <c s="311">
        <f t="shared" si="32"/>
        <v>0</v>
      </c>
      <c s="310">
        <f t="shared" si="33"/>
        <v>0</v>
      </c>
      <c s="309"/>
      <c s="309"/>
      <c s="315"/>
    </row>
    <row r="492" spans="6:18" ht="15.75">
      <c r="F492" s="15">
        <f t="shared" si="30"/>
        <v>0</v>
      </c>
      <c s="299">
        <f t="shared" si="31"/>
        <v>0</v>
      </c>
      <c s="300"/>
      <c s="307"/>
      <c s="300"/>
      <c s="300"/>
      <c s="307"/>
      <c s="308"/>
      <c s="311">
        <f t="shared" si="32"/>
        <v>0</v>
      </c>
      <c s="310">
        <f t="shared" si="33"/>
        <v>0</v>
      </c>
      <c s="309"/>
      <c s="309"/>
      <c s="315"/>
    </row>
    <row r="493" spans="6:18" ht="15.75">
      <c r="F493" s="15">
        <f t="shared" si="30"/>
        <v>0</v>
      </c>
      <c s="299">
        <f t="shared" si="31"/>
        <v>0</v>
      </c>
      <c s="300"/>
      <c s="307"/>
      <c s="300"/>
      <c s="300"/>
      <c s="307"/>
      <c s="308"/>
      <c s="311">
        <f t="shared" si="32"/>
        <v>0</v>
      </c>
      <c s="310">
        <f t="shared" si="33"/>
        <v>0</v>
      </c>
      <c s="309"/>
      <c s="309"/>
      <c s="315"/>
    </row>
    <row r="494" spans="6:18" ht="15.75">
      <c r="F494" s="15">
        <f t="shared" si="30"/>
        <v>0</v>
      </c>
      <c s="299">
        <f t="shared" si="31"/>
        <v>0</v>
      </c>
      <c s="300"/>
      <c s="307"/>
      <c s="300"/>
      <c s="300"/>
      <c s="307"/>
      <c s="308"/>
      <c s="311">
        <f t="shared" si="32"/>
        <v>0</v>
      </c>
      <c s="310">
        <f t="shared" si="33"/>
        <v>0</v>
      </c>
      <c s="309"/>
      <c s="309"/>
      <c s="315"/>
    </row>
    <row r="495" spans="6:18" ht="15.75">
      <c r="F495" s="15">
        <f t="shared" si="30"/>
        <v>0</v>
      </c>
      <c s="299">
        <f t="shared" si="31"/>
        <v>0</v>
      </c>
      <c s="300"/>
      <c s="307"/>
      <c s="300"/>
      <c s="300"/>
      <c s="307"/>
      <c s="308"/>
      <c s="311">
        <f t="shared" si="32"/>
        <v>0</v>
      </c>
      <c s="310">
        <f t="shared" si="33"/>
        <v>0</v>
      </c>
      <c s="309"/>
      <c s="309"/>
      <c s="315"/>
    </row>
    <row r="496" spans="6:18" ht="15.75">
      <c r="F496" s="15">
        <f t="shared" si="30"/>
        <v>0</v>
      </c>
      <c s="299">
        <f t="shared" si="31"/>
        <v>0</v>
      </c>
      <c s="300"/>
      <c s="307"/>
      <c s="300"/>
      <c s="300"/>
      <c s="307"/>
      <c s="308"/>
      <c s="311">
        <f t="shared" si="32"/>
        <v>0</v>
      </c>
      <c s="310">
        <f t="shared" si="33"/>
        <v>0</v>
      </c>
      <c s="309"/>
      <c s="309"/>
      <c s="315"/>
    </row>
    <row r="497" spans="6:18" ht="15.75">
      <c r="F497" s="15">
        <f t="shared" si="30"/>
        <v>0</v>
      </c>
      <c s="299">
        <f t="shared" si="31"/>
        <v>0</v>
      </c>
      <c s="300"/>
      <c s="307"/>
      <c s="300"/>
      <c s="300"/>
      <c s="307"/>
      <c s="308"/>
      <c s="311">
        <f t="shared" si="32"/>
        <v>0</v>
      </c>
      <c s="310">
        <f t="shared" si="33"/>
        <v>0</v>
      </c>
      <c s="309"/>
      <c s="309"/>
      <c s="315"/>
    </row>
    <row r="498" spans="6:18" ht="15.75">
      <c r="F498" s="15">
        <f t="shared" si="30"/>
        <v>0</v>
      </c>
      <c s="299">
        <f t="shared" si="31"/>
        <v>0</v>
      </c>
      <c s="300"/>
      <c s="307"/>
      <c s="300"/>
      <c s="300"/>
      <c s="307"/>
      <c s="308"/>
      <c s="311">
        <f t="shared" si="32"/>
        <v>0</v>
      </c>
      <c s="310">
        <f t="shared" si="33"/>
        <v>0</v>
      </c>
      <c s="309"/>
      <c s="309"/>
      <c s="315"/>
    </row>
    <row r="499" spans="6:18" ht="15.75">
      <c r="F499" s="15">
        <f t="shared" si="30"/>
        <v>0</v>
      </c>
      <c s="299">
        <f t="shared" si="31"/>
        <v>0</v>
      </c>
      <c s="300"/>
      <c s="307"/>
      <c s="300"/>
      <c s="300"/>
      <c s="307"/>
      <c s="308"/>
      <c s="311">
        <f t="shared" si="32"/>
        <v>0</v>
      </c>
      <c s="310">
        <f t="shared" si="33"/>
        <v>0</v>
      </c>
      <c s="309"/>
      <c s="309"/>
      <c s="315"/>
    </row>
    <row r="500" spans="6:18" ht="15.75">
      <c r="F500" s="15">
        <f t="shared" si="30"/>
        <v>0</v>
      </c>
      <c s="299">
        <f t="shared" si="31"/>
        <v>0</v>
      </c>
      <c s="300"/>
      <c s="307"/>
      <c s="300"/>
      <c s="300"/>
      <c s="307"/>
      <c s="308"/>
      <c s="311">
        <f t="shared" si="32"/>
        <v>0</v>
      </c>
      <c s="310">
        <f t="shared" si="33"/>
        <v>0</v>
      </c>
      <c s="309"/>
      <c s="309"/>
      <c s="315"/>
    </row>
    <row r="501" spans="6:18" ht="15.75">
      <c r="F501" s="15">
        <f t="shared" si="30"/>
        <v>0</v>
      </c>
      <c s="299">
        <f t="shared" si="31"/>
        <v>0</v>
      </c>
      <c s="300"/>
      <c s="307"/>
      <c s="300"/>
      <c s="300"/>
      <c s="307"/>
      <c s="308"/>
      <c s="311">
        <f t="shared" si="32"/>
        <v>0</v>
      </c>
      <c s="310">
        <f t="shared" si="33"/>
        <v>0</v>
      </c>
      <c s="309"/>
      <c s="309"/>
      <c s="315"/>
    </row>
    <row r="502" spans="6:18" ht="15.75">
      <c r="F502" s="15">
        <f t="shared" si="30"/>
        <v>0</v>
      </c>
      <c s="299">
        <f t="shared" si="31"/>
        <v>0</v>
      </c>
      <c s="300"/>
      <c s="307"/>
      <c s="300"/>
      <c s="300"/>
      <c s="307"/>
      <c s="308"/>
      <c s="311">
        <f t="shared" si="32"/>
        <v>0</v>
      </c>
      <c s="310">
        <f t="shared" si="33"/>
        <v>0</v>
      </c>
      <c s="309"/>
      <c s="309"/>
      <c s="315"/>
    </row>
    <row r="503" spans="6:18" ht="15.75">
      <c r="F503" s="15">
        <f t="shared" si="30"/>
        <v>0</v>
      </c>
      <c s="299">
        <f t="shared" si="31"/>
        <v>0</v>
      </c>
      <c s="300"/>
      <c s="307"/>
      <c s="300"/>
      <c s="300"/>
      <c s="307"/>
      <c s="308"/>
      <c s="311">
        <f t="shared" si="32"/>
        <v>0</v>
      </c>
      <c s="310">
        <f t="shared" si="33"/>
        <v>0</v>
      </c>
      <c s="309"/>
      <c s="309"/>
      <c s="315"/>
    </row>
    <row r="504" spans="6:18" ht="15.75">
      <c r="F504" s="15">
        <f t="shared" si="30"/>
        <v>0</v>
      </c>
      <c s="299">
        <f t="shared" si="31"/>
        <v>0</v>
      </c>
      <c s="300"/>
      <c s="307"/>
      <c s="300"/>
      <c s="300"/>
      <c s="307"/>
      <c s="308"/>
      <c s="311">
        <f t="shared" si="32"/>
        <v>0</v>
      </c>
      <c s="310">
        <f t="shared" si="33"/>
        <v>0</v>
      </c>
      <c s="309"/>
      <c s="309"/>
      <c s="315"/>
    </row>
    <row r="505" spans="6:18" ht="15.75">
      <c r="F505" s="15">
        <f t="shared" si="30"/>
        <v>0</v>
      </c>
      <c s="299">
        <f t="shared" si="31"/>
        <v>0</v>
      </c>
      <c s="300"/>
      <c s="307"/>
      <c s="300"/>
      <c s="300"/>
      <c s="307"/>
      <c s="308"/>
      <c s="311">
        <f t="shared" si="32"/>
        <v>0</v>
      </c>
      <c s="310">
        <f t="shared" si="33"/>
        <v>0</v>
      </c>
      <c s="309"/>
      <c s="309"/>
      <c s="315"/>
    </row>
    <row r="506" spans="6:18" ht="15.75">
      <c r="F506" s="15">
        <f t="shared" si="30"/>
        <v>0</v>
      </c>
      <c s="299">
        <f t="shared" si="31"/>
        <v>0</v>
      </c>
      <c s="300"/>
      <c s="307"/>
      <c s="300"/>
      <c s="300"/>
      <c s="307"/>
      <c s="308"/>
      <c s="311">
        <f t="shared" si="32"/>
        <v>0</v>
      </c>
      <c s="310">
        <f t="shared" si="33"/>
        <v>0</v>
      </c>
      <c s="309"/>
      <c s="309"/>
      <c s="315"/>
    </row>
    <row r="507" spans="6:18" ht="15.75">
      <c r="F507" s="15">
        <f t="shared" si="30"/>
        <v>0</v>
      </c>
      <c s="299">
        <f t="shared" si="31"/>
        <v>0</v>
      </c>
      <c s="300"/>
      <c s="307"/>
      <c s="300"/>
      <c s="300"/>
      <c s="307"/>
      <c s="308"/>
      <c s="311">
        <f t="shared" si="32"/>
        <v>0</v>
      </c>
      <c s="310">
        <f t="shared" si="33"/>
        <v>0</v>
      </c>
      <c s="309"/>
      <c s="309"/>
      <c s="315"/>
    </row>
    <row r="508" spans="6:18" ht="15.75">
      <c r="F508" s="15">
        <f t="shared" si="30"/>
        <v>0</v>
      </c>
      <c s="299">
        <f t="shared" si="31"/>
        <v>0</v>
      </c>
      <c s="300"/>
      <c s="307"/>
      <c s="300"/>
      <c s="300"/>
      <c s="307"/>
      <c s="308"/>
      <c s="311">
        <f t="shared" si="32"/>
        <v>0</v>
      </c>
      <c s="310">
        <f t="shared" si="33"/>
        <v>0</v>
      </c>
      <c s="309"/>
      <c s="309"/>
      <c s="315"/>
    </row>
    <row r="509" spans="6:18" ht="15.75">
      <c r="F509" s="15">
        <f t="shared" si="30"/>
        <v>0</v>
      </c>
      <c s="299">
        <f t="shared" si="31"/>
        <v>0</v>
      </c>
      <c s="300"/>
      <c s="307"/>
      <c s="300"/>
      <c s="300"/>
      <c s="307"/>
      <c s="308"/>
      <c s="311">
        <f t="shared" si="32"/>
        <v>0</v>
      </c>
      <c s="310">
        <f t="shared" si="33"/>
        <v>0</v>
      </c>
      <c s="309"/>
      <c s="309"/>
      <c s="315"/>
    </row>
    <row r="510" spans="6:18" ht="15.75">
      <c r="F510" s="15">
        <f t="shared" si="30"/>
        <v>0</v>
      </c>
      <c s="299">
        <f t="shared" si="31"/>
        <v>0</v>
      </c>
      <c s="300"/>
      <c s="307"/>
      <c s="300"/>
      <c s="300"/>
      <c s="307"/>
      <c s="308"/>
      <c s="311">
        <f t="shared" si="32"/>
        <v>0</v>
      </c>
      <c s="310">
        <f t="shared" si="33"/>
        <v>0</v>
      </c>
      <c s="309"/>
      <c s="309"/>
      <c s="315"/>
    </row>
    <row r="511" spans="6:18" ht="15.75">
      <c r="F511" s="15">
        <f t="shared" si="30"/>
        <v>0</v>
      </c>
      <c s="299">
        <f t="shared" si="31"/>
        <v>0</v>
      </c>
      <c s="300"/>
      <c s="307"/>
      <c s="300"/>
      <c s="300"/>
      <c s="307"/>
      <c s="308"/>
      <c s="311">
        <f t="shared" si="32"/>
        <v>0</v>
      </c>
      <c s="310">
        <f t="shared" si="33"/>
        <v>0</v>
      </c>
      <c s="309"/>
      <c s="309"/>
      <c s="315"/>
    </row>
    <row r="512" spans="6:18" ht="15.75">
      <c r="F512" s="15">
        <f t="shared" si="30"/>
        <v>0</v>
      </c>
      <c s="299">
        <f t="shared" si="31"/>
        <v>0</v>
      </c>
      <c s="300"/>
      <c s="307"/>
      <c s="300"/>
      <c s="300"/>
      <c s="307"/>
      <c s="308"/>
      <c s="311">
        <f t="shared" si="32"/>
        <v>0</v>
      </c>
      <c s="310">
        <f t="shared" si="33"/>
        <v>0</v>
      </c>
      <c s="309"/>
      <c s="309"/>
      <c s="315"/>
    </row>
    <row r="513" spans="6:18" ht="15.75">
      <c r="F513" s="15">
        <f t="shared" si="30"/>
        <v>0</v>
      </c>
      <c s="299">
        <f t="shared" si="31"/>
        <v>0</v>
      </c>
      <c s="300"/>
      <c s="307"/>
      <c s="300"/>
      <c s="300"/>
      <c s="307"/>
      <c s="308"/>
      <c s="311">
        <f t="shared" si="32"/>
        <v>0</v>
      </c>
      <c s="310">
        <f t="shared" si="33"/>
        <v>0</v>
      </c>
      <c s="309"/>
      <c s="309"/>
      <c s="315"/>
    </row>
    <row r="514" spans="6:18" ht="15.75">
      <c r="F514" s="15">
        <f t="shared" si="30"/>
        <v>0</v>
      </c>
      <c s="299">
        <f t="shared" si="31"/>
        <v>0</v>
      </c>
      <c s="300"/>
      <c s="307"/>
      <c s="300"/>
      <c s="300"/>
      <c s="307"/>
      <c s="308"/>
      <c s="311">
        <f t="shared" si="32"/>
        <v>0</v>
      </c>
      <c s="310">
        <f t="shared" si="33"/>
        <v>0</v>
      </c>
      <c s="309"/>
      <c s="309"/>
      <c s="315"/>
    </row>
    <row r="515" spans="6:18" ht="15.75">
      <c r="F515" s="15">
        <f t="shared" si="30"/>
        <v>0</v>
      </c>
      <c s="299">
        <f t="shared" si="31"/>
        <v>0</v>
      </c>
      <c s="300"/>
      <c s="307"/>
      <c s="300"/>
      <c s="300"/>
      <c s="307"/>
      <c s="308"/>
      <c s="311">
        <f t="shared" si="32"/>
        <v>0</v>
      </c>
      <c s="310">
        <f t="shared" si="33"/>
        <v>0</v>
      </c>
      <c s="309"/>
      <c s="309"/>
      <c s="315"/>
    </row>
    <row r="516" spans="6:18" ht="15.75">
      <c r="F516" s="15">
        <f t="shared" si="30"/>
        <v>0</v>
      </c>
      <c s="299">
        <f t="shared" si="31"/>
        <v>0</v>
      </c>
      <c s="300"/>
      <c s="307"/>
      <c s="300"/>
      <c s="300"/>
      <c s="307"/>
      <c s="308"/>
      <c s="311">
        <f t="shared" si="32"/>
        <v>0</v>
      </c>
      <c s="310">
        <f t="shared" si="33"/>
        <v>0</v>
      </c>
      <c s="309"/>
      <c s="309"/>
      <c s="315"/>
    </row>
    <row r="517" spans="6:18" ht="15.75">
      <c r="F517" s="15">
        <f t="shared" si="30"/>
        <v>0</v>
      </c>
      <c s="299">
        <f t="shared" si="31"/>
        <v>0</v>
      </c>
      <c s="300"/>
      <c s="307"/>
      <c s="300"/>
      <c s="300"/>
      <c s="307"/>
      <c s="308"/>
      <c s="311">
        <f t="shared" si="32"/>
        <v>0</v>
      </c>
      <c s="310">
        <f t="shared" si="33"/>
        <v>0</v>
      </c>
      <c s="309"/>
      <c s="309"/>
      <c s="315"/>
    </row>
    <row r="518" spans="6:18" ht="15.75">
      <c r="F518" s="15">
        <f t="shared" si="30"/>
        <v>0</v>
      </c>
      <c s="299">
        <f t="shared" si="31"/>
        <v>0</v>
      </c>
      <c s="300"/>
      <c s="307"/>
      <c s="300"/>
      <c s="300"/>
      <c s="307"/>
      <c s="308"/>
      <c s="311">
        <f t="shared" si="32"/>
        <v>0</v>
      </c>
      <c s="310">
        <f t="shared" si="33"/>
        <v>0</v>
      </c>
      <c s="309"/>
      <c s="309"/>
      <c s="315"/>
    </row>
    <row r="519" spans="6:18" ht="15.75">
      <c r="F519" s="15">
        <f t="shared" si="30"/>
        <v>0</v>
      </c>
      <c s="299">
        <f t="shared" si="31"/>
        <v>0</v>
      </c>
      <c s="300"/>
      <c s="307"/>
      <c s="300"/>
      <c s="300"/>
      <c s="307"/>
      <c s="308"/>
      <c s="311">
        <f t="shared" si="32"/>
        <v>0</v>
      </c>
      <c s="310">
        <f t="shared" si="33"/>
        <v>0</v>
      </c>
      <c s="309"/>
      <c s="309"/>
      <c s="315"/>
    </row>
    <row r="520" spans="6:18" ht="15.75">
      <c r="F520" s="15">
        <f t="shared" si="34" ref="F520:F583">IF(G520&gt;=1,(IF(LEN(R520)=0,(IF(N520&gt;=18,1,0)),0)),0)</f>
        <v>0</v>
      </c>
      <c s="299">
        <f t="shared" si="31"/>
        <v>0</v>
      </c>
      <c s="300"/>
      <c s="307"/>
      <c s="300"/>
      <c s="300"/>
      <c s="307"/>
      <c s="308"/>
      <c s="311">
        <f t="shared" si="32"/>
        <v>0</v>
      </c>
      <c s="310">
        <f t="shared" si="33"/>
        <v>0</v>
      </c>
      <c s="309"/>
      <c s="309"/>
      <c s="315"/>
    </row>
    <row r="521" spans="6:18" ht="15.75">
      <c r="F521" s="15">
        <f t="shared" si="34"/>
        <v>0</v>
      </c>
      <c s="299">
        <f t="shared" si="35" ref="G521:G584">IFERROR(IF(LEN(J521)&gt;=2,(IF(LEN(L521)&gt;=1,1,0)),0),0)</f>
        <v>0</v>
      </c>
      <c s="300"/>
      <c s="307"/>
      <c s="300"/>
      <c s="300"/>
      <c s="307"/>
      <c s="308"/>
      <c s="311">
        <f t="shared" si="36" ref="N521:N584">IFERROR(IF(G521&gt;=1,(IF(M520&gt;=$B$1,ROUNDDOWN(($A$1-M521)/365,0),0)),0),0)</f>
        <v>0</v>
      </c>
      <c s="310">
        <f t="shared" si="37" ref="O521:O584">IF(N521&gt;=18,ROUNDDOWN((($A$1-M521)-N521*365)/30,0),0)</f>
        <v>0</v>
      </c>
      <c s="309"/>
      <c s="309"/>
      <c s="315"/>
    </row>
    <row r="522" spans="6:18" ht="15.75">
      <c r="F522" s="15">
        <f t="shared" si="34"/>
        <v>0</v>
      </c>
      <c s="299">
        <f t="shared" si="35"/>
        <v>0</v>
      </c>
      <c s="300"/>
      <c s="307"/>
      <c s="300"/>
      <c s="300"/>
      <c s="307"/>
      <c s="308"/>
      <c s="311">
        <f t="shared" si="36"/>
        <v>0</v>
      </c>
      <c s="310">
        <f t="shared" si="37"/>
        <v>0</v>
      </c>
      <c s="309"/>
      <c s="309"/>
      <c s="315"/>
    </row>
    <row r="523" spans="6:18" ht="15.75">
      <c r="F523" s="15">
        <f t="shared" si="34"/>
        <v>0</v>
      </c>
      <c s="299">
        <f t="shared" si="35"/>
        <v>0</v>
      </c>
      <c s="300"/>
      <c s="307"/>
      <c s="300"/>
      <c s="300"/>
      <c s="307"/>
      <c s="308"/>
      <c s="311">
        <f t="shared" si="36"/>
        <v>0</v>
      </c>
      <c s="310">
        <f t="shared" si="37"/>
        <v>0</v>
      </c>
      <c s="309"/>
      <c s="309"/>
      <c s="315"/>
    </row>
    <row r="524" spans="6:18" ht="15.75">
      <c r="F524" s="15">
        <f t="shared" si="34"/>
        <v>0</v>
      </c>
      <c s="299">
        <f t="shared" si="35"/>
        <v>0</v>
      </c>
      <c s="300"/>
      <c s="307"/>
      <c s="300"/>
      <c s="300"/>
      <c s="307"/>
      <c s="308"/>
      <c s="311">
        <f t="shared" si="36"/>
        <v>0</v>
      </c>
      <c s="310">
        <f t="shared" si="37"/>
        <v>0</v>
      </c>
      <c s="309"/>
      <c s="309"/>
      <c s="315"/>
    </row>
    <row r="525" spans="6:18" ht="15.75">
      <c r="F525" s="15">
        <f t="shared" si="34"/>
        <v>0</v>
      </c>
      <c s="299">
        <f t="shared" si="35"/>
        <v>0</v>
      </c>
      <c s="300"/>
      <c s="307"/>
      <c s="300"/>
      <c s="300"/>
      <c s="307"/>
      <c s="308"/>
      <c s="311">
        <f t="shared" si="36"/>
        <v>0</v>
      </c>
      <c s="310">
        <f t="shared" si="37"/>
        <v>0</v>
      </c>
      <c s="309"/>
      <c s="309"/>
      <c s="315"/>
    </row>
    <row r="526" spans="6:18" ht="15.75">
      <c r="F526" s="15">
        <f t="shared" si="34"/>
        <v>0</v>
      </c>
      <c s="299">
        <f t="shared" si="35"/>
        <v>0</v>
      </c>
      <c s="300"/>
      <c s="307"/>
      <c s="300"/>
      <c s="300"/>
      <c s="307"/>
      <c s="308"/>
      <c s="311">
        <f t="shared" si="36"/>
        <v>0</v>
      </c>
      <c s="310">
        <f t="shared" si="37"/>
        <v>0</v>
      </c>
      <c s="309"/>
      <c s="309"/>
      <c s="315"/>
    </row>
    <row r="527" spans="6:18" ht="15.75">
      <c r="F527" s="15">
        <f t="shared" si="34"/>
        <v>0</v>
      </c>
      <c s="299">
        <f t="shared" si="35"/>
        <v>0</v>
      </c>
      <c s="300"/>
      <c s="307"/>
      <c s="300"/>
      <c s="300"/>
      <c s="307"/>
      <c s="308"/>
      <c s="311">
        <f t="shared" si="36"/>
        <v>0</v>
      </c>
      <c s="310">
        <f t="shared" si="37"/>
        <v>0</v>
      </c>
      <c s="309"/>
      <c s="309"/>
      <c s="315"/>
    </row>
    <row r="528" spans="6:18" ht="15.75">
      <c r="F528" s="15">
        <f t="shared" si="34"/>
        <v>0</v>
      </c>
      <c s="299">
        <f t="shared" si="35"/>
        <v>0</v>
      </c>
      <c s="300"/>
      <c s="307"/>
      <c s="300"/>
      <c s="300"/>
      <c s="307"/>
      <c s="308"/>
      <c s="311">
        <f t="shared" si="36"/>
        <v>0</v>
      </c>
      <c s="310">
        <f t="shared" si="37"/>
        <v>0</v>
      </c>
      <c s="309"/>
      <c s="309"/>
      <c s="315"/>
    </row>
    <row r="529" spans="6:18" ht="15.75">
      <c r="F529" s="15">
        <f t="shared" si="34"/>
        <v>0</v>
      </c>
      <c s="299">
        <f t="shared" si="35"/>
        <v>0</v>
      </c>
      <c s="300"/>
      <c s="307"/>
      <c s="300"/>
      <c s="300"/>
      <c s="307"/>
      <c s="308"/>
      <c s="311">
        <f t="shared" si="36"/>
        <v>0</v>
      </c>
      <c s="310">
        <f t="shared" si="37"/>
        <v>0</v>
      </c>
      <c s="309"/>
      <c s="309"/>
      <c s="315"/>
    </row>
    <row r="530" spans="6:18" ht="15.75">
      <c r="F530" s="15">
        <f t="shared" si="34"/>
        <v>0</v>
      </c>
      <c s="299">
        <f t="shared" si="35"/>
        <v>0</v>
      </c>
      <c s="300"/>
      <c s="307"/>
      <c s="300"/>
      <c s="300"/>
      <c s="307"/>
      <c s="308"/>
      <c s="311">
        <f t="shared" si="36"/>
        <v>0</v>
      </c>
      <c s="310">
        <f t="shared" si="37"/>
        <v>0</v>
      </c>
      <c s="309"/>
      <c s="309"/>
      <c s="315"/>
    </row>
    <row r="531" spans="6:18" ht="15.75">
      <c r="F531" s="15">
        <f t="shared" si="34"/>
        <v>0</v>
      </c>
      <c s="299">
        <f t="shared" si="35"/>
        <v>0</v>
      </c>
      <c s="300"/>
      <c s="307"/>
      <c s="300"/>
      <c s="300"/>
      <c s="307"/>
      <c s="308"/>
      <c s="311">
        <f t="shared" si="36"/>
        <v>0</v>
      </c>
      <c s="310">
        <f t="shared" si="37"/>
        <v>0</v>
      </c>
      <c s="309"/>
      <c s="309"/>
      <c s="315"/>
    </row>
    <row r="532" spans="6:18" ht="15.75">
      <c r="F532" s="15">
        <f t="shared" si="34"/>
        <v>0</v>
      </c>
      <c s="299">
        <f t="shared" si="35"/>
        <v>0</v>
      </c>
      <c s="300"/>
      <c s="307"/>
      <c s="300"/>
      <c s="300"/>
      <c s="307"/>
      <c s="308"/>
      <c s="311">
        <f t="shared" si="36"/>
        <v>0</v>
      </c>
      <c s="310">
        <f t="shared" si="37"/>
        <v>0</v>
      </c>
      <c s="309"/>
      <c s="309"/>
      <c s="315"/>
    </row>
    <row r="533" spans="6:18" ht="15.75">
      <c r="F533" s="15">
        <f t="shared" si="34"/>
        <v>0</v>
      </c>
      <c s="299">
        <f t="shared" si="35"/>
        <v>0</v>
      </c>
      <c s="300"/>
      <c s="307"/>
      <c s="300"/>
      <c s="300"/>
      <c s="307"/>
      <c s="308"/>
      <c s="311">
        <f t="shared" si="36"/>
        <v>0</v>
      </c>
      <c s="310">
        <f t="shared" si="37"/>
        <v>0</v>
      </c>
      <c s="309"/>
      <c s="309"/>
      <c s="315"/>
    </row>
    <row r="534" spans="6:18" ht="15.75">
      <c r="F534" s="15">
        <f t="shared" si="34"/>
        <v>0</v>
      </c>
      <c s="299">
        <f t="shared" si="35"/>
        <v>0</v>
      </c>
      <c s="300"/>
      <c s="307"/>
      <c s="300"/>
      <c s="300"/>
      <c s="307"/>
      <c s="308"/>
      <c s="311">
        <f t="shared" si="36"/>
        <v>0</v>
      </c>
      <c s="310">
        <f t="shared" si="37"/>
        <v>0</v>
      </c>
      <c s="309"/>
      <c s="309"/>
      <c s="315"/>
    </row>
    <row r="535" spans="6:18" ht="15.75">
      <c r="F535" s="15">
        <f t="shared" si="34"/>
        <v>0</v>
      </c>
      <c s="299">
        <f t="shared" si="35"/>
        <v>0</v>
      </c>
      <c s="300"/>
      <c s="307"/>
      <c s="300"/>
      <c s="300"/>
      <c s="307"/>
      <c s="308"/>
      <c s="311">
        <f t="shared" si="36"/>
        <v>0</v>
      </c>
      <c s="310">
        <f t="shared" si="37"/>
        <v>0</v>
      </c>
      <c s="309"/>
      <c s="309"/>
      <c s="315"/>
    </row>
    <row r="536" spans="6:18" ht="15.75">
      <c r="F536" s="15">
        <f t="shared" si="34"/>
        <v>0</v>
      </c>
      <c s="299">
        <f t="shared" si="35"/>
        <v>0</v>
      </c>
      <c s="300"/>
      <c s="307"/>
      <c s="300"/>
      <c s="300"/>
      <c s="307"/>
      <c s="308"/>
      <c s="311">
        <f t="shared" si="36"/>
        <v>0</v>
      </c>
      <c s="310">
        <f t="shared" si="37"/>
        <v>0</v>
      </c>
      <c s="309"/>
      <c s="309"/>
      <c s="315"/>
    </row>
    <row r="537" spans="6:18" ht="15.75">
      <c r="F537" s="15">
        <f t="shared" si="34"/>
        <v>0</v>
      </c>
      <c s="299">
        <f t="shared" si="35"/>
        <v>0</v>
      </c>
      <c s="300"/>
      <c s="307"/>
      <c s="300"/>
      <c s="300"/>
      <c s="307"/>
      <c s="308"/>
      <c s="311">
        <f t="shared" si="36"/>
        <v>0</v>
      </c>
      <c s="310">
        <f t="shared" si="37"/>
        <v>0</v>
      </c>
      <c s="309"/>
      <c s="309"/>
      <c s="315"/>
    </row>
    <row r="538" spans="6:18" ht="15.75">
      <c r="F538" s="15">
        <f t="shared" si="34"/>
        <v>0</v>
      </c>
      <c s="299">
        <f t="shared" si="35"/>
        <v>0</v>
      </c>
      <c s="300"/>
      <c s="307"/>
      <c s="300"/>
      <c s="300"/>
      <c s="307"/>
      <c s="308"/>
      <c s="311">
        <f t="shared" si="36"/>
        <v>0</v>
      </c>
      <c s="310">
        <f t="shared" si="37"/>
        <v>0</v>
      </c>
      <c s="309"/>
      <c s="309"/>
      <c s="315"/>
    </row>
    <row r="539" spans="6:18" ht="15.75">
      <c r="F539" s="15">
        <f t="shared" si="34"/>
        <v>0</v>
      </c>
      <c s="299">
        <f t="shared" si="35"/>
        <v>0</v>
      </c>
      <c s="300"/>
      <c s="307"/>
      <c s="300"/>
      <c s="300"/>
      <c s="307"/>
      <c s="308"/>
      <c s="311">
        <f t="shared" si="36"/>
        <v>0</v>
      </c>
      <c s="310">
        <f t="shared" si="37"/>
        <v>0</v>
      </c>
      <c s="309"/>
      <c s="309"/>
      <c s="315"/>
    </row>
    <row r="540" spans="6:18" ht="15.75">
      <c r="F540" s="15">
        <f t="shared" si="34"/>
        <v>0</v>
      </c>
      <c s="299">
        <f t="shared" si="35"/>
        <v>0</v>
      </c>
      <c s="300"/>
      <c s="307"/>
      <c s="300"/>
      <c s="300"/>
      <c s="307"/>
      <c s="308"/>
      <c s="311">
        <f t="shared" si="36"/>
        <v>0</v>
      </c>
      <c s="310">
        <f t="shared" si="37"/>
        <v>0</v>
      </c>
      <c s="309"/>
      <c s="309"/>
      <c s="315"/>
    </row>
    <row r="541" spans="6:18" ht="15.75">
      <c r="F541" s="15">
        <f t="shared" si="34"/>
        <v>0</v>
      </c>
      <c s="299">
        <f t="shared" si="35"/>
        <v>0</v>
      </c>
      <c s="300"/>
      <c s="307"/>
      <c s="300"/>
      <c s="300"/>
      <c s="307"/>
      <c s="308"/>
      <c s="311">
        <f t="shared" si="36"/>
        <v>0</v>
      </c>
      <c s="310">
        <f t="shared" si="37"/>
        <v>0</v>
      </c>
      <c s="309"/>
      <c s="309"/>
      <c s="315"/>
    </row>
    <row r="542" spans="6:18" ht="15.75">
      <c r="F542" s="15">
        <f t="shared" si="34"/>
        <v>0</v>
      </c>
      <c s="299">
        <f t="shared" si="35"/>
        <v>0</v>
      </c>
      <c s="300"/>
      <c s="307"/>
      <c s="300"/>
      <c s="300"/>
      <c s="307"/>
      <c s="308"/>
      <c s="311">
        <f t="shared" si="36"/>
        <v>0</v>
      </c>
      <c s="310">
        <f t="shared" si="37"/>
        <v>0</v>
      </c>
      <c s="309"/>
      <c s="309"/>
      <c s="315"/>
    </row>
    <row r="543" spans="6:18" ht="15.75">
      <c r="F543" s="15">
        <f t="shared" si="34"/>
        <v>0</v>
      </c>
      <c s="299">
        <f t="shared" si="35"/>
        <v>0</v>
      </c>
      <c s="300"/>
      <c s="307"/>
      <c s="300"/>
      <c s="300"/>
      <c s="307"/>
      <c s="308"/>
      <c s="311">
        <f t="shared" si="36"/>
        <v>0</v>
      </c>
      <c s="310">
        <f t="shared" si="37"/>
        <v>0</v>
      </c>
      <c s="309"/>
      <c s="309"/>
      <c s="315"/>
    </row>
    <row r="544" spans="6:18" ht="15.75">
      <c r="F544" s="15">
        <f t="shared" si="34"/>
        <v>0</v>
      </c>
      <c s="299">
        <f t="shared" si="35"/>
        <v>0</v>
      </c>
      <c s="300"/>
      <c s="307"/>
      <c s="300"/>
      <c s="300"/>
      <c s="307"/>
      <c s="308"/>
      <c s="311">
        <f t="shared" si="36"/>
        <v>0</v>
      </c>
      <c s="310">
        <f t="shared" si="37"/>
        <v>0</v>
      </c>
      <c s="309"/>
      <c s="309"/>
      <c s="315"/>
    </row>
    <row r="545" spans="6:18" ht="15.75">
      <c r="F545" s="15">
        <f t="shared" si="34"/>
        <v>0</v>
      </c>
      <c s="299">
        <f t="shared" si="35"/>
        <v>0</v>
      </c>
      <c s="300"/>
      <c s="307"/>
      <c s="300"/>
      <c s="300"/>
      <c s="307"/>
      <c s="308"/>
      <c s="311">
        <f t="shared" si="36"/>
        <v>0</v>
      </c>
      <c s="310">
        <f t="shared" si="37"/>
        <v>0</v>
      </c>
      <c s="309"/>
      <c s="309"/>
      <c s="315"/>
    </row>
    <row r="546" spans="6:18" ht="15.75">
      <c r="F546" s="15">
        <f t="shared" si="34"/>
        <v>0</v>
      </c>
      <c s="299">
        <f t="shared" si="35"/>
        <v>0</v>
      </c>
      <c s="300"/>
      <c s="307"/>
      <c s="300"/>
      <c s="300"/>
      <c s="307"/>
      <c s="308"/>
      <c s="311">
        <f t="shared" si="36"/>
        <v>0</v>
      </c>
      <c s="310">
        <f t="shared" si="37"/>
        <v>0</v>
      </c>
      <c s="309"/>
      <c s="309"/>
      <c s="315"/>
    </row>
    <row r="547" spans="6:18" ht="15.75">
      <c r="F547" s="15">
        <f t="shared" si="34"/>
        <v>0</v>
      </c>
      <c s="299">
        <f t="shared" si="35"/>
        <v>0</v>
      </c>
      <c s="300"/>
      <c s="307"/>
      <c s="300"/>
      <c s="300"/>
      <c s="307"/>
      <c s="308"/>
      <c s="311">
        <f t="shared" si="36"/>
        <v>0</v>
      </c>
      <c s="310">
        <f t="shared" si="37"/>
        <v>0</v>
      </c>
      <c s="309"/>
      <c s="309"/>
      <c s="315"/>
    </row>
    <row r="548" spans="6:18" ht="15.75">
      <c r="F548" s="15">
        <f t="shared" si="34"/>
        <v>0</v>
      </c>
      <c s="299">
        <f t="shared" si="35"/>
        <v>0</v>
      </c>
      <c s="300"/>
      <c s="307"/>
      <c s="300"/>
      <c s="300"/>
      <c s="307"/>
      <c s="308"/>
      <c s="311">
        <f t="shared" si="36"/>
        <v>0</v>
      </c>
      <c s="310">
        <f t="shared" si="37"/>
        <v>0</v>
      </c>
      <c s="309"/>
      <c s="309"/>
      <c s="315"/>
    </row>
    <row r="549" spans="6:18" ht="15.75">
      <c r="F549" s="15">
        <f t="shared" si="34"/>
        <v>0</v>
      </c>
      <c s="299">
        <f t="shared" si="35"/>
        <v>0</v>
      </c>
      <c s="300"/>
      <c s="307"/>
      <c s="300"/>
      <c s="300"/>
      <c s="307"/>
      <c s="308"/>
      <c s="311">
        <f t="shared" si="36"/>
        <v>0</v>
      </c>
      <c s="310">
        <f t="shared" si="37"/>
        <v>0</v>
      </c>
      <c s="309"/>
      <c s="309"/>
      <c s="315"/>
    </row>
    <row r="550" spans="6:18" ht="15.75">
      <c r="F550" s="15">
        <f t="shared" si="34"/>
        <v>0</v>
      </c>
      <c s="299">
        <f t="shared" si="35"/>
        <v>0</v>
      </c>
      <c s="300"/>
      <c s="307"/>
      <c s="300"/>
      <c s="300"/>
      <c s="307"/>
      <c s="308"/>
      <c s="311">
        <f t="shared" si="36"/>
        <v>0</v>
      </c>
      <c s="310">
        <f t="shared" si="37"/>
        <v>0</v>
      </c>
      <c s="309"/>
      <c s="309"/>
      <c s="315"/>
    </row>
    <row r="551" spans="6:18" ht="15.75">
      <c r="F551" s="15">
        <f t="shared" si="34"/>
        <v>0</v>
      </c>
      <c s="299">
        <f t="shared" si="35"/>
        <v>0</v>
      </c>
      <c s="300"/>
      <c s="307"/>
      <c s="300"/>
      <c s="300"/>
      <c s="307"/>
      <c s="308"/>
      <c s="311">
        <f t="shared" si="36"/>
        <v>0</v>
      </c>
      <c s="310">
        <f t="shared" si="37"/>
        <v>0</v>
      </c>
      <c s="309"/>
      <c s="309"/>
      <c s="315"/>
    </row>
    <row r="552" spans="6:18" ht="15.75">
      <c r="F552" s="15">
        <f t="shared" si="34"/>
        <v>0</v>
      </c>
      <c s="299">
        <f t="shared" si="35"/>
        <v>0</v>
      </c>
      <c s="300"/>
      <c s="307"/>
      <c s="300"/>
      <c s="300"/>
      <c s="307"/>
      <c s="308"/>
      <c s="311">
        <f t="shared" si="36"/>
        <v>0</v>
      </c>
      <c s="310">
        <f t="shared" si="37"/>
        <v>0</v>
      </c>
      <c s="309"/>
      <c s="309"/>
      <c s="315"/>
    </row>
    <row r="553" spans="6:18" ht="15.75">
      <c r="F553" s="15">
        <f t="shared" si="34"/>
        <v>0</v>
      </c>
      <c s="299">
        <f t="shared" si="35"/>
        <v>0</v>
      </c>
      <c s="300"/>
      <c s="307"/>
      <c s="300"/>
      <c s="300"/>
      <c s="307"/>
      <c s="308"/>
      <c s="311">
        <f t="shared" si="36"/>
        <v>0</v>
      </c>
      <c s="310">
        <f t="shared" si="37"/>
        <v>0</v>
      </c>
      <c s="309"/>
      <c s="309"/>
      <c s="315"/>
    </row>
    <row r="554" spans="6:18" ht="15.75">
      <c r="F554" s="15">
        <f t="shared" si="34"/>
        <v>0</v>
      </c>
      <c s="299">
        <f t="shared" si="35"/>
        <v>0</v>
      </c>
      <c s="300"/>
      <c s="307"/>
      <c s="300"/>
      <c s="300"/>
      <c s="307"/>
      <c s="308"/>
      <c s="311">
        <f t="shared" si="36"/>
        <v>0</v>
      </c>
      <c s="310">
        <f t="shared" si="37"/>
        <v>0</v>
      </c>
      <c s="309"/>
      <c s="309"/>
      <c s="315"/>
    </row>
    <row r="555" spans="6:18" ht="15.75">
      <c r="F555" s="15">
        <f t="shared" si="34"/>
        <v>0</v>
      </c>
      <c s="299">
        <f t="shared" si="35"/>
        <v>0</v>
      </c>
      <c s="300"/>
      <c s="307"/>
      <c s="300"/>
      <c s="300"/>
      <c s="307"/>
      <c s="308"/>
      <c s="311">
        <f t="shared" si="36"/>
        <v>0</v>
      </c>
      <c s="310">
        <f t="shared" si="37"/>
        <v>0</v>
      </c>
      <c s="309"/>
      <c s="309"/>
      <c s="315"/>
    </row>
    <row r="556" spans="6:18" ht="15.75">
      <c r="F556" s="15">
        <f t="shared" si="34"/>
        <v>0</v>
      </c>
      <c s="299">
        <f t="shared" si="35"/>
        <v>0</v>
      </c>
      <c s="300"/>
      <c s="307"/>
      <c s="300"/>
      <c s="300"/>
      <c s="307"/>
      <c s="308"/>
      <c s="311">
        <f t="shared" si="36"/>
        <v>0</v>
      </c>
      <c s="310">
        <f t="shared" si="37"/>
        <v>0</v>
      </c>
      <c s="309"/>
      <c s="309"/>
      <c s="315"/>
    </row>
    <row r="557" spans="6:18" ht="15.75">
      <c r="F557" s="15">
        <f t="shared" si="34"/>
        <v>0</v>
      </c>
      <c s="299">
        <f t="shared" si="35"/>
        <v>0</v>
      </c>
      <c s="300"/>
      <c s="307"/>
      <c s="300"/>
      <c s="300"/>
      <c s="307"/>
      <c s="308"/>
      <c s="311">
        <f t="shared" si="36"/>
        <v>0</v>
      </c>
      <c s="310">
        <f t="shared" si="37"/>
        <v>0</v>
      </c>
      <c s="309"/>
      <c s="309"/>
      <c s="315"/>
    </row>
    <row r="558" spans="6:18" ht="15.75">
      <c r="F558" s="15">
        <f t="shared" si="34"/>
        <v>0</v>
      </c>
      <c s="299">
        <f t="shared" si="35"/>
        <v>0</v>
      </c>
      <c s="300"/>
      <c s="307"/>
      <c s="300"/>
      <c s="300"/>
      <c s="307"/>
      <c s="308"/>
      <c s="311">
        <f t="shared" si="36"/>
        <v>0</v>
      </c>
      <c s="310">
        <f t="shared" si="37"/>
        <v>0</v>
      </c>
      <c s="309"/>
      <c s="309"/>
      <c s="315"/>
    </row>
    <row r="559" spans="6:18" ht="15.75">
      <c r="F559" s="15">
        <f t="shared" si="34"/>
        <v>0</v>
      </c>
      <c s="299">
        <f t="shared" si="35"/>
        <v>0</v>
      </c>
      <c s="300"/>
      <c s="307"/>
      <c s="300"/>
      <c s="300"/>
      <c s="307"/>
      <c s="308"/>
      <c s="311">
        <f t="shared" si="36"/>
        <v>0</v>
      </c>
      <c s="310">
        <f t="shared" si="37"/>
        <v>0</v>
      </c>
      <c s="309"/>
      <c s="309"/>
      <c s="315"/>
    </row>
    <row r="560" spans="6:18" ht="15.75">
      <c r="F560" s="15">
        <f t="shared" si="34"/>
        <v>0</v>
      </c>
      <c s="299">
        <f t="shared" si="35"/>
        <v>0</v>
      </c>
      <c s="300"/>
      <c s="307"/>
      <c s="300"/>
      <c s="300"/>
      <c s="307"/>
      <c s="308"/>
      <c s="311">
        <f t="shared" si="36"/>
        <v>0</v>
      </c>
      <c s="310">
        <f t="shared" si="37"/>
        <v>0</v>
      </c>
      <c s="309"/>
      <c s="309"/>
      <c s="315"/>
    </row>
    <row r="561" spans="6:18" ht="15.75">
      <c r="F561" s="15">
        <f t="shared" si="34"/>
        <v>0</v>
      </c>
      <c s="299">
        <f t="shared" si="35"/>
        <v>0</v>
      </c>
      <c s="300"/>
      <c s="307"/>
      <c s="300"/>
      <c s="300"/>
      <c s="307"/>
      <c s="308"/>
      <c s="311">
        <f t="shared" si="36"/>
        <v>0</v>
      </c>
      <c s="310">
        <f t="shared" si="37"/>
        <v>0</v>
      </c>
      <c s="309"/>
      <c s="309"/>
      <c s="315"/>
    </row>
    <row r="562" spans="6:18" ht="15.75">
      <c r="F562" s="15">
        <f t="shared" si="34"/>
        <v>0</v>
      </c>
      <c s="299">
        <f t="shared" si="35"/>
        <v>0</v>
      </c>
      <c s="300"/>
      <c s="307"/>
      <c s="300"/>
      <c s="300"/>
      <c s="307"/>
      <c s="308"/>
      <c s="311">
        <f t="shared" si="36"/>
        <v>0</v>
      </c>
      <c s="310">
        <f t="shared" si="37"/>
        <v>0</v>
      </c>
      <c s="309"/>
      <c s="309"/>
      <c s="315"/>
    </row>
    <row r="563" spans="6:18" ht="15.75">
      <c r="F563" s="15">
        <f t="shared" si="34"/>
        <v>0</v>
      </c>
      <c s="299">
        <f t="shared" si="35"/>
        <v>0</v>
      </c>
      <c s="300"/>
      <c s="307"/>
      <c s="300"/>
      <c s="300"/>
      <c s="307"/>
      <c s="308"/>
      <c s="311">
        <f t="shared" si="36"/>
        <v>0</v>
      </c>
      <c s="310">
        <f t="shared" si="37"/>
        <v>0</v>
      </c>
      <c s="309"/>
      <c s="309"/>
      <c s="315"/>
    </row>
    <row r="564" spans="6:18" ht="15.75">
      <c r="F564" s="15">
        <f t="shared" si="34"/>
        <v>0</v>
      </c>
      <c s="299">
        <f t="shared" si="35"/>
        <v>0</v>
      </c>
      <c s="300"/>
      <c s="307"/>
      <c s="300"/>
      <c s="300"/>
      <c s="307"/>
      <c s="308"/>
      <c s="311">
        <f t="shared" si="36"/>
        <v>0</v>
      </c>
      <c s="310">
        <f t="shared" si="37"/>
        <v>0</v>
      </c>
      <c s="309"/>
      <c s="309"/>
      <c s="315"/>
    </row>
    <row r="565" spans="6:18" ht="15.75">
      <c r="F565" s="15">
        <f t="shared" si="34"/>
        <v>0</v>
      </c>
      <c s="299">
        <f t="shared" si="35"/>
        <v>0</v>
      </c>
      <c s="300"/>
      <c s="307"/>
      <c s="300"/>
      <c s="300"/>
      <c s="307"/>
      <c s="308"/>
      <c s="311">
        <f t="shared" si="36"/>
        <v>0</v>
      </c>
      <c s="310">
        <f t="shared" si="37"/>
        <v>0</v>
      </c>
      <c s="309"/>
      <c s="309"/>
      <c s="315"/>
    </row>
    <row r="566" spans="6:18" ht="15.75">
      <c r="F566" s="15">
        <f t="shared" si="34"/>
        <v>0</v>
      </c>
      <c s="299">
        <f t="shared" si="35"/>
        <v>0</v>
      </c>
      <c s="300"/>
      <c s="307"/>
      <c s="300"/>
      <c s="300"/>
      <c s="307"/>
      <c s="308"/>
      <c s="311">
        <f t="shared" si="36"/>
        <v>0</v>
      </c>
      <c s="310">
        <f t="shared" si="37"/>
        <v>0</v>
      </c>
      <c s="309"/>
      <c s="309"/>
      <c s="315"/>
    </row>
    <row r="567" spans="6:18" ht="15.75">
      <c r="F567" s="15">
        <f t="shared" si="34"/>
        <v>0</v>
      </c>
      <c s="299">
        <f t="shared" si="35"/>
        <v>0</v>
      </c>
      <c s="300"/>
      <c s="307"/>
      <c s="300"/>
      <c s="300"/>
      <c s="307"/>
      <c s="308"/>
      <c s="311">
        <f t="shared" si="36"/>
        <v>0</v>
      </c>
      <c s="310">
        <f t="shared" si="37"/>
        <v>0</v>
      </c>
      <c s="309"/>
      <c s="309"/>
      <c s="315"/>
    </row>
    <row r="568" spans="6:18" ht="15.75">
      <c r="F568" s="15">
        <f t="shared" si="34"/>
        <v>0</v>
      </c>
      <c s="299">
        <f t="shared" si="35"/>
        <v>0</v>
      </c>
      <c s="300"/>
      <c s="307"/>
      <c s="300"/>
      <c s="300"/>
      <c s="307"/>
      <c s="308"/>
      <c s="311">
        <f t="shared" si="36"/>
        <v>0</v>
      </c>
      <c s="310">
        <f t="shared" si="37"/>
        <v>0</v>
      </c>
      <c s="309"/>
      <c s="309"/>
      <c s="315"/>
    </row>
    <row r="569" spans="6:18" ht="15.75">
      <c r="F569" s="15">
        <f t="shared" si="34"/>
        <v>0</v>
      </c>
      <c s="299">
        <f t="shared" si="35"/>
        <v>0</v>
      </c>
      <c s="300"/>
      <c s="307"/>
      <c s="300"/>
      <c s="300"/>
      <c s="307"/>
      <c s="308"/>
      <c s="311">
        <f t="shared" si="36"/>
        <v>0</v>
      </c>
      <c s="310">
        <f t="shared" si="37"/>
        <v>0</v>
      </c>
      <c s="309"/>
      <c s="309"/>
      <c s="315"/>
    </row>
    <row r="570" spans="6:18" ht="15.75">
      <c r="F570" s="15">
        <f t="shared" si="34"/>
        <v>0</v>
      </c>
      <c s="299">
        <f t="shared" si="35"/>
        <v>0</v>
      </c>
      <c s="300"/>
      <c s="307"/>
      <c s="300"/>
      <c s="300"/>
      <c s="307"/>
      <c s="308"/>
      <c s="311">
        <f t="shared" si="36"/>
        <v>0</v>
      </c>
      <c s="310">
        <f t="shared" si="37"/>
        <v>0</v>
      </c>
      <c s="309"/>
      <c s="309"/>
      <c s="315"/>
    </row>
    <row r="571" spans="6:18" ht="15.75">
      <c r="F571" s="15">
        <f t="shared" si="34"/>
        <v>0</v>
      </c>
      <c s="299">
        <f t="shared" si="35"/>
        <v>0</v>
      </c>
      <c s="300"/>
      <c s="307"/>
      <c s="300"/>
      <c s="300"/>
      <c s="307"/>
      <c s="308"/>
      <c s="311">
        <f t="shared" si="36"/>
        <v>0</v>
      </c>
      <c s="310">
        <f t="shared" si="37"/>
        <v>0</v>
      </c>
      <c s="309"/>
      <c s="309"/>
      <c s="315"/>
    </row>
    <row r="572" spans="6:18" ht="15.75">
      <c r="F572" s="15">
        <f t="shared" si="34"/>
        <v>0</v>
      </c>
      <c s="299">
        <f t="shared" si="35"/>
        <v>0</v>
      </c>
      <c s="300"/>
      <c s="307"/>
      <c s="300"/>
      <c s="300"/>
      <c s="307"/>
      <c s="308"/>
      <c s="311">
        <f t="shared" si="36"/>
        <v>0</v>
      </c>
      <c s="310">
        <f t="shared" si="37"/>
        <v>0</v>
      </c>
      <c s="309"/>
      <c s="309"/>
      <c s="315"/>
    </row>
    <row r="573" spans="6:18" ht="15.75">
      <c r="F573" s="15">
        <f t="shared" si="34"/>
        <v>0</v>
      </c>
      <c s="299">
        <f t="shared" si="35"/>
        <v>0</v>
      </c>
      <c s="300"/>
      <c s="307"/>
      <c s="300"/>
      <c s="300"/>
      <c s="307"/>
      <c s="308"/>
      <c s="311">
        <f t="shared" si="36"/>
        <v>0</v>
      </c>
      <c s="310">
        <f t="shared" si="37"/>
        <v>0</v>
      </c>
      <c s="309"/>
      <c s="309"/>
      <c s="315"/>
    </row>
    <row r="574" spans="6:18" ht="15.75">
      <c r="F574" s="15">
        <f t="shared" si="34"/>
        <v>0</v>
      </c>
      <c s="299">
        <f t="shared" si="35"/>
        <v>0</v>
      </c>
      <c s="300"/>
      <c s="307"/>
      <c s="300"/>
      <c s="300"/>
      <c s="307"/>
      <c s="308"/>
      <c s="311">
        <f t="shared" si="36"/>
        <v>0</v>
      </c>
      <c s="310">
        <f t="shared" si="37"/>
        <v>0</v>
      </c>
      <c s="309"/>
      <c s="309"/>
      <c s="315"/>
    </row>
    <row r="575" spans="6:18" ht="15.75">
      <c r="F575" s="15">
        <f t="shared" si="34"/>
        <v>0</v>
      </c>
      <c s="299">
        <f t="shared" si="35"/>
        <v>0</v>
      </c>
      <c s="300"/>
      <c s="307"/>
      <c s="300"/>
      <c s="300"/>
      <c s="307"/>
      <c s="308"/>
      <c s="311">
        <f t="shared" si="36"/>
        <v>0</v>
      </c>
      <c s="310">
        <f t="shared" si="37"/>
        <v>0</v>
      </c>
      <c s="309"/>
      <c s="309"/>
      <c s="315"/>
    </row>
    <row r="576" spans="6:18" ht="15.75">
      <c r="F576" s="15">
        <f t="shared" si="34"/>
        <v>0</v>
      </c>
      <c s="299">
        <f t="shared" si="35"/>
        <v>0</v>
      </c>
      <c s="300"/>
      <c s="307"/>
      <c s="300"/>
      <c s="300"/>
      <c s="307"/>
      <c s="308"/>
      <c s="311">
        <f t="shared" si="36"/>
        <v>0</v>
      </c>
      <c s="310">
        <f t="shared" si="37"/>
        <v>0</v>
      </c>
      <c s="309"/>
      <c s="309"/>
      <c s="315"/>
    </row>
    <row r="577" spans="6:18" ht="15.75">
      <c r="F577" s="15">
        <f t="shared" si="34"/>
        <v>0</v>
      </c>
      <c s="299">
        <f t="shared" si="35"/>
        <v>0</v>
      </c>
      <c s="300"/>
      <c s="307"/>
      <c s="300"/>
      <c s="300"/>
      <c s="307"/>
      <c s="308"/>
      <c s="311">
        <f t="shared" si="36"/>
        <v>0</v>
      </c>
      <c s="310">
        <f t="shared" si="37"/>
        <v>0</v>
      </c>
      <c s="309"/>
      <c s="309"/>
      <c s="315"/>
    </row>
    <row r="578" spans="6:18" ht="15.75">
      <c r="F578" s="15">
        <f t="shared" si="34"/>
        <v>0</v>
      </c>
      <c s="299">
        <f t="shared" si="35"/>
        <v>0</v>
      </c>
      <c s="300"/>
      <c s="307"/>
      <c s="300"/>
      <c s="300"/>
      <c s="307"/>
      <c s="308"/>
      <c s="311">
        <f t="shared" si="36"/>
        <v>0</v>
      </c>
      <c s="310">
        <f t="shared" si="37"/>
        <v>0</v>
      </c>
      <c s="309"/>
      <c s="309"/>
      <c s="315"/>
    </row>
    <row r="579" spans="6:18" ht="15.75">
      <c r="F579" s="15">
        <f t="shared" si="34"/>
        <v>0</v>
      </c>
      <c s="299">
        <f t="shared" si="35"/>
        <v>0</v>
      </c>
      <c s="300"/>
      <c s="307"/>
      <c s="300"/>
      <c s="300"/>
      <c s="307"/>
      <c s="308"/>
      <c s="311">
        <f t="shared" si="36"/>
        <v>0</v>
      </c>
      <c s="310">
        <f t="shared" si="37"/>
        <v>0</v>
      </c>
      <c s="309"/>
      <c s="309"/>
      <c s="315"/>
    </row>
    <row r="580" spans="6:18" ht="15.75">
      <c r="F580" s="15">
        <f t="shared" si="34"/>
        <v>0</v>
      </c>
      <c s="299">
        <f t="shared" si="35"/>
        <v>0</v>
      </c>
      <c s="300"/>
      <c s="307"/>
      <c s="300"/>
      <c s="300"/>
      <c s="307"/>
      <c s="308"/>
      <c s="311">
        <f t="shared" si="36"/>
        <v>0</v>
      </c>
      <c s="310">
        <f t="shared" si="37"/>
        <v>0</v>
      </c>
      <c s="309"/>
      <c s="309"/>
      <c s="315"/>
    </row>
    <row r="581" spans="6:18" ht="15.75">
      <c r="F581" s="15">
        <f t="shared" si="34"/>
        <v>0</v>
      </c>
      <c s="299">
        <f t="shared" si="35"/>
        <v>0</v>
      </c>
      <c s="300"/>
      <c s="307"/>
      <c s="300"/>
      <c s="300"/>
      <c s="307"/>
      <c s="308"/>
      <c s="311">
        <f t="shared" si="36"/>
        <v>0</v>
      </c>
      <c s="310">
        <f t="shared" si="37"/>
        <v>0</v>
      </c>
      <c s="309"/>
      <c s="309"/>
      <c s="315"/>
    </row>
    <row r="582" spans="6:18" ht="15.75">
      <c r="F582" s="15">
        <f t="shared" si="34"/>
        <v>0</v>
      </c>
      <c s="299">
        <f t="shared" si="35"/>
        <v>0</v>
      </c>
      <c s="300"/>
      <c s="307"/>
      <c s="300"/>
      <c s="300"/>
      <c s="307"/>
      <c s="308"/>
      <c s="311">
        <f t="shared" si="36"/>
        <v>0</v>
      </c>
      <c s="310">
        <f t="shared" si="37"/>
        <v>0</v>
      </c>
      <c s="309"/>
      <c s="309"/>
      <c s="315"/>
    </row>
    <row r="583" spans="6:18" ht="15.75">
      <c r="F583" s="15">
        <f t="shared" si="34"/>
        <v>0</v>
      </c>
      <c s="299">
        <f t="shared" si="35"/>
        <v>0</v>
      </c>
      <c s="300"/>
      <c s="307"/>
      <c s="300"/>
      <c s="300"/>
      <c s="307"/>
      <c s="308"/>
      <c s="311">
        <f t="shared" si="36"/>
        <v>0</v>
      </c>
      <c s="310">
        <f t="shared" si="37"/>
        <v>0</v>
      </c>
      <c s="309"/>
      <c s="309"/>
      <c s="315"/>
    </row>
    <row r="584" spans="6:18" ht="15.75">
      <c r="F584" s="15">
        <f t="shared" si="38" ref="F584:F647">IF(G584&gt;=1,(IF(LEN(R584)=0,(IF(N584&gt;=18,1,0)),0)),0)</f>
        <v>0</v>
      </c>
      <c s="299">
        <f t="shared" si="35"/>
        <v>0</v>
      </c>
      <c s="300"/>
      <c s="307"/>
      <c s="300"/>
      <c s="300"/>
      <c s="307"/>
      <c s="308"/>
      <c s="311">
        <f t="shared" si="36"/>
        <v>0</v>
      </c>
      <c s="310">
        <f t="shared" si="37"/>
        <v>0</v>
      </c>
      <c s="309"/>
      <c s="309"/>
      <c s="315"/>
    </row>
    <row r="585" spans="6:18" ht="15.75">
      <c r="F585" s="15">
        <f t="shared" si="38"/>
        <v>0</v>
      </c>
      <c s="299">
        <f t="shared" si="39" ref="G585:G648">IFERROR(IF(LEN(J585)&gt;=2,(IF(LEN(L585)&gt;=1,1,0)),0),0)</f>
        <v>0</v>
      </c>
      <c s="300"/>
      <c s="307"/>
      <c s="300"/>
      <c s="300"/>
      <c s="307"/>
      <c s="308"/>
      <c s="311">
        <f t="shared" si="40" ref="N585:N648">IFERROR(IF(G585&gt;=1,(IF(M584&gt;=$B$1,ROUNDDOWN(($A$1-M585)/365,0),0)),0),0)</f>
        <v>0</v>
      </c>
      <c s="310">
        <f t="shared" si="41" ref="O585:O648">IF(N585&gt;=18,ROUNDDOWN((($A$1-M585)-N585*365)/30,0),0)</f>
        <v>0</v>
      </c>
      <c s="309"/>
      <c s="309"/>
      <c s="315"/>
    </row>
    <row r="586" spans="6:18" ht="15.75">
      <c r="F586" s="15">
        <f t="shared" si="38"/>
        <v>0</v>
      </c>
      <c s="299">
        <f t="shared" si="39"/>
        <v>0</v>
      </c>
      <c s="300"/>
      <c s="307"/>
      <c s="300"/>
      <c s="300"/>
      <c s="307"/>
      <c s="308"/>
      <c s="311">
        <f t="shared" si="40"/>
        <v>0</v>
      </c>
      <c s="310">
        <f t="shared" si="41"/>
        <v>0</v>
      </c>
      <c s="309"/>
      <c s="309"/>
      <c s="315"/>
    </row>
    <row r="587" spans="6:18" ht="15.75">
      <c r="F587" s="15">
        <f t="shared" si="38"/>
        <v>0</v>
      </c>
      <c s="299">
        <f t="shared" si="39"/>
        <v>0</v>
      </c>
      <c s="300"/>
      <c s="307"/>
      <c s="300"/>
      <c s="300"/>
      <c s="307"/>
      <c s="308"/>
      <c s="311">
        <f t="shared" si="40"/>
        <v>0</v>
      </c>
      <c s="310">
        <f t="shared" si="41"/>
        <v>0</v>
      </c>
      <c s="309"/>
      <c s="309"/>
      <c s="315"/>
    </row>
    <row r="588" spans="6:18" ht="15.75">
      <c r="F588" s="15">
        <f t="shared" si="38"/>
        <v>0</v>
      </c>
      <c s="299">
        <f t="shared" si="39"/>
        <v>0</v>
      </c>
      <c s="300"/>
      <c s="307"/>
      <c s="300"/>
      <c s="300"/>
      <c s="307"/>
      <c s="308"/>
      <c s="311">
        <f t="shared" si="40"/>
        <v>0</v>
      </c>
      <c s="310">
        <f t="shared" si="41"/>
        <v>0</v>
      </c>
      <c s="309"/>
      <c s="309"/>
      <c s="315"/>
    </row>
    <row r="589" spans="6:18" ht="15.75">
      <c r="F589" s="15">
        <f t="shared" si="38"/>
        <v>0</v>
      </c>
      <c s="299">
        <f t="shared" si="39"/>
        <v>0</v>
      </c>
      <c s="300"/>
      <c s="307"/>
      <c s="300"/>
      <c s="300"/>
      <c s="307"/>
      <c s="308"/>
      <c s="311">
        <f t="shared" si="40"/>
        <v>0</v>
      </c>
      <c s="310">
        <f t="shared" si="41"/>
        <v>0</v>
      </c>
      <c s="309"/>
      <c s="309"/>
      <c s="315"/>
    </row>
    <row r="590" spans="6:18" ht="15.75">
      <c r="F590" s="15">
        <f t="shared" si="38"/>
        <v>0</v>
      </c>
      <c s="299">
        <f t="shared" si="39"/>
        <v>0</v>
      </c>
      <c s="300"/>
      <c s="307"/>
      <c s="300"/>
      <c s="300"/>
      <c s="307"/>
      <c s="308"/>
      <c s="311">
        <f t="shared" si="40"/>
        <v>0</v>
      </c>
      <c s="310">
        <f t="shared" si="41"/>
        <v>0</v>
      </c>
      <c s="309"/>
      <c s="309"/>
      <c s="315"/>
    </row>
    <row r="591" spans="6:18" ht="15.75">
      <c r="F591" s="15">
        <f t="shared" si="38"/>
        <v>0</v>
      </c>
      <c s="299">
        <f t="shared" si="39"/>
        <v>0</v>
      </c>
      <c s="300"/>
      <c s="307"/>
      <c s="300"/>
      <c s="300"/>
      <c s="307"/>
      <c s="308"/>
      <c s="311">
        <f t="shared" si="40"/>
        <v>0</v>
      </c>
      <c s="310">
        <f t="shared" si="41"/>
        <v>0</v>
      </c>
      <c s="309"/>
      <c s="309"/>
      <c s="315"/>
    </row>
    <row r="592" spans="6:18" ht="15.75">
      <c r="F592" s="15">
        <f t="shared" si="38"/>
        <v>0</v>
      </c>
      <c s="299">
        <f t="shared" si="39"/>
        <v>0</v>
      </c>
      <c s="300"/>
      <c s="307"/>
      <c s="300"/>
      <c s="300"/>
      <c s="307"/>
      <c s="308"/>
      <c s="311">
        <f t="shared" si="40"/>
        <v>0</v>
      </c>
      <c s="310">
        <f t="shared" si="41"/>
        <v>0</v>
      </c>
      <c s="309"/>
      <c s="309"/>
      <c s="315"/>
    </row>
    <row r="593" spans="6:18" ht="15.75">
      <c r="F593" s="15">
        <f t="shared" si="38"/>
        <v>0</v>
      </c>
      <c s="299">
        <f t="shared" si="39"/>
        <v>0</v>
      </c>
      <c s="300"/>
      <c s="307"/>
      <c s="300"/>
      <c s="300"/>
      <c s="307"/>
      <c s="308"/>
      <c s="311">
        <f t="shared" si="40"/>
        <v>0</v>
      </c>
      <c s="310">
        <f t="shared" si="41"/>
        <v>0</v>
      </c>
      <c s="309"/>
      <c s="309"/>
      <c s="315"/>
    </row>
    <row r="594" spans="6:18" ht="15.75">
      <c r="F594" s="15">
        <f t="shared" si="38"/>
        <v>0</v>
      </c>
      <c s="299">
        <f t="shared" si="39"/>
        <v>0</v>
      </c>
      <c s="300"/>
      <c s="307"/>
      <c s="300"/>
      <c s="300"/>
      <c s="307"/>
      <c s="308"/>
      <c s="311">
        <f t="shared" si="40"/>
        <v>0</v>
      </c>
      <c s="310">
        <f t="shared" si="41"/>
        <v>0</v>
      </c>
      <c s="309"/>
      <c s="309"/>
      <c s="315"/>
    </row>
    <row r="595" spans="6:18" ht="15.75">
      <c r="F595" s="15">
        <f t="shared" si="38"/>
        <v>0</v>
      </c>
      <c s="299">
        <f t="shared" si="39"/>
        <v>0</v>
      </c>
      <c s="300"/>
      <c s="307"/>
      <c s="300"/>
      <c s="300"/>
      <c s="307"/>
      <c s="308"/>
      <c s="311">
        <f t="shared" si="40"/>
        <v>0</v>
      </c>
      <c s="310">
        <f t="shared" si="41"/>
        <v>0</v>
      </c>
      <c s="309"/>
      <c s="309"/>
      <c s="315"/>
    </row>
    <row r="596" spans="6:18" ht="15.75">
      <c r="F596" s="15">
        <f t="shared" si="38"/>
        <v>0</v>
      </c>
      <c s="299">
        <f t="shared" si="39"/>
        <v>0</v>
      </c>
      <c s="300"/>
      <c s="307"/>
      <c s="300"/>
      <c s="300"/>
      <c s="307"/>
      <c s="308"/>
      <c s="311">
        <f t="shared" si="40"/>
        <v>0</v>
      </c>
      <c s="310">
        <f t="shared" si="41"/>
        <v>0</v>
      </c>
      <c s="309"/>
      <c s="309"/>
      <c s="315"/>
    </row>
    <row r="597" spans="6:18" ht="15.75">
      <c r="F597" s="15">
        <f t="shared" si="38"/>
        <v>0</v>
      </c>
      <c s="299">
        <f t="shared" si="39"/>
        <v>0</v>
      </c>
      <c s="300"/>
      <c s="307"/>
      <c s="300"/>
      <c s="300"/>
      <c s="307"/>
      <c s="308"/>
      <c s="311">
        <f t="shared" si="40"/>
        <v>0</v>
      </c>
      <c s="310">
        <f t="shared" si="41"/>
        <v>0</v>
      </c>
      <c s="309"/>
      <c s="309"/>
      <c s="315"/>
    </row>
    <row r="598" spans="6:18" ht="15.75">
      <c r="F598" s="15">
        <f t="shared" si="38"/>
        <v>0</v>
      </c>
      <c s="299">
        <f t="shared" si="39"/>
        <v>0</v>
      </c>
      <c s="300"/>
      <c s="307"/>
      <c s="300"/>
      <c s="300"/>
      <c s="307"/>
      <c s="308"/>
      <c s="311">
        <f t="shared" si="40"/>
        <v>0</v>
      </c>
      <c s="310">
        <f t="shared" si="41"/>
        <v>0</v>
      </c>
      <c s="309"/>
      <c s="309"/>
      <c s="315"/>
    </row>
    <row r="599" spans="6:18" ht="15.75">
      <c r="F599" s="15">
        <f t="shared" si="38"/>
        <v>0</v>
      </c>
      <c s="299">
        <f t="shared" si="39"/>
        <v>0</v>
      </c>
      <c s="300"/>
      <c s="307"/>
      <c s="300"/>
      <c s="300"/>
      <c s="307"/>
      <c s="308"/>
      <c s="311">
        <f t="shared" si="40"/>
        <v>0</v>
      </c>
      <c s="310">
        <f t="shared" si="41"/>
        <v>0</v>
      </c>
      <c s="309"/>
      <c s="309"/>
      <c s="315"/>
    </row>
    <row r="600" spans="6:18" ht="15.75">
      <c r="F600" s="15">
        <f t="shared" si="38"/>
        <v>0</v>
      </c>
      <c s="299">
        <f t="shared" si="39"/>
        <v>0</v>
      </c>
      <c s="300"/>
      <c s="307"/>
      <c s="300"/>
      <c s="300"/>
      <c s="307"/>
      <c s="308"/>
      <c s="311">
        <f t="shared" si="40"/>
        <v>0</v>
      </c>
      <c s="310">
        <f t="shared" si="41"/>
        <v>0</v>
      </c>
      <c s="309"/>
      <c s="309"/>
      <c s="315"/>
    </row>
    <row r="601" spans="6:18" ht="15.75">
      <c r="F601" s="15">
        <f t="shared" si="38"/>
        <v>0</v>
      </c>
      <c s="299">
        <f t="shared" si="39"/>
        <v>0</v>
      </c>
      <c s="300"/>
      <c s="307"/>
      <c s="300"/>
      <c s="300"/>
      <c s="307"/>
      <c s="308"/>
      <c s="311">
        <f t="shared" si="40"/>
        <v>0</v>
      </c>
      <c s="310">
        <f t="shared" si="41"/>
        <v>0</v>
      </c>
      <c s="309"/>
      <c s="309"/>
      <c s="315"/>
    </row>
    <row r="602" spans="6:18" ht="15.75">
      <c r="F602" s="15">
        <f t="shared" si="38"/>
        <v>0</v>
      </c>
      <c s="299">
        <f t="shared" si="39"/>
        <v>0</v>
      </c>
      <c s="300"/>
      <c s="307"/>
      <c s="300"/>
      <c s="300"/>
      <c s="307"/>
      <c s="308"/>
      <c s="311">
        <f t="shared" si="40"/>
        <v>0</v>
      </c>
      <c s="310">
        <f t="shared" si="41"/>
        <v>0</v>
      </c>
      <c s="309"/>
      <c s="309"/>
      <c s="315"/>
    </row>
    <row r="603" spans="6:18" ht="15.75">
      <c r="F603" s="15">
        <f t="shared" si="38"/>
        <v>0</v>
      </c>
      <c s="299">
        <f t="shared" si="39"/>
        <v>0</v>
      </c>
      <c s="300"/>
      <c s="307"/>
      <c s="300"/>
      <c s="300"/>
      <c s="307"/>
      <c s="308"/>
      <c s="311">
        <f t="shared" si="40"/>
        <v>0</v>
      </c>
      <c s="310">
        <f t="shared" si="41"/>
        <v>0</v>
      </c>
      <c s="309"/>
      <c s="309"/>
      <c s="315"/>
    </row>
    <row r="604" spans="6:18" ht="15.75">
      <c r="F604" s="15">
        <f t="shared" si="38"/>
        <v>0</v>
      </c>
      <c s="299">
        <f t="shared" si="39"/>
        <v>0</v>
      </c>
      <c s="300"/>
      <c s="307"/>
      <c s="300"/>
      <c s="300"/>
      <c s="307"/>
      <c s="308"/>
      <c s="311">
        <f t="shared" si="40"/>
        <v>0</v>
      </c>
      <c s="310">
        <f t="shared" si="41"/>
        <v>0</v>
      </c>
      <c s="309"/>
      <c s="309"/>
      <c s="315"/>
    </row>
    <row r="605" spans="6:18" ht="15.75">
      <c r="F605" s="15">
        <f t="shared" si="38"/>
        <v>0</v>
      </c>
      <c s="299">
        <f t="shared" si="39"/>
        <v>0</v>
      </c>
      <c s="300"/>
      <c s="307"/>
      <c s="300"/>
      <c s="300"/>
      <c s="307"/>
      <c s="308"/>
      <c s="311">
        <f t="shared" si="40"/>
        <v>0</v>
      </c>
      <c s="310">
        <f t="shared" si="41"/>
        <v>0</v>
      </c>
      <c s="309"/>
      <c s="309"/>
      <c s="315"/>
    </row>
    <row r="606" spans="6:18" ht="15.75">
      <c r="F606" s="15">
        <f t="shared" si="38"/>
        <v>0</v>
      </c>
      <c s="299">
        <f t="shared" si="39"/>
        <v>0</v>
      </c>
      <c s="300"/>
      <c s="307"/>
      <c s="300"/>
      <c s="300"/>
      <c s="307"/>
      <c s="308"/>
      <c s="311">
        <f t="shared" si="40"/>
        <v>0</v>
      </c>
      <c s="310">
        <f t="shared" si="41"/>
        <v>0</v>
      </c>
      <c s="309"/>
      <c s="309"/>
      <c s="315"/>
    </row>
    <row r="607" spans="6:18" ht="15.75">
      <c r="F607" s="15">
        <f t="shared" si="38"/>
        <v>0</v>
      </c>
      <c s="299">
        <f t="shared" si="39"/>
        <v>0</v>
      </c>
      <c s="300"/>
      <c s="307"/>
      <c s="300"/>
      <c s="300"/>
      <c s="307"/>
      <c s="308"/>
      <c s="311">
        <f t="shared" si="40"/>
        <v>0</v>
      </c>
      <c s="310">
        <f t="shared" si="41"/>
        <v>0</v>
      </c>
      <c s="309"/>
      <c s="309"/>
      <c s="315"/>
    </row>
    <row r="608" spans="6:18" ht="15.75">
      <c r="F608" s="15">
        <f t="shared" si="38"/>
        <v>0</v>
      </c>
      <c s="299">
        <f t="shared" si="39"/>
        <v>0</v>
      </c>
      <c s="300"/>
      <c s="307"/>
      <c s="300"/>
      <c s="300"/>
      <c s="307"/>
      <c s="308"/>
      <c s="311">
        <f t="shared" si="40"/>
        <v>0</v>
      </c>
      <c s="310">
        <f t="shared" si="41"/>
        <v>0</v>
      </c>
      <c s="309"/>
      <c s="309"/>
      <c s="315"/>
    </row>
    <row r="609" spans="6:18" ht="15.75">
      <c r="F609" s="15">
        <f t="shared" si="38"/>
        <v>0</v>
      </c>
      <c s="299">
        <f t="shared" si="39"/>
        <v>0</v>
      </c>
      <c s="300"/>
      <c s="307"/>
      <c s="300"/>
      <c s="300"/>
      <c s="307"/>
      <c s="308"/>
      <c s="311">
        <f t="shared" si="40"/>
        <v>0</v>
      </c>
      <c s="310">
        <f t="shared" si="41"/>
        <v>0</v>
      </c>
      <c s="309"/>
      <c s="309"/>
      <c s="315"/>
    </row>
    <row r="610" spans="6:18" ht="15.75">
      <c r="F610" s="15">
        <f t="shared" si="38"/>
        <v>0</v>
      </c>
      <c s="299">
        <f t="shared" si="39"/>
        <v>0</v>
      </c>
      <c s="300"/>
      <c s="307"/>
      <c s="300"/>
      <c s="300"/>
      <c s="307"/>
      <c s="308"/>
      <c s="311">
        <f t="shared" si="40"/>
        <v>0</v>
      </c>
      <c s="310">
        <f t="shared" si="41"/>
        <v>0</v>
      </c>
      <c s="309"/>
      <c s="309"/>
      <c s="315"/>
    </row>
    <row r="611" spans="6:18" ht="15.75">
      <c r="F611" s="15">
        <f t="shared" si="38"/>
        <v>0</v>
      </c>
      <c s="299">
        <f t="shared" si="39"/>
        <v>0</v>
      </c>
      <c s="300"/>
      <c s="307"/>
      <c s="300"/>
      <c s="300"/>
      <c s="307"/>
      <c s="308"/>
      <c s="311">
        <f t="shared" si="40"/>
        <v>0</v>
      </c>
      <c s="310">
        <f t="shared" si="41"/>
        <v>0</v>
      </c>
      <c s="309"/>
      <c s="309"/>
      <c s="315"/>
    </row>
    <row r="612" spans="6:18" ht="15.75">
      <c r="F612" s="15">
        <f t="shared" si="38"/>
        <v>0</v>
      </c>
      <c s="299">
        <f t="shared" si="39"/>
        <v>0</v>
      </c>
      <c s="300"/>
      <c s="307"/>
      <c s="300"/>
      <c s="300"/>
      <c s="307"/>
      <c s="308"/>
      <c s="311">
        <f t="shared" si="40"/>
        <v>0</v>
      </c>
      <c s="310">
        <f t="shared" si="41"/>
        <v>0</v>
      </c>
      <c s="309"/>
      <c s="309"/>
      <c s="315"/>
    </row>
    <row r="613" spans="6:18" ht="15.75">
      <c r="F613" s="15">
        <f t="shared" si="38"/>
        <v>0</v>
      </c>
      <c s="299">
        <f t="shared" si="39"/>
        <v>0</v>
      </c>
      <c s="300"/>
      <c s="307"/>
      <c s="300"/>
      <c s="300"/>
      <c s="307"/>
      <c s="308"/>
      <c s="311">
        <f t="shared" si="40"/>
        <v>0</v>
      </c>
      <c s="310">
        <f t="shared" si="41"/>
        <v>0</v>
      </c>
      <c s="309"/>
      <c s="309"/>
      <c s="315"/>
    </row>
    <row r="614" spans="6:18" ht="15.75">
      <c r="F614" s="15">
        <f t="shared" si="38"/>
        <v>0</v>
      </c>
      <c s="299">
        <f t="shared" si="39"/>
        <v>0</v>
      </c>
      <c s="300"/>
      <c s="307"/>
      <c s="300"/>
      <c s="300"/>
      <c s="307"/>
      <c s="308"/>
      <c s="311">
        <f t="shared" si="40"/>
        <v>0</v>
      </c>
      <c s="310">
        <f t="shared" si="41"/>
        <v>0</v>
      </c>
      <c s="309"/>
      <c s="309"/>
      <c s="315"/>
    </row>
    <row r="615" spans="6:18" ht="15.75">
      <c r="F615" s="15">
        <f t="shared" si="38"/>
        <v>0</v>
      </c>
      <c s="299">
        <f t="shared" si="39"/>
        <v>0</v>
      </c>
      <c s="300"/>
      <c s="307"/>
      <c s="300"/>
      <c s="300"/>
      <c s="307"/>
      <c s="308"/>
      <c s="311">
        <f t="shared" si="40"/>
        <v>0</v>
      </c>
      <c s="310">
        <f t="shared" si="41"/>
        <v>0</v>
      </c>
      <c s="309"/>
      <c s="309"/>
      <c s="315"/>
    </row>
    <row r="616" spans="6:18" ht="15.75">
      <c r="F616" s="15">
        <f t="shared" si="38"/>
        <v>0</v>
      </c>
      <c s="299">
        <f t="shared" si="39"/>
        <v>0</v>
      </c>
      <c s="300"/>
      <c s="307"/>
      <c s="300"/>
      <c s="300"/>
      <c s="307"/>
      <c s="308"/>
      <c s="311">
        <f t="shared" si="40"/>
        <v>0</v>
      </c>
      <c s="310">
        <f t="shared" si="41"/>
        <v>0</v>
      </c>
      <c s="309"/>
      <c s="309"/>
      <c s="315"/>
    </row>
    <row r="617" spans="6:18" ht="15.75">
      <c r="F617" s="15">
        <f t="shared" si="38"/>
        <v>0</v>
      </c>
      <c s="299">
        <f t="shared" si="39"/>
        <v>0</v>
      </c>
      <c s="300"/>
      <c s="307"/>
      <c s="300"/>
      <c s="300"/>
      <c s="307"/>
      <c s="308"/>
      <c s="311">
        <f t="shared" si="40"/>
        <v>0</v>
      </c>
      <c s="310">
        <f t="shared" si="41"/>
        <v>0</v>
      </c>
      <c s="309"/>
      <c s="309"/>
      <c s="315"/>
    </row>
    <row r="618" spans="6:18" ht="15.75">
      <c r="F618" s="15">
        <f t="shared" si="38"/>
        <v>0</v>
      </c>
      <c s="299">
        <f t="shared" si="39"/>
        <v>0</v>
      </c>
      <c s="300"/>
      <c s="307"/>
      <c s="300"/>
      <c s="300"/>
      <c s="307"/>
      <c s="308"/>
      <c s="311">
        <f t="shared" si="40"/>
        <v>0</v>
      </c>
      <c s="310">
        <f t="shared" si="41"/>
        <v>0</v>
      </c>
      <c s="309"/>
      <c s="309"/>
      <c s="315"/>
    </row>
    <row r="619" spans="6:18" ht="15.75">
      <c r="F619" s="15">
        <f t="shared" si="38"/>
        <v>0</v>
      </c>
      <c s="299">
        <f t="shared" si="39"/>
        <v>0</v>
      </c>
      <c s="300"/>
      <c s="307"/>
      <c s="300"/>
      <c s="300"/>
      <c s="307"/>
      <c s="308"/>
      <c s="311">
        <f t="shared" si="40"/>
        <v>0</v>
      </c>
      <c s="310">
        <f t="shared" si="41"/>
        <v>0</v>
      </c>
      <c s="309"/>
      <c s="309"/>
      <c s="315"/>
    </row>
    <row r="620" spans="6:18" ht="15.75">
      <c r="F620" s="15">
        <f t="shared" si="38"/>
        <v>0</v>
      </c>
      <c s="299">
        <f t="shared" si="39"/>
        <v>0</v>
      </c>
      <c s="300"/>
      <c s="307"/>
      <c s="300"/>
      <c s="300"/>
      <c s="307"/>
      <c s="308"/>
      <c s="311">
        <f t="shared" si="40"/>
        <v>0</v>
      </c>
      <c s="310">
        <f t="shared" si="41"/>
        <v>0</v>
      </c>
      <c s="309"/>
      <c s="309"/>
      <c s="315"/>
    </row>
    <row r="621" spans="6:18" ht="15.75">
      <c r="F621" s="15">
        <f t="shared" si="38"/>
        <v>0</v>
      </c>
      <c s="299">
        <f t="shared" si="39"/>
        <v>0</v>
      </c>
      <c s="300"/>
      <c s="307"/>
      <c s="300"/>
      <c s="300"/>
      <c s="307"/>
      <c s="308"/>
      <c s="311">
        <f t="shared" si="40"/>
        <v>0</v>
      </c>
      <c s="310">
        <f t="shared" si="41"/>
        <v>0</v>
      </c>
      <c s="309"/>
      <c s="309"/>
      <c s="315"/>
    </row>
    <row r="622" spans="6:18" ht="15.75">
      <c r="F622" s="15">
        <f t="shared" si="38"/>
        <v>0</v>
      </c>
      <c s="299">
        <f t="shared" si="39"/>
        <v>0</v>
      </c>
      <c s="300"/>
      <c s="307"/>
      <c s="300"/>
      <c s="300"/>
      <c s="307"/>
      <c s="308"/>
      <c s="311">
        <f t="shared" si="40"/>
        <v>0</v>
      </c>
      <c s="310">
        <f t="shared" si="41"/>
        <v>0</v>
      </c>
      <c s="309"/>
      <c s="309"/>
      <c s="315"/>
    </row>
    <row r="623" spans="6:18" ht="15.75">
      <c r="F623" s="15">
        <f t="shared" si="38"/>
        <v>0</v>
      </c>
      <c s="299">
        <f t="shared" si="39"/>
        <v>0</v>
      </c>
      <c s="300"/>
      <c s="307"/>
      <c s="300"/>
      <c s="300"/>
      <c s="307"/>
      <c s="308"/>
      <c s="311">
        <f t="shared" si="40"/>
        <v>0</v>
      </c>
      <c s="310">
        <f t="shared" si="41"/>
        <v>0</v>
      </c>
      <c s="309"/>
      <c s="309"/>
      <c s="315"/>
    </row>
    <row r="624" spans="6:18" ht="15.75">
      <c r="F624" s="15">
        <f t="shared" si="38"/>
        <v>0</v>
      </c>
      <c s="299">
        <f t="shared" si="39"/>
        <v>0</v>
      </c>
      <c s="300"/>
      <c s="307"/>
      <c s="300"/>
      <c s="300"/>
      <c s="307"/>
      <c s="308"/>
      <c s="311">
        <f t="shared" si="40"/>
        <v>0</v>
      </c>
      <c s="310">
        <f t="shared" si="41"/>
        <v>0</v>
      </c>
      <c s="309"/>
      <c s="309"/>
      <c s="315"/>
    </row>
    <row r="625" spans="6:18" ht="15.75">
      <c r="F625" s="15">
        <f t="shared" si="38"/>
        <v>0</v>
      </c>
      <c s="299">
        <f t="shared" si="39"/>
        <v>0</v>
      </c>
      <c s="300"/>
      <c s="307"/>
      <c s="300"/>
      <c s="300"/>
      <c s="307"/>
      <c s="308"/>
      <c s="311">
        <f t="shared" si="40"/>
        <v>0</v>
      </c>
      <c s="310">
        <f t="shared" si="41"/>
        <v>0</v>
      </c>
      <c s="309"/>
      <c s="309"/>
      <c s="315"/>
    </row>
    <row r="626" spans="6:18" ht="15.75">
      <c r="F626" s="15">
        <f t="shared" si="38"/>
        <v>0</v>
      </c>
      <c s="299">
        <f t="shared" si="39"/>
        <v>0</v>
      </c>
      <c s="300"/>
      <c s="307"/>
      <c s="300"/>
      <c s="300"/>
      <c s="307"/>
      <c s="308"/>
      <c s="311">
        <f t="shared" si="40"/>
        <v>0</v>
      </c>
      <c s="310">
        <f t="shared" si="41"/>
        <v>0</v>
      </c>
      <c s="309"/>
      <c s="309"/>
      <c s="315"/>
    </row>
    <row r="627" spans="6:18" ht="15.75">
      <c r="F627" s="15">
        <f t="shared" si="38"/>
        <v>0</v>
      </c>
      <c s="299">
        <f t="shared" si="39"/>
        <v>0</v>
      </c>
      <c s="300"/>
      <c s="307"/>
      <c s="300"/>
      <c s="300"/>
      <c s="307"/>
      <c s="308"/>
      <c s="311">
        <f t="shared" si="40"/>
        <v>0</v>
      </c>
      <c s="310">
        <f t="shared" si="41"/>
        <v>0</v>
      </c>
      <c s="309"/>
      <c s="309"/>
      <c s="315"/>
    </row>
    <row r="628" spans="6:18" ht="15.75">
      <c r="F628" s="15">
        <f t="shared" si="38"/>
        <v>0</v>
      </c>
      <c s="299">
        <f t="shared" si="39"/>
        <v>0</v>
      </c>
      <c s="300"/>
      <c s="307"/>
      <c s="300"/>
      <c s="300"/>
      <c s="307"/>
      <c s="308"/>
      <c s="311">
        <f t="shared" si="40"/>
        <v>0</v>
      </c>
      <c s="310">
        <f t="shared" si="41"/>
        <v>0</v>
      </c>
      <c s="309"/>
      <c s="309"/>
      <c s="315"/>
    </row>
    <row r="629" spans="6:18" ht="15.75">
      <c r="F629" s="15">
        <f t="shared" si="38"/>
        <v>0</v>
      </c>
      <c s="299">
        <f t="shared" si="39"/>
        <v>0</v>
      </c>
      <c s="300"/>
      <c s="307"/>
      <c s="300"/>
      <c s="300"/>
      <c s="307"/>
      <c s="308"/>
      <c s="311">
        <f t="shared" si="40"/>
        <v>0</v>
      </c>
      <c s="310">
        <f t="shared" si="41"/>
        <v>0</v>
      </c>
      <c s="309"/>
      <c s="309"/>
      <c s="315"/>
    </row>
    <row r="630" spans="6:18" ht="15.75">
      <c r="F630" s="15">
        <f t="shared" si="38"/>
        <v>0</v>
      </c>
      <c s="299">
        <f t="shared" si="39"/>
        <v>0</v>
      </c>
      <c s="300"/>
      <c s="307"/>
      <c s="300"/>
      <c s="300"/>
      <c s="307"/>
      <c s="308"/>
      <c s="311">
        <f t="shared" si="40"/>
        <v>0</v>
      </c>
      <c s="310">
        <f t="shared" si="41"/>
        <v>0</v>
      </c>
      <c s="309"/>
      <c s="309"/>
      <c s="315"/>
    </row>
    <row r="631" spans="6:18" ht="15.75">
      <c r="F631" s="15">
        <f t="shared" si="38"/>
        <v>0</v>
      </c>
      <c s="299">
        <f t="shared" si="39"/>
        <v>0</v>
      </c>
      <c s="300"/>
      <c s="307"/>
      <c s="300"/>
      <c s="300"/>
      <c s="307"/>
      <c s="308"/>
      <c s="311">
        <f t="shared" si="40"/>
        <v>0</v>
      </c>
      <c s="310">
        <f t="shared" si="41"/>
        <v>0</v>
      </c>
      <c s="309"/>
      <c s="309"/>
      <c s="315"/>
    </row>
    <row r="632" spans="6:18" ht="15.75">
      <c r="F632" s="15">
        <f t="shared" si="38"/>
        <v>0</v>
      </c>
      <c s="299">
        <f t="shared" si="39"/>
        <v>0</v>
      </c>
      <c s="300"/>
      <c s="307"/>
      <c s="300"/>
      <c s="300"/>
      <c s="307"/>
      <c s="308"/>
      <c s="311">
        <f t="shared" si="40"/>
        <v>0</v>
      </c>
      <c s="310">
        <f t="shared" si="41"/>
        <v>0</v>
      </c>
      <c s="309"/>
      <c s="309"/>
      <c s="315"/>
    </row>
    <row r="633" spans="6:18" ht="15.75">
      <c r="F633" s="15">
        <f t="shared" si="38"/>
        <v>0</v>
      </c>
      <c s="299">
        <f t="shared" si="39"/>
        <v>0</v>
      </c>
      <c s="300"/>
      <c s="307"/>
      <c s="300"/>
      <c s="300"/>
      <c s="307"/>
      <c s="308"/>
      <c s="311">
        <f t="shared" si="40"/>
        <v>0</v>
      </c>
      <c s="310">
        <f t="shared" si="41"/>
        <v>0</v>
      </c>
      <c s="309"/>
      <c s="309"/>
      <c s="315"/>
    </row>
    <row r="634" spans="6:18" ht="15.75">
      <c r="F634" s="15">
        <f t="shared" si="38"/>
        <v>0</v>
      </c>
      <c s="299">
        <f t="shared" si="39"/>
        <v>0</v>
      </c>
      <c s="300"/>
      <c s="307"/>
      <c s="300"/>
      <c s="300"/>
      <c s="307"/>
      <c s="308"/>
      <c s="311">
        <f t="shared" si="40"/>
        <v>0</v>
      </c>
      <c s="310">
        <f t="shared" si="41"/>
        <v>0</v>
      </c>
      <c s="309"/>
      <c s="309"/>
      <c s="315"/>
    </row>
    <row r="635" spans="6:18" ht="15.75">
      <c r="F635" s="15">
        <f t="shared" si="38"/>
        <v>0</v>
      </c>
      <c s="299">
        <f t="shared" si="39"/>
        <v>0</v>
      </c>
      <c s="300"/>
      <c s="307"/>
      <c s="300"/>
      <c s="300"/>
      <c s="307"/>
      <c s="308"/>
      <c s="311">
        <f t="shared" si="40"/>
        <v>0</v>
      </c>
      <c s="310">
        <f t="shared" si="41"/>
        <v>0</v>
      </c>
      <c s="309"/>
      <c s="309"/>
      <c s="315"/>
    </row>
    <row r="636" spans="6:18" ht="15.75">
      <c r="F636" s="15">
        <f t="shared" si="38"/>
        <v>0</v>
      </c>
      <c s="299">
        <f t="shared" si="39"/>
        <v>0</v>
      </c>
      <c s="300"/>
      <c s="307"/>
      <c s="300"/>
      <c s="300"/>
      <c s="307"/>
      <c s="308"/>
      <c s="311">
        <f t="shared" si="40"/>
        <v>0</v>
      </c>
      <c s="310">
        <f t="shared" si="41"/>
        <v>0</v>
      </c>
      <c s="309"/>
      <c s="309"/>
      <c s="315"/>
    </row>
    <row r="637" spans="6:18" ht="15.75">
      <c r="F637" s="15">
        <f t="shared" si="38"/>
        <v>0</v>
      </c>
      <c s="299">
        <f t="shared" si="39"/>
        <v>0</v>
      </c>
      <c s="300"/>
      <c s="307"/>
      <c s="300"/>
      <c s="300"/>
      <c s="307"/>
      <c s="308"/>
      <c s="311">
        <f t="shared" si="40"/>
        <v>0</v>
      </c>
      <c s="310">
        <f t="shared" si="41"/>
        <v>0</v>
      </c>
      <c s="309"/>
      <c s="309"/>
      <c s="315"/>
    </row>
    <row r="638" spans="6:18" ht="15.75">
      <c r="F638" s="15">
        <f t="shared" si="38"/>
        <v>0</v>
      </c>
      <c s="299">
        <f t="shared" si="39"/>
        <v>0</v>
      </c>
      <c s="300"/>
      <c s="307"/>
      <c s="300"/>
      <c s="300"/>
      <c s="307"/>
      <c s="308"/>
      <c s="311">
        <f t="shared" si="40"/>
        <v>0</v>
      </c>
      <c s="310">
        <f t="shared" si="41"/>
        <v>0</v>
      </c>
      <c s="309"/>
      <c s="309"/>
      <c s="315"/>
    </row>
    <row r="639" spans="6:18" ht="15.75">
      <c r="F639" s="15">
        <f t="shared" si="38"/>
        <v>0</v>
      </c>
      <c s="299">
        <f t="shared" si="39"/>
        <v>0</v>
      </c>
      <c s="300"/>
      <c s="307"/>
      <c s="300"/>
      <c s="300"/>
      <c s="307"/>
      <c s="308"/>
      <c s="311">
        <f t="shared" si="40"/>
        <v>0</v>
      </c>
      <c s="310">
        <f t="shared" si="41"/>
        <v>0</v>
      </c>
      <c s="309"/>
      <c s="309"/>
      <c s="315"/>
    </row>
    <row r="640" spans="6:18" ht="15.75">
      <c r="F640" s="15">
        <f t="shared" si="38"/>
        <v>0</v>
      </c>
      <c s="299">
        <f t="shared" si="39"/>
        <v>0</v>
      </c>
      <c s="300"/>
      <c s="307"/>
      <c s="300"/>
      <c s="300"/>
      <c s="307"/>
      <c s="308"/>
      <c s="311">
        <f t="shared" si="40"/>
        <v>0</v>
      </c>
      <c s="310">
        <f t="shared" si="41"/>
        <v>0</v>
      </c>
      <c s="309"/>
      <c s="309"/>
      <c s="315"/>
    </row>
    <row r="641" spans="6:18" ht="15.75">
      <c r="F641" s="15">
        <f t="shared" si="38"/>
        <v>0</v>
      </c>
      <c s="299">
        <f t="shared" si="39"/>
        <v>0</v>
      </c>
      <c s="300"/>
      <c s="307"/>
      <c s="300"/>
      <c s="300"/>
      <c s="307"/>
      <c s="308"/>
      <c s="311">
        <f t="shared" si="40"/>
        <v>0</v>
      </c>
      <c s="310">
        <f t="shared" si="41"/>
        <v>0</v>
      </c>
      <c s="309"/>
      <c s="309"/>
      <c s="315"/>
    </row>
    <row r="642" spans="6:18" ht="15.75">
      <c r="F642" s="15">
        <f t="shared" si="38"/>
        <v>0</v>
      </c>
      <c s="299">
        <f t="shared" si="39"/>
        <v>0</v>
      </c>
      <c s="300"/>
      <c s="307"/>
      <c s="300"/>
      <c s="300"/>
      <c s="307"/>
      <c s="308"/>
      <c s="311">
        <f t="shared" si="40"/>
        <v>0</v>
      </c>
      <c s="310">
        <f t="shared" si="41"/>
        <v>0</v>
      </c>
      <c s="309"/>
      <c s="309"/>
      <c s="315"/>
    </row>
    <row r="643" spans="6:18" ht="15.75">
      <c r="F643" s="15">
        <f t="shared" si="38"/>
        <v>0</v>
      </c>
      <c s="299">
        <f t="shared" si="39"/>
        <v>0</v>
      </c>
      <c s="300"/>
      <c s="307"/>
      <c s="300"/>
      <c s="300"/>
      <c s="307"/>
      <c s="308"/>
      <c s="311">
        <f t="shared" si="40"/>
        <v>0</v>
      </c>
      <c s="310">
        <f t="shared" si="41"/>
        <v>0</v>
      </c>
      <c s="309"/>
      <c s="309"/>
      <c s="315"/>
    </row>
    <row r="644" spans="6:18" ht="15.75">
      <c r="F644" s="15">
        <f t="shared" si="38"/>
        <v>0</v>
      </c>
      <c s="299">
        <f t="shared" si="39"/>
        <v>0</v>
      </c>
      <c s="300"/>
      <c s="307"/>
      <c s="300"/>
      <c s="300"/>
      <c s="307"/>
      <c s="308"/>
      <c s="311">
        <f t="shared" si="40"/>
        <v>0</v>
      </c>
      <c s="310">
        <f t="shared" si="41"/>
        <v>0</v>
      </c>
      <c s="309"/>
      <c s="309"/>
      <c s="315"/>
    </row>
    <row r="645" spans="6:18" ht="15.75">
      <c r="F645" s="15">
        <f t="shared" si="38"/>
        <v>0</v>
      </c>
      <c s="299">
        <f t="shared" si="39"/>
        <v>0</v>
      </c>
      <c s="300"/>
      <c s="307"/>
      <c s="300"/>
      <c s="300"/>
      <c s="307"/>
      <c s="308"/>
      <c s="311">
        <f t="shared" si="40"/>
        <v>0</v>
      </c>
      <c s="310">
        <f t="shared" si="41"/>
        <v>0</v>
      </c>
      <c s="309"/>
      <c s="309"/>
      <c s="315"/>
    </row>
    <row r="646" spans="6:18" ht="15.75">
      <c r="F646" s="15">
        <f t="shared" si="38"/>
        <v>0</v>
      </c>
      <c s="299">
        <f t="shared" si="39"/>
        <v>0</v>
      </c>
      <c s="300"/>
      <c s="307"/>
      <c s="300"/>
      <c s="300"/>
      <c s="307"/>
      <c s="308"/>
      <c s="311">
        <f t="shared" si="40"/>
        <v>0</v>
      </c>
      <c s="310">
        <f t="shared" si="41"/>
        <v>0</v>
      </c>
      <c s="309"/>
      <c s="309"/>
      <c s="315"/>
    </row>
    <row r="647" spans="6:18" ht="15.75">
      <c r="F647" s="15">
        <f t="shared" si="38"/>
        <v>0</v>
      </c>
      <c s="299">
        <f t="shared" si="39"/>
        <v>0</v>
      </c>
      <c s="300"/>
      <c s="307"/>
      <c s="300"/>
      <c s="300"/>
      <c s="307"/>
      <c s="308"/>
      <c s="311">
        <f t="shared" si="40"/>
        <v>0</v>
      </c>
      <c s="310">
        <f t="shared" si="41"/>
        <v>0</v>
      </c>
      <c s="309"/>
      <c s="309"/>
      <c s="315"/>
    </row>
    <row r="648" spans="6:18" ht="15.75">
      <c r="F648" s="15">
        <f t="shared" si="42" ref="F648:F711">IF(G648&gt;=1,(IF(LEN(R648)=0,(IF(N648&gt;=18,1,0)),0)),0)</f>
        <v>0</v>
      </c>
      <c s="299">
        <f t="shared" si="39"/>
        <v>0</v>
      </c>
      <c s="300"/>
      <c s="307"/>
      <c s="300"/>
      <c s="300"/>
      <c s="307"/>
      <c s="308"/>
      <c s="311">
        <f t="shared" si="40"/>
        <v>0</v>
      </c>
      <c s="310">
        <f t="shared" si="41"/>
        <v>0</v>
      </c>
      <c s="309"/>
      <c s="309"/>
      <c s="315"/>
    </row>
    <row r="649" spans="6:18" ht="15.75">
      <c r="F649" s="15">
        <f t="shared" si="42"/>
        <v>0</v>
      </c>
      <c s="299">
        <f t="shared" si="43" ref="G649:G712">IFERROR(IF(LEN(J649)&gt;=2,(IF(LEN(L649)&gt;=1,1,0)),0),0)</f>
        <v>0</v>
      </c>
      <c s="300"/>
      <c s="307"/>
      <c s="300"/>
      <c s="300"/>
      <c s="307"/>
      <c s="308"/>
      <c s="311">
        <f t="shared" si="44" ref="N649:N712">IFERROR(IF(G649&gt;=1,(IF(M648&gt;=$B$1,ROUNDDOWN(($A$1-M649)/365,0),0)),0),0)</f>
        <v>0</v>
      </c>
      <c s="310">
        <f t="shared" si="45" ref="O649:O712">IF(N649&gt;=18,ROUNDDOWN((($A$1-M649)-N649*365)/30,0),0)</f>
        <v>0</v>
      </c>
      <c s="309"/>
      <c s="309"/>
      <c s="315"/>
    </row>
    <row r="650" spans="6:18" ht="15.75">
      <c r="F650" s="15">
        <f t="shared" si="42"/>
        <v>0</v>
      </c>
      <c s="299">
        <f t="shared" si="43"/>
        <v>0</v>
      </c>
      <c s="300"/>
      <c s="307"/>
      <c s="300"/>
      <c s="300"/>
      <c s="307"/>
      <c s="308"/>
      <c s="311">
        <f t="shared" si="44"/>
        <v>0</v>
      </c>
      <c s="310">
        <f t="shared" si="45"/>
        <v>0</v>
      </c>
      <c s="309"/>
      <c s="309"/>
      <c s="315"/>
    </row>
    <row r="651" spans="6:18" ht="15.75">
      <c r="F651" s="15">
        <f t="shared" si="42"/>
        <v>0</v>
      </c>
      <c s="299">
        <f t="shared" si="43"/>
        <v>0</v>
      </c>
      <c s="300"/>
      <c s="307"/>
      <c s="300"/>
      <c s="300"/>
      <c s="307"/>
      <c s="308"/>
      <c s="311">
        <f t="shared" si="44"/>
        <v>0</v>
      </c>
      <c s="310">
        <f t="shared" si="45"/>
        <v>0</v>
      </c>
      <c s="309"/>
      <c s="309"/>
      <c s="315"/>
    </row>
    <row r="652" spans="6:18" ht="15.75">
      <c r="F652" s="15">
        <f t="shared" si="42"/>
        <v>0</v>
      </c>
      <c s="299">
        <f t="shared" si="43"/>
        <v>0</v>
      </c>
      <c s="300"/>
      <c s="307"/>
      <c s="300"/>
      <c s="300"/>
      <c s="307"/>
      <c s="308"/>
      <c s="311">
        <f t="shared" si="44"/>
        <v>0</v>
      </c>
      <c s="310">
        <f t="shared" si="45"/>
        <v>0</v>
      </c>
      <c s="309"/>
      <c s="309"/>
      <c s="315"/>
    </row>
    <row r="653" spans="6:18" ht="15.75">
      <c r="F653" s="15">
        <f t="shared" si="42"/>
        <v>0</v>
      </c>
      <c s="299">
        <f t="shared" si="43"/>
        <v>0</v>
      </c>
      <c s="300"/>
      <c s="307"/>
      <c s="300"/>
      <c s="300"/>
      <c s="307"/>
      <c s="308"/>
      <c s="311">
        <f t="shared" si="44"/>
        <v>0</v>
      </c>
      <c s="310">
        <f t="shared" si="45"/>
        <v>0</v>
      </c>
      <c s="309"/>
      <c s="309"/>
      <c s="315"/>
    </row>
    <row r="654" spans="6:18" ht="15.75">
      <c r="F654" s="15">
        <f t="shared" si="42"/>
        <v>0</v>
      </c>
      <c s="299">
        <f t="shared" si="43"/>
        <v>0</v>
      </c>
      <c s="300"/>
      <c s="307"/>
      <c s="300"/>
      <c s="300"/>
      <c s="307"/>
      <c s="308"/>
      <c s="311">
        <f t="shared" si="44"/>
        <v>0</v>
      </c>
      <c s="310">
        <f t="shared" si="45"/>
        <v>0</v>
      </c>
      <c s="309"/>
      <c s="309"/>
      <c s="315"/>
    </row>
    <row r="655" spans="6:18" ht="15.75">
      <c r="F655" s="15">
        <f t="shared" si="42"/>
        <v>0</v>
      </c>
      <c s="299">
        <f t="shared" si="43"/>
        <v>0</v>
      </c>
      <c s="300"/>
      <c s="307"/>
      <c s="300"/>
      <c s="300"/>
      <c s="307"/>
      <c s="308"/>
      <c s="311">
        <f t="shared" si="44"/>
        <v>0</v>
      </c>
      <c s="310">
        <f t="shared" si="45"/>
        <v>0</v>
      </c>
      <c s="309"/>
      <c s="309"/>
      <c s="315"/>
    </row>
    <row r="656" spans="6:18" ht="15.75">
      <c r="F656" s="15">
        <f t="shared" si="42"/>
        <v>0</v>
      </c>
      <c s="299">
        <f t="shared" si="43"/>
        <v>0</v>
      </c>
      <c s="300"/>
      <c s="307"/>
      <c s="300"/>
      <c s="300"/>
      <c s="307"/>
      <c s="308"/>
      <c s="311">
        <f t="shared" si="44"/>
        <v>0</v>
      </c>
      <c s="310">
        <f t="shared" si="45"/>
        <v>0</v>
      </c>
      <c s="309"/>
      <c s="309"/>
      <c s="315"/>
    </row>
    <row r="657" spans="6:18" ht="15.75">
      <c r="F657" s="15">
        <f t="shared" si="42"/>
        <v>0</v>
      </c>
      <c s="299">
        <f t="shared" si="43"/>
        <v>0</v>
      </c>
      <c s="300"/>
      <c s="307"/>
      <c s="300"/>
      <c s="300"/>
      <c s="307"/>
      <c s="308"/>
      <c s="311">
        <f t="shared" si="44"/>
        <v>0</v>
      </c>
      <c s="310">
        <f t="shared" si="45"/>
        <v>0</v>
      </c>
      <c s="309"/>
      <c s="309"/>
      <c s="315"/>
    </row>
    <row r="658" spans="6:18" ht="15.75">
      <c r="F658" s="15">
        <f t="shared" si="42"/>
        <v>0</v>
      </c>
      <c s="299">
        <f t="shared" si="43"/>
        <v>0</v>
      </c>
      <c s="300"/>
      <c s="307"/>
      <c s="300"/>
      <c s="300"/>
      <c s="307"/>
      <c s="308"/>
      <c s="311">
        <f t="shared" si="44"/>
        <v>0</v>
      </c>
      <c s="310">
        <f t="shared" si="45"/>
        <v>0</v>
      </c>
      <c s="309"/>
      <c s="309"/>
      <c s="315"/>
    </row>
    <row r="659" spans="6:18" ht="15.75">
      <c r="F659" s="15">
        <f t="shared" si="42"/>
        <v>0</v>
      </c>
      <c s="299">
        <f t="shared" si="43"/>
        <v>0</v>
      </c>
      <c s="300"/>
      <c s="307"/>
      <c s="300"/>
      <c s="300"/>
      <c s="307"/>
      <c s="308"/>
      <c s="311">
        <f t="shared" si="44"/>
        <v>0</v>
      </c>
      <c s="310">
        <f t="shared" si="45"/>
        <v>0</v>
      </c>
      <c s="309"/>
      <c s="309"/>
      <c s="315"/>
    </row>
    <row r="660" spans="6:18" ht="15.75">
      <c r="F660" s="15">
        <f t="shared" si="42"/>
        <v>0</v>
      </c>
      <c s="299">
        <f t="shared" si="43"/>
        <v>0</v>
      </c>
      <c s="300"/>
      <c s="307"/>
      <c s="300"/>
      <c s="300"/>
      <c s="307"/>
      <c s="308"/>
      <c s="311">
        <f t="shared" si="44"/>
        <v>0</v>
      </c>
      <c s="310">
        <f t="shared" si="45"/>
        <v>0</v>
      </c>
      <c s="309"/>
      <c s="309"/>
      <c s="315"/>
    </row>
    <row r="661" spans="6:18" ht="15.75">
      <c r="F661" s="15">
        <f t="shared" si="42"/>
        <v>0</v>
      </c>
      <c s="299">
        <f t="shared" si="43"/>
        <v>0</v>
      </c>
      <c s="300"/>
      <c s="307"/>
      <c s="300"/>
      <c s="300"/>
      <c s="307"/>
      <c s="308"/>
      <c s="311">
        <f t="shared" si="44"/>
        <v>0</v>
      </c>
      <c s="310">
        <f t="shared" si="45"/>
        <v>0</v>
      </c>
      <c s="309"/>
      <c s="309"/>
      <c s="315"/>
    </row>
    <row r="662" spans="6:18" ht="15.75">
      <c r="F662" s="15">
        <f t="shared" si="42"/>
        <v>0</v>
      </c>
      <c s="299">
        <f t="shared" si="43"/>
        <v>0</v>
      </c>
      <c s="300"/>
      <c s="307"/>
      <c s="300"/>
      <c s="300"/>
      <c s="307"/>
      <c s="308"/>
      <c s="311">
        <f t="shared" si="44"/>
        <v>0</v>
      </c>
      <c s="310">
        <f t="shared" si="45"/>
        <v>0</v>
      </c>
      <c s="309"/>
      <c s="309"/>
      <c s="315"/>
    </row>
    <row r="663" spans="6:18" ht="15.75">
      <c r="F663" s="15">
        <f t="shared" si="42"/>
        <v>0</v>
      </c>
      <c s="299">
        <f t="shared" si="43"/>
        <v>0</v>
      </c>
      <c s="300"/>
      <c s="307"/>
      <c s="300"/>
      <c s="300"/>
      <c s="307"/>
      <c s="308"/>
      <c s="311">
        <f t="shared" si="44"/>
        <v>0</v>
      </c>
      <c s="310">
        <f t="shared" si="45"/>
        <v>0</v>
      </c>
      <c s="309"/>
      <c s="309"/>
      <c s="315"/>
    </row>
    <row r="664" spans="6:18" ht="15.75">
      <c r="F664" s="15">
        <f t="shared" si="42"/>
        <v>0</v>
      </c>
      <c s="299">
        <f t="shared" si="43"/>
        <v>0</v>
      </c>
      <c s="300"/>
      <c s="307"/>
      <c s="300"/>
      <c s="300"/>
      <c s="307"/>
      <c s="308"/>
      <c s="311">
        <f t="shared" si="44"/>
        <v>0</v>
      </c>
      <c s="310">
        <f t="shared" si="45"/>
        <v>0</v>
      </c>
      <c s="309"/>
      <c s="309"/>
      <c s="315"/>
    </row>
    <row r="665" spans="6:18" ht="15.75">
      <c r="F665" s="15">
        <f t="shared" si="42"/>
        <v>0</v>
      </c>
      <c s="299">
        <f t="shared" si="43"/>
        <v>0</v>
      </c>
      <c s="300"/>
      <c s="307"/>
      <c s="300"/>
      <c s="300"/>
      <c s="307"/>
      <c s="308"/>
      <c s="311">
        <f t="shared" si="44"/>
        <v>0</v>
      </c>
      <c s="310">
        <f t="shared" si="45"/>
        <v>0</v>
      </c>
      <c s="309"/>
      <c s="309"/>
      <c s="315"/>
    </row>
    <row r="666" spans="6:18" ht="15.75">
      <c r="F666" s="15">
        <f t="shared" si="42"/>
        <v>0</v>
      </c>
      <c s="299">
        <f t="shared" si="43"/>
        <v>0</v>
      </c>
      <c s="300"/>
      <c s="307"/>
      <c s="300"/>
      <c s="300"/>
      <c s="307"/>
      <c s="308"/>
      <c s="311">
        <f t="shared" si="44"/>
        <v>0</v>
      </c>
      <c s="310">
        <f t="shared" si="45"/>
        <v>0</v>
      </c>
      <c s="309"/>
      <c s="309"/>
      <c s="315"/>
    </row>
    <row r="667" spans="6:18" ht="15.75">
      <c r="F667" s="15">
        <f t="shared" si="42"/>
        <v>0</v>
      </c>
      <c s="299">
        <f t="shared" si="43"/>
        <v>0</v>
      </c>
      <c s="300"/>
      <c s="307"/>
      <c s="300"/>
      <c s="300"/>
      <c s="307"/>
      <c s="308"/>
      <c s="311">
        <f t="shared" si="44"/>
        <v>0</v>
      </c>
      <c s="310">
        <f t="shared" si="45"/>
        <v>0</v>
      </c>
      <c s="309"/>
      <c s="309"/>
      <c s="315"/>
    </row>
    <row r="668" spans="6:18" ht="15.75">
      <c r="F668" s="15">
        <f t="shared" si="42"/>
        <v>0</v>
      </c>
      <c s="299">
        <f t="shared" si="43"/>
        <v>0</v>
      </c>
      <c s="300"/>
      <c s="307"/>
      <c s="300"/>
      <c s="300"/>
      <c s="307"/>
      <c s="308"/>
      <c s="311">
        <f t="shared" si="44"/>
        <v>0</v>
      </c>
      <c s="310">
        <f t="shared" si="45"/>
        <v>0</v>
      </c>
      <c s="309"/>
      <c s="309"/>
      <c s="315"/>
    </row>
    <row r="669" spans="6:18" ht="15.75">
      <c r="F669" s="15">
        <f t="shared" si="42"/>
        <v>0</v>
      </c>
      <c s="299">
        <f t="shared" si="43"/>
        <v>0</v>
      </c>
      <c s="300"/>
      <c s="307"/>
      <c s="300"/>
      <c s="300"/>
      <c s="307"/>
      <c s="308"/>
      <c s="311">
        <f t="shared" si="44"/>
        <v>0</v>
      </c>
      <c s="310">
        <f t="shared" si="45"/>
        <v>0</v>
      </c>
      <c s="309"/>
      <c s="309"/>
      <c s="315"/>
    </row>
    <row r="670" spans="6:18" ht="15.75">
      <c r="F670" s="15">
        <f t="shared" si="42"/>
        <v>0</v>
      </c>
      <c s="299">
        <f t="shared" si="43"/>
        <v>0</v>
      </c>
      <c s="300"/>
      <c s="307"/>
      <c s="300"/>
      <c s="300"/>
      <c s="307"/>
      <c s="308"/>
      <c s="311">
        <f t="shared" si="44"/>
        <v>0</v>
      </c>
      <c s="310">
        <f t="shared" si="45"/>
        <v>0</v>
      </c>
      <c s="309"/>
      <c s="309"/>
      <c s="315"/>
    </row>
    <row r="671" spans="6:18" ht="15.75">
      <c r="F671" s="15">
        <f t="shared" si="42"/>
        <v>0</v>
      </c>
      <c s="299">
        <f t="shared" si="43"/>
        <v>0</v>
      </c>
      <c s="300"/>
      <c s="307"/>
      <c s="300"/>
      <c s="300"/>
      <c s="307"/>
      <c s="308"/>
      <c s="311">
        <f t="shared" si="44"/>
        <v>0</v>
      </c>
      <c s="310">
        <f t="shared" si="45"/>
        <v>0</v>
      </c>
      <c s="309"/>
      <c s="309"/>
      <c s="315"/>
    </row>
    <row r="672" spans="6:18" ht="15.75">
      <c r="F672" s="15">
        <f t="shared" si="42"/>
        <v>0</v>
      </c>
      <c s="299">
        <f t="shared" si="43"/>
        <v>0</v>
      </c>
      <c s="300"/>
      <c s="307"/>
      <c s="300"/>
      <c s="300"/>
      <c s="307"/>
      <c s="308"/>
      <c s="311">
        <f t="shared" si="44"/>
        <v>0</v>
      </c>
      <c s="310">
        <f t="shared" si="45"/>
        <v>0</v>
      </c>
      <c s="309"/>
      <c s="309"/>
      <c s="315"/>
    </row>
    <row r="673" spans="6:18" ht="15.75">
      <c r="F673" s="15">
        <f t="shared" si="42"/>
        <v>0</v>
      </c>
      <c s="299">
        <f t="shared" si="43"/>
        <v>0</v>
      </c>
      <c s="300"/>
      <c s="307"/>
      <c s="300"/>
      <c s="300"/>
      <c s="307"/>
      <c s="308"/>
      <c s="311">
        <f t="shared" si="44"/>
        <v>0</v>
      </c>
      <c s="310">
        <f t="shared" si="45"/>
        <v>0</v>
      </c>
      <c s="309"/>
      <c s="309"/>
      <c s="315"/>
    </row>
    <row r="674" spans="6:18" ht="15.75">
      <c r="F674" s="15">
        <f t="shared" si="42"/>
        <v>0</v>
      </c>
      <c s="299">
        <f t="shared" si="43"/>
        <v>0</v>
      </c>
      <c s="300"/>
      <c s="307"/>
      <c s="300"/>
      <c s="300"/>
      <c s="307"/>
      <c s="308"/>
      <c s="311">
        <f t="shared" si="44"/>
        <v>0</v>
      </c>
      <c s="310">
        <f t="shared" si="45"/>
        <v>0</v>
      </c>
      <c s="309"/>
      <c s="309"/>
      <c s="315"/>
    </row>
    <row r="675" spans="6:18" ht="15.75">
      <c r="F675" s="15">
        <f t="shared" si="42"/>
        <v>0</v>
      </c>
      <c s="299">
        <f t="shared" si="43"/>
        <v>0</v>
      </c>
      <c s="300"/>
      <c s="307"/>
      <c s="300"/>
      <c s="300"/>
      <c s="307"/>
      <c s="308"/>
      <c s="311">
        <f t="shared" si="44"/>
        <v>0</v>
      </c>
      <c s="310">
        <f t="shared" si="45"/>
        <v>0</v>
      </c>
      <c s="309"/>
      <c s="309"/>
      <c s="315"/>
    </row>
    <row r="676" spans="6:18" ht="15.75">
      <c r="F676" s="15">
        <f t="shared" si="42"/>
        <v>0</v>
      </c>
      <c s="299">
        <f t="shared" si="43"/>
        <v>0</v>
      </c>
      <c s="300"/>
      <c s="307"/>
      <c s="300"/>
      <c s="300"/>
      <c s="307"/>
      <c s="308"/>
      <c s="311">
        <f t="shared" si="44"/>
        <v>0</v>
      </c>
      <c s="310">
        <f t="shared" si="45"/>
        <v>0</v>
      </c>
      <c s="309"/>
      <c s="309"/>
      <c s="315"/>
    </row>
    <row r="677" spans="6:18" ht="15.75">
      <c r="F677" s="15">
        <f t="shared" si="42"/>
        <v>0</v>
      </c>
      <c s="299">
        <f t="shared" si="43"/>
        <v>0</v>
      </c>
      <c s="300"/>
      <c s="307"/>
      <c s="300"/>
      <c s="300"/>
      <c s="307"/>
      <c s="308"/>
      <c s="311">
        <f t="shared" si="44"/>
        <v>0</v>
      </c>
      <c s="310">
        <f t="shared" si="45"/>
        <v>0</v>
      </c>
      <c s="309"/>
      <c s="309"/>
      <c s="315"/>
    </row>
    <row r="678" spans="6:18" ht="15.75">
      <c r="F678" s="15">
        <f t="shared" si="42"/>
        <v>0</v>
      </c>
      <c s="299">
        <f t="shared" si="43"/>
        <v>0</v>
      </c>
      <c s="300"/>
      <c s="307"/>
      <c s="300"/>
      <c s="300"/>
      <c s="307"/>
      <c s="308"/>
      <c s="311">
        <f t="shared" si="44"/>
        <v>0</v>
      </c>
      <c s="310">
        <f t="shared" si="45"/>
        <v>0</v>
      </c>
      <c s="309"/>
      <c s="309"/>
      <c s="315"/>
    </row>
    <row r="679" spans="6:18" ht="15.75">
      <c r="F679" s="15">
        <f t="shared" si="42"/>
        <v>0</v>
      </c>
      <c s="299">
        <f t="shared" si="43"/>
        <v>0</v>
      </c>
      <c s="300"/>
      <c s="307"/>
      <c s="300"/>
      <c s="300"/>
      <c s="307"/>
      <c s="308"/>
      <c s="311">
        <f t="shared" si="44"/>
        <v>0</v>
      </c>
      <c s="310">
        <f t="shared" si="45"/>
        <v>0</v>
      </c>
      <c s="309"/>
      <c s="309"/>
      <c s="315"/>
    </row>
    <row r="680" spans="6:18" ht="15.75">
      <c r="F680" s="15">
        <f t="shared" si="42"/>
        <v>0</v>
      </c>
      <c s="299">
        <f t="shared" si="43"/>
        <v>0</v>
      </c>
      <c s="300"/>
      <c s="307"/>
      <c s="300"/>
      <c s="300"/>
      <c s="307"/>
      <c s="308"/>
      <c s="311">
        <f t="shared" si="44"/>
        <v>0</v>
      </c>
      <c s="310">
        <f t="shared" si="45"/>
        <v>0</v>
      </c>
      <c s="309"/>
      <c s="309"/>
      <c s="315"/>
    </row>
    <row r="681" spans="6:18" ht="15.75">
      <c r="F681" s="15">
        <f t="shared" si="42"/>
        <v>0</v>
      </c>
      <c s="299">
        <f t="shared" si="43"/>
        <v>0</v>
      </c>
      <c s="300"/>
      <c s="307"/>
      <c s="300"/>
      <c s="300"/>
      <c s="307"/>
      <c s="308"/>
      <c s="311">
        <f t="shared" si="44"/>
        <v>0</v>
      </c>
      <c s="310">
        <f t="shared" si="45"/>
        <v>0</v>
      </c>
      <c s="309"/>
      <c s="309"/>
      <c s="315"/>
    </row>
    <row r="682" spans="6:18" ht="15.75">
      <c r="F682" s="15">
        <f t="shared" si="42"/>
        <v>0</v>
      </c>
      <c s="299">
        <f t="shared" si="43"/>
        <v>0</v>
      </c>
      <c s="300"/>
      <c s="307"/>
      <c s="300"/>
      <c s="300"/>
      <c s="307"/>
      <c s="308"/>
      <c s="311">
        <f t="shared" si="44"/>
        <v>0</v>
      </c>
      <c s="310">
        <f t="shared" si="45"/>
        <v>0</v>
      </c>
      <c s="309"/>
      <c s="309"/>
      <c s="315"/>
    </row>
    <row r="683" spans="6:18" ht="15.75">
      <c r="F683" s="15">
        <f t="shared" si="42"/>
        <v>0</v>
      </c>
      <c s="299">
        <f t="shared" si="43"/>
        <v>0</v>
      </c>
      <c s="300"/>
      <c s="307"/>
      <c s="300"/>
      <c s="300"/>
      <c s="307"/>
      <c s="308"/>
      <c s="311">
        <f t="shared" si="44"/>
        <v>0</v>
      </c>
      <c s="310">
        <f t="shared" si="45"/>
        <v>0</v>
      </c>
      <c s="309"/>
      <c s="309"/>
      <c s="315"/>
    </row>
    <row r="684" spans="6:18" ht="15.75">
      <c r="F684" s="15">
        <f t="shared" si="42"/>
        <v>0</v>
      </c>
      <c s="299">
        <f t="shared" si="43"/>
        <v>0</v>
      </c>
      <c s="300"/>
      <c s="307"/>
      <c s="300"/>
      <c s="300"/>
      <c s="307"/>
      <c s="308"/>
      <c s="311">
        <f t="shared" si="44"/>
        <v>0</v>
      </c>
      <c s="310">
        <f t="shared" si="45"/>
        <v>0</v>
      </c>
      <c s="309"/>
      <c s="309"/>
      <c s="315"/>
    </row>
    <row r="685" spans="6:18" ht="15.75">
      <c r="F685" s="15">
        <f t="shared" si="42"/>
        <v>0</v>
      </c>
      <c s="299">
        <f t="shared" si="43"/>
        <v>0</v>
      </c>
      <c s="300"/>
      <c s="307"/>
      <c s="300"/>
      <c s="300"/>
      <c s="307"/>
      <c s="308"/>
      <c s="311">
        <f t="shared" si="44"/>
        <v>0</v>
      </c>
      <c s="310">
        <f t="shared" si="45"/>
        <v>0</v>
      </c>
      <c s="309"/>
      <c s="309"/>
      <c s="315"/>
    </row>
    <row r="686" spans="6:18" ht="15.75">
      <c r="F686" s="15">
        <f t="shared" si="42"/>
        <v>0</v>
      </c>
      <c s="299">
        <f t="shared" si="43"/>
        <v>0</v>
      </c>
      <c s="300"/>
      <c s="307"/>
      <c s="300"/>
      <c s="300"/>
      <c s="307"/>
      <c s="308"/>
      <c s="311">
        <f t="shared" si="44"/>
        <v>0</v>
      </c>
      <c s="310">
        <f t="shared" si="45"/>
        <v>0</v>
      </c>
      <c s="309"/>
      <c s="309"/>
      <c s="315"/>
    </row>
    <row r="687" spans="6:18" ht="15.75">
      <c r="F687" s="15">
        <f t="shared" si="42"/>
        <v>0</v>
      </c>
      <c s="299">
        <f t="shared" si="43"/>
        <v>0</v>
      </c>
      <c s="300"/>
      <c s="307"/>
      <c s="300"/>
      <c s="300"/>
      <c s="307"/>
      <c s="308"/>
      <c s="311">
        <f t="shared" si="44"/>
        <v>0</v>
      </c>
      <c s="310">
        <f t="shared" si="45"/>
        <v>0</v>
      </c>
      <c s="309"/>
      <c s="309"/>
      <c s="315"/>
    </row>
    <row r="688" spans="6:18" ht="15.75">
      <c r="F688" s="15">
        <f t="shared" si="42"/>
        <v>0</v>
      </c>
      <c s="299">
        <f t="shared" si="43"/>
        <v>0</v>
      </c>
      <c s="300"/>
      <c s="307"/>
      <c s="300"/>
      <c s="300"/>
      <c s="307"/>
      <c s="308"/>
      <c s="311">
        <f t="shared" si="44"/>
        <v>0</v>
      </c>
      <c s="310">
        <f t="shared" si="45"/>
        <v>0</v>
      </c>
      <c s="309"/>
      <c s="309"/>
      <c s="315"/>
    </row>
    <row r="689" spans="6:18" ht="15.75">
      <c r="F689" s="15">
        <f t="shared" si="42"/>
        <v>0</v>
      </c>
      <c s="299">
        <f t="shared" si="43"/>
        <v>0</v>
      </c>
      <c s="300"/>
      <c s="307"/>
      <c s="300"/>
      <c s="300"/>
      <c s="307"/>
      <c s="308"/>
      <c s="311">
        <f t="shared" si="44"/>
        <v>0</v>
      </c>
      <c s="310">
        <f t="shared" si="45"/>
        <v>0</v>
      </c>
      <c s="309"/>
      <c s="309"/>
      <c s="315"/>
    </row>
    <row r="690" spans="6:18" ht="15.75">
      <c r="F690" s="15">
        <f t="shared" si="42"/>
        <v>0</v>
      </c>
      <c s="299">
        <f t="shared" si="43"/>
        <v>0</v>
      </c>
      <c s="300"/>
      <c s="307"/>
      <c s="300"/>
      <c s="300"/>
      <c s="307"/>
      <c s="308"/>
      <c s="311">
        <f t="shared" si="44"/>
        <v>0</v>
      </c>
      <c s="310">
        <f t="shared" si="45"/>
        <v>0</v>
      </c>
      <c s="309"/>
      <c s="309"/>
      <c s="315"/>
    </row>
    <row r="691" spans="6:18" ht="15.75">
      <c r="F691" s="15">
        <f t="shared" si="42"/>
        <v>0</v>
      </c>
      <c s="299">
        <f t="shared" si="43"/>
        <v>0</v>
      </c>
      <c s="300"/>
      <c s="307"/>
      <c s="300"/>
      <c s="300"/>
      <c s="307"/>
      <c s="308"/>
      <c s="311">
        <f t="shared" si="44"/>
        <v>0</v>
      </c>
      <c s="310">
        <f t="shared" si="45"/>
        <v>0</v>
      </c>
      <c s="309"/>
      <c s="309"/>
      <c s="315"/>
    </row>
    <row r="692" spans="6:18" ht="15.75">
      <c r="F692" s="15">
        <f t="shared" si="42"/>
        <v>0</v>
      </c>
      <c s="299">
        <f t="shared" si="43"/>
        <v>0</v>
      </c>
      <c s="300"/>
      <c s="307"/>
      <c s="300"/>
      <c s="300"/>
      <c s="307"/>
      <c s="308"/>
      <c s="311">
        <f t="shared" si="44"/>
        <v>0</v>
      </c>
      <c s="310">
        <f t="shared" si="45"/>
        <v>0</v>
      </c>
      <c s="309"/>
      <c s="309"/>
      <c s="315"/>
    </row>
    <row r="693" spans="6:18" ht="15.75">
      <c r="F693" s="15">
        <f t="shared" si="42"/>
        <v>0</v>
      </c>
      <c s="299">
        <f t="shared" si="43"/>
        <v>0</v>
      </c>
      <c s="300"/>
      <c s="307"/>
      <c s="300"/>
      <c s="300"/>
      <c s="307"/>
      <c s="308"/>
      <c s="311">
        <f t="shared" si="44"/>
        <v>0</v>
      </c>
      <c s="310">
        <f t="shared" si="45"/>
        <v>0</v>
      </c>
      <c s="309"/>
      <c s="309"/>
      <c s="315"/>
    </row>
    <row r="694" spans="6:18" ht="15.75">
      <c r="F694" s="15">
        <f t="shared" si="42"/>
        <v>0</v>
      </c>
      <c s="299">
        <f t="shared" si="43"/>
        <v>0</v>
      </c>
      <c s="300"/>
      <c s="307"/>
      <c s="300"/>
      <c s="300"/>
      <c s="307"/>
      <c s="308"/>
      <c s="311">
        <f t="shared" si="44"/>
        <v>0</v>
      </c>
      <c s="310">
        <f t="shared" si="45"/>
        <v>0</v>
      </c>
      <c s="309"/>
      <c s="309"/>
      <c s="315"/>
    </row>
    <row r="695" spans="6:18" ht="15.75">
      <c r="F695" s="15">
        <f t="shared" si="42"/>
        <v>0</v>
      </c>
      <c s="299">
        <f t="shared" si="43"/>
        <v>0</v>
      </c>
      <c s="300"/>
      <c s="307"/>
      <c s="300"/>
      <c s="300"/>
      <c s="307"/>
      <c s="308"/>
      <c s="311">
        <f t="shared" si="44"/>
        <v>0</v>
      </c>
      <c s="310">
        <f t="shared" si="45"/>
        <v>0</v>
      </c>
      <c s="309"/>
      <c s="309"/>
      <c s="315"/>
    </row>
    <row r="696" spans="6:18" ht="15.75">
      <c r="F696" s="15">
        <f t="shared" si="42"/>
        <v>0</v>
      </c>
      <c s="299">
        <f t="shared" si="43"/>
        <v>0</v>
      </c>
      <c s="300"/>
      <c s="307"/>
      <c s="300"/>
      <c s="300"/>
      <c s="307"/>
      <c s="308"/>
      <c s="311">
        <f t="shared" si="44"/>
        <v>0</v>
      </c>
      <c s="310">
        <f t="shared" si="45"/>
        <v>0</v>
      </c>
      <c s="309"/>
      <c s="309"/>
      <c s="315"/>
    </row>
    <row r="697" spans="6:18" ht="15.75">
      <c r="F697" s="15">
        <f t="shared" si="42"/>
        <v>0</v>
      </c>
      <c s="299">
        <f t="shared" si="43"/>
        <v>0</v>
      </c>
      <c s="300"/>
      <c s="307"/>
      <c s="300"/>
      <c s="300"/>
      <c s="307"/>
      <c s="308"/>
      <c s="311">
        <f t="shared" si="44"/>
        <v>0</v>
      </c>
      <c s="310">
        <f t="shared" si="45"/>
        <v>0</v>
      </c>
      <c s="309"/>
      <c s="309"/>
      <c s="315"/>
    </row>
    <row r="698" spans="6:18" ht="15.75">
      <c r="F698" s="15">
        <f t="shared" si="42"/>
        <v>0</v>
      </c>
      <c s="299">
        <f t="shared" si="43"/>
        <v>0</v>
      </c>
      <c s="300"/>
      <c s="307"/>
      <c s="300"/>
      <c s="300"/>
      <c s="307"/>
      <c s="308"/>
      <c s="311">
        <f t="shared" si="44"/>
        <v>0</v>
      </c>
      <c s="310">
        <f t="shared" si="45"/>
        <v>0</v>
      </c>
      <c s="309"/>
      <c s="309"/>
      <c s="315"/>
    </row>
    <row r="699" spans="6:18" ht="15.75">
      <c r="F699" s="15">
        <f t="shared" si="42"/>
        <v>0</v>
      </c>
      <c s="299">
        <f t="shared" si="43"/>
        <v>0</v>
      </c>
      <c s="300"/>
      <c s="307"/>
      <c s="300"/>
      <c s="300"/>
      <c s="307"/>
      <c s="308"/>
      <c s="311">
        <f t="shared" si="44"/>
        <v>0</v>
      </c>
      <c s="310">
        <f t="shared" si="45"/>
        <v>0</v>
      </c>
      <c s="309"/>
      <c s="309"/>
      <c s="315"/>
    </row>
    <row r="700" spans="6:18" ht="15.75">
      <c r="F700" s="15">
        <f t="shared" si="42"/>
        <v>0</v>
      </c>
      <c s="299">
        <f t="shared" si="43"/>
        <v>0</v>
      </c>
      <c s="300"/>
      <c s="307"/>
      <c s="300"/>
      <c s="300"/>
      <c s="307"/>
      <c s="308"/>
      <c s="311">
        <f t="shared" si="44"/>
        <v>0</v>
      </c>
      <c s="310">
        <f t="shared" si="45"/>
        <v>0</v>
      </c>
      <c s="309"/>
      <c s="309"/>
      <c s="315"/>
    </row>
    <row r="701" spans="6:18" ht="15.75">
      <c r="F701" s="15">
        <f t="shared" si="42"/>
        <v>0</v>
      </c>
      <c s="299">
        <f t="shared" si="43"/>
        <v>0</v>
      </c>
      <c s="300"/>
      <c s="307"/>
      <c s="300"/>
      <c s="300"/>
      <c s="307"/>
      <c s="308"/>
      <c s="311">
        <f t="shared" si="44"/>
        <v>0</v>
      </c>
      <c s="310">
        <f t="shared" si="45"/>
        <v>0</v>
      </c>
      <c s="309"/>
      <c s="309"/>
      <c s="315"/>
    </row>
    <row r="702" spans="6:18" ht="15.75">
      <c r="F702" s="15">
        <f t="shared" si="42"/>
        <v>0</v>
      </c>
      <c s="299">
        <f t="shared" si="43"/>
        <v>0</v>
      </c>
      <c s="300"/>
      <c s="307"/>
      <c s="300"/>
      <c s="300"/>
      <c s="307"/>
      <c s="308"/>
      <c s="311">
        <f t="shared" si="44"/>
        <v>0</v>
      </c>
      <c s="310">
        <f t="shared" si="45"/>
        <v>0</v>
      </c>
      <c s="309"/>
      <c s="309"/>
      <c s="315"/>
    </row>
    <row r="703" spans="6:18" ht="15.75">
      <c r="F703" s="15">
        <f t="shared" si="42"/>
        <v>0</v>
      </c>
      <c s="299">
        <f t="shared" si="43"/>
        <v>0</v>
      </c>
      <c s="300"/>
      <c s="307"/>
      <c s="300"/>
      <c s="300"/>
      <c s="307"/>
      <c s="308"/>
      <c s="311">
        <f t="shared" si="44"/>
        <v>0</v>
      </c>
      <c s="310">
        <f t="shared" si="45"/>
        <v>0</v>
      </c>
      <c s="309"/>
      <c s="309"/>
      <c s="315"/>
    </row>
    <row r="704" spans="6:18" ht="15.75">
      <c r="F704" s="15">
        <f t="shared" si="42"/>
        <v>0</v>
      </c>
      <c s="299">
        <f t="shared" si="43"/>
        <v>0</v>
      </c>
      <c s="300"/>
      <c s="307"/>
      <c s="300"/>
      <c s="300"/>
      <c s="307"/>
      <c s="308"/>
      <c s="311">
        <f t="shared" si="44"/>
        <v>0</v>
      </c>
      <c s="310">
        <f t="shared" si="45"/>
        <v>0</v>
      </c>
      <c s="309"/>
      <c s="309"/>
      <c s="315"/>
    </row>
    <row r="705" spans="6:18" ht="15.75">
      <c r="F705" s="15">
        <f t="shared" si="42"/>
        <v>0</v>
      </c>
      <c s="299">
        <f t="shared" si="43"/>
        <v>0</v>
      </c>
      <c s="300"/>
      <c s="307"/>
      <c s="300"/>
      <c s="300"/>
      <c s="307"/>
      <c s="308"/>
      <c s="311">
        <f t="shared" si="44"/>
        <v>0</v>
      </c>
      <c s="310">
        <f t="shared" si="45"/>
        <v>0</v>
      </c>
      <c s="309"/>
      <c s="309"/>
      <c s="315"/>
    </row>
    <row r="706" spans="6:18" ht="15.75">
      <c r="F706" s="15">
        <f t="shared" si="42"/>
        <v>0</v>
      </c>
      <c s="299">
        <f t="shared" si="43"/>
        <v>0</v>
      </c>
      <c s="300"/>
      <c s="307"/>
      <c s="300"/>
      <c s="300"/>
      <c s="307"/>
      <c s="308"/>
      <c s="311">
        <f t="shared" si="44"/>
        <v>0</v>
      </c>
      <c s="310">
        <f t="shared" si="45"/>
        <v>0</v>
      </c>
      <c s="309"/>
      <c s="309"/>
      <c s="315"/>
    </row>
    <row r="707" spans="6:18" ht="15.75">
      <c r="F707" s="15">
        <f t="shared" si="42"/>
        <v>0</v>
      </c>
      <c s="299">
        <f t="shared" si="43"/>
        <v>0</v>
      </c>
      <c s="300"/>
      <c s="307"/>
      <c s="300"/>
      <c s="300"/>
      <c s="307"/>
      <c s="308"/>
      <c s="311">
        <f t="shared" si="44"/>
        <v>0</v>
      </c>
      <c s="310">
        <f t="shared" si="45"/>
        <v>0</v>
      </c>
      <c s="309"/>
      <c s="309"/>
      <c s="315"/>
    </row>
    <row r="708" spans="6:18" ht="15.75">
      <c r="F708" s="15">
        <f t="shared" si="42"/>
        <v>0</v>
      </c>
      <c s="299">
        <f t="shared" si="43"/>
        <v>0</v>
      </c>
      <c s="300"/>
      <c s="307"/>
      <c s="300"/>
      <c s="300"/>
      <c s="307"/>
      <c s="308"/>
      <c s="311">
        <f t="shared" si="44"/>
        <v>0</v>
      </c>
      <c s="310">
        <f t="shared" si="45"/>
        <v>0</v>
      </c>
      <c s="309"/>
      <c s="309"/>
      <c s="315"/>
    </row>
    <row r="709" spans="6:18" ht="15.75">
      <c r="F709" s="15">
        <f t="shared" si="42"/>
        <v>0</v>
      </c>
      <c s="299">
        <f t="shared" si="43"/>
        <v>0</v>
      </c>
      <c s="300"/>
      <c s="307"/>
      <c s="300"/>
      <c s="300"/>
      <c s="307"/>
      <c s="308"/>
      <c s="311">
        <f t="shared" si="44"/>
        <v>0</v>
      </c>
      <c s="310">
        <f t="shared" si="45"/>
        <v>0</v>
      </c>
      <c s="309"/>
      <c s="309"/>
      <c s="315"/>
    </row>
    <row r="710" spans="6:18" ht="15.75">
      <c r="F710" s="15">
        <f t="shared" si="42"/>
        <v>0</v>
      </c>
      <c s="299">
        <f t="shared" si="43"/>
        <v>0</v>
      </c>
      <c s="300"/>
      <c s="307"/>
      <c s="300"/>
      <c s="300"/>
      <c s="307"/>
      <c s="308"/>
      <c s="311">
        <f t="shared" si="44"/>
        <v>0</v>
      </c>
      <c s="310">
        <f t="shared" si="45"/>
        <v>0</v>
      </c>
      <c s="309"/>
      <c s="309"/>
      <c s="315"/>
    </row>
    <row r="711" spans="6:18" ht="15.75">
      <c r="F711" s="15">
        <f t="shared" si="42"/>
        <v>0</v>
      </c>
      <c s="299">
        <f t="shared" si="43"/>
        <v>0</v>
      </c>
      <c s="300"/>
      <c s="307"/>
      <c s="300"/>
      <c s="300"/>
      <c s="307"/>
      <c s="308"/>
      <c s="311">
        <f t="shared" si="44"/>
        <v>0</v>
      </c>
      <c s="310">
        <f t="shared" si="45"/>
        <v>0</v>
      </c>
      <c s="309"/>
      <c s="309"/>
      <c s="315"/>
    </row>
    <row r="712" spans="6:18" ht="15.75">
      <c r="F712" s="15">
        <f t="shared" si="46" ref="F712:F775">IF(G712&gt;=1,(IF(LEN(R712)=0,(IF(N712&gt;=18,1,0)),0)),0)</f>
        <v>0</v>
      </c>
      <c s="299">
        <f t="shared" si="43"/>
        <v>0</v>
      </c>
      <c s="300"/>
      <c s="307"/>
      <c s="300"/>
      <c s="300"/>
      <c s="307"/>
      <c s="308"/>
      <c s="311">
        <f t="shared" si="44"/>
        <v>0</v>
      </c>
      <c s="310">
        <f t="shared" si="45"/>
        <v>0</v>
      </c>
      <c s="309"/>
      <c s="309"/>
      <c s="315"/>
    </row>
    <row r="713" spans="6:18" ht="15.75">
      <c r="F713" s="15">
        <f t="shared" si="46"/>
        <v>0</v>
      </c>
      <c s="299">
        <f t="shared" si="47" ref="G713:G776">IFERROR(IF(LEN(J713)&gt;=2,(IF(LEN(L713)&gt;=1,1,0)),0),0)</f>
        <v>0</v>
      </c>
      <c s="300"/>
      <c s="307"/>
      <c s="300"/>
      <c s="300"/>
      <c s="307"/>
      <c s="308"/>
      <c s="311">
        <f t="shared" si="48" ref="N713:N776">IFERROR(IF(G713&gt;=1,(IF(M712&gt;=$B$1,ROUNDDOWN(($A$1-M713)/365,0),0)),0),0)</f>
        <v>0</v>
      </c>
      <c s="310">
        <f t="shared" si="49" ref="O713:O776">IF(N713&gt;=18,ROUNDDOWN((($A$1-M713)-N713*365)/30,0),0)</f>
        <v>0</v>
      </c>
      <c s="309"/>
      <c s="309"/>
      <c s="315"/>
    </row>
    <row r="714" spans="6:18" ht="15.75">
      <c r="F714" s="15">
        <f t="shared" si="46"/>
        <v>0</v>
      </c>
      <c s="299">
        <f t="shared" si="47"/>
        <v>0</v>
      </c>
      <c s="300"/>
      <c s="307"/>
      <c s="300"/>
      <c s="300"/>
      <c s="307"/>
      <c s="308"/>
      <c s="311">
        <f t="shared" si="48"/>
        <v>0</v>
      </c>
      <c s="310">
        <f t="shared" si="49"/>
        <v>0</v>
      </c>
      <c s="309"/>
      <c s="309"/>
      <c s="315"/>
    </row>
    <row r="715" spans="6:18" ht="15.75">
      <c r="F715" s="15">
        <f t="shared" si="46"/>
        <v>0</v>
      </c>
      <c s="299">
        <f t="shared" si="47"/>
        <v>0</v>
      </c>
      <c s="300"/>
      <c s="307"/>
      <c s="300"/>
      <c s="300"/>
      <c s="307"/>
      <c s="308"/>
      <c s="311">
        <f t="shared" si="48"/>
        <v>0</v>
      </c>
      <c s="310">
        <f t="shared" si="49"/>
        <v>0</v>
      </c>
      <c s="309"/>
      <c s="309"/>
      <c s="315"/>
    </row>
    <row r="716" spans="6:18" ht="15.75">
      <c r="F716" s="15">
        <f t="shared" si="46"/>
        <v>0</v>
      </c>
      <c s="299">
        <f t="shared" si="47"/>
        <v>0</v>
      </c>
      <c s="300"/>
      <c s="307"/>
      <c s="300"/>
      <c s="300"/>
      <c s="307"/>
      <c s="308"/>
      <c s="311">
        <f t="shared" si="48"/>
        <v>0</v>
      </c>
      <c s="310">
        <f t="shared" si="49"/>
        <v>0</v>
      </c>
      <c s="309"/>
      <c s="309"/>
      <c s="315"/>
    </row>
    <row r="717" spans="6:18" ht="15.75">
      <c r="F717" s="15">
        <f t="shared" si="46"/>
        <v>0</v>
      </c>
      <c s="299">
        <f t="shared" si="47"/>
        <v>0</v>
      </c>
      <c s="300"/>
      <c s="307"/>
      <c s="300"/>
      <c s="300"/>
      <c s="307"/>
      <c s="308"/>
      <c s="311">
        <f t="shared" si="48"/>
        <v>0</v>
      </c>
      <c s="310">
        <f t="shared" si="49"/>
        <v>0</v>
      </c>
      <c s="309"/>
      <c s="309"/>
      <c s="315"/>
    </row>
    <row r="718" spans="6:18" ht="15.75">
      <c r="F718" s="15">
        <f t="shared" si="46"/>
        <v>0</v>
      </c>
      <c s="299">
        <f t="shared" si="47"/>
        <v>0</v>
      </c>
      <c s="300"/>
      <c s="307"/>
      <c s="300"/>
      <c s="300"/>
      <c s="307"/>
      <c s="308"/>
      <c s="311">
        <f t="shared" si="48"/>
        <v>0</v>
      </c>
      <c s="310">
        <f t="shared" si="49"/>
        <v>0</v>
      </c>
      <c s="309"/>
      <c s="309"/>
      <c s="315"/>
    </row>
    <row r="719" spans="6:18" ht="15.75">
      <c r="F719" s="15">
        <f t="shared" si="46"/>
        <v>0</v>
      </c>
      <c s="299">
        <f t="shared" si="47"/>
        <v>0</v>
      </c>
      <c s="300"/>
      <c s="307"/>
      <c s="300"/>
      <c s="300"/>
      <c s="307"/>
      <c s="308"/>
      <c s="311">
        <f t="shared" si="48"/>
        <v>0</v>
      </c>
      <c s="310">
        <f t="shared" si="49"/>
        <v>0</v>
      </c>
      <c s="309"/>
      <c s="309"/>
      <c s="315"/>
    </row>
    <row r="720" spans="6:18" ht="15.75">
      <c r="F720" s="15">
        <f t="shared" si="46"/>
        <v>0</v>
      </c>
      <c s="299">
        <f t="shared" si="47"/>
        <v>0</v>
      </c>
      <c s="300"/>
      <c s="307"/>
      <c s="300"/>
      <c s="300"/>
      <c s="307"/>
      <c s="308"/>
      <c s="311">
        <f t="shared" si="48"/>
        <v>0</v>
      </c>
      <c s="310">
        <f t="shared" si="49"/>
        <v>0</v>
      </c>
      <c s="309"/>
      <c s="309"/>
      <c s="315"/>
    </row>
    <row r="721" spans="6:18" ht="15.75">
      <c r="F721" s="15">
        <f t="shared" si="46"/>
        <v>0</v>
      </c>
      <c s="299">
        <f t="shared" si="47"/>
        <v>0</v>
      </c>
      <c s="300"/>
      <c s="307"/>
      <c s="300"/>
      <c s="300"/>
      <c s="307"/>
      <c s="308"/>
      <c s="311">
        <f t="shared" si="48"/>
        <v>0</v>
      </c>
      <c s="310">
        <f t="shared" si="49"/>
        <v>0</v>
      </c>
      <c s="309"/>
      <c s="309"/>
      <c s="315"/>
    </row>
    <row r="722" spans="6:18" ht="15.75">
      <c r="F722" s="15">
        <f t="shared" si="46"/>
        <v>0</v>
      </c>
      <c s="299">
        <f t="shared" si="47"/>
        <v>0</v>
      </c>
      <c s="300"/>
      <c s="307"/>
      <c s="300"/>
      <c s="300"/>
      <c s="307"/>
      <c s="308"/>
      <c s="311">
        <f t="shared" si="48"/>
        <v>0</v>
      </c>
      <c s="310">
        <f t="shared" si="49"/>
        <v>0</v>
      </c>
      <c s="309"/>
      <c s="309"/>
      <c s="315"/>
    </row>
    <row r="723" spans="6:18" ht="15.75">
      <c r="F723" s="15">
        <f t="shared" si="46"/>
        <v>0</v>
      </c>
      <c s="299">
        <f t="shared" si="47"/>
        <v>0</v>
      </c>
      <c s="300"/>
      <c s="307"/>
      <c s="300"/>
      <c s="300"/>
      <c s="307"/>
      <c s="308"/>
      <c s="311">
        <f t="shared" si="48"/>
        <v>0</v>
      </c>
      <c s="310">
        <f t="shared" si="49"/>
        <v>0</v>
      </c>
      <c s="309"/>
      <c s="309"/>
      <c s="315"/>
    </row>
    <row r="724" spans="6:18" ht="15.75">
      <c r="F724" s="15">
        <f t="shared" si="46"/>
        <v>0</v>
      </c>
      <c s="299">
        <f t="shared" si="47"/>
        <v>0</v>
      </c>
      <c s="300"/>
      <c s="307"/>
      <c s="300"/>
      <c s="300"/>
      <c s="307"/>
      <c s="308"/>
      <c s="311">
        <f t="shared" si="48"/>
        <v>0</v>
      </c>
      <c s="310">
        <f t="shared" si="49"/>
        <v>0</v>
      </c>
      <c s="309"/>
      <c s="309"/>
      <c s="315"/>
    </row>
    <row r="725" spans="6:18" ht="15.75">
      <c r="F725" s="15">
        <f t="shared" si="46"/>
        <v>0</v>
      </c>
      <c s="299">
        <f t="shared" si="47"/>
        <v>0</v>
      </c>
      <c s="300"/>
      <c s="307"/>
      <c s="300"/>
      <c s="300"/>
      <c s="307"/>
      <c s="308"/>
      <c s="311">
        <f t="shared" si="48"/>
        <v>0</v>
      </c>
      <c s="310">
        <f t="shared" si="49"/>
        <v>0</v>
      </c>
      <c s="309"/>
      <c s="309"/>
      <c s="315"/>
    </row>
    <row r="726" spans="6:18" ht="15.75">
      <c r="F726" s="15">
        <f t="shared" si="46"/>
        <v>0</v>
      </c>
      <c s="299">
        <f t="shared" si="47"/>
        <v>0</v>
      </c>
      <c s="300"/>
      <c s="307"/>
      <c s="300"/>
      <c s="300"/>
      <c s="307"/>
      <c s="308"/>
      <c s="311">
        <f t="shared" si="48"/>
        <v>0</v>
      </c>
      <c s="310">
        <f t="shared" si="49"/>
        <v>0</v>
      </c>
      <c s="309"/>
      <c s="309"/>
      <c s="315"/>
    </row>
    <row r="727" spans="6:18" ht="15.75">
      <c r="F727" s="15">
        <f t="shared" si="46"/>
        <v>0</v>
      </c>
      <c s="299">
        <f t="shared" si="47"/>
        <v>0</v>
      </c>
      <c s="300"/>
      <c s="307"/>
      <c s="300"/>
      <c s="300"/>
      <c s="307"/>
      <c s="308"/>
      <c s="311">
        <f t="shared" si="48"/>
        <v>0</v>
      </c>
      <c s="310">
        <f t="shared" si="49"/>
        <v>0</v>
      </c>
      <c s="309"/>
      <c s="309"/>
      <c s="315"/>
    </row>
    <row r="728" spans="6:18" ht="15.75">
      <c r="F728" s="15">
        <f t="shared" si="46"/>
        <v>0</v>
      </c>
      <c s="299">
        <f t="shared" si="47"/>
        <v>0</v>
      </c>
      <c s="300"/>
      <c s="307"/>
      <c s="300"/>
      <c s="300"/>
      <c s="307"/>
      <c s="308"/>
      <c s="311">
        <f t="shared" si="48"/>
        <v>0</v>
      </c>
      <c s="310">
        <f t="shared" si="49"/>
        <v>0</v>
      </c>
      <c s="309"/>
      <c s="309"/>
      <c s="315"/>
    </row>
    <row r="729" spans="6:18" ht="15.75">
      <c r="F729" s="15">
        <f t="shared" si="46"/>
        <v>0</v>
      </c>
      <c s="299">
        <f t="shared" si="47"/>
        <v>0</v>
      </c>
      <c s="300"/>
      <c s="307"/>
      <c s="300"/>
      <c s="300"/>
      <c s="307"/>
      <c s="308"/>
      <c s="311">
        <f t="shared" si="48"/>
        <v>0</v>
      </c>
      <c s="310">
        <f t="shared" si="49"/>
        <v>0</v>
      </c>
      <c s="309"/>
      <c s="309"/>
      <c s="315"/>
    </row>
    <row r="730" spans="6:18" ht="15.75">
      <c r="F730" s="15">
        <f t="shared" si="46"/>
        <v>0</v>
      </c>
      <c s="299">
        <f t="shared" si="47"/>
        <v>0</v>
      </c>
      <c s="300"/>
      <c s="307"/>
      <c s="300"/>
      <c s="300"/>
      <c s="307"/>
      <c s="308"/>
      <c s="311">
        <f t="shared" si="48"/>
        <v>0</v>
      </c>
      <c s="310">
        <f t="shared" si="49"/>
        <v>0</v>
      </c>
      <c s="309"/>
      <c s="309"/>
      <c s="315"/>
    </row>
    <row r="731" spans="6:18" ht="15.75">
      <c r="F731" s="15">
        <f t="shared" si="46"/>
        <v>0</v>
      </c>
      <c s="299">
        <f t="shared" si="47"/>
        <v>0</v>
      </c>
      <c s="300"/>
      <c s="307"/>
      <c s="300"/>
      <c s="300"/>
      <c s="307"/>
      <c s="308"/>
      <c s="311">
        <f t="shared" si="48"/>
        <v>0</v>
      </c>
      <c s="310">
        <f t="shared" si="49"/>
        <v>0</v>
      </c>
      <c s="309"/>
      <c s="309"/>
      <c s="315"/>
    </row>
    <row r="732" spans="6:18" ht="15.75">
      <c r="F732" s="15">
        <f t="shared" si="46"/>
        <v>0</v>
      </c>
      <c s="299">
        <f t="shared" si="47"/>
        <v>0</v>
      </c>
      <c s="300"/>
      <c s="307"/>
      <c s="300"/>
      <c s="300"/>
      <c s="307"/>
      <c s="308"/>
      <c s="311">
        <f t="shared" si="48"/>
        <v>0</v>
      </c>
      <c s="310">
        <f t="shared" si="49"/>
        <v>0</v>
      </c>
      <c s="309"/>
      <c s="309"/>
      <c s="315"/>
    </row>
    <row r="733" spans="6:18" ht="15.75">
      <c r="F733" s="15">
        <f t="shared" si="46"/>
        <v>0</v>
      </c>
      <c s="299">
        <f t="shared" si="47"/>
        <v>0</v>
      </c>
      <c s="300"/>
      <c s="307"/>
      <c s="300"/>
      <c s="300"/>
      <c s="307"/>
      <c s="308"/>
      <c s="311">
        <f t="shared" si="48"/>
        <v>0</v>
      </c>
      <c s="310">
        <f t="shared" si="49"/>
        <v>0</v>
      </c>
      <c s="309"/>
      <c s="309"/>
      <c s="315"/>
    </row>
    <row r="734" spans="6:18" ht="15.75">
      <c r="F734" s="15">
        <f t="shared" si="46"/>
        <v>0</v>
      </c>
      <c s="299">
        <f t="shared" si="47"/>
        <v>0</v>
      </c>
      <c s="300"/>
      <c s="307"/>
      <c s="300"/>
      <c s="300"/>
      <c s="307"/>
      <c s="308"/>
      <c s="311">
        <f t="shared" si="48"/>
        <v>0</v>
      </c>
      <c s="310">
        <f t="shared" si="49"/>
        <v>0</v>
      </c>
      <c s="309"/>
      <c s="309"/>
      <c s="315"/>
    </row>
    <row r="735" spans="6:18" ht="15.75">
      <c r="F735" s="15">
        <f t="shared" si="46"/>
        <v>0</v>
      </c>
      <c s="299">
        <f t="shared" si="47"/>
        <v>0</v>
      </c>
      <c s="300"/>
      <c s="307"/>
      <c s="300"/>
      <c s="300"/>
      <c s="307"/>
      <c s="308"/>
      <c s="311">
        <f t="shared" si="48"/>
        <v>0</v>
      </c>
      <c s="310">
        <f t="shared" si="49"/>
        <v>0</v>
      </c>
      <c s="309"/>
      <c s="309"/>
      <c s="315"/>
    </row>
    <row r="736" spans="6:18" ht="15.75">
      <c r="F736" s="15">
        <f t="shared" si="46"/>
        <v>0</v>
      </c>
      <c s="299">
        <f t="shared" si="47"/>
        <v>0</v>
      </c>
      <c s="300"/>
      <c s="307"/>
      <c s="300"/>
      <c s="300"/>
      <c s="307"/>
      <c s="308"/>
      <c s="311">
        <f t="shared" si="48"/>
        <v>0</v>
      </c>
      <c s="310">
        <f t="shared" si="49"/>
        <v>0</v>
      </c>
      <c s="309"/>
      <c s="309"/>
      <c s="315"/>
    </row>
    <row r="737" spans="6:18" ht="15.75">
      <c r="F737" s="15">
        <f t="shared" si="46"/>
        <v>0</v>
      </c>
      <c s="299">
        <f t="shared" si="47"/>
        <v>0</v>
      </c>
      <c s="300"/>
      <c s="307"/>
      <c s="300"/>
      <c s="300"/>
      <c s="307"/>
      <c s="308"/>
      <c s="311">
        <f t="shared" si="48"/>
        <v>0</v>
      </c>
      <c s="310">
        <f t="shared" si="49"/>
        <v>0</v>
      </c>
      <c s="309"/>
      <c s="309"/>
      <c s="315"/>
    </row>
    <row r="738" spans="6:18" ht="15.75">
      <c r="F738" s="15">
        <f t="shared" si="46"/>
        <v>0</v>
      </c>
      <c s="299">
        <f t="shared" si="47"/>
        <v>0</v>
      </c>
      <c s="300"/>
      <c s="307"/>
      <c s="300"/>
      <c s="300"/>
      <c s="307"/>
      <c s="308"/>
      <c s="311">
        <f t="shared" si="48"/>
        <v>0</v>
      </c>
      <c s="310">
        <f t="shared" si="49"/>
        <v>0</v>
      </c>
      <c s="309"/>
      <c s="309"/>
      <c s="315"/>
    </row>
    <row r="739" spans="6:18" ht="15.75">
      <c r="F739" s="15">
        <f t="shared" si="46"/>
        <v>0</v>
      </c>
      <c s="299">
        <f t="shared" si="47"/>
        <v>0</v>
      </c>
      <c s="300"/>
      <c s="307"/>
      <c s="300"/>
      <c s="300"/>
      <c s="307"/>
      <c s="308"/>
      <c s="311">
        <f t="shared" si="48"/>
        <v>0</v>
      </c>
      <c s="310">
        <f t="shared" si="49"/>
        <v>0</v>
      </c>
      <c s="309"/>
      <c s="309"/>
      <c s="315"/>
    </row>
    <row r="740" spans="6:18" ht="15.75">
      <c r="F740" s="15">
        <f t="shared" si="46"/>
        <v>0</v>
      </c>
      <c s="299">
        <f t="shared" si="47"/>
        <v>0</v>
      </c>
      <c s="300"/>
      <c s="307"/>
      <c s="300"/>
      <c s="300"/>
      <c s="307"/>
      <c s="308"/>
      <c s="311">
        <f t="shared" si="48"/>
        <v>0</v>
      </c>
      <c s="310">
        <f t="shared" si="49"/>
        <v>0</v>
      </c>
      <c s="309"/>
      <c s="309"/>
      <c s="315"/>
    </row>
    <row r="741" spans="6:18" ht="15.75">
      <c r="F741" s="15">
        <f t="shared" si="46"/>
        <v>0</v>
      </c>
      <c s="299">
        <f t="shared" si="47"/>
        <v>0</v>
      </c>
      <c s="300"/>
      <c s="307"/>
      <c s="300"/>
      <c s="300"/>
      <c s="307"/>
      <c s="308"/>
      <c s="311">
        <f t="shared" si="48"/>
        <v>0</v>
      </c>
      <c s="310">
        <f t="shared" si="49"/>
        <v>0</v>
      </c>
      <c s="309"/>
      <c s="309"/>
      <c s="315"/>
    </row>
    <row r="742" spans="6:18" ht="15.75">
      <c r="F742" s="15">
        <f t="shared" si="46"/>
        <v>0</v>
      </c>
      <c s="299">
        <f t="shared" si="47"/>
        <v>0</v>
      </c>
      <c s="300"/>
      <c s="307"/>
      <c s="300"/>
      <c s="300"/>
      <c s="307"/>
      <c s="308"/>
      <c s="311">
        <f t="shared" si="48"/>
        <v>0</v>
      </c>
      <c s="310">
        <f t="shared" si="49"/>
        <v>0</v>
      </c>
      <c s="309"/>
      <c s="309"/>
      <c s="315"/>
    </row>
    <row r="743" spans="6:18" ht="15.75">
      <c r="F743" s="15">
        <f t="shared" si="46"/>
        <v>0</v>
      </c>
      <c s="299">
        <f t="shared" si="47"/>
        <v>0</v>
      </c>
      <c s="300"/>
      <c s="307"/>
      <c s="300"/>
      <c s="300"/>
      <c s="307"/>
      <c s="308"/>
      <c s="311">
        <f t="shared" si="48"/>
        <v>0</v>
      </c>
      <c s="310">
        <f t="shared" si="49"/>
        <v>0</v>
      </c>
      <c s="309"/>
      <c s="309"/>
      <c s="315"/>
    </row>
    <row r="744" spans="6:18" ht="15.75">
      <c r="F744" s="15">
        <f t="shared" si="46"/>
        <v>0</v>
      </c>
      <c s="299">
        <f t="shared" si="47"/>
        <v>0</v>
      </c>
      <c s="300"/>
      <c s="307"/>
      <c s="300"/>
      <c s="300"/>
      <c s="307"/>
      <c s="308"/>
      <c s="311">
        <f t="shared" si="48"/>
        <v>0</v>
      </c>
      <c s="310">
        <f t="shared" si="49"/>
        <v>0</v>
      </c>
      <c s="309"/>
      <c s="309"/>
      <c s="315"/>
    </row>
    <row r="745" spans="6:18" ht="15.75">
      <c r="F745" s="15">
        <f t="shared" si="46"/>
        <v>0</v>
      </c>
      <c s="299">
        <f t="shared" si="47"/>
        <v>0</v>
      </c>
      <c s="300"/>
      <c s="307"/>
      <c s="300"/>
      <c s="300"/>
      <c s="307"/>
      <c s="308"/>
      <c s="311">
        <f t="shared" si="48"/>
        <v>0</v>
      </c>
      <c s="310">
        <f t="shared" si="49"/>
        <v>0</v>
      </c>
      <c s="309"/>
      <c s="309"/>
      <c s="315"/>
    </row>
    <row r="746" spans="6:18" ht="15.75">
      <c r="F746" s="15">
        <f t="shared" si="46"/>
        <v>0</v>
      </c>
      <c s="299">
        <f t="shared" si="47"/>
        <v>0</v>
      </c>
      <c s="300"/>
      <c s="307"/>
      <c s="300"/>
      <c s="300"/>
      <c s="307"/>
      <c s="308"/>
      <c s="311">
        <f t="shared" si="48"/>
        <v>0</v>
      </c>
      <c s="310">
        <f t="shared" si="49"/>
        <v>0</v>
      </c>
      <c s="309"/>
      <c s="309"/>
      <c s="315"/>
    </row>
    <row r="747" spans="6:18" ht="15.75">
      <c r="F747" s="15">
        <f t="shared" si="46"/>
        <v>0</v>
      </c>
      <c s="299">
        <f t="shared" si="47"/>
        <v>0</v>
      </c>
      <c s="300"/>
      <c s="307"/>
      <c s="300"/>
      <c s="300"/>
      <c s="307"/>
      <c s="308"/>
      <c s="311">
        <f t="shared" si="48"/>
        <v>0</v>
      </c>
      <c s="310">
        <f t="shared" si="49"/>
        <v>0</v>
      </c>
      <c s="309"/>
      <c s="309"/>
      <c s="315"/>
    </row>
    <row r="748" spans="6:18" ht="15.75">
      <c r="F748" s="15">
        <f t="shared" si="46"/>
        <v>0</v>
      </c>
      <c s="299">
        <f t="shared" si="47"/>
        <v>0</v>
      </c>
      <c s="300"/>
      <c s="307"/>
      <c s="300"/>
      <c s="300"/>
      <c s="307"/>
      <c s="308"/>
      <c s="311">
        <f t="shared" si="48"/>
        <v>0</v>
      </c>
      <c s="310">
        <f t="shared" si="49"/>
        <v>0</v>
      </c>
      <c s="309"/>
      <c s="309"/>
      <c s="315"/>
    </row>
    <row r="749" spans="6:18" ht="15.75">
      <c r="F749" s="15">
        <f t="shared" si="46"/>
        <v>0</v>
      </c>
      <c s="299">
        <f t="shared" si="47"/>
        <v>0</v>
      </c>
      <c s="300"/>
      <c s="307"/>
      <c s="300"/>
      <c s="300"/>
      <c s="307"/>
      <c s="308"/>
      <c s="311">
        <f t="shared" si="48"/>
        <v>0</v>
      </c>
      <c s="310">
        <f t="shared" si="49"/>
        <v>0</v>
      </c>
      <c s="309"/>
      <c s="309"/>
      <c s="315"/>
    </row>
    <row r="750" spans="6:18" ht="15.75">
      <c r="F750" s="15">
        <f t="shared" si="46"/>
        <v>0</v>
      </c>
      <c s="299">
        <f t="shared" si="47"/>
        <v>0</v>
      </c>
      <c s="300"/>
      <c s="307"/>
      <c s="300"/>
      <c s="300"/>
      <c s="307"/>
      <c s="308"/>
      <c s="311">
        <f t="shared" si="48"/>
        <v>0</v>
      </c>
      <c s="310">
        <f t="shared" si="49"/>
        <v>0</v>
      </c>
      <c s="309"/>
      <c s="309"/>
      <c s="315"/>
    </row>
    <row r="751" spans="6:18" ht="15.75">
      <c r="F751" s="15">
        <f t="shared" si="46"/>
        <v>0</v>
      </c>
      <c s="299">
        <f t="shared" si="47"/>
        <v>0</v>
      </c>
      <c s="300"/>
      <c s="307"/>
      <c s="300"/>
      <c s="300"/>
      <c s="307"/>
      <c s="308"/>
      <c s="311">
        <f t="shared" si="48"/>
        <v>0</v>
      </c>
      <c s="310">
        <f t="shared" si="49"/>
        <v>0</v>
      </c>
      <c s="309"/>
      <c s="309"/>
      <c s="315"/>
    </row>
    <row r="752" spans="6:18" ht="15.75">
      <c r="F752" s="15">
        <f t="shared" si="46"/>
        <v>0</v>
      </c>
      <c s="299">
        <f t="shared" si="47"/>
        <v>0</v>
      </c>
      <c s="300"/>
      <c s="307"/>
      <c s="300"/>
      <c s="300"/>
      <c s="307"/>
      <c s="308"/>
      <c s="311">
        <f t="shared" si="48"/>
        <v>0</v>
      </c>
      <c s="310">
        <f t="shared" si="49"/>
        <v>0</v>
      </c>
      <c s="309"/>
      <c s="309"/>
      <c s="315"/>
    </row>
    <row r="753" spans="6:18" ht="15.75">
      <c r="F753" s="15">
        <f t="shared" si="46"/>
        <v>0</v>
      </c>
      <c s="299">
        <f t="shared" si="47"/>
        <v>0</v>
      </c>
      <c s="300"/>
      <c s="307"/>
      <c s="300"/>
      <c s="300"/>
      <c s="307"/>
      <c s="308"/>
      <c s="311">
        <f t="shared" si="48"/>
        <v>0</v>
      </c>
      <c s="310">
        <f t="shared" si="49"/>
        <v>0</v>
      </c>
      <c s="309"/>
      <c s="309"/>
      <c s="315"/>
    </row>
    <row r="754" spans="6:18" ht="15.75">
      <c r="F754" s="15">
        <f t="shared" si="46"/>
        <v>0</v>
      </c>
      <c s="299">
        <f t="shared" si="47"/>
        <v>0</v>
      </c>
      <c s="300"/>
      <c s="307"/>
      <c s="300"/>
      <c s="300"/>
      <c s="307"/>
      <c s="308"/>
      <c s="311">
        <f t="shared" si="48"/>
        <v>0</v>
      </c>
      <c s="310">
        <f t="shared" si="49"/>
        <v>0</v>
      </c>
      <c s="309"/>
      <c s="309"/>
      <c s="315"/>
    </row>
    <row r="755" spans="6:18" ht="15.75">
      <c r="F755" s="15">
        <f t="shared" si="46"/>
        <v>0</v>
      </c>
      <c s="299">
        <f t="shared" si="47"/>
        <v>0</v>
      </c>
      <c s="300"/>
      <c s="307"/>
      <c s="300"/>
      <c s="300"/>
      <c s="307"/>
      <c s="308"/>
      <c s="311">
        <f t="shared" si="48"/>
        <v>0</v>
      </c>
      <c s="310">
        <f t="shared" si="49"/>
        <v>0</v>
      </c>
      <c s="309"/>
      <c s="309"/>
      <c s="315"/>
    </row>
    <row r="756" spans="6:18" ht="15.75">
      <c r="F756" s="15">
        <f t="shared" si="46"/>
        <v>0</v>
      </c>
      <c s="299">
        <f t="shared" si="47"/>
        <v>0</v>
      </c>
      <c s="300"/>
      <c s="307"/>
      <c s="300"/>
      <c s="300"/>
      <c s="307"/>
      <c s="308"/>
      <c s="311">
        <f t="shared" si="48"/>
        <v>0</v>
      </c>
      <c s="310">
        <f t="shared" si="49"/>
        <v>0</v>
      </c>
      <c s="309"/>
      <c s="309"/>
      <c s="315"/>
    </row>
    <row r="757" spans="6:18" ht="15.75">
      <c r="F757" s="15">
        <f t="shared" si="46"/>
        <v>0</v>
      </c>
      <c s="299">
        <f t="shared" si="47"/>
        <v>0</v>
      </c>
      <c s="300"/>
      <c s="307"/>
      <c s="300"/>
      <c s="300"/>
      <c s="307"/>
      <c s="308"/>
      <c s="311">
        <f t="shared" si="48"/>
        <v>0</v>
      </c>
      <c s="310">
        <f t="shared" si="49"/>
        <v>0</v>
      </c>
      <c s="309"/>
      <c s="309"/>
      <c s="315"/>
    </row>
    <row r="758" spans="6:18" ht="15.75">
      <c r="F758" s="15">
        <f t="shared" si="46"/>
        <v>0</v>
      </c>
      <c s="299">
        <f t="shared" si="47"/>
        <v>0</v>
      </c>
      <c s="300"/>
      <c s="307"/>
      <c s="300"/>
      <c s="300"/>
      <c s="307"/>
      <c s="308"/>
      <c s="311">
        <f t="shared" si="48"/>
        <v>0</v>
      </c>
      <c s="310">
        <f t="shared" si="49"/>
        <v>0</v>
      </c>
      <c s="309"/>
      <c s="309"/>
      <c s="315"/>
    </row>
    <row r="759" spans="6:18" ht="15.75">
      <c r="F759" s="15">
        <f t="shared" si="46"/>
        <v>0</v>
      </c>
      <c s="299">
        <f t="shared" si="47"/>
        <v>0</v>
      </c>
      <c s="300"/>
      <c s="307"/>
      <c s="300"/>
      <c s="300"/>
      <c s="307"/>
      <c s="308"/>
      <c s="311">
        <f t="shared" si="48"/>
        <v>0</v>
      </c>
      <c s="310">
        <f t="shared" si="49"/>
        <v>0</v>
      </c>
      <c s="309"/>
      <c s="309"/>
      <c s="315"/>
    </row>
    <row r="760" spans="6:18" ht="15.75">
      <c r="F760" s="15">
        <f t="shared" si="46"/>
        <v>0</v>
      </c>
      <c s="299">
        <f t="shared" si="47"/>
        <v>0</v>
      </c>
      <c s="300"/>
      <c s="307"/>
      <c s="300"/>
      <c s="300"/>
      <c s="307"/>
      <c s="308"/>
      <c s="311">
        <f t="shared" si="48"/>
        <v>0</v>
      </c>
      <c s="310">
        <f t="shared" si="49"/>
        <v>0</v>
      </c>
      <c s="309"/>
      <c s="309"/>
      <c s="315"/>
    </row>
    <row r="761" spans="6:18" ht="15.75">
      <c r="F761" s="15">
        <f t="shared" si="46"/>
        <v>0</v>
      </c>
      <c s="299">
        <f t="shared" si="47"/>
        <v>0</v>
      </c>
      <c s="300"/>
      <c s="307"/>
      <c s="300"/>
      <c s="300"/>
      <c s="307"/>
      <c s="308"/>
      <c s="311">
        <f t="shared" si="48"/>
        <v>0</v>
      </c>
      <c s="310">
        <f t="shared" si="49"/>
        <v>0</v>
      </c>
      <c s="309"/>
      <c s="309"/>
      <c s="315"/>
    </row>
    <row r="762" spans="6:18" ht="15.75">
      <c r="F762" s="15">
        <f t="shared" si="46"/>
        <v>0</v>
      </c>
      <c s="299">
        <f t="shared" si="47"/>
        <v>0</v>
      </c>
      <c s="300"/>
      <c s="307"/>
      <c s="300"/>
      <c s="300"/>
      <c s="307"/>
      <c s="308"/>
      <c s="311">
        <f t="shared" si="48"/>
        <v>0</v>
      </c>
      <c s="310">
        <f t="shared" si="49"/>
        <v>0</v>
      </c>
      <c s="309"/>
      <c s="309"/>
      <c s="315"/>
    </row>
    <row r="763" spans="6:18" ht="15.75">
      <c r="F763" s="15">
        <f t="shared" si="46"/>
        <v>0</v>
      </c>
      <c s="299">
        <f t="shared" si="47"/>
        <v>0</v>
      </c>
      <c s="300"/>
      <c s="307"/>
      <c s="300"/>
      <c s="300"/>
      <c s="307"/>
      <c s="308"/>
      <c s="311">
        <f t="shared" si="48"/>
        <v>0</v>
      </c>
      <c s="310">
        <f t="shared" si="49"/>
        <v>0</v>
      </c>
      <c s="309"/>
      <c s="309"/>
      <c s="315"/>
    </row>
    <row r="764" spans="6:18" ht="15.75">
      <c r="F764" s="15">
        <f t="shared" si="46"/>
        <v>0</v>
      </c>
      <c s="299">
        <f t="shared" si="47"/>
        <v>0</v>
      </c>
      <c s="300"/>
      <c s="307"/>
      <c s="300"/>
      <c s="300"/>
      <c s="307"/>
      <c s="308"/>
      <c s="311">
        <f t="shared" si="48"/>
        <v>0</v>
      </c>
      <c s="310">
        <f t="shared" si="49"/>
        <v>0</v>
      </c>
      <c s="309"/>
      <c s="309"/>
      <c s="315"/>
    </row>
    <row r="765" spans="6:18" ht="15.75">
      <c r="F765" s="15">
        <f t="shared" si="46"/>
        <v>0</v>
      </c>
      <c s="299">
        <f t="shared" si="47"/>
        <v>0</v>
      </c>
      <c s="300"/>
      <c s="307"/>
      <c s="300"/>
      <c s="300"/>
      <c s="307"/>
      <c s="308"/>
      <c s="311">
        <f t="shared" si="48"/>
        <v>0</v>
      </c>
      <c s="310">
        <f t="shared" si="49"/>
        <v>0</v>
      </c>
      <c s="309"/>
      <c s="309"/>
      <c s="315"/>
    </row>
    <row r="766" spans="6:18" ht="15.75">
      <c r="F766" s="15">
        <f t="shared" si="46"/>
        <v>0</v>
      </c>
      <c s="299">
        <f t="shared" si="47"/>
        <v>0</v>
      </c>
      <c s="300"/>
      <c s="307"/>
      <c s="300"/>
      <c s="300"/>
      <c s="307"/>
      <c s="308"/>
      <c s="311">
        <f t="shared" si="48"/>
        <v>0</v>
      </c>
      <c s="310">
        <f t="shared" si="49"/>
        <v>0</v>
      </c>
      <c s="309"/>
      <c s="309"/>
      <c s="315"/>
    </row>
    <row r="767" spans="6:18" ht="15.75">
      <c r="F767" s="15">
        <f t="shared" si="46"/>
        <v>0</v>
      </c>
      <c s="299">
        <f t="shared" si="47"/>
        <v>0</v>
      </c>
      <c s="300"/>
      <c s="307"/>
      <c s="300"/>
      <c s="300"/>
      <c s="307"/>
      <c s="308"/>
      <c s="311">
        <f t="shared" si="48"/>
        <v>0</v>
      </c>
      <c s="310">
        <f t="shared" si="49"/>
        <v>0</v>
      </c>
      <c s="309"/>
      <c s="309"/>
      <c s="315"/>
    </row>
    <row r="768" spans="6:18" ht="15.75">
      <c r="F768" s="15">
        <f t="shared" si="46"/>
        <v>0</v>
      </c>
      <c s="299">
        <f t="shared" si="47"/>
        <v>0</v>
      </c>
      <c s="300"/>
      <c s="307"/>
      <c s="300"/>
      <c s="300"/>
      <c s="307"/>
      <c s="308"/>
      <c s="311">
        <f t="shared" si="48"/>
        <v>0</v>
      </c>
      <c s="310">
        <f t="shared" si="49"/>
        <v>0</v>
      </c>
      <c s="309"/>
      <c s="309"/>
      <c s="315"/>
    </row>
    <row r="769" spans="6:18" ht="15.75">
      <c r="F769" s="15">
        <f t="shared" si="46"/>
        <v>0</v>
      </c>
      <c s="299">
        <f t="shared" si="47"/>
        <v>0</v>
      </c>
      <c s="300"/>
      <c s="307"/>
      <c s="300"/>
      <c s="300"/>
      <c s="307"/>
      <c s="308"/>
      <c s="311">
        <f t="shared" si="48"/>
        <v>0</v>
      </c>
      <c s="310">
        <f t="shared" si="49"/>
        <v>0</v>
      </c>
      <c s="309"/>
      <c s="309"/>
      <c s="315"/>
    </row>
    <row r="770" spans="6:18" ht="15.75">
      <c r="F770" s="15">
        <f t="shared" si="46"/>
        <v>0</v>
      </c>
      <c s="299">
        <f t="shared" si="47"/>
        <v>0</v>
      </c>
      <c s="300"/>
      <c s="307"/>
      <c s="300"/>
      <c s="300"/>
      <c s="307"/>
      <c s="308"/>
      <c s="311">
        <f t="shared" si="48"/>
        <v>0</v>
      </c>
      <c s="310">
        <f t="shared" si="49"/>
        <v>0</v>
      </c>
      <c s="309"/>
      <c s="309"/>
      <c s="315"/>
    </row>
    <row r="771" spans="6:18" ht="15.75">
      <c r="F771" s="15">
        <f t="shared" si="46"/>
        <v>0</v>
      </c>
      <c s="299">
        <f t="shared" si="47"/>
        <v>0</v>
      </c>
      <c s="300"/>
      <c s="307"/>
      <c s="300"/>
      <c s="300"/>
      <c s="307"/>
      <c s="308"/>
      <c s="311">
        <f t="shared" si="48"/>
        <v>0</v>
      </c>
      <c s="310">
        <f t="shared" si="49"/>
        <v>0</v>
      </c>
      <c s="309"/>
      <c s="309"/>
      <c s="315"/>
    </row>
    <row r="772" spans="6:18" ht="15.75">
      <c r="F772" s="15">
        <f t="shared" si="46"/>
        <v>0</v>
      </c>
      <c s="299">
        <f t="shared" si="47"/>
        <v>0</v>
      </c>
      <c s="300"/>
      <c s="307"/>
      <c s="300"/>
      <c s="300"/>
      <c s="307"/>
      <c s="308"/>
      <c s="311">
        <f t="shared" si="48"/>
        <v>0</v>
      </c>
      <c s="310">
        <f t="shared" si="49"/>
        <v>0</v>
      </c>
      <c s="309"/>
      <c s="309"/>
      <c s="315"/>
    </row>
    <row r="773" spans="6:18" ht="15.75">
      <c r="F773" s="15">
        <f t="shared" si="46"/>
        <v>0</v>
      </c>
      <c s="299">
        <f t="shared" si="47"/>
        <v>0</v>
      </c>
      <c s="300"/>
      <c s="307"/>
      <c s="300"/>
      <c s="300"/>
      <c s="307"/>
      <c s="308"/>
      <c s="311">
        <f t="shared" si="48"/>
        <v>0</v>
      </c>
      <c s="310">
        <f t="shared" si="49"/>
        <v>0</v>
      </c>
      <c s="309"/>
      <c s="309"/>
      <c s="315"/>
    </row>
    <row r="774" spans="6:18" ht="15.75">
      <c r="F774" s="15">
        <f t="shared" si="46"/>
        <v>0</v>
      </c>
      <c s="299">
        <f t="shared" si="47"/>
        <v>0</v>
      </c>
      <c s="300"/>
      <c s="307"/>
      <c s="300"/>
      <c s="300"/>
      <c s="307"/>
      <c s="308"/>
      <c s="311">
        <f t="shared" si="48"/>
        <v>0</v>
      </c>
      <c s="310">
        <f t="shared" si="49"/>
        <v>0</v>
      </c>
      <c s="309"/>
      <c s="309"/>
      <c s="315"/>
    </row>
    <row r="775" spans="6:18" ht="15.75">
      <c r="F775" s="15">
        <f t="shared" si="46"/>
        <v>0</v>
      </c>
      <c s="299">
        <f t="shared" si="47"/>
        <v>0</v>
      </c>
      <c s="300"/>
      <c s="307"/>
      <c s="300"/>
      <c s="300"/>
      <c s="307"/>
      <c s="308"/>
      <c s="311">
        <f t="shared" si="48"/>
        <v>0</v>
      </c>
      <c s="310">
        <f t="shared" si="49"/>
        <v>0</v>
      </c>
      <c s="309"/>
      <c s="309"/>
      <c s="315"/>
    </row>
    <row r="776" spans="6:18" ht="15.75">
      <c r="F776" s="15">
        <f t="shared" si="50" ref="F776:F839">IF(G776&gt;=1,(IF(LEN(R776)=0,(IF(N776&gt;=18,1,0)),0)),0)</f>
        <v>0</v>
      </c>
      <c s="299">
        <f t="shared" si="47"/>
        <v>0</v>
      </c>
      <c s="300"/>
      <c s="307"/>
      <c s="300"/>
      <c s="300"/>
      <c s="307"/>
      <c s="308"/>
      <c s="311">
        <f t="shared" si="48"/>
        <v>0</v>
      </c>
      <c s="310">
        <f t="shared" si="49"/>
        <v>0</v>
      </c>
      <c s="309"/>
      <c s="309"/>
      <c s="315"/>
    </row>
    <row r="777" spans="6:18" ht="15.75">
      <c r="F777" s="15">
        <f t="shared" si="50"/>
        <v>0</v>
      </c>
      <c s="299">
        <f t="shared" si="51" ref="G777:G840">IFERROR(IF(LEN(J777)&gt;=2,(IF(LEN(L777)&gt;=1,1,0)),0),0)</f>
        <v>0</v>
      </c>
      <c s="300"/>
      <c s="307"/>
      <c s="300"/>
      <c s="300"/>
      <c s="307"/>
      <c s="308"/>
      <c s="311">
        <f t="shared" si="52" ref="N777:N840">IFERROR(IF(G777&gt;=1,(IF(M776&gt;=$B$1,ROUNDDOWN(($A$1-M777)/365,0),0)),0),0)</f>
        <v>0</v>
      </c>
      <c s="310">
        <f t="shared" si="53" ref="O777:O840">IF(N777&gt;=18,ROUNDDOWN((($A$1-M777)-N777*365)/30,0),0)</f>
        <v>0</v>
      </c>
      <c s="309"/>
      <c s="309"/>
      <c s="315"/>
    </row>
    <row r="778" spans="6:18" ht="15.75">
      <c r="F778" s="15">
        <f t="shared" si="50"/>
        <v>0</v>
      </c>
      <c s="299">
        <f t="shared" si="51"/>
        <v>0</v>
      </c>
      <c s="300"/>
      <c s="307"/>
      <c s="300"/>
      <c s="300"/>
      <c s="307"/>
      <c s="308"/>
      <c s="311">
        <f t="shared" si="52"/>
        <v>0</v>
      </c>
      <c s="310">
        <f t="shared" si="53"/>
        <v>0</v>
      </c>
      <c s="309"/>
      <c s="309"/>
      <c s="315"/>
    </row>
    <row r="779" spans="6:18" ht="15.75">
      <c r="F779" s="15">
        <f t="shared" si="50"/>
        <v>0</v>
      </c>
      <c s="299">
        <f t="shared" si="51"/>
        <v>0</v>
      </c>
      <c s="300"/>
      <c s="307"/>
      <c s="300"/>
      <c s="300"/>
      <c s="307"/>
      <c s="308"/>
      <c s="311">
        <f t="shared" si="52"/>
        <v>0</v>
      </c>
      <c s="310">
        <f t="shared" si="53"/>
        <v>0</v>
      </c>
      <c s="309"/>
      <c s="309"/>
      <c s="315"/>
    </row>
    <row r="780" spans="6:18" ht="15.75">
      <c r="F780" s="15">
        <f t="shared" si="50"/>
        <v>0</v>
      </c>
      <c s="299">
        <f t="shared" si="51"/>
        <v>0</v>
      </c>
      <c s="300"/>
      <c s="307"/>
      <c s="300"/>
      <c s="300"/>
      <c s="307"/>
      <c s="308"/>
      <c s="311">
        <f t="shared" si="52"/>
        <v>0</v>
      </c>
      <c s="310">
        <f t="shared" si="53"/>
        <v>0</v>
      </c>
      <c s="309"/>
      <c s="309"/>
      <c s="315"/>
    </row>
    <row r="781" spans="6:18" ht="15.75">
      <c r="F781" s="15">
        <f t="shared" si="50"/>
        <v>0</v>
      </c>
      <c s="299">
        <f t="shared" si="51"/>
        <v>0</v>
      </c>
      <c s="300"/>
      <c s="307"/>
      <c s="300"/>
      <c s="300"/>
      <c s="307"/>
      <c s="308"/>
      <c s="311">
        <f t="shared" si="52"/>
        <v>0</v>
      </c>
      <c s="310">
        <f t="shared" si="53"/>
        <v>0</v>
      </c>
      <c s="309"/>
      <c s="309"/>
      <c s="315"/>
    </row>
    <row r="782" spans="6:18" ht="15.75">
      <c r="F782" s="15">
        <f t="shared" si="50"/>
        <v>0</v>
      </c>
      <c s="299">
        <f t="shared" si="51"/>
        <v>0</v>
      </c>
      <c s="300"/>
      <c s="307"/>
      <c s="300"/>
      <c s="300"/>
      <c s="307"/>
      <c s="308"/>
      <c s="311">
        <f t="shared" si="52"/>
        <v>0</v>
      </c>
      <c s="310">
        <f t="shared" si="53"/>
        <v>0</v>
      </c>
      <c s="309"/>
      <c s="309"/>
      <c s="315"/>
    </row>
    <row r="783" spans="6:18" ht="15.75">
      <c r="F783" s="15">
        <f t="shared" si="50"/>
        <v>0</v>
      </c>
      <c s="299">
        <f t="shared" si="51"/>
        <v>0</v>
      </c>
      <c s="300"/>
      <c s="307"/>
      <c s="300"/>
      <c s="300"/>
      <c s="307"/>
      <c s="308"/>
      <c s="311">
        <f t="shared" si="52"/>
        <v>0</v>
      </c>
      <c s="310">
        <f t="shared" si="53"/>
        <v>0</v>
      </c>
      <c s="309"/>
      <c s="309"/>
      <c s="315"/>
    </row>
    <row r="784" spans="6:18" ht="15.75">
      <c r="F784" s="15">
        <f t="shared" si="50"/>
        <v>0</v>
      </c>
      <c s="299">
        <f t="shared" si="51"/>
        <v>0</v>
      </c>
      <c s="300"/>
      <c s="307"/>
      <c s="300"/>
      <c s="300"/>
      <c s="307"/>
      <c s="308"/>
      <c s="311">
        <f t="shared" si="52"/>
        <v>0</v>
      </c>
      <c s="310">
        <f t="shared" si="53"/>
        <v>0</v>
      </c>
      <c s="309"/>
      <c s="309"/>
      <c s="315"/>
    </row>
    <row r="785" spans="6:18" ht="15.75">
      <c r="F785" s="15">
        <f t="shared" si="50"/>
        <v>0</v>
      </c>
      <c s="299">
        <f t="shared" si="51"/>
        <v>0</v>
      </c>
      <c s="300"/>
      <c s="307"/>
      <c s="300"/>
      <c s="300"/>
      <c s="307"/>
      <c s="308"/>
      <c s="311">
        <f t="shared" si="52"/>
        <v>0</v>
      </c>
      <c s="310">
        <f t="shared" si="53"/>
        <v>0</v>
      </c>
      <c s="309"/>
      <c s="309"/>
      <c s="315"/>
    </row>
    <row r="786" spans="6:18" ht="15.75">
      <c r="F786" s="15">
        <f t="shared" si="50"/>
        <v>0</v>
      </c>
      <c s="299">
        <f t="shared" si="51"/>
        <v>0</v>
      </c>
      <c s="300"/>
      <c s="307"/>
      <c s="300"/>
      <c s="300"/>
      <c s="307"/>
      <c s="308"/>
      <c s="311">
        <f t="shared" si="52"/>
        <v>0</v>
      </c>
      <c s="310">
        <f t="shared" si="53"/>
        <v>0</v>
      </c>
      <c s="309"/>
      <c s="309"/>
      <c s="315"/>
    </row>
    <row r="787" spans="6:18" ht="15.75">
      <c r="F787" s="15">
        <f t="shared" si="50"/>
        <v>0</v>
      </c>
      <c s="299">
        <f t="shared" si="51"/>
        <v>0</v>
      </c>
      <c s="300"/>
      <c s="307"/>
      <c s="300"/>
      <c s="300"/>
      <c s="307"/>
      <c s="308"/>
      <c s="311">
        <f t="shared" si="52"/>
        <v>0</v>
      </c>
      <c s="310">
        <f t="shared" si="53"/>
        <v>0</v>
      </c>
      <c s="309"/>
      <c s="309"/>
      <c s="315"/>
    </row>
    <row r="788" spans="6:18" ht="15.75">
      <c r="F788" s="15">
        <f t="shared" si="50"/>
        <v>0</v>
      </c>
      <c s="299">
        <f t="shared" si="51"/>
        <v>0</v>
      </c>
      <c s="300"/>
      <c s="307"/>
      <c s="300"/>
      <c s="300"/>
      <c s="307"/>
      <c s="308"/>
      <c s="311">
        <f t="shared" si="52"/>
        <v>0</v>
      </c>
      <c s="310">
        <f t="shared" si="53"/>
        <v>0</v>
      </c>
      <c s="309"/>
      <c s="309"/>
      <c s="315"/>
    </row>
    <row r="789" spans="6:18" ht="15.75">
      <c r="F789" s="15">
        <f t="shared" si="50"/>
        <v>0</v>
      </c>
      <c s="299">
        <f t="shared" si="51"/>
        <v>0</v>
      </c>
      <c s="300"/>
      <c s="307"/>
      <c s="300"/>
      <c s="300"/>
      <c s="307"/>
      <c s="308"/>
      <c s="311">
        <f t="shared" si="52"/>
        <v>0</v>
      </c>
      <c s="310">
        <f t="shared" si="53"/>
        <v>0</v>
      </c>
      <c s="309"/>
      <c s="309"/>
      <c s="315"/>
    </row>
    <row r="790" spans="6:18" ht="15.75">
      <c r="F790" s="15">
        <f t="shared" si="50"/>
        <v>0</v>
      </c>
      <c s="299">
        <f t="shared" si="51"/>
        <v>0</v>
      </c>
      <c s="300"/>
      <c s="307"/>
      <c s="300"/>
      <c s="300"/>
      <c s="307"/>
      <c s="308"/>
      <c s="311">
        <f t="shared" si="52"/>
        <v>0</v>
      </c>
      <c s="310">
        <f t="shared" si="53"/>
        <v>0</v>
      </c>
      <c s="309"/>
      <c s="309"/>
      <c s="315"/>
    </row>
    <row r="791" spans="6:18" ht="15.75">
      <c r="F791" s="15">
        <f t="shared" si="50"/>
        <v>0</v>
      </c>
      <c s="299">
        <f t="shared" si="51"/>
        <v>0</v>
      </c>
      <c s="300"/>
      <c s="307"/>
      <c s="300"/>
      <c s="300"/>
      <c s="307"/>
      <c s="308"/>
      <c s="311">
        <f t="shared" si="52"/>
        <v>0</v>
      </c>
      <c s="310">
        <f t="shared" si="53"/>
        <v>0</v>
      </c>
      <c s="309"/>
      <c s="309"/>
      <c s="315"/>
    </row>
    <row r="792" spans="6:18" ht="15.75">
      <c r="F792" s="15">
        <f t="shared" si="50"/>
        <v>0</v>
      </c>
      <c s="299">
        <f t="shared" si="51"/>
        <v>0</v>
      </c>
      <c s="300"/>
      <c s="307"/>
      <c s="300"/>
      <c s="300"/>
      <c s="307"/>
      <c s="308"/>
      <c s="311">
        <f t="shared" si="52"/>
        <v>0</v>
      </c>
      <c s="310">
        <f t="shared" si="53"/>
        <v>0</v>
      </c>
      <c s="309"/>
      <c s="309"/>
      <c s="315"/>
    </row>
    <row r="793" spans="6:18" ht="15.75">
      <c r="F793" s="15">
        <f t="shared" si="50"/>
        <v>0</v>
      </c>
      <c s="299">
        <f t="shared" si="51"/>
        <v>0</v>
      </c>
      <c s="300"/>
      <c s="307"/>
      <c s="300"/>
      <c s="300"/>
      <c s="307"/>
      <c s="308"/>
      <c s="311">
        <f t="shared" si="52"/>
        <v>0</v>
      </c>
      <c s="310">
        <f t="shared" si="53"/>
        <v>0</v>
      </c>
      <c s="309"/>
      <c s="309"/>
      <c s="315"/>
    </row>
    <row r="794" spans="6:18" ht="15.75">
      <c r="F794" s="15">
        <f t="shared" si="50"/>
        <v>0</v>
      </c>
      <c s="299">
        <f t="shared" si="51"/>
        <v>0</v>
      </c>
      <c s="300"/>
      <c s="307"/>
      <c s="300"/>
      <c s="300"/>
      <c s="307"/>
      <c s="308"/>
      <c s="311">
        <f t="shared" si="52"/>
        <v>0</v>
      </c>
      <c s="310">
        <f t="shared" si="53"/>
        <v>0</v>
      </c>
      <c s="309"/>
      <c s="309"/>
      <c s="315"/>
    </row>
    <row r="795" spans="6:18" ht="15.75">
      <c r="F795" s="15">
        <f t="shared" si="50"/>
        <v>0</v>
      </c>
      <c s="299">
        <f t="shared" si="51"/>
        <v>0</v>
      </c>
      <c s="300"/>
      <c s="307"/>
      <c s="300"/>
      <c s="300"/>
      <c s="307"/>
      <c s="308"/>
      <c s="311">
        <f t="shared" si="52"/>
        <v>0</v>
      </c>
      <c s="310">
        <f t="shared" si="53"/>
        <v>0</v>
      </c>
      <c s="309"/>
      <c s="309"/>
      <c s="315"/>
    </row>
    <row r="796" spans="6:18" ht="15.75">
      <c r="F796" s="15">
        <f t="shared" si="50"/>
        <v>0</v>
      </c>
      <c s="299">
        <f t="shared" si="51"/>
        <v>0</v>
      </c>
      <c s="300"/>
      <c s="307"/>
      <c s="300"/>
      <c s="300"/>
      <c s="307"/>
      <c s="308"/>
      <c s="311">
        <f t="shared" si="52"/>
        <v>0</v>
      </c>
      <c s="310">
        <f t="shared" si="53"/>
        <v>0</v>
      </c>
      <c s="309"/>
      <c s="309"/>
      <c s="315"/>
    </row>
    <row r="797" spans="6:18" ht="15.75">
      <c r="F797" s="15">
        <f t="shared" si="50"/>
        <v>0</v>
      </c>
      <c s="299">
        <f t="shared" si="51"/>
        <v>0</v>
      </c>
      <c s="300"/>
      <c s="307"/>
      <c s="300"/>
      <c s="300"/>
      <c s="307"/>
      <c s="308"/>
      <c s="311">
        <f t="shared" si="52"/>
        <v>0</v>
      </c>
      <c s="310">
        <f t="shared" si="53"/>
        <v>0</v>
      </c>
      <c s="309"/>
      <c s="309"/>
      <c s="315"/>
    </row>
    <row r="798" spans="6:18" ht="15.75">
      <c r="F798" s="15">
        <f t="shared" si="50"/>
        <v>0</v>
      </c>
      <c s="299">
        <f t="shared" si="51"/>
        <v>0</v>
      </c>
      <c s="300"/>
      <c s="307"/>
      <c s="300"/>
      <c s="300"/>
      <c s="307"/>
      <c s="308"/>
      <c s="311">
        <f t="shared" si="52"/>
        <v>0</v>
      </c>
      <c s="310">
        <f t="shared" si="53"/>
        <v>0</v>
      </c>
      <c s="309"/>
      <c s="309"/>
      <c s="315"/>
    </row>
    <row r="799" spans="6:18" ht="15.75">
      <c r="F799" s="15">
        <f t="shared" si="50"/>
        <v>0</v>
      </c>
      <c s="299">
        <f t="shared" si="51"/>
        <v>0</v>
      </c>
      <c s="300"/>
      <c s="307"/>
      <c s="300"/>
      <c s="300"/>
      <c s="307"/>
      <c s="308"/>
      <c s="311">
        <f t="shared" si="52"/>
        <v>0</v>
      </c>
      <c s="310">
        <f t="shared" si="53"/>
        <v>0</v>
      </c>
      <c s="309"/>
      <c s="309"/>
      <c s="315"/>
    </row>
    <row r="800" spans="6:18" ht="15.75">
      <c r="F800" s="15">
        <f t="shared" si="50"/>
        <v>0</v>
      </c>
      <c s="299">
        <f t="shared" si="51"/>
        <v>0</v>
      </c>
      <c s="300"/>
      <c s="307"/>
      <c s="300"/>
      <c s="300"/>
      <c s="307"/>
      <c s="308"/>
      <c s="311">
        <f t="shared" si="52"/>
        <v>0</v>
      </c>
      <c s="310">
        <f t="shared" si="53"/>
        <v>0</v>
      </c>
      <c s="309"/>
      <c s="309"/>
      <c s="315"/>
    </row>
    <row r="801" spans="6:18" ht="15.75">
      <c r="F801" s="15">
        <f t="shared" si="50"/>
        <v>0</v>
      </c>
      <c s="299">
        <f t="shared" si="51"/>
        <v>0</v>
      </c>
      <c s="300"/>
      <c s="307"/>
      <c s="300"/>
      <c s="300"/>
      <c s="307"/>
      <c s="308"/>
      <c s="311">
        <f t="shared" si="52"/>
        <v>0</v>
      </c>
      <c s="310">
        <f t="shared" si="53"/>
        <v>0</v>
      </c>
      <c s="309"/>
      <c s="309"/>
      <c s="315"/>
    </row>
    <row r="802" spans="6:18" ht="15.75">
      <c r="F802" s="15">
        <f t="shared" si="50"/>
        <v>0</v>
      </c>
      <c s="299">
        <f t="shared" si="51"/>
        <v>0</v>
      </c>
      <c s="300"/>
      <c s="307"/>
      <c s="300"/>
      <c s="300"/>
      <c s="307"/>
      <c s="308"/>
      <c s="311">
        <f t="shared" si="52"/>
        <v>0</v>
      </c>
      <c s="310">
        <f t="shared" si="53"/>
        <v>0</v>
      </c>
      <c s="309"/>
      <c s="309"/>
      <c s="315"/>
    </row>
    <row r="803" spans="6:18" ht="15.75">
      <c r="F803" s="15">
        <f t="shared" si="50"/>
        <v>0</v>
      </c>
      <c s="299">
        <f t="shared" si="51"/>
        <v>0</v>
      </c>
      <c s="300"/>
      <c s="307"/>
      <c s="300"/>
      <c s="300"/>
      <c s="307"/>
      <c s="308"/>
      <c s="311">
        <f t="shared" si="52"/>
        <v>0</v>
      </c>
      <c s="310">
        <f t="shared" si="53"/>
        <v>0</v>
      </c>
      <c s="309"/>
      <c s="309"/>
      <c s="315"/>
    </row>
    <row r="804" spans="6:18" ht="15.75">
      <c r="F804" s="15">
        <f t="shared" si="50"/>
        <v>0</v>
      </c>
      <c s="299">
        <f t="shared" si="51"/>
        <v>0</v>
      </c>
      <c s="300"/>
      <c s="307"/>
      <c s="300"/>
      <c s="300"/>
      <c s="307"/>
      <c s="308"/>
      <c s="311">
        <f t="shared" si="52"/>
        <v>0</v>
      </c>
      <c s="310">
        <f t="shared" si="53"/>
        <v>0</v>
      </c>
      <c s="309"/>
      <c s="309"/>
      <c s="315"/>
    </row>
    <row r="805" spans="6:18" ht="15.75">
      <c r="F805" s="15">
        <f t="shared" si="50"/>
        <v>0</v>
      </c>
      <c s="299">
        <f t="shared" si="51"/>
        <v>0</v>
      </c>
      <c s="300"/>
      <c s="307"/>
      <c s="300"/>
      <c s="300"/>
      <c s="307"/>
      <c s="308"/>
      <c s="311">
        <f t="shared" si="52"/>
        <v>0</v>
      </c>
      <c s="310">
        <f t="shared" si="53"/>
        <v>0</v>
      </c>
      <c s="309"/>
      <c s="309"/>
      <c s="315"/>
    </row>
    <row r="806" spans="6:18" ht="15.75">
      <c r="F806" s="15">
        <f t="shared" si="50"/>
        <v>0</v>
      </c>
      <c s="299">
        <f t="shared" si="51"/>
        <v>0</v>
      </c>
      <c s="300"/>
      <c s="307"/>
      <c s="300"/>
      <c s="300"/>
      <c s="307"/>
      <c s="308"/>
      <c s="311">
        <f t="shared" si="52"/>
        <v>0</v>
      </c>
      <c s="310">
        <f t="shared" si="53"/>
        <v>0</v>
      </c>
      <c s="309"/>
      <c s="309"/>
      <c s="315"/>
    </row>
    <row r="807" spans="6:18" ht="15.75">
      <c r="F807" s="15">
        <f t="shared" si="50"/>
        <v>0</v>
      </c>
      <c s="299">
        <f t="shared" si="51"/>
        <v>0</v>
      </c>
      <c s="300"/>
      <c s="307"/>
      <c s="300"/>
      <c s="300"/>
      <c s="307"/>
      <c s="308"/>
      <c s="311">
        <f t="shared" si="52"/>
        <v>0</v>
      </c>
      <c s="310">
        <f t="shared" si="53"/>
        <v>0</v>
      </c>
      <c s="309"/>
      <c s="309"/>
      <c s="315"/>
    </row>
    <row r="808" spans="6:18" ht="15.75">
      <c r="F808" s="15">
        <f t="shared" si="50"/>
        <v>0</v>
      </c>
      <c s="299">
        <f t="shared" si="51"/>
        <v>0</v>
      </c>
      <c s="300"/>
      <c s="307"/>
      <c s="300"/>
      <c s="300"/>
      <c s="307"/>
      <c s="308"/>
      <c s="311">
        <f t="shared" si="52"/>
        <v>0</v>
      </c>
      <c s="310">
        <f t="shared" si="53"/>
        <v>0</v>
      </c>
      <c s="309"/>
      <c s="309"/>
      <c s="315"/>
    </row>
    <row r="809" spans="6:18" ht="15.75">
      <c r="F809" s="15">
        <f t="shared" si="50"/>
        <v>0</v>
      </c>
      <c s="299">
        <f t="shared" si="51"/>
        <v>0</v>
      </c>
      <c s="300"/>
      <c s="307"/>
      <c s="300"/>
      <c s="300"/>
      <c s="307"/>
      <c s="308"/>
      <c s="311">
        <f t="shared" si="52"/>
        <v>0</v>
      </c>
      <c s="310">
        <f t="shared" si="53"/>
        <v>0</v>
      </c>
      <c s="309"/>
      <c s="309"/>
      <c s="315"/>
    </row>
    <row r="810" spans="6:18" ht="15.75">
      <c r="F810" s="15">
        <f t="shared" si="50"/>
        <v>0</v>
      </c>
      <c s="299">
        <f t="shared" si="51"/>
        <v>0</v>
      </c>
      <c s="300"/>
      <c s="307"/>
      <c s="300"/>
      <c s="300"/>
      <c s="307"/>
      <c s="308"/>
      <c s="311">
        <f t="shared" si="52"/>
        <v>0</v>
      </c>
      <c s="310">
        <f t="shared" si="53"/>
        <v>0</v>
      </c>
      <c s="309"/>
      <c s="309"/>
      <c s="315"/>
    </row>
    <row r="811" spans="6:18" ht="15.75">
      <c r="F811" s="15">
        <f t="shared" si="50"/>
        <v>0</v>
      </c>
      <c s="299">
        <f t="shared" si="51"/>
        <v>0</v>
      </c>
      <c s="300"/>
      <c s="307"/>
      <c s="300"/>
      <c s="300"/>
      <c s="307"/>
      <c s="308"/>
      <c s="311">
        <f t="shared" si="52"/>
        <v>0</v>
      </c>
      <c s="310">
        <f t="shared" si="53"/>
        <v>0</v>
      </c>
      <c s="309"/>
      <c s="309"/>
      <c s="315"/>
    </row>
    <row r="812" spans="6:18" ht="15.75">
      <c r="F812" s="15">
        <f t="shared" si="50"/>
        <v>0</v>
      </c>
      <c s="299">
        <f t="shared" si="51"/>
        <v>0</v>
      </c>
      <c s="300"/>
      <c s="307"/>
      <c s="300"/>
      <c s="300"/>
      <c s="307"/>
      <c s="308"/>
      <c s="311">
        <f t="shared" si="52"/>
        <v>0</v>
      </c>
      <c s="310">
        <f t="shared" si="53"/>
        <v>0</v>
      </c>
      <c s="309"/>
      <c s="309"/>
      <c s="315"/>
    </row>
    <row r="813" spans="6:18" ht="15.75">
      <c r="F813" s="15">
        <f t="shared" si="50"/>
        <v>0</v>
      </c>
      <c s="299">
        <f t="shared" si="51"/>
        <v>0</v>
      </c>
      <c s="300"/>
      <c s="307"/>
      <c s="300"/>
      <c s="300"/>
      <c s="307"/>
      <c s="308"/>
      <c s="311">
        <f t="shared" si="52"/>
        <v>0</v>
      </c>
      <c s="310">
        <f t="shared" si="53"/>
        <v>0</v>
      </c>
      <c s="309"/>
      <c s="309"/>
      <c s="315"/>
    </row>
    <row r="814" spans="6:18" ht="15.75">
      <c r="F814" s="15">
        <f t="shared" si="50"/>
        <v>0</v>
      </c>
      <c s="299">
        <f t="shared" si="51"/>
        <v>0</v>
      </c>
      <c s="300"/>
      <c s="307"/>
      <c s="300"/>
      <c s="300"/>
      <c s="307"/>
      <c s="308"/>
      <c s="311">
        <f t="shared" si="52"/>
        <v>0</v>
      </c>
      <c s="310">
        <f t="shared" si="53"/>
        <v>0</v>
      </c>
      <c s="309"/>
      <c s="309"/>
      <c s="315"/>
    </row>
    <row r="815" spans="6:18" ht="15.75">
      <c r="F815" s="15">
        <f t="shared" si="50"/>
        <v>0</v>
      </c>
      <c s="299">
        <f t="shared" si="51"/>
        <v>0</v>
      </c>
      <c s="300"/>
      <c s="307"/>
      <c s="300"/>
      <c s="300"/>
      <c s="307"/>
      <c s="308"/>
      <c s="311">
        <f t="shared" si="52"/>
        <v>0</v>
      </c>
      <c s="310">
        <f t="shared" si="53"/>
        <v>0</v>
      </c>
      <c s="309"/>
      <c s="309"/>
      <c s="315"/>
    </row>
    <row r="816" spans="6:18" ht="15.75">
      <c r="F816" s="15">
        <f t="shared" si="50"/>
        <v>0</v>
      </c>
      <c s="299">
        <f t="shared" si="51"/>
        <v>0</v>
      </c>
      <c s="300"/>
      <c s="307"/>
      <c s="300"/>
      <c s="300"/>
      <c s="307"/>
      <c s="308"/>
      <c s="311">
        <f t="shared" si="52"/>
        <v>0</v>
      </c>
      <c s="310">
        <f t="shared" si="53"/>
        <v>0</v>
      </c>
      <c s="309"/>
      <c s="309"/>
      <c s="315"/>
    </row>
    <row r="817" spans="6:18" ht="15.75">
      <c r="F817" s="15">
        <f t="shared" si="50"/>
        <v>0</v>
      </c>
      <c s="299">
        <f t="shared" si="51"/>
        <v>0</v>
      </c>
      <c s="300"/>
      <c s="307"/>
      <c s="300"/>
      <c s="300"/>
      <c s="307"/>
      <c s="308"/>
      <c s="311">
        <f t="shared" si="52"/>
        <v>0</v>
      </c>
      <c s="310">
        <f t="shared" si="53"/>
        <v>0</v>
      </c>
      <c s="309"/>
      <c s="309"/>
      <c s="315"/>
    </row>
    <row r="818" spans="6:18" ht="15.75">
      <c r="F818" s="15">
        <f t="shared" si="50"/>
        <v>0</v>
      </c>
      <c s="299">
        <f t="shared" si="51"/>
        <v>0</v>
      </c>
      <c s="300"/>
      <c s="307"/>
      <c s="300"/>
      <c s="300"/>
      <c s="307"/>
      <c s="308"/>
      <c s="311">
        <f t="shared" si="52"/>
        <v>0</v>
      </c>
      <c s="310">
        <f t="shared" si="53"/>
        <v>0</v>
      </c>
      <c s="309"/>
      <c s="309"/>
      <c s="315"/>
    </row>
    <row r="819" spans="6:18" ht="15.75">
      <c r="F819" s="15">
        <f t="shared" si="50"/>
        <v>0</v>
      </c>
      <c s="299">
        <f t="shared" si="51"/>
        <v>0</v>
      </c>
      <c s="300"/>
      <c s="307"/>
      <c s="300"/>
      <c s="300"/>
      <c s="307"/>
      <c s="308"/>
      <c s="311">
        <f t="shared" si="52"/>
        <v>0</v>
      </c>
      <c s="310">
        <f t="shared" si="53"/>
        <v>0</v>
      </c>
      <c s="309"/>
      <c s="309"/>
      <c s="315"/>
    </row>
    <row r="820" spans="6:18" ht="15.75">
      <c r="F820" s="15">
        <f t="shared" si="50"/>
        <v>0</v>
      </c>
      <c s="299">
        <f t="shared" si="51"/>
        <v>0</v>
      </c>
      <c s="300"/>
      <c s="307"/>
      <c s="300"/>
      <c s="300"/>
      <c s="307"/>
      <c s="308"/>
      <c s="311">
        <f t="shared" si="52"/>
        <v>0</v>
      </c>
      <c s="310">
        <f t="shared" si="53"/>
        <v>0</v>
      </c>
      <c s="309"/>
      <c s="309"/>
      <c s="315"/>
    </row>
    <row r="821" spans="6:18" ht="15.75">
      <c r="F821" s="15">
        <f t="shared" si="50"/>
        <v>0</v>
      </c>
      <c s="299">
        <f t="shared" si="51"/>
        <v>0</v>
      </c>
      <c s="300"/>
      <c s="307"/>
      <c s="300"/>
      <c s="300"/>
      <c s="307"/>
      <c s="308"/>
      <c s="311">
        <f t="shared" si="52"/>
        <v>0</v>
      </c>
      <c s="310">
        <f t="shared" si="53"/>
        <v>0</v>
      </c>
      <c s="309"/>
      <c s="309"/>
      <c s="315"/>
    </row>
    <row r="822" spans="6:18" ht="15.75">
      <c r="F822" s="15">
        <f t="shared" si="50"/>
        <v>0</v>
      </c>
      <c s="299">
        <f t="shared" si="51"/>
        <v>0</v>
      </c>
      <c s="300"/>
      <c s="307"/>
      <c s="300"/>
      <c s="300"/>
      <c s="307"/>
      <c s="308"/>
      <c s="311">
        <f t="shared" si="52"/>
        <v>0</v>
      </c>
      <c s="310">
        <f t="shared" si="53"/>
        <v>0</v>
      </c>
      <c s="309"/>
      <c s="309"/>
      <c s="315"/>
    </row>
    <row r="823" spans="6:18" ht="15.75">
      <c r="F823" s="15">
        <f t="shared" si="50"/>
        <v>0</v>
      </c>
      <c s="299">
        <f t="shared" si="51"/>
        <v>0</v>
      </c>
      <c s="300"/>
      <c s="307"/>
      <c s="300"/>
      <c s="300"/>
      <c s="307"/>
      <c s="308"/>
      <c s="311">
        <f t="shared" si="52"/>
        <v>0</v>
      </c>
      <c s="310">
        <f t="shared" si="53"/>
        <v>0</v>
      </c>
      <c s="309"/>
      <c s="309"/>
      <c s="315"/>
    </row>
    <row r="824" spans="6:18" ht="15.75">
      <c r="F824" s="15">
        <f t="shared" si="50"/>
        <v>0</v>
      </c>
      <c s="299">
        <f t="shared" si="51"/>
        <v>0</v>
      </c>
      <c s="300"/>
      <c s="307"/>
      <c s="300"/>
      <c s="300"/>
      <c s="307"/>
      <c s="308"/>
      <c s="311">
        <f t="shared" si="52"/>
        <v>0</v>
      </c>
      <c s="310">
        <f t="shared" si="53"/>
        <v>0</v>
      </c>
      <c s="309"/>
      <c s="309"/>
      <c s="315"/>
    </row>
    <row r="825" spans="6:18" ht="15.75">
      <c r="F825" s="15">
        <f t="shared" si="50"/>
        <v>0</v>
      </c>
      <c s="299">
        <f t="shared" si="51"/>
        <v>0</v>
      </c>
      <c s="300"/>
      <c s="307"/>
      <c s="300"/>
      <c s="300"/>
      <c s="307"/>
      <c s="308"/>
      <c s="311">
        <f t="shared" si="52"/>
        <v>0</v>
      </c>
      <c s="310">
        <f t="shared" si="53"/>
        <v>0</v>
      </c>
      <c s="309"/>
      <c s="309"/>
      <c s="315"/>
    </row>
    <row r="826" spans="6:18" ht="15.75">
      <c r="F826" s="15">
        <f t="shared" si="50"/>
        <v>0</v>
      </c>
      <c s="299">
        <f t="shared" si="51"/>
        <v>0</v>
      </c>
      <c s="300"/>
      <c s="307"/>
      <c s="300"/>
      <c s="300"/>
      <c s="307"/>
      <c s="308"/>
      <c s="311">
        <f t="shared" si="52"/>
        <v>0</v>
      </c>
      <c s="310">
        <f t="shared" si="53"/>
        <v>0</v>
      </c>
      <c s="309"/>
      <c s="309"/>
      <c s="315"/>
    </row>
    <row r="827" spans="6:18" ht="15.75">
      <c r="F827" s="15">
        <f t="shared" si="50"/>
        <v>0</v>
      </c>
      <c s="299">
        <f t="shared" si="51"/>
        <v>0</v>
      </c>
      <c s="300"/>
      <c s="307"/>
      <c s="300"/>
      <c s="300"/>
      <c s="307"/>
      <c s="308"/>
      <c s="311">
        <f t="shared" si="52"/>
        <v>0</v>
      </c>
      <c s="310">
        <f t="shared" si="53"/>
        <v>0</v>
      </c>
      <c s="309"/>
      <c s="309"/>
      <c s="315"/>
    </row>
    <row r="828" spans="6:18" ht="15.75">
      <c r="F828" s="15">
        <f t="shared" si="50"/>
        <v>0</v>
      </c>
      <c s="299">
        <f t="shared" si="51"/>
        <v>0</v>
      </c>
      <c s="300"/>
      <c s="307"/>
      <c s="300"/>
      <c s="300"/>
      <c s="307"/>
      <c s="308"/>
      <c s="311">
        <f t="shared" si="52"/>
        <v>0</v>
      </c>
      <c s="310">
        <f t="shared" si="53"/>
        <v>0</v>
      </c>
      <c s="309"/>
      <c s="309"/>
      <c s="315"/>
    </row>
    <row r="829" spans="6:18" ht="15.75">
      <c r="F829" s="15">
        <f t="shared" si="50"/>
        <v>0</v>
      </c>
      <c s="299">
        <f t="shared" si="51"/>
        <v>0</v>
      </c>
      <c s="300"/>
      <c s="307"/>
      <c s="300"/>
      <c s="300"/>
      <c s="307"/>
      <c s="308"/>
      <c s="311">
        <f t="shared" si="52"/>
        <v>0</v>
      </c>
      <c s="310">
        <f t="shared" si="53"/>
        <v>0</v>
      </c>
      <c s="309"/>
      <c s="309"/>
      <c s="315"/>
    </row>
    <row r="830" spans="6:18" ht="15.75">
      <c r="F830" s="15">
        <f t="shared" si="50"/>
        <v>0</v>
      </c>
      <c s="299">
        <f t="shared" si="51"/>
        <v>0</v>
      </c>
      <c s="300"/>
      <c s="307"/>
      <c s="300"/>
      <c s="300"/>
      <c s="307"/>
      <c s="308"/>
      <c s="311">
        <f t="shared" si="52"/>
        <v>0</v>
      </c>
      <c s="310">
        <f t="shared" si="53"/>
        <v>0</v>
      </c>
      <c s="309"/>
      <c s="309"/>
      <c s="315"/>
    </row>
    <row r="831" spans="6:18" ht="15.75">
      <c r="F831" s="15">
        <f t="shared" si="50"/>
        <v>0</v>
      </c>
      <c s="299">
        <f t="shared" si="51"/>
        <v>0</v>
      </c>
      <c s="300"/>
      <c s="307"/>
      <c s="300"/>
      <c s="300"/>
      <c s="307"/>
      <c s="308"/>
      <c s="311">
        <f t="shared" si="52"/>
        <v>0</v>
      </c>
      <c s="310">
        <f t="shared" si="53"/>
        <v>0</v>
      </c>
      <c s="309"/>
      <c s="309"/>
      <c s="315"/>
    </row>
    <row r="832" spans="6:18" ht="15.75">
      <c r="F832" s="15">
        <f t="shared" si="50"/>
        <v>0</v>
      </c>
      <c s="299">
        <f t="shared" si="51"/>
        <v>0</v>
      </c>
      <c s="300"/>
      <c s="307"/>
      <c s="300"/>
      <c s="300"/>
      <c s="307"/>
      <c s="308"/>
      <c s="311">
        <f t="shared" si="52"/>
        <v>0</v>
      </c>
      <c s="310">
        <f t="shared" si="53"/>
        <v>0</v>
      </c>
      <c s="309"/>
      <c s="309"/>
      <c s="315"/>
    </row>
    <row r="833" spans="6:18" ht="15.75">
      <c r="F833" s="15">
        <f t="shared" si="50"/>
        <v>0</v>
      </c>
      <c s="299">
        <f t="shared" si="51"/>
        <v>0</v>
      </c>
      <c s="300"/>
      <c s="307"/>
      <c s="300"/>
      <c s="300"/>
      <c s="307"/>
      <c s="308"/>
      <c s="311">
        <f t="shared" si="52"/>
        <v>0</v>
      </c>
      <c s="310">
        <f t="shared" si="53"/>
        <v>0</v>
      </c>
      <c s="309"/>
      <c s="309"/>
      <c s="315"/>
    </row>
    <row r="834" spans="6:18" ht="15.75">
      <c r="F834" s="15">
        <f t="shared" si="50"/>
        <v>0</v>
      </c>
      <c s="299">
        <f t="shared" si="51"/>
        <v>0</v>
      </c>
      <c s="300"/>
      <c s="307"/>
      <c s="300"/>
      <c s="300"/>
      <c s="307"/>
      <c s="308"/>
      <c s="311">
        <f t="shared" si="52"/>
        <v>0</v>
      </c>
      <c s="310">
        <f t="shared" si="53"/>
        <v>0</v>
      </c>
      <c s="309"/>
      <c s="309"/>
      <c s="315"/>
    </row>
    <row r="835" spans="6:18" ht="15.75">
      <c r="F835" s="15">
        <f t="shared" si="50"/>
        <v>0</v>
      </c>
      <c s="299">
        <f t="shared" si="51"/>
        <v>0</v>
      </c>
      <c s="300"/>
      <c s="307"/>
      <c s="300"/>
      <c s="300"/>
      <c s="307"/>
      <c s="308"/>
      <c s="311">
        <f t="shared" si="52"/>
        <v>0</v>
      </c>
      <c s="310">
        <f t="shared" si="53"/>
        <v>0</v>
      </c>
      <c s="309"/>
      <c s="309"/>
      <c s="315"/>
    </row>
    <row r="836" spans="6:18" ht="15.75">
      <c r="F836" s="15">
        <f t="shared" si="50"/>
        <v>0</v>
      </c>
      <c s="299">
        <f t="shared" si="51"/>
        <v>0</v>
      </c>
      <c s="300"/>
      <c s="307"/>
      <c s="300"/>
      <c s="300"/>
      <c s="307"/>
      <c s="308"/>
      <c s="311">
        <f t="shared" si="52"/>
        <v>0</v>
      </c>
      <c s="310">
        <f t="shared" si="53"/>
        <v>0</v>
      </c>
      <c s="309"/>
      <c s="309"/>
      <c s="315"/>
    </row>
    <row r="837" spans="6:18" ht="15.75">
      <c r="F837" s="15">
        <f t="shared" si="50"/>
        <v>0</v>
      </c>
      <c s="299">
        <f t="shared" si="51"/>
        <v>0</v>
      </c>
      <c s="300"/>
      <c s="307"/>
      <c s="300"/>
      <c s="300"/>
      <c s="307"/>
      <c s="308"/>
      <c s="311">
        <f t="shared" si="52"/>
        <v>0</v>
      </c>
      <c s="310">
        <f t="shared" si="53"/>
        <v>0</v>
      </c>
      <c s="309"/>
      <c s="309"/>
      <c s="315"/>
    </row>
    <row r="838" spans="6:18" ht="15.75">
      <c r="F838" s="15">
        <f t="shared" si="50"/>
        <v>0</v>
      </c>
      <c s="299">
        <f t="shared" si="51"/>
        <v>0</v>
      </c>
      <c s="300"/>
      <c s="307"/>
      <c s="300"/>
      <c s="300"/>
      <c s="307"/>
      <c s="308"/>
      <c s="311">
        <f t="shared" si="52"/>
        <v>0</v>
      </c>
      <c s="310">
        <f t="shared" si="53"/>
        <v>0</v>
      </c>
      <c s="309"/>
      <c s="309"/>
      <c s="315"/>
    </row>
    <row r="839" spans="6:18" ht="15.75">
      <c r="F839" s="15">
        <f t="shared" si="50"/>
        <v>0</v>
      </c>
      <c s="299">
        <f t="shared" si="51"/>
        <v>0</v>
      </c>
      <c s="300"/>
      <c s="307"/>
      <c s="300"/>
      <c s="300"/>
      <c s="307"/>
      <c s="308"/>
      <c s="311">
        <f t="shared" si="52"/>
        <v>0</v>
      </c>
      <c s="310">
        <f t="shared" si="53"/>
        <v>0</v>
      </c>
      <c s="309"/>
      <c s="309"/>
      <c s="315"/>
    </row>
    <row r="840" spans="6:18" ht="15.75">
      <c r="F840" s="15">
        <f t="shared" si="54" ref="F840:F903">IF(G840&gt;=1,(IF(LEN(R840)=0,(IF(N840&gt;=18,1,0)),0)),0)</f>
        <v>0</v>
      </c>
      <c s="299">
        <f t="shared" si="51"/>
        <v>0</v>
      </c>
      <c s="300"/>
      <c s="307"/>
      <c s="300"/>
      <c s="300"/>
      <c s="307"/>
      <c s="308"/>
      <c s="311">
        <f t="shared" si="52"/>
        <v>0</v>
      </c>
      <c s="310">
        <f t="shared" si="53"/>
        <v>0</v>
      </c>
      <c s="309"/>
      <c s="309"/>
      <c s="315"/>
    </row>
    <row r="841" spans="6:18" ht="15.75">
      <c r="F841" s="15">
        <f t="shared" si="54"/>
        <v>0</v>
      </c>
      <c s="299">
        <f t="shared" si="55" ref="G841:G904">IFERROR(IF(LEN(J841)&gt;=2,(IF(LEN(L841)&gt;=1,1,0)),0),0)</f>
        <v>0</v>
      </c>
      <c s="300"/>
      <c s="307"/>
      <c s="300"/>
      <c s="300"/>
      <c s="307"/>
      <c s="308"/>
      <c s="311">
        <f t="shared" si="56" ref="N841:N904">IFERROR(IF(G841&gt;=1,(IF(M840&gt;=$B$1,ROUNDDOWN(($A$1-M841)/365,0),0)),0),0)</f>
        <v>0</v>
      </c>
      <c s="310">
        <f t="shared" si="57" ref="O841:O904">IF(N841&gt;=18,ROUNDDOWN((($A$1-M841)-N841*365)/30,0),0)</f>
        <v>0</v>
      </c>
      <c s="309"/>
      <c s="309"/>
      <c s="315"/>
    </row>
    <row r="842" spans="6:18" ht="15.75">
      <c r="F842" s="15">
        <f t="shared" si="54"/>
        <v>0</v>
      </c>
      <c s="299">
        <f t="shared" si="55"/>
        <v>0</v>
      </c>
      <c s="300"/>
      <c s="307"/>
      <c s="300"/>
      <c s="300"/>
      <c s="307"/>
      <c s="308"/>
      <c s="311">
        <f t="shared" si="56"/>
        <v>0</v>
      </c>
      <c s="310">
        <f t="shared" si="57"/>
        <v>0</v>
      </c>
      <c s="309"/>
      <c s="309"/>
      <c s="315"/>
    </row>
    <row r="843" spans="6:18" ht="15.75">
      <c r="F843" s="15">
        <f t="shared" si="54"/>
        <v>0</v>
      </c>
      <c s="299">
        <f t="shared" si="55"/>
        <v>0</v>
      </c>
      <c s="300"/>
      <c s="307"/>
      <c s="300"/>
      <c s="300"/>
      <c s="307"/>
      <c s="308"/>
      <c s="311">
        <f t="shared" si="56"/>
        <v>0</v>
      </c>
      <c s="310">
        <f t="shared" si="57"/>
        <v>0</v>
      </c>
      <c s="309"/>
      <c s="309"/>
      <c s="315"/>
    </row>
    <row r="844" spans="6:18" ht="15.75">
      <c r="F844" s="15">
        <f t="shared" si="54"/>
        <v>0</v>
      </c>
      <c s="299">
        <f t="shared" si="55"/>
        <v>0</v>
      </c>
      <c s="300"/>
      <c s="307"/>
      <c s="300"/>
      <c s="300"/>
      <c s="307"/>
      <c s="308"/>
      <c s="311">
        <f t="shared" si="56"/>
        <v>0</v>
      </c>
      <c s="310">
        <f t="shared" si="57"/>
        <v>0</v>
      </c>
      <c s="309"/>
      <c s="309"/>
      <c s="315"/>
    </row>
    <row r="845" spans="6:18" ht="15.75">
      <c r="F845" s="15">
        <f t="shared" si="54"/>
        <v>0</v>
      </c>
      <c s="299">
        <f t="shared" si="55"/>
        <v>0</v>
      </c>
      <c s="300"/>
      <c s="307"/>
      <c s="300"/>
      <c s="300"/>
      <c s="307"/>
      <c s="308"/>
      <c s="311">
        <f t="shared" si="56"/>
        <v>0</v>
      </c>
      <c s="310">
        <f t="shared" si="57"/>
        <v>0</v>
      </c>
      <c s="309"/>
      <c s="309"/>
      <c s="315"/>
    </row>
    <row r="846" spans="6:18" ht="15.75">
      <c r="F846" s="15">
        <f t="shared" si="54"/>
        <v>0</v>
      </c>
      <c s="299">
        <f t="shared" si="55"/>
        <v>0</v>
      </c>
      <c s="300"/>
      <c s="307"/>
      <c s="300"/>
      <c s="300"/>
      <c s="307"/>
      <c s="308"/>
      <c s="311">
        <f t="shared" si="56"/>
        <v>0</v>
      </c>
      <c s="310">
        <f t="shared" si="57"/>
        <v>0</v>
      </c>
      <c s="309"/>
      <c s="309"/>
      <c s="315"/>
    </row>
    <row r="847" spans="6:18" ht="15.75">
      <c r="F847" s="15">
        <f t="shared" si="54"/>
        <v>0</v>
      </c>
      <c s="299">
        <f t="shared" si="55"/>
        <v>0</v>
      </c>
      <c s="300"/>
      <c s="307"/>
      <c s="300"/>
      <c s="300"/>
      <c s="307"/>
      <c s="308"/>
      <c s="311">
        <f t="shared" si="56"/>
        <v>0</v>
      </c>
      <c s="310">
        <f t="shared" si="57"/>
        <v>0</v>
      </c>
      <c s="309"/>
      <c s="309"/>
      <c s="315"/>
    </row>
    <row r="848" spans="6:18" ht="15.75">
      <c r="F848" s="15">
        <f t="shared" si="54"/>
        <v>0</v>
      </c>
      <c s="299">
        <f t="shared" si="55"/>
        <v>0</v>
      </c>
      <c s="300"/>
      <c s="307"/>
      <c s="300"/>
      <c s="300"/>
      <c s="307"/>
      <c s="308"/>
      <c s="311">
        <f t="shared" si="56"/>
        <v>0</v>
      </c>
      <c s="310">
        <f t="shared" si="57"/>
        <v>0</v>
      </c>
      <c s="309"/>
      <c s="309"/>
      <c s="315"/>
    </row>
    <row r="849" spans="6:18" ht="15.75">
      <c r="F849" s="15">
        <f t="shared" si="54"/>
        <v>0</v>
      </c>
      <c s="299">
        <f t="shared" si="55"/>
        <v>0</v>
      </c>
      <c s="300"/>
      <c s="307"/>
      <c s="300"/>
      <c s="300"/>
      <c s="307"/>
      <c s="308"/>
      <c s="311">
        <f t="shared" si="56"/>
        <v>0</v>
      </c>
      <c s="310">
        <f t="shared" si="57"/>
        <v>0</v>
      </c>
      <c s="309"/>
      <c s="309"/>
      <c s="315"/>
    </row>
    <row r="850" spans="6:18" ht="15.75">
      <c r="F850" s="15">
        <f t="shared" si="54"/>
        <v>0</v>
      </c>
      <c s="299">
        <f t="shared" si="55"/>
        <v>0</v>
      </c>
      <c s="300"/>
      <c s="307"/>
      <c s="300"/>
      <c s="300"/>
      <c s="307"/>
      <c s="308"/>
      <c s="311">
        <f t="shared" si="56"/>
        <v>0</v>
      </c>
      <c s="310">
        <f t="shared" si="57"/>
        <v>0</v>
      </c>
      <c s="309"/>
      <c s="309"/>
      <c s="315"/>
    </row>
    <row r="851" spans="6:18" ht="15.75">
      <c r="F851" s="15">
        <f t="shared" si="54"/>
        <v>0</v>
      </c>
      <c s="299">
        <f t="shared" si="55"/>
        <v>0</v>
      </c>
      <c s="300"/>
      <c s="307"/>
      <c s="300"/>
      <c s="300"/>
      <c s="307"/>
      <c s="308"/>
      <c s="311">
        <f t="shared" si="56"/>
        <v>0</v>
      </c>
      <c s="310">
        <f t="shared" si="57"/>
        <v>0</v>
      </c>
      <c s="309"/>
      <c s="309"/>
      <c s="315"/>
    </row>
    <row r="852" spans="6:18" ht="15.75">
      <c r="F852" s="15">
        <f t="shared" si="54"/>
        <v>0</v>
      </c>
      <c s="299">
        <f t="shared" si="55"/>
        <v>0</v>
      </c>
      <c s="300"/>
      <c s="307"/>
      <c s="300"/>
      <c s="300"/>
      <c s="307"/>
      <c s="308"/>
      <c s="311">
        <f t="shared" si="56"/>
        <v>0</v>
      </c>
      <c s="310">
        <f t="shared" si="57"/>
        <v>0</v>
      </c>
      <c s="309"/>
      <c s="309"/>
      <c s="315"/>
    </row>
    <row r="853" spans="6:18" ht="15.75">
      <c r="F853" s="15">
        <f t="shared" si="54"/>
        <v>0</v>
      </c>
      <c s="299">
        <f t="shared" si="55"/>
        <v>0</v>
      </c>
      <c s="300"/>
      <c s="307"/>
      <c s="300"/>
      <c s="300"/>
      <c s="307"/>
      <c s="308"/>
      <c s="311">
        <f t="shared" si="56"/>
        <v>0</v>
      </c>
      <c s="310">
        <f t="shared" si="57"/>
        <v>0</v>
      </c>
      <c s="309"/>
      <c s="309"/>
      <c s="315"/>
    </row>
    <row r="854" spans="6:18" ht="15.75">
      <c r="F854" s="15">
        <f t="shared" si="54"/>
        <v>0</v>
      </c>
      <c s="299">
        <f t="shared" si="55"/>
        <v>0</v>
      </c>
      <c s="300"/>
      <c s="307"/>
      <c s="300"/>
      <c s="300"/>
      <c s="307"/>
      <c s="308"/>
      <c s="311">
        <f t="shared" si="56"/>
        <v>0</v>
      </c>
      <c s="310">
        <f t="shared" si="57"/>
        <v>0</v>
      </c>
      <c s="309"/>
      <c s="309"/>
      <c s="315"/>
    </row>
    <row r="855" spans="6:18" ht="15.75">
      <c r="F855" s="15">
        <f t="shared" si="54"/>
        <v>0</v>
      </c>
      <c s="299">
        <f t="shared" si="55"/>
        <v>0</v>
      </c>
      <c s="300"/>
      <c s="307"/>
      <c s="300"/>
      <c s="300"/>
      <c s="307"/>
      <c s="308"/>
      <c s="311">
        <f t="shared" si="56"/>
        <v>0</v>
      </c>
      <c s="310">
        <f t="shared" si="57"/>
        <v>0</v>
      </c>
      <c s="309"/>
      <c s="309"/>
      <c s="315"/>
    </row>
    <row r="856" spans="6:18" ht="15.75">
      <c r="F856" s="15">
        <f t="shared" si="54"/>
        <v>0</v>
      </c>
      <c s="299">
        <f t="shared" si="55"/>
        <v>0</v>
      </c>
      <c s="300"/>
      <c s="307"/>
      <c s="300"/>
      <c s="300"/>
      <c s="307"/>
      <c s="308"/>
      <c s="311">
        <f t="shared" si="56"/>
        <v>0</v>
      </c>
      <c s="310">
        <f t="shared" si="57"/>
        <v>0</v>
      </c>
      <c s="309"/>
      <c s="309"/>
      <c s="315"/>
    </row>
    <row r="857" spans="6:18" ht="15.75">
      <c r="F857" s="15">
        <f t="shared" si="54"/>
        <v>0</v>
      </c>
      <c s="299">
        <f t="shared" si="55"/>
        <v>0</v>
      </c>
      <c s="300"/>
      <c s="307"/>
      <c s="300"/>
      <c s="300"/>
      <c s="307"/>
      <c s="308"/>
      <c s="311">
        <f t="shared" si="56"/>
        <v>0</v>
      </c>
      <c s="310">
        <f t="shared" si="57"/>
        <v>0</v>
      </c>
      <c s="309"/>
      <c s="309"/>
      <c s="315"/>
    </row>
    <row r="858" spans="6:18" ht="15.75">
      <c r="F858" s="15">
        <f t="shared" si="54"/>
        <v>0</v>
      </c>
      <c s="299">
        <f t="shared" si="55"/>
        <v>0</v>
      </c>
      <c s="300"/>
      <c s="307"/>
      <c s="300"/>
      <c s="300"/>
      <c s="307"/>
      <c s="308"/>
      <c s="311">
        <f t="shared" si="56"/>
        <v>0</v>
      </c>
      <c s="310">
        <f t="shared" si="57"/>
        <v>0</v>
      </c>
      <c s="309"/>
      <c s="309"/>
      <c s="315"/>
    </row>
    <row r="859" spans="6:18" ht="15.75">
      <c r="F859" s="15">
        <f t="shared" si="54"/>
        <v>0</v>
      </c>
      <c s="299">
        <f t="shared" si="55"/>
        <v>0</v>
      </c>
      <c s="300"/>
      <c s="307"/>
      <c s="300"/>
      <c s="300"/>
      <c s="307"/>
      <c s="308"/>
      <c s="311">
        <f t="shared" si="56"/>
        <v>0</v>
      </c>
      <c s="310">
        <f t="shared" si="57"/>
        <v>0</v>
      </c>
      <c s="309"/>
      <c s="309"/>
      <c s="315"/>
    </row>
    <row r="860" spans="6:18" ht="15.75">
      <c r="F860" s="15">
        <f t="shared" si="54"/>
        <v>0</v>
      </c>
      <c s="299">
        <f t="shared" si="55"/>
        <v>0</v>
      </c>
      <c s="300"/>
      <c s="307"/>
      <c s="300"/>
      <c s="300"/>
      <c s="307"/>
      <c s="308"/>
      <c s="311">
        <f t="shared" si="56"/>
        <v>0</v>
      </c>
      <c s="310">
        <f t="shared" si="57"/>
        <v>0</v>
      </c>
      <c s="309"/>
      <c s="309"/>
      <c s="315"/>
    </row>
    <row r="861" spans="6:18" ht="15.75">
      <c r="F861" s="15">
        <f t="shared" si="54"/>
        <v>0</v>
      </c>
      <c s="299">
        <f t="shared" si="55"/>
        <v>0</v>
      </c>
      <c s="300"/>
      <c s="307"/>
      <c s="300"/>
      <c s="300"/>
      <c s="307"/>
      <c s="308"/>
      <c s="311">
        <f t="shared" si="56"/>
        <v>0</v>
      </c>
      <c s="310">
        <f t="shared" si="57"/>
        <v>0</v>
      </c>
      <c s="309"/>
      <c s="309"/>
      <c s="315"/>
    </row>
    <row r="862" spans="6:18" ht="15.75">
      <c r="F862" s="15">
        <f t="shared" si="54"/>
        <v>0</v>
      </c>
      <c s="299">
        <f t="shared" si="55"/>
        <v>0</v>
      </c>
      <c s="300"/>
      <c s="307"/>
      <c s="300"/>
      <c s="300"/>
      <c s="307"/>
      <c s="308"/>
      <c s="311">
        <f t="shared" si="56"/>
        <v>0</v>
      </c>
      <c s="310">
        <f t="shared" si="57"/>
        <v>0</v>
      </c>
      <c s="309"/>
      <c s="309"/>
      <c s="315"/>
    </row>
    <row r="863" spans="6:18" ht="15.75">
      <c r="F863" s="15">
        <f t="shared" si="54"/>
        <v>0</v>
      </c>
      <c s="299">
        <f t="shared" si="55"/>
        <v>0</v>
      </c>
      <c s="300"/>
      <c s="307"/>
      <c s="300"/>
      <c s="300"/>
      <c s="307"/>
      <c s="308"/>
      <c s="311">
        <f t="shared" si="56"/>
        <v>0</v>
      </c>
      <c s="310">
        <f t="shared" si="57"/>
        <v>0</v>
      </c>
      <c s="309"/>
      <c s="309"/>
      <c s="315"/>
    </row>
    <row r="864" spans="6:18" ht="15.75">
      <c r="F864" s="15">
        <f t="shared" si="54"/>
        <v>0</v>
      </c>
      <c s="299">
        <f t="shared" si="55"/>
        <v>0</v>
      </c>
      <c s="300"/>
      <c s="307"/>
      <c s="300"/>
      <c s="300"/>
      <c s="307"/>
      <c s="308"/>
      <c s="311">
        <f t="shared" si="56"/>
        <v>0</v>
      </c>
      <c s="310">
        <f t="shared" si="57"/>
        <v>0</v>
      </c>
      <c s="309"/>
      <c s="309"/>
      <c s="315"/>
    </row>
    <row r="865" spans="6:18" ht="15.75">
      <c r="F865" s="15">
        <f t="shared" si="54"/>
        <v>0</v>
      </c>
      <c s="299">
        <f t="shared" si="55"/>
        <v>0</v>
      </c>
      <c s="300"/>
      <c s="307"/>
      <c s="300"/>
      <c s="300"/>
      <c s="307"/>
      <c s="308"/>
      <c s="311">
        <f t="shared" si="56"/>
        <v>0</v>
      </c>
      <c s="310">
        <f t="shared" si="57"/>
        <v>0</v>
      </c>
      <c s="309"/>
      <c s="309"/>
      <c s="315"/>
    </row>
    <row r="866" spans="6:18" ht="15.75">
      <c r="F866" s="15">
        <f t="shared" si="54"/>
        <v>0</v>
      </c>
      <c s="299">
        <f t="shared" si="55"/>
        <v>0</v>
      </c>
      <c s="300"/>
      <c s="307"/>
      <c s="300"/>
      <c s="300"/>
      <c s="307"/>
      <c s="308"/>
      <c s="311">
        <f t="shared" si="56"/>
        <v>0</v>
      </c>
      <c s="310">
        <f t="shared" si="57"/>
        <v>0</v>
      </c>
      <c s="309"/>
      <c s="309"/>
      <c s="315"/>
    </row>
    <row r="867" spans="6:18" ht="15.75">
      <c r="F867" s="15">
        <f t="shared" si="54"/>
        <v>0</v>
      </c>
      <c s="299">
        <f t="shared" si="55"/>
        <v>0</v>
      </c>
      <c s="300"/>
      <c s="307"/>
      <c s="300"/>
      <c s="300"/>
      <c s="307"/>
      <c s="308"/>
      <c s="311">
        <f t="shared" si="56"/>
        <v>0</v>
      </c>
      <c s="310">
        <f t="shared" si="57"/>
        <v>0</v>
      </c>
      <c s="309"/>
      <c s="309"/>
      <c s="315"/>
    </row>
    <row r="868" spans="6:18" ht="15.75">
      <c r="F868" s="15">
        <f t="shared" si="54"/>
        <v>0</v>
      </c>
      <c s="299">
        <f t="shared" si="55"/>
        <v>0</v>
      </c>
      <c s="300"/>
      <c s="307"/>
      <c s="300"/>
      <c s="300"/>
      <c s="307"/>
      <c s="308"/>
      <c s="311">
        <f t="shared" si="56"/>
        <v>0</v>
      </c>
      <c s="310">
        <f t="shared" si="57"/>
        <v>0</v>
      </c>
      <c s="309"/>
      <c s="309"/>
      <c s="315"/>
    </row>
    <row r="869" spans="6:18" ht="15.75">
      <c r="F869" s="15">
        <f t="shared" si="54"/>
        <v>0</v>
      </c>
      <c s="299">
        <f t="shared" si="55"/>
        <v>0</v>
      </c>
      <c s="300"/>
      <c s="307"/>
      <c s="300"/>
      <c s="300"/>
      <c s="307"/>
      <c s="308"/>
      <c s="311">
        <f t="shared" si="56"/>
        <v>0</v>
      </c>
      <c s="310">
        <f t="shared" si="57"/>
        <v>0</v>
      </c>
      <c s="309"/>
      <c s="309"/>
      <c s="315"/>
    </row>
    <row r="870" spans="6:18" ht="15.75">
      <c r="F870" s="15">
        <f t="shared" si="54"/>
        <v>0</v>
      </c>
      <c s="299">
        <f t="shared" si="55"/>
        <v>0</v>
      </c>
      <c s="300"/>
      <c s="307"/>
      <c s="300"/>
      <c s="300"/>
      <c s="307"/>
      <c s="308"/>
      <c s="311">
        <f t="shared" si="56"/>
        <v>0</v>
      </c>
      <c s="310">
        <f t="shared" si="57"/>
        <v>0</v>
      </c>
      <c s="309"/>
      <c s="309"/>
      <c s="315"/>
    </row>
    <row r="871" spans="6:18" ht="15.75">
      <c r="F871" s="15">
        <f t="shared" si="54"/>
        <v>0</v>
      </c>
      <c s="299">
        <f t="shared" si="55"/>
        <v>0</v>
      </c>
      <c s="300"/>
      <c s="307"/>
      <c s="300"/>
      <c s="300"/>
      <c s="307"/>
      <c s="308"/>
      <c s="311">
        <f t="shared" si="56"/>
        <v>0</v>
      </c>
      <c s="310">
        <f t="shared" si="57"/>
        <v>0</v>
      </c>
      <c s="309"/>
      <c s="309"/>
      <c s="315"/>
    </row>
    <row r="872" spans="6:18" ht="15.75">
      <c r="F872" s="15">
        <f t="shared" si="54"/>
        <v>0</v>
      </c>
      <c s="299">
        <f t="shared" si="55"/>
        <v>0</v>
      </c>
      <c s="300"/>
      <c s="307"/>
      <c s="300"/>
      <c s="300"/>
      <c s="307"/>
      <c s="308"/>
      <c s="311">
        <f t="shared" si="56"/>
        <v>0</v>
      </c>
      <c s="310">
        <f t="shared" si="57"/>
        <v>0</v>
      </c>
      <c s="309"/>
      <c s="309"/>
      <c s="315"/>
    </row>
    <row r="873" spans="6:18" ht="15.75">
      <c r="F873" s="15">
        <f t="shared" si="54"/>
        <v>0</v>
      </c>
      <c s="299">
        <f t="shared" si="55"/>
        <v>0</v>
      </c>
      <c s="300"/>
      <c s="307"/>
      <c s="300"/>
      <c s="300"/>
      <c s="307"/>
      <c s="308"/>
      <c s="311">
        <f t="shared" si="56"/>
        <v>0</v>
      </c>
      <c s="310">
        <f t="shared" si="57"/>
        <v>0</v>
      </c>
      <c s="309"/>
      <c s="309"/>
      <c s="315"/>
    </row>
    <row r="874" spans="6:18" ht="15.75">
      <c r="F874" s="15">
        <f t="shared" si="54"/>
        <v>0</v>
      </c>
      <c s="299">
        <f t="shared" si="55"/>
        <v>0</v>
      </c>
      <c s="300"/>
      <c s="307"/>
      <c s="300"/>
      <c s="300"/>
      <c s="307"/>
      <c s="308"/>
      <c s="311">
        <f t="shared" si="56"/>
        <v>0</v>
      </c>
      <c s="310">
        <f t="shared" si="57"/>
        <v>0</v>
      </c>
      <c s="309"/>
      <c s="309"/>
      <c s="315"/>
    </row>
    <row r="875" spans="6:18" ht="15.75">
      <c r="F875" s="15">
        <f t="shared" si="54"/>
        <v>0</v>
      </c>
      <c s="299">
        <f t="shared" si="55"/>
        <v>0</v>
      </c>
      <c s="300"/>
      <c s="307"/>
      <c s="300"/>
      <c s="300"/>
      <c s="307"/>
      <c s="308"/>
      <c s="311">
        <f t="shared" si="56"/>
        <v>0</v>
      </c>
      <c s="310">
        <f t="shared" si="57"/>
        <v>0</v>
      </c>
      <c s="309"/>
      <c s="309"/>
      <c s="315"/>
    </row>
    <row r="876" spans="6:18" ht="15.75">
      <c r="F876" s="15">
        <f t="shared" si="54"/>
        <v>0</v>
      </c>
      <c s="299">
        <f t="shared" si="55"/>
        <v>0</v>
      </c>
      <c s="300"/>
      <c s="307"/>
      <c s="300"/>
      <c s="300"/>
      <c s="307"/>
      <c s="308"/>
      <c s="311">
        <f t="shared" si="56"/>
        <v>0</v>
      </c>
      <c s="310">
        <f t="shared" si="57"/>
        <v>0</v>
      </c>
      <c s="309"/>
      <c s="309"/>
      <c s="315"/>
    </row>
    <row r="877" spans="6:18" ht="15.75">
      <c r="F877" s="15">
        <f t="shared" si="54"/>
        <v>0</v>
      </c>
      <c s="299">
        <f t="shared" si="55"/>
        <v>0</v>
      </c>
      <c s="300"/>
      <c s="307"/>
      <c s="300"/>
      <c s="300"/>
      <c s="307"/>
      <c s="308"/>
      <c s="311">
        <f t="shared" si="56"/>
        <v>0</v>
      </c>
      <c s="310">
        <f t="shared" si="57"/>
        <v>0</v>
      </c>
      <c s="309"/>
      <c s="309"/>
      <c s="315"/>
    </row>
    <row r="878" spans="6:18" ht="15.75">
      <c r="F878" s="15">
        <f t="shared" si="54"/>
        <v>0</v>
      </c>
      <c s="299">
        <f t="shared" si="55"/>
        <v>0</v>
      </c>
      <c s="300"/>
      <c s="307"/>
      <c s="300"/>
      <c s="300"/>
      <c s="307"/>
      <c s="308"/>
      <c s="311">
        <f t="shared" si="56"/>
        <v>0</v>
      </c>
      <c s="310">
        <f t="shared" si="57"/>
        <v>0</v>
      </c>
      <c s="309"/>
      <c s="309"/>
      <c s="315"/>
    </row>
    <row r="879" spans="6:18" ht="15.75">
      <c r="F879" s="15">
        <f t="shared" si="54"/>
        <v>0</v>
      </c>
      <c s="299">
        <f t="shared" si="55"/>
        <v>0</v>
      </c>
      <c s="300"/>
      <c s="307"/>
      <c s="300"/>
      <c s="300"/>
      <c s="307"/>
      <c s="308"/>
      <c s="311">
        <f t="shared" si="56"/>
        <v>0</v>
      </c>
      <c s="310">
        <f t="shared" si="57"/>
        <v>0</v>
      </c>
      <c s="309"/>
      <c s="309"/>
      <c s="315"/>
    </row>
    <row r="880" spans="6:18" ht="15.75">
      <c r="F880" s="15">
        <f t="shared" si="54"/>
        <v>0</v>
      </c>
      <c s="299">
        <f t="shared" si="55"/>
        <v>0</v>
      </c>
      <c s="300"/>
      <c s="307"/>
      <c s="300"/>
      <c s="300"/>
      <c s="307"/>
      <c s="308"/>
      <c s="311">
        <f t="shared" si="56"/>
        <v>0</v>
      </c>
      <c s="310">
        <f t="shared" si="57"/>
        <v>0</v>
      </c>
      <c s="309"/>
      <c s="309"/>
      <c s="315"/>
    </row>
    <row r="881" spans="6:18" ht="15.75">
      <c r="F881" s="15">
        <f t="shared" si="54"/>
        <v>0</v>
      </c>
      <c s="299">
        <f t="shared" si="55"/>
        <v>0</v>
      </c>
      <c s="300"/>
      <c s="307"/>
      <c s="300"/>
      <c s="300"/>
      <c s="307"/>
      <c s="308"/>
      <c s="311">
        <f t="shared" si="56"/>
        <v>0</v>
      </c>
      <c s="310">
        <f t="shared" si="57"/>
        <v>0</v>
      </c>
      <c s="309"/>
      <c s="309"/>
      <c s="315"/>
    </row>
    <row r="882" spans="6:18" ht="15.75">
      <c r="F882" s="15">
        <f t="shared" si="54"/>
        <v>0</v>
      </c>
      <c s="299">
        <f t="shared" si="55"/>
        <v>0</v>
      </c>
      <c s="300"/>
      <c s="307"/>
      <c s="300"/>
      <c s="300"/>
      <c s="307"/>
      <c s="308"/>
      <c s="311">
        <f t="shared" si="56"/>
        <v>0</v>
      </c>
      <c s="310">
        <f t="shared" si="57"/>
        <v>0</v>
      </c>
      <c s="309"/>
      <c s="309"/>
      <c s="315"/>
    </row>
    <row r="883" spans="6:18" ht="15.75">
      <c r="F883" s="15">
        <f t="shared" si="54"/>
        <v>0</v>
      </c>
      <c s="299">
        <f t="shared" si="55"/>
        <v>0</v>
      </c>
      <c s="300"/>
      <c s="307"/>
      <c s="300"/>
      <c s="300"/>
      <c s="307"/>
      <c s="308"/>
      <c s="311">
        <f t="shared" si="56"/>
        <v>0</v>
      </c>
      <c s="310">
        <f t="shared" si="57"/>
        <v>0</v>
      </c>
      <c s="309"/>
      <c s="309"/>
      <c s="315"/>
    </row>
    <row r="884" spans="6:18" ht="15.75">
      <c r="F884" s="15">
        <f t="shared" si="54"/>
        <v>0</v>
      </c>
      <c s="299">
        <f t="shared" si="55"/>
        <v>0</v>
      </c>
      <c s="300"/>
      <c s="307"/>
      <c s="300"/>
      <c s="300"/>
      <c s="307"/>
      <c s="308"/>
      <c s="311">
        <f t="shared" si="56"/>
        <v>0</v>
      </c>
      <c s="310">
        <f t="shared" si="57"/>
        <v>0</v>
      </c>
      <c s="309"/>
      <c s="309"/>
      <c s="315"/>
    </row>
    <row r="885" spans="6:18" ht="15.75">
      <c r="F885" s="15">
        <f t="shared" si="54"/>
        <v>0</v>
      </c>
      <c s="299">
        <f t="shared" si="55"/>
        <v>0</v>
      </c>
      <c s="300"/>
      <c s="307"/>
      <c s="300"/>
      <c s="300"/>
      <c s="307"/>
      <c s="308"/>
      <c s="311">
        <f t="shared" si="56"/>
        <v>0</v>
      </c>
      <c s="310">
        <f t="shared" si="57"/>
        <v>0</v>
      </c>
      <c s="309"/>
      <c s="309"/>
      <c s="315"/>
    </row>
    <row r="886" spans="6:18" ht="15.75">
      <c r="F886" s="15">
        <f t="shared" si="54"/>
        <v>0</v>
      </c>
      <c s="299">
        <f t="shared" si="55"/>
        <v>0</v>
      </c>
      <c s="300"/>
      <c s="307"/>
      <c s="300"/>
      <c s="300"/>
      <c s="307"/>
      <c s="308"/>
      <c s="311">
        <f t="shared" si="56"/>
        <v>0</v>
      </c>
      <c s="310">
        <f t="shared" si="57"/>
        <v>0</v>
      </c>
      <c s="309"/>
      <c s="309"/>
      <c s="315"/>
    </row>
    <row r="887" spans="6:18" ht="15.75">
      <c r="F887" s="15">
        <f t="shared" si="54"/>
        <v>0</v>
      </c>
      <c s="299">
        <f t="shared" si="55"/>
        <v>0</v>
      </c>
      <c s="300"/>
      <c s="307"/>
      <c s="300"/>
      <c s="300"/>
      <c s="307"/>
      <c s="308"/>
      <c s="311">
        <f t="shared" si="56"/>
        <v>0</v>
      </c>
      <c s="310">
        <f t="shared" si="57"/>
        <v>0</v>
      </c>
      <c s="309"/>
      <c s="309"/>
      <c s="315"/>
    </row>
    <row r="888" spans="6:18" ht="15.75">
      <c r="F888" s="15">
        <f t="shared" si="54"/>
        <v>0</v>
      </c>
      <c s="299">
        <f t="shared" si="55"/>
        <v>0</v>
      </c>
      <c s="300"/>
      <c s="307"/>
      <c s="300"/>
      <c s="300"/>
      <c s="307"/>
      <c s="308"/>
      <c s="311">
        <f t="shared" si="56"/>
        <v>0</v>
      </c>
      <c s="310">
        <f t="shared" si="57"/>
        <v>0</v>
      </c>
      <c s="309"/>
      <c s="309"/>
      <c s="315"/>
    </row>
    <row r="889" spans="6:18" ht="15.75">
      <c r="F889" s="15">
        <f t="shared" si="54"/>
        <v>0</v>
      </c>
      <c s="299">
        <f t="shared" si="55"/>
        <v>0</v>
      </c>
      <c s="300"/>
      <c s="307"/>
      <c s="300"/>
      <c s="300"/>
      <c s="307"/>
      <c s="308"/>
      <c s="311">
        <f t="shared" si="56"/>
        <v>0</v>
      </c>
      <c s="310">
        <f t="shared" si="57"/>
        <v>0</v>
      </c>
      <c s="309"/>
      <c s="309"/>
      <c s="315"/>
    </row>
    <row r="890" spans="6:18" ht="15.75">
      <c r="F890" s="15">
        <f t="shared" si="54"/>
        <v>0</v>
      </c>
      <c s="299">
        <f t="shared" si="55"/>
        <v>0</v>
      </c>
      <c s="300"/>
      <c s="307"/>
      <c s="300"/>
      <c s="300"/>
      <c s="307"/>
      <c s="308"/>
      <c s="311">
        <f t="shared" si="56"/>
        <v>0</v>
      </c>
      <c s="310">
        <f t="shared" si="57"/>
        <v>0</v>
      </c>
      <c s="309"/>
      <c s="309"/>
      <c s="315"/>
    </row>
    <row r="891" spans="6:18" ht="15.75">
      <c r="F891" s="15">
        <f t="shared" si="54"/>
        <v>0</v>
      </c>
      <c s="299">
        <f t="shared" si="55"/>
        <v>0</v>
      </c>
      <c s="300"/>
      <c s="307"/>
      <c s="300"/>
      <c s="300"/>
      <c s="307"/>
      <c s="308"/>
      <c s="311">
        <f t="shared" si="56"/>
        <v>0</v>
      </c>
      <c s="310">
        <f t="shared" si="57"/>
        <v>0</v>
      </c>
      <c s="309"/>
      <c s="309"/>
      <c s="315"/>
    </row>
    <row r="892" spans="6:18" ht="15.75">
      <c r="F892" s="15">
        <f t="shared" si="54"/>
        <v>0</v>
      </c>
      <c s="299">
        <f t="shared" si="55"/>
        <v>0</v>
      </c>
      <c s="300"/>
      <c s="307"/>
      <c s="300"/>
      <c s="300"/>
      <c s="307"/>
      <c s="308"/>
      <c s="311">
        <f t="shared" si="56"/>
        <v>0</v>
      </c>
      <c s="310">
        <f t="shared" si="57"/>
        <v>0</v>
      </c>
      <c s="309"/>
      <c s="309"/>
      <c s="315"/>
    </row>
    <row r="893" spans="6:18" ht="15.75">
      <c r="F893" s="15">
        <f t="shared" si="54"/>
        <v>0</v>
      </c>
      <c s="299">
        <f t="shared" si="55"/>
        <v>0</v>
      </c>
      <c s="300"/>
      <c s="307"/>
      <c s="300"/>
      <c s="300"/>
      <c s="307"/>
      <c s="308"/>
      <c s="311">
        <f t="shared" si="56"/>
        <v>0</v>
      </c>
      <c s="310">
        <f t="shared" si="57"/>
        <v>0</v>
      </c>
      <c s="309"/>
      <c s="309"/>
      <c s="315"/>
    </row>
    <row r="894" spans="6:18" ht="15.75">
      <c r="F894" s="15">
        <f t="shared" si="54"/>
        <v>0</v>
      </c>
      <c s="299">
        <f t="shared" si="55"/>
        <v>0</v>
      </c>
      <c s="300"/>
      <c s="307"/>
      <c s="300"/>
      <c s="300"/>
      <c s="307"/>
      <c s="308"/>
      <c s="311">
        <f t="shared" si="56"/>
        <v>0</v>
      </c>
      <c s="310">
        <f t="shared" si="57"/>
        <v>0</v>
      </c>
      <c s="309"/>
      <c s="309"/>
      <c s="315"/>
    </row>
    <row r="895" spans="6:18" ht="15.75">
      <c r="F895" s="15">
        <f t="shared" si="54"/>
        <v>0</v>
      </c>
      <c s="299">
        <f t="shared" si="55"/>
        <v>0</v>
      </c>
      <c s="300"/>
      <c s="307"/>
      <c s="300"/>
      <c s="300"/>
      <c s="307"/>
      <c s="308"/>
      <c s="311">
        <f t="shared" si="56"/>
        <v>0</v>
      </c>
      <c s="310">
        <f t="shared" si="57"/>
        <v>0</v>
      </c>
      <c s="309"/>
      <c s="309"/>
      <c s="315"/>
    </row>
    <row r="896" spans="6:18" ht="15.75">
      <c r="F896" s="15">
        <f t="shared" si="54"/>
        <v>0</v>
      </c>
      <c s="299">
        <f t="shared" si="55"/>
        <v>0</v>
      </c>
      <c s="300"/>
      <c s="307"/>
      <c s="300"/>
      <c s="300"/>
      <c s="307"/>
      <c s="308"/>
      <c s="311">
        <f t="shared" si="56"/>
        <v>0</v>
      </c>
      <c s="310">
        <f t="shared" si="57"/>
        <v>0</v>
      </c>
      <c s="309"/>
      <c s="309"/>
      <c s="315"/>
    </row>
    <row r="897" spans="6:18" ht="15.75">
      <c r="F897" s="15">
        <f t="shared" si="54"/>
        <v>0</v>
      </c>
      <c s="299">
        <f t="shared" si="55"/>
        <v>0</v>
      </c>
      <c s="300"/>
      <c s="307"/>
      <c s="300"/>
      <c s="300"/>
      <c s="307"/>
      <c s="308"/>
      <c s="311">
        <f t="shared" si="56"/>
        <v>0</v>
      </c>
      <c s="310">
        <f t="shared" si="57"/>
        <v>0</v>
      </c>
      <c s="309"/>
      <c s="309"/>
      <c s="315"/>
    </row>
    <row r="898" spans="6:18" ht="15.75">
      <c r="F898" s="15">
        <f t="shared" si="54"/>
        <v>0</v>
      </c>
      <c s="299">
        <f t="shared" si="55"/>
        <v>0</v>
      </c>
      <c s="300"/>
      <c s="307"/>
      <c s="300"/>
      <c s="300"/>
      <c s="307"/>
      <c s="308"/>
      <c s="311">
        <f t="shared" si="56"/>
        <v>0</v>
      </c>
      <c s="310">
        <f t="shared" si="57"/>
        <v>0</v>
      </c>
      <c s="309"/>
      <c s="309"/>
      <c s="315"/>
    </row>
    <row r="899" spans="6:18" ht="15.75">
      <c r="F899" s="15">
        <f t="shared" si="54"/>
        <v>0</v>
      </c>
      <c s="299">
        <f t="shared" si="55"/>
        <v>0</v>
      </c>
      <c s="300"/>
      <c s="307"/>
      <c s="300"/>
      <c s="300"/>
      <c s="307"/>
      <c s="308"/>
      <c s="311">
        <f t="shared" si="56"/>
        <v>0</v>
      </c>
      <c s="310">
        <f t="shared" si="57"/>
        <v>0</v>
      </c>
      <c s="309"/>
      <c s="309"/>
      <c s="315"/>
    </row>
    <row r="900" spans="6:18" ht="15.75">
      <c r="F900" s="15">
        <f t="shared" si="54"/>
        <v>0</v>
      </c>
      <c s="299">
        <f t="shared" si="55"/>
        <v>0</v>
      </c>
      <c s="300"/>
      <c s="307"/>
      <c s="300"/>
      <c s="300"/>
      <c s="307"/>
      <c s="308"/>
      <c s="311">
        <f t="shared" si="56"/>
        <v>0</v>
      </c>
      <c s="310">
        <f t="shared" si="57"/>
        <v>0</v>
      </c>
      <c s="309"/>
      <c s="309"/>
      <c s="315"/>
    </row>
    <row r="901" spans="6:18" ht="15.75">
      <c r="F901" s="15">
        <f t="shared" si="54"/>
        <v>0</v>
      </c>
      <c s="299">
        <f t="shared" si="55"/>
        <v>0</v>
      </c>
      <c s="300"/>
      <c s="307"/>
      <c s="300"/>
      <c s="300"/>
      <c s="307"/>
      <c s="308"/>
      <c s="311">
        <f t="shared" si="56"/>
        <v>0</v>
      </c>
      <c s="310">
        <f t="shared" si="57"/>
        <v>0</v>
      </c>
      <c s="309"/>
      <c s="309"/>
      <c s="315"/>
    </row>
    <row r="902" spans="6:18" ht="15.75">
      <c r="F902" s="15">
        <f t="shared" si="54"/>
        <v>0</v>
      </c>
      <c s="299">
        <f t="shared" si="55"/>
        <v>0</v>
      </c>
      <c s="300"/>
      <c s="307"/>
      <c s="300"/>
      <c s="300"/>
      <c s="307"/>
      <c s="308"/>
      <c s="311">
        <f t="shared" si="56"/>
        <v>0</v>
      </c>
      <c s="310">
        <f t="shared" si="57"/>
        <v>0</v>
      </c>
      <c s="309"/>
      <c s="309"/>
      <c s="315"/>
    </row>
    <row r="903" spans="6:18" ht="15.75">
      <c r="F903" s="15">
        <f t="shared" si="54"/>
        <v>0</v>
      </c>
      <c s="299">
        <f t="shared" si="55"/>
        <v>0</v>
      </c>
      <c s="300"/>
      <c s="307"/>
      <c s="300"/>
      <c s="300"/>
      <c s="307"/>
      <c s="308"/>
      <c s="311">
        <f t="shared" si="56"/>
        <v>0</v>
      </c>
      <c s="310">
        <f t="shared" si="57"/>
        <v>0</v>
      </c>
      <c s="309"/>
      <c s="309"/>
      <c s="315"/>
    </row>
    <row r="904" spans="6:18" ht="15.75">
      <c r="F904" s="15">
        <f t="shared" si="58" ref="F904:F967">IF(G904&gt;=1,(IF(LEN(R904)=0,(IF(N904&gt;=18,1,0)),0)),0)</f>
        <v>0</v>
      </c>
      <c s="299">
        <f t="shared" si="55"/>
        <v>0</v>
      </c>
      <c s="300"/>
      <c s="307"/>
      <c s="300"/>
      <c s="300"/>
      <c s="307"/>
      <c s="308"/>
      <c s="311">
        <f t="shared" si="56"/>
        <v>0</v>
      </c>
      <c s="310">
        <f t="shared" si="57"/>
        <v>0</v>
      </c>
      <c s="309"/>
      <c s="309"/>
      <c s="315"/>
    </row>
    <row r="905" spans="6:18" ht="15.75">
      <c r="F905" s="15">
        <f t="shared" si="58"/>
        <v>0</v>
      </c>
      <c s="299">
        <f t="shared" si="59" ref="G905:G968">IFERROR(IF(LEN(J905)&gt;=2,(IF(LEN(L905)&gt;=1,1,0)),0),0)</f>
        <v>0</v>
      </c>
      <c s="300"/>
      <c s="307"/>
      <c s="300"/>
      <c s="300"/>
      <c s="307"/>
      <c s="308"/>
      <c s="311">
        <f t="shared" si="60" ref="N905:N968">IFERROR(IF(G905&gt;=1,(IF(M904&gt;=$B$1,ROUNDDOWN(($A$1-M905)/365,0),0)),0),0)</f>
        <v>0</v>
      </c>
      <c s="310">
        <f t="shared" si="61" ref="O905:O968">IF(N905&gt;=18,ROUNDDOWN((($A$1-M905)-N905*365)/30,0),0)</f>
        <v>0</v>
      </c>
      <c s="309"/>
      <c s="309"/>
      <c s="315"/>
    </row>
    <row r="906" spans="6:18" ht="15.75">
      <c r="F906" s="15">
        <f t="shared" si="58"/>
        <v>0</v>
      </c>
      <c s="299">
        <f t="shared" si="59"/>
        <v>0</v>
      </c>
      <c s="300"/>
      <c s="307"/>
      <c s="300"/>
      <c s="300"/>
      <c s="307"/>
      <c s="308"/>
      <c s="311">
        <f t="shared" si="60"/>
        <v>0</v>
      </c>
      <c s="310">
        <f t="shared" si="61"/>
        <v>0</v>
      </c>
      <c s="309"/>
      <c s="309"/>
      <c s="315"/>
    </row>
    <row r="907" spans="6:18" ht="15.75">
      <c r="F907" s="15">
        <f t="shared" si="58"/>
        <v>0</v>
      </c>
      <c s="299">
        <f t="shared" si="59"/>
        <v>0</v>
      </c>
      <c s="300"/>
      <c s="307"/>
      <c s="300"/>
      <c s="300"/>
      <c s="307"/>
      <c s="308"/>
      <c s="311">
        <f t="shared" si="60"/>
        <v>0</v>
      </c>
      <c s="310">
        <f t="shared" si="61"/>
        <v>0</v>
      </c>
      <c s="309"/>
      <c s="309"/>
      <c s="315"/>
    </row>
    <row r="908" spans="6:18" ht="15.75">
      <c r="F908" s="15">
        <f t="shared" si="58"/>
        <v>0</v>
      </c>
      <c s="299">
        <f t="shared" si="59"/>
        <v>0</v>
      </c>
      <c s="300"/>
      <c s="307"/>
      <c s="300"/>
      <c s="300"/>
      <c s="307"/>
      <c s="308"/>
      <c s="311">
        <f t="shared" si="60"/>
        <v>0</v>
      </c>
      <c s="310">
        <f t="shared" si="61"/>
        <v>0</v>
      </c>
      <c s="309"/>
      <c s="309"/>
      <c s="315"/>
    </row>
    <row r="909" spans="6:18" ht="15.75">
      <c r="F909" s="15">
        <f t="shared" si="58"/>
        <v>0</v>
      </c>
      <c s="299">
        <f t="shared" si="59"/>
        <v>0</v>
      </c>
      <c s="300"/>
      <c s="307"/>
      <c s="300"/>
      <c s="300"/>
      <c s="307"/>
      <c s="308"/>
      <c s="311">
        <f t="shared" si="60"/>
        <v>0</v>
      </c>
      <c s="310">
        <f t="shared" si="61"/>
        <v>0</v>
      </c>
      <c s="309"/>
      <c s="309"/>
      <c s="315"/>
    </row>
    <row r="910" spans="6:18" ht="15.75">
      <c r="F910" s="15">
        <f t="shared" si="58"/>
        <v>0</v>
      </c>
      <c s="299">
        <f t="shared" si="59"/>
        <v>0</v>
      </c>
      <c s="300"/>
      <c s="307"/>
      <c s="300"/>
      <c s="300"/>
      <c s="307"/>
      <c s="308"/>
      <c s="311">
        <f t="shared" si="60"/>
        <v>0</v>
      </c>
      <c s="310">
        <f t="shared" si="61"/>
        <v>0</v>
      </c>
      <c s="309"/>
      <c s="309"/>
      <c s="315"/>
    </row>
    <row r="911" spans="6:18" ht="15.75">
      <c r="F911" s="15">
        <f t="shared" si="58"/>
        <v>0</v>
      </c>
      <c s="299">
        <f t="shared" si="59"/>
        <v>0</v>
      </c>
      <c s="300"/>
      <c s="307"/>
      <c s="300"/>
      <c s="300"/>
      <c s="307"/>
      <c s="308"/>
      <c s="311">
        <f t="shared" si="60"/>
        <v>0</v>
      </c>
      <c s="310">
        <f t="shared" si="61"/>
        <v>0</v>
      </c>
      <c s="309"/>
      <c s="309"/>
      <c s="315"/>
    </row>
    <row r="912" spans="6:18" ht="15.75">
      <c r="F912" s="15">
        <f t="shared" si="58"/>
        <v>0</v>
      </c>
      <c s="299">
        <f t="shared" si="59"/>
        <v>0</v>
      </c>
      <c s="300"/>
      <c s="307"/>
      <c s="300"/>
      <c s="300"/>
      <c s="307"/>
      <c s="308"/>
      <c s="311">
        <f t="shared" si="60"/>
        <v>0</v>
      </c>
      <c s="310">
        <f t="shared" si="61"/>
        <v>0</v>
      </c>
      <c s="309"/>
      <c s="309"/>
      <c s="315"/>
    </row>
    <row r="913" spans="6:18" ht="15.75">
      <c r="F913" s="15">
        <f t="shared" si="58"/>
        <v>0</v>
      </c>
      <c s="299">
        <f t="shared" si="59"/>
        <v>0</v>
      </c>
      <c s="300"/>
      <c s="307"/>
      <c s="300"/>
      <c s="300"/>
      <c s="307"/>
      <c s="308"/>
      <c s="311">
        <f t="shared" si="60"/>
        <v>0</v>
      </c>
      <c s="310">
        <f t="shared" si="61"/>
        <v>0</v>
      </c>
      <c s="309"/>
      <c s="309"/>
      <c s="315"/>
    </row>
    <row r="914" spans="6:18" ht="15.75">
      <c r="F914" s="15">
        <f t="shared" si="58"/>
        <v>0</v>
      </c>
      <c s="299">
        <f t="shared" si="59"/>
        <v>0</v>
      </c>
      <c s="300"/>
      <c s="307"/>
      <c s="300"/>
      <c s="300"/>
      <c s="307"/>
      <c s="308"/>
      <c s="311">
        <f t="shared" si="60"/>
        <v>0</v>
      </c>
      <c s="310">
        <f t="shared" si="61"/>
        <v>0</v>
      </c>
      <c s="309"/>
      <c s="309"/>
      <c s="315"/>
    </row>
    <row r="915" spans="6:18" ht="15.75">
      <c r="F915" s="15">
        <f t="shared" si="58"/>
        <v>0</v>
      </c>
      <c s="299">
        <f t="shared" si="59"/>
        <v>0</v>
      </c>
      <c s="300"/>
      <c s="307"/>
      <c s="300"/>
      <c s="300"/>
      <c s="307"/>
      <c s="308"/>
      <c s="311">
        <f t="shared" si="60"/>
        <v>0</v>
      </c>
      <c s="310">
        <f t="shared" si="61"/>
        <v>0</v>
      </c>
      <c s="309"/>
      <c s="309"/>
      <c s="315"/>
    </row>
    <row r="916" spans="6:18" ht="15.75">
      <c r="F916" s="15">
        <f t="shared" si="58"/>
        <v>0</v>
      </c>
      <c s="299">
        <f t="shared" si="59"/>
        <v>0</v>
      </c>
      <c s="300"/>
      <c s="307"/>
      <c s="300"/>
      <c s="300"/>
      <c s="307"/>
      <c s="308"/>
      <c s="311">
        <f t="shared" si="60"/>
        <v>0</v>
      </c>
      <c s="310">
        <f t="shared" si="61"/>
        <v>0</v>
      </c>
      <c s="309"/>
      <c s="309"/>
      <c s="315"/>
    </row>
    <row r="917" spans="6:18" ht="15.75">
      <c r="F917" s="15">
        <f t="shared" si="58"/>
        <v>0</v>
      </c>
      <c s="299">
        <f t="shared" si="59"/>
        <v>0</v>
      </c>
      <c s="300"/>
      <c s="307"/>
      <c s="300"/>
      <c s="300"/>
      <c s="307"/>
      <c s="308"/>
      <c s="311">
        <f t="shared" si="60"/>
        <v>0</v>
      </c>
      <c s="310">
        <f t="shared" si="61"/>
        <v>0</v>
      </c>
      <c s="309"/>
      <c s="309"/>
      <c s="315"/>
    </row>
    <row r="918" spans="6:18" ht="15.75">
      <c r="F918" s="15">
        <f t="shared" si="58"/>
        <v>0</v>
      </c>
      <c s="299">
        <f t="shared" si="59"/>
        <v>0</v>
      </c>
      <c s="300"/>
      <c s="307"/>
      <c s="300"/>
      <c s="300"/>
      <c s="307"/>
      <c s="308"/>
      <c s="311">
        <f t="shared" si="60"/>
        <v>0</v>
      </c>
      <c s="310">
        <f t="shared" si="61"/>
        <v>0</v>
      </c>
      <c s="309"/>
      <c s="309"/>
      <c s="315"/>
    </row>
    <row r="919" spans="6:18" ht="15.75">
      <c r="F919" s="15">
        <f t="shared" si="58"/>
        <v>0</v>
      </c>
      <c s="299">
        <f t="shared" si="59"/>
        <v>0</v>
      </c>
      <c s="300"/>
      <c s="307"/>
      <c s="300"/>
      <c s="300"/>
      <c s="307"/>
      <c s="308"/>
      <c s="311">
        <f t="shared" si="60"/>
        <v>0</v>
      </c>
      <c s="310">
        <f t="shared" si="61"/>
        <v>0</v>
      </c>
      <c s="309"/>
      <c s="309"/>
      <c s="315"/>
    </row>
    <row r="920" spans="6:18" ht="15.75">
      <c r="F920" s="15">
        <f t="shared" si="58"/>
        <v>0</v>
      </c>
      <c s="299">
        <f t="shared" si="59"/>
        <v>0</v>
      </c>
      <c s="300"/>
      <c s="307"/>
      <c s="300"/>
      <c s="300"/>
      <c s="307"/>
      <c s="308"/>
      <c s="311">
        <f t="shared" si="60"/>
        <v>0</v>
      </c>
      <c s="310">
        <f t="shared" si="61"/>
        <v>0</v>
      </c>
      <c s="309"/>
      <c s="309"/>
      <c s="315"/>
    </row>
    <row r="921" spans="6:18" ht="15.75">
      <c r="F921" s="15">
        <f t="shared" si="58"/>
        <v>0</v>
      </c>
      <c s="299">
        <f t="shared" si="59"/>
        <v>0</v>
      </c>
      <c s="300"/>
      <c s="307"/>
      <c s="300"/>
      <c s="300"/>
      <c s="307"/>
      <c s="308"/>
      <c s="311">
        <f t="shared" si="60"/>
        <v>0</v>
      </c>
      <c s="310">
        <f t="shared" si="61"/>
        <v>0</v>
      </c>
      <c s="309"/>
      <c s="309"/>
      <c s="315"/>
    </row>
    <row r="922" spans="6:18" ht="15.75">
      <c r="F922" s="15">
        <f t="shared" si="58"/>
        <v>0</v>
      </c>
      <c s="299">
        <f t="shared" si="59"/>
        <v>0</v>
      </c>
      <c s="300"/>
      <c s="307"/>
      <c s="300"/>
      <c s="300"/>
      <c s="307"/>
      <c s="308"/>
      <c s="311">
        <f t="shared" si="60"/>
        <v>0</v>
      </c>
      <c s="310">
        <f t="shared" si="61"/>
        <v>0</v>
      </c>
      <c s="309"/>
      <c s="309"/>
      <c s="315"/>
    </row>
    <row r="923" spans="6:18" ht="15.75">
      <c r="F923" s="15">
        <f t="shared" si="58"/>
        <v>0</v>
      </c>
      <c s="299">
        <f t="shared" si="59"/>
        <v>0</v>
      </c>
      <c s="300"/>
      <c s="307"/>
      <c s="300"/>
      <c s="300"/>
      <c s="307"/>
      <c s="308"/>
      <c s="311">
        <f t="shared" si="60"/>
        <v>0</v>
      </c>
      <c s="310">
        <f t="shared" si="61"/>
        <v>0</v>
      </c>
      <c s="309"/>
      <c s="309"/>
      <c s="315"/>
    </row>
    <row r="924" spans="6:18" ht="15.75">
      <c r="F924" s="15">
        <f t="shared" si="58"/>
        <v>0</v>
      </c>
      <c s="299">
        <f t="shared" si="59"/>
        <v>0</v>
      </c>
      <c s="300"/>
      <c s="307"/>
      <c s="300"/>
      <c s="300"/>
      <c s="307"/>
      <c s="308"/>
      <c s="311">
        <f t="shared" si="60"/>
        <v>0</v>
      </c>
      <c s="310">
        <f t="shared" si="61"/>
        <v>0</v>
      </c>
      <c s="309"/>
      <c s="309"/>
      <c s="315"/>
    </row>
    <row r="925" spans="6:18" ht="15.75">
      <c r="F925" s="15">
        <f t="shared" si="58"/>
        <v>0</v>
      </c>
      <c s="299">
        <f t="shared" si="59"/>
        <v>0</v>
      </c>
      <c s="300"/>
      <c s="307"/>
      <c s="300"/>
      <c s="300"/>
      <c s="307"/>
      <c s="308"/>
      <c s="311">
        <f t="shared" si="60"/>
        <v>0</v>
      </c>
      <c s="310">
        <f t="shared" si="61"/>
        <v>0</v>
      </c>
      <c s="309"/>
      <c s="309"/>
      <c s="315"/>
    </row>
    <row r="926" spans="6:18" ht="15.75">
      <c r="F926" s="15">
        <f t="shared" si="58"/>
        <v>0</v>
      </c>
      <c s="299">
        <f t="shared" si="59"/>
        <v>0</v>
      </c>
      <c s="300"/>
      <c s="307"/>
      <c s="300"/>
      <c s="300"/>
      <c s="307"/>
      <c s="308"/>
      <c s="311">
        <f t="shared" si="60"/>
        <v>0</v>
      </c>
      <c s="310">
        <f t="shared" si="61"/>
        <v>0</v>
      </c>
      <c s="309"/>
      <c s="309"/>
      <c s="315"/>
    </row>
    <row r="927" spans="6:18" ht="15.75">
      <c r="F927" s="15">
        <f t="shared" si="58"/>
        <v>0</v>
      </c>
      <c s="299">
        <f t="shared" si="59"/>
        <v>0</v>
      </c>
      <c s="300"/>
      <c s="307"/>
      <c s="300"/>
      <c s="300"/>
      <c s="307"/>
      <c s="308"/>
      <c s="311">
        <f t="shared" si="60"/>
        <v>0</v>
      </c>
      <c s="310">
        <f t="shared" si="61"/>
        <v>0</v>
      </c>
      <c s="309"/>
      <c s="309"/>
      <c s="315"/>
    </row>
    <row r="928" spans="6:18" ht="15.75">
      <c r="F928" s="15">
        <f t="shared" si="58"/>
        <v>0</v>
      </c>
      <c s="299">
        <f t="shared" si="59"/>
        <v>0</v>
      </c>
      <c s="300"/>
      <c s="307"/>
      <c s="300"/>
      <c s="300"/>
      <c s="307"/>
      <c s="308"/>
      <c s="311">
        <f t="shared" si="60"/>
        <v>0</v>
      </c>
      <c s="310">
        <f t="shared" si="61"/>
        <v>0</v>
      </c>
      <c s="309"/>
      <c s="309"/>
      <c s="315"/>
    </row>
    <row r="929" spans="6:18" ht="15.75">
      <c r="F929" s="15">
        <f t="shared" si="58"/>
        <v>0</v>
      </c>
      <c s="299">
        <f t="shared" si="59"/>
        <v>0</v>
      </c>
      <c s="300"/>
      <c s="307"/>
      <c s="300"/>
      <c s="300"/>
      <c s="307"/>
      <c s="308"/>
      <c s="311">
        <f t="shared" si="60"/>
        <v>0</v>
      </c>
      <c s="310">
        <f t="shared" si="61"/>
        <v>0</v>
      </c>
      <c s="309"/>
      <c s="309"/>
      <c s="315"/>
    </row>
    <row r="930" spans="6:18" ht="15.75">
      <c r="F930" s="15">
        <f t="shared" si="58"/>
        <v>0</v>
      </c>
      <c s="299">
        <f t="shared" si="59"/>
        <v>0</v>
      </c>
      <c s="300"/>
      <c s="307"/>
      <c s="300"/>
      <c s="300"/>
      <c s="307"/>
      <c s="308"/>
      <c s="311">
        <f t="shared" si="60"/>
        <v>0</v>
      </c>
      <c s="310">
        <f t="shared" si="61"/>
        <v>0</v>
      </c>
      <c s="309"/>
      <c s="309"/>
      <c s="315"/>
    </row>
    <row r="931" spans="6:18" ht="15.75">
      <c r="F931" s="15">
        <f t="shared" si="58"/>
        <v>0</v>
      </c>
      <c s="299">
        <f t="shared" si="59"/>
        <v>0</v>
      </c>
      <c s="300"/>
      <c s="307"/>
      <c s="300"/>
      <c s="300"/>
      <c s="307"/>
      <c s="308"/>
      <c s="311">
        <f t="shared" si="60"/>
        <v>0</v>
      </c>
      <c s="310">
        <f t="shared" si="61"/>
        <v>0</v>
      </c>
      <c s="309"/>
      <c s="309"/>
      <c s="315"/>
    </row>
    <row r="932" spans="6:18" ht="15.75">
      <c r="F932" s="15">
        <f t="shared" si="58"/>
        <v>0</v>
      </c>
      <c s="299">
        <f t="shared" si="59"/>
        <v>0</v>
      </c>
      <c s="300"/>
      <c s="307"/>
      <c s="300"/>
      <c s="300"/>
      <c s="307"/>
      <c s="308"/>
      <c s="311">
        <f t="shared" si="60"/>
        <v>0</v>
      </c>
      <c s="310">
        <f t="shared" si="61"/>
        <v>0</v>
      </c>
      <c s="309"/>
      <c s="309"/>
      <c s="315"/>
    </row>
    <row r="933" spans="6:18" ht="15.75">
      <c r="F933" s="15">
        <f t="shared" si="58"/>
        <v>0</v>
      </c>
      <c s="299">
        <f t="shared" si="59"/>
        <v>0</v>
      </c>
      <c s="300"/>
      <c s="307"/>
      <c s="300"/>
      <c s="300"/>
      <c s="307"/>
      <c s="308"/>
      <c s="311">
        <f t="shared" si="60"/>
        <v>0</v>
      </c>
      <c s="310">
        <f t="shared" si="61"/>
        <v>0</v>
      </c>
      <c s="309"/>
      <c s="309"/>
      <c s="315"/>
    </row>
    <row r="934" spans="6:18" ht="15.75">
      <c r="F934" s="15">
        <f t="shared" si="58"/>
        <v>0</v>
      </c>
      <c s="299">
        <f t="shared" si="59"/>
        <v>0</v>
      </c>
      <c s="300"/>
      <c s="307"/>
      <c s="300"/>
      <c s="300"/>
      <c s="307"/>
      <c s="308"/>
      <c s="311">
        <f t="shared" si="60"/>
        <v>0</v>
      </c>
      <c s="310">
        <f t="shared" si="61"/>
        <v>0</v>
      </c>
      <c s="309"/>
      <c s="309"/>
      <c s="315"/>
    </row>
    <row r="935" spans="6:18" ht="15.75">
      <c r="F935" s="15">
        <f t="shared" si="58"/>
        <v>0</v>
      </c>
      <c s="299">
        <f t="shared" si="59"/>
        <v>0</v>
      </c>
      <c s="300"/>
      <c s="307"/>
      <c s="300"/>
      <c s="300"/>
      <c s="307"/>
      <c s="308"/>
      <c s="311">
        <f t="shared" si="60"/>
        <v>0</v>
      </c>
      <c s="310">
        <f t="shared" si="61"/>
        <v>0</v>
      </c>
      <c s="309"/>
      <c s="309"/>
      <c s="315"/>
    </row>
    <row r="936" spans="6:18" ht="15.75">
      <c r="F936" s="15">
        <f t="shared" si="58"/>
        <v>0</v>
      </c>
      <c s="299">
        <f t="shared" si="59"/>
        <v>0</v>
      </c>
      <c s="300"/>
      <c s="307"/>
      <c s="300"/>
      <c s="300"/>
      <c s="307"/>
      <c s="308"/>
      <c s="311">
        <f t="shared" si="60"/>
        <v>0</v>
      </c>
      <c s="310">
        <f t="shared" si="61"/>
        <v>0</v>
      </c>
      <c s="309"/>
      <c s="309"/>
      <c s="315"/>
    </row>
    <row r="937" spans="6:18" ht="15.75">
      <c r="F937" s="15">
        <f t="shared" si="58"/>
        <v>0</v>
      </c>
      <c s="299">
        <f t="shared" si="59"/>
        <v>0</v>
      </c>
      <c s="300"/>
      <c s="307"/>
      <c s="300"/>
      <c s="300"/>
      <c s="307"/>
      <c s="308"/>
      <c s="311">
        <f t="shared" si="60"/>
        <v>0</v>
      </c>
      <c s="310">
        <f t="shared" si="61"/>
        <v>0</v>
      </c>
      <c s="309"/>
      <c s="309"/>
      <c s="315"/>
    </row>
    <row r="938" spans="6:18" ht="15.75">
      <c r="F938" s="15">
        <f t="shared" si="58"/>
        <v>0</v>
      </c>
      <c s="299">
        <f t="shared" si="59"/>
        <v>0</v>
      </c>
      <c s="300"/>
      <c s="307"/>
      <c s="300"/>
      <c s="300"/>
      <c s="307"/>
      <c s="308"/>
      <c s="311">
        <f t="shared" si="60"/>
        <v>0</v>
      </c>
      <c s="310">
        <f t="shared" si="61"/>
        <v>0</v>
      </c>
      <c s="309"/>
      <c s="309"/>
      <c s="315"/>
    </row>
    <row r="939" spans="6:18" ht="15.75">
      <c r="F939" s="15">
        <f t="shared" si="58"/>
        <v>0</v>
      </c>
      <c s="299">
        <f t="shared" si="59"/>
        <v>0</v>
      </c>
      <c s="300"/>
      <c s="307"/>
      <c s="300"/>
      <c s="300"/>
      <c s="307"/>
      <c s="308"/>
      <c s="311">
        <f t="shared" si="60"/>
        <v>0</v>
      </c>
      <c s="310">
        <f t="shared" si="61"/>
        <v>0</v>
      </c>
      <c s="309"/>
      <c s="309"/>
      <c s="315"/>
    </row>
    <row r="940" spans="6:18" ht="15.75">
      <c r="F940" s="15">
        <f t="shared" si="58"/>
        <v>0</v>
      </c>
      <c s="299">
        <f t="shared" si="59"/>
        <v>0</v>
      </c>
      <c s="300"/>
      <c s="307"/>
      <c s="300"/>
      <c s="300"/>
      <c s="307"/>
      <c s="308"/>
      <c s="311">
        <f t="shared" si="60"/>
        <v>0</v>
      </c>
      <c s="310">
        <f t="shared" si="61"/>
        <v>0</v>
      </c>
      <c s="309"/>
      <c s="309"/>
      <c s="315"/>
    </row>
    <row r="941" spans="6:18" ht="15.75">
      <c r="F941" s="15">
        <f t="shared" si="58"/>
        <v>0</v>
      </c>
      <c s="299">
        <f t="shared" si="59"/>
        <v>0</v>
      </c>
      <c s="300"/>
      <c s="307"/>
      <c s="300"/>
      <c s="300"/>
      <c s="307"/>
      <c s="308"/>
      <c s="311">
        <f t="shared" si="60"/>
        <v>0</v>
      </c>
      <c s="310">
        <f t="shared" si="61"/>
        <v>0</v>
      </c>
      <c s="309"/>
      <c s="309"/>
      <c s="315"/>
    </row>
    <row r="942" spans="6:18" ht="15.75">
      <c r="F942" s="15">
        <f t="shared" si="58"/>
        <v>0</v>
      </c>
      <c s="299">
        <f t="shared" si="59"/>
        <v>0</v>
      </c>
      <c s="300"/>
      <c s="307"/>
      <c s="300"/>
      <c s="300"/>
      <c s="307"/>
      <c s="308"/>
      <c s="311">
        <f t="shared" si="60"/>
        <v>0</v>
      </c>
      <c s="310">
        <f t="shared" si="61"/>
        <v>0</v>
      </c>
      <c s="309"/>
      <c s="309"/>
      <c s="315"/>
    </row>
    <row r="943" spans="6:18" ht="15.75">
      <c r="F943" s="15">
        <f t="shared" si="58"/>
        <v>0</v>
      </c>
      <c s="299">
        <f t="shared" si="59"/>
        <v>0</v>
      </c>
      <c s="300"/>
      <c s="307"/>
      <c s="300"/>
      <c s="300"/>
      <c s="307"/>
      <c s="308"/>
      <c s="311">
        <f t="shared" si="60"/>
        <v>0</v>
      </c>
      <c s="310">
        <f t="shared" si="61"/>
        <v>0</v>
      </c>
      <c s="309"/>
      <c s="309"/>
      <c s="315"/>
    </row>
    <row r="944" spans="6:18" ht="15.75">
      <c r="F944" s="15">
        <f t="shared" si="58"/>
        <v>0</v>
      </c>
      <c s="299">
        <f t="shared" si="59"/>
        <v>0</v>
      </c>
      <c s="300"/>
      <c s="307"/>
      <c s="300"/>
      <c s="300"/>
      <c s="307"/>
      <c s="308"/>
      <c s="311">
        <f t="shared" si="60"/>
        <v>0</v>
      </c>
      <c s="310">
        <f t="shared" si="61"/>
        <v>0</v>
      </c>
      <c s="309"/>
      <c s="309"/>
      <c s="315"/>
    </row>
    <row r="945" spans="6:18" ht="15.75">
      <c r="F945" s="15">
        <f t="shared" si="58"/>
        <v>0</v>
      </c>
      <c s="299">
        <f t="shared" si="59"/>
        <v>0</v>
      </c>
      <c s="300"/>
      <c s="307"/>
      <c s="300"/>
      <c s="300"/>
      <c s="307"/>
      <c s="308"/>
      <c s="311">
        <f t="shared" si="60"/>
        <v>0</v>
      </c>
      <c s="310">
        <f t="shared" si="61"/>
        <v>0</v>
      </c>
      <c s="309"/>
      <c s="309"/>
      <c s="315"/>
    </row>
    <row r="946" spans="6:18" ht="15.75">
      <c r="F946" s="15">
        <f t="shared" si="58"/>
        <v>0</v>
      </c>
      <c s="299">
        <f t="shared" si="59"/>
        <v>0</v>
      </c>
      <c s="300"/>
      <c s="307"/>
      <c s="300"/>
      <c s="300"/>
      <c s="307"/>
      <c s="308"/>
      <c s="311">
        <f t="shared" si="60"/>
        <v>0</v>
      </c>
      <c s="310">
        <f t="shared" si="61"/>
        <v>0</v>
      </c>
      <c s="309"/>
      <c s="309"/>
      <c s="315"/>
    </row>
    <row r="947" spans="6:18" ht="15.75">
      <c r="F947" s="15">
        <f t="shared" si="58"/>
        <v>0</v>
      </c>
      <c s="299">
        <f t="shared" si="59"/>
        <v>0</v>
      </c>
      <c s="300"/>
      <c s="307"/>
      <c s="300"/>
      <c s="300"/>
      <c s="307"/>
      <c s="308"/>
      <c s="311">
        <f t="shared" si="60"/>
        <v>0</v>
      </c>
      <c s="310">
        <f t="shared" si="61"/>
        <v>0</v>
      </c>
      <c s="309"/>
      <c s="309"/>
      <c s="315"/>
    </row>
    <row r="948" spans="6:18" ht="15.75">
      <c r="F948" s="15">
        <f t="shared" si="58"/>
        <v>0</v>
      </c>
      <c s="299">
        <f t="shared" si="59"/>
        <v>0</v>
      </c>
      <c s="300"/>
      <c s="307"/>
      <c s="300"/>
      <c s="300"/>
      <c s="307"/>
      <c s="308"/>
      <c s="311">
        <f t="shared" si="60"/>
        <v>0</v>
      </c>
      <c s="310">
        <f t="shared" si="61"/>
        <v>0</v>
      </c>
      <c s="309"/>
      <c s="309"/>
      <c s="315"/>
    </row>
    <row r="949" spans="6:18" ht="15.75">
      <c r="F949" s="15">
        <f t="shared" si="58"/>
        <v>0</v>
      </c>
      <c s="299">
        <f t="shared" si="59"/>
        <v>0</v>
      </c>
      <c s="300"/>
      <c s="307"/>
      <c s="300"/>
      <c s="300"/>
      <c s="307"/>
      <c s="308"/>
      <c s="311">
        <f t="shared" si="60"/>
        <v>0</v>
      </c>
      <c s="310">
        <f t="shared" si="61"/>
        <v>0</v>
      </c>
      <c s="309"/>
      <c s="309"/>
      <c s="315"/>
    </row>
    <row r="950" spans="6:18" ht="15.75">
      <c r="F950" s="15">
        <f t="shared" si="58"/>
        <v>0</v>
      </c>
      <c s="299">
        <f t="shared" si="59"/>
        <v>0</v>
      </c>
      <c s="300"/>
      <c s="307"/>
      <c s="300"/>
      <c s="300"/>
      <c s="307"/>
      <c s="308"/>
      <c s="311">
        <f t="shared" si="60"/>
        <v>0</v>
      </c>
      <c s="310">
        <f t="shared" si="61"/>
        <v>0</v>
      </c>
      <c s="309"/>
      <c s="309"/>
      <c s="315"/>
    </row>
    <row r="951" spans="6:18" ht="15.75">
      <c r="F951" s="15">
        <f t="shared" si="58"/>
        <v>0</v>
      </c>
      <c s="299">
        <f t="shared" si="59"/>
        <v>0</v>
      </c>
      <c s="300"/>
      <c s="307"/>
      <c s="300"/>
      <c s="300"/>
      <c s="307"/>
      <c s="308"/>
      <c s="311">
        <f t="shared" si="60"/>
        <v>0</v>
      </c>
      <c s="310">
        <f t="shared" si="61"/>
        <v>0</v>
      </c>
      <c s="309"/>
      <c s="309"/>
      <c s="315"/>
    </row>
    <row r="952" spans="6:18" ht="15.75">
      <c r="F952" s="15">
        <f t="shared" si="58"/>
        <v>0</v>
      </c>
      <c s="299">
        <f t="shared" si="59"/>
        <v>0</v>
      </c>
      <c s="300"/>
      <c s="307"/>
      <c s="300"/>
      <c s="300"/>
      <c s="307"/>
      <c s="308"/>
      <c s="311">
        <f t="shared" si="60"/>
        <v>0</v>
      </c>
      <c s="310">
        <f t="shared" si="61"/>
        <v>0</v>
      </c>
      <c s="309"/>
      <c s="309"/>
      <c s="315"/>
    </row>
    <row r="953" spans="6:18" ht="15.75">
      <c r="F953" s="15">
        <f t="shared" si="58"/>
        <v>0</v>
      </c>
      <c s="299">
        <f t="shared" si="59"/>
        <v>0</v>
      </c>
      <c s="300"/>
      <c s="307"/>
      <c s="300"/>
      <c s="300"/>
      <c s="307"/>
      <c s="308"/>
      <c s="311">
        <f t="shared" si="60"/>
        <v>0</v>
      </c>
      <c s="310">
        <f t="shared" si="61"/>
        <v>0</v>
      </c>
      <c s="309"/>
      <c s="309"/>
      <c s="315"/>
    </row>
    <row r="954" spans="6:18" ht="15.75">
      <c r="F954" s="15">
        <f t="shared" si="58"/>
        <v>0</v>
      </c>
      <c s="299">
        <f t="shared" si="59"/>
        <v>0</v>
      </c>
      <c s="300"/>
      <c s="307"/>
      <c s="300"/>
      <c s="300"/>
      <c s="307"/>
      <c s="308"/>
      <c s="311">
        <f t="shared" si="60"/>
        <v>0</v>
      </c>
      <c s="310">
        <f t="shared" si="61"/>
        <v>0</v>
      </c>
      <c s="309"/>
      <c s="309"/>
      <c s="315"/>
    </row>
    <row r="955" spans="6:18" ht="15.75">
      <c r="F955" s="15">
        <f t="shared" si="58"/>
        <v>0</v>
      </c>
      <c s="299">
        <f t="shared" si="59"/>
        <v>0</v>
      </c>
      <c s="300"/>
      <c s="307"/>
      <c s="300"/>
      <c s="300"/>
      <c s="307"/>
      <c s="308"/>
      <c s="311">
        <f t="shared" si="60"/>
        <v>0</v>
      </c>
      <c s="310">
        <f t="shared" si="61"/>
        <v>0</v>
      </c>
      <c s="309"/>
      <c s="309"/>
      <c s="315"/>
    </row>
    <row r="956" spans="6:18" ht="15.75">
      <c r="F956" s="15">
        <f t="shared" si="58"/>
        <v>0</v>
      </c>
      <c s="299">
        <f t="shared" si="59"/>
        <v>0</v>
      </c>
      <c s="300"/>
      <c s="307"/>
      <c s="300"/>
      <c s="300"/>
      <c s="307"/>
      <c s="308"/>
      <c s="311">
        <f t="shared" si="60"/>
        <v>0</v>
      </c>
      <c s="310">
        <f t="shared" si="61"/>
        <v>0</v>
      </c>
      <c s="309"/>
      <c s="309"/>
      <c s="315"/>
    </row>
    <row r="957" spans="6:18" ht="15.75">
      <c r="F957" s="15">
        <f t="shared" si="58"/>
        <v>0</v>
      </c>
      <c s="299">
        <f t="shared" si="59"/>
        <v>0</v>
      </c>
      <c s="300"/>
      <c s="307"/>
      <c s="300"/>
      <c s="300"/>
      <c s="307"/>
      <c s="308"/>
      <c s="311">
        <f t="shared" si="60"/>
        <v>0</v>
      </c>
      <c s="310">
        <f t="shared" si="61"/>
        <v>0</v>
      </c>
      <c s="309"/>
      <c s="309"/>
      <c s="315"/>
    </row>
    <row r="958" spans="6:18" ht="15.75">
      <c r="F958" s="15">
        <f t="shared" si="58"/>
        <v>0</v>
      </c>
      <c s="299">
        <f t="shared" si="59"/>
        <v>0</v>
      </c>
      <c s="300"/>
      <c s="307"/>
      <c s="300"/>
      <c s="300"/>
      <c s="307"/>
      <c s="308"/>
      <c s="311">
        <f t="shared" si="60"/>
        <v>0</v>
      </c>
      <c s="310">
        <f t="shared" si="61"/>
        <v>0</v>
      </c>
      <c s="309"/>
      <c s="309"/>
      <c s="315"/>
    </row>
    <row r="959" spans="6:18" ht="15.75">
      <c r="F959" s="15">
        <f t="shared" si="58"/>
        <v>0</v>
      </c>
      <c s="299">
        <f t="shared" si="59"/>
        <v>0</v>
      </c>
      <c s="300"/>
      <c s="307"/>
      <c s="300"/>
      <c s="300"/>
      <c s="307"/>
      <c s="308"/>
      <c s="311">
        <f t="shared" si="60"/>
        <v>0</v>
      </c>
      <c s="310">
        <f t="shared" si="61"/>
        <v>0</v>
      </c>
      <c s="309"/>
      <c s="309"/>
      <c s="315"/>
    </row>
    <row r="960" spans="6:18" ht="15.75">
      <c r="F960" s="15">
        <f t="shared" si="58"/>
        <v>0</v>
      </c>
      <c s="299">
        <f t="shared" si="59"/>
        <v>0</v>
      </c>
      <c s="300"/>
      <c s="307"/>
      <c s="300"/>
      <c s="300"/>
      <c s="307"/>
      <c s="308"/>
      <c s="311">
        <f t="shared" si="60"/>
        <v>0</v>
      </c>
      <c s="310">
        <f t="shared" si="61"/>
        <v>0</v>
      </c>
      <c s="309"/>
      <c s="309"/>
      <c s="315"/>
    </row>
    <row r="961" spans="6:18" ht="15.75">
      <c r="F961" s="15">
        <f t="shared" si="58"/>
        <v>0</v>
      </c>
      <c s="299">
        <f t="shared" si="59"/>
        <v>0</v>
      </c>
      <c s="300"/>
      <c s="307"/>
      <c s="300"/>
      <c s="300"/>
      <c s="307"/>
      <c s="308"/>
      <c s="311">
        <f t="shared" si="60"/>
        <v>0</v>
      </c>
      <c s="310">
        <f t="shared" si="61"/>
        <v>0</v>
      </c>
      <c s="309"/>
      <c s="309"/>
      <c s="315"/>
    </row>
    <row r="962" spans="6:18" ht="15.75">
      <c r="F962" s="15">
        <f t="shared" si="58"/>
        <v>0</v>
      </c>
      <c s="299">
        <f t="shared" si="59"/>
        <v>0</v>
      </c>
      <c s="300"/>
      <c s="307"/>
      <c s="300"/>
      <c s="300"/>
      <c s="307"/>
      <c s="308"/>
      <c s="311">
        <f t="shared" si="60"/>
        <v>0</v>
      </c>
      <c s="310">
        <f t="shared" si="61"/>
        <v>0</v>
      </c>
      <c s="309"/>
      <c s="309"/>
      <c s="315"/>
    </row>
    <row r="963" spans="6:18" ht="15.75">
      <c r="F963" s="15">
        <f t="shared" si="58"/>
        <v>0</v>
      </c>
      <c s="299">
        <f t="shared" si="59"/>
        <v>0</v>
      </c>
      <c s="300"/>
      <c s="307"/>
      <c s="300"/>
      <c s="300"/>
      <c s="307"/>
      <c s="308"/>
      <c s="311">
        <f t="shared" si="60"/>
        <v>0</v>
      </c>
      <c s="310">
        <f t="shared" si="61"/>
        <v>0</v>
      </c>
      <c s="309"/>
      <c s="309"/>
      <c s="315"/>
    </row>
    <row r="964" spans="6:18" ht="15.75">
      <c r="F964" s="15">
        <f t="shared" si="58"/>
        <v>0</v>
      </c>
      <c s="299">
        <f t="shared" si="59"/>
        <v>0</v>
      </c>
      <c s="300"/>
      <c s="307"/>
      <c s="300"/>
      <c s="300"/>
      <c s="307"/>
      <c s="308"/>
      <c s="311">
        <f t="shared" si="60"/>
        <v>0</v>
      </c>
      <c s="310">
        <f t="shared" si="61"/>
        <v>0</v>
      </c>
      <c s="309"/>
      <c s="309"/>
      <c s="315"/>
    </row>
    <row r="965" spans="6:18" ht="15.75">
      <c r="F965" s="15">
        <f t="shared" si="58"/>
        <v>0</v>
      </c>
      <c s="299">
        <f t="shared" si="59"/>
        <v>0</v>
      </c>
      <c s="300"/>
      <c s="307"/>
      <c s="300"/>
      <c s="300"/>
      <c s="307"/>
      <c s="308"/>
      <c s="311">
        <f t="shared" si="60"/>
        <v>0</v>
      </c>
      <c s="310">
        <f t="shared" si="61"/>
        <v>0</v>
      </c>
      <c s="309"/>
      <c s="309"/>
      <c s="315"/>
    </row>
    <row r="966" spans="6:18" ht="15.75">
      <c r="F966" s="15">
        <f t="shared" si="58"/>
        <v>0</v>
      </c>
      <c s="299">
        <f t="shared" si="59"/>
        <v>0</v>
      </c>
      <c s="300"/>
      <c s="307"/>
      <c s="300"/>
      <c s="300"/>
      <c s="307"/>
      <c s="308"/>
      <c s="311">
        <f t="shared" si="60"/>
        <v>0</v>
      </c>
      <c s="310">
        <f t="shared" si="61"/>
        <v>0</v>
      </c>
      <c s="309"/>
      <c s="309"/>
      <c s="315"/>
    </row>
    <row r="967" spans="6:18" ht="15.75">
      <c r="F967" s="15">
        <f t="shared" si="58"/>
        <v>0</v>
      </c>
      <c s="299">
        <f t="shared" si="59"/>
        <v>0</v>
      </c>
      <c s="300"/>
      <c s="307"/>
      <c s="300"/>
      <c s="300"/>
      <c s="307"/>
      <c s="308"/>
      <c s="311">
        <f t="shared" si="60"/>
        <v>0</v>
      </c>
      <c s="310">
        <f t="shared" si="61"/>
        <v>0</v>
      </c>
      <c s="309"/>
      <c s="309"/>
      <c s="315"/>
    </row>
    <row r="968" spans="6:18" ht="15.75">
      <c r="F968" s="15">
        <f t="shared" si="62" ref="F968:F1031">IF(G968&gt;=1,(IF(LEN(R968)=0,(IF(N968&gt;=18,1,0)),0)),0)</f>
        <v>0</v>
      </c>
      <c s="299">
        <f t="shared" si="59"/>
        <v>0</v>
      </c>
      <c s="300"/>
      <c s="307"/>
      <c s="300"/>
      <c s="300"/>
      <c s="307"/>
      <c s="308"/>
      <c s="311">
        <f t="shared" si="60"/>
        <v>0</v>
      </c>
      <c s="310">
        <f t="shared" si="61"/>
        <v>0</v>
      </c>
      <c s="309"/>
      <c s="309"/>
      <c s="315"/>
    </row>
    <row r="969" spans="6:18" ht="15.75">
      <c r="F969" s="15">
        <f t="shared" si="62"/>
        <v>0</v>
      </c>
      <c s="299">
        <f t="shared" si="63" ref="G969:G1032">IFERROR(IF(LEN(J969)&gt;=2,(IF(LEN(L969)&gt;=1,1,0)),0),0)</f>
        <v>0</v>
      </c>
      <c s="300"/>
      <c s="307"/>
      <c s="300"/>
      <c s="300"/>
      <c s="307"/>
      <c s="308"/>
      <c s="311">
        <f t="shared" si="64" ref="N969:N1032">IFERROR(IF(G969&gt;=1,(IF(M968&gt;=$B$1,ROUNDDOWN(($A$1-M969)/365,0),0)),0),0)</f>
        <v>0</v>
      </c>
      <c s="310">
        <f t="shared" si="65" ref="O969:O1032">IF(N969&gt;=18,ROUNDDOWN((($A$1-M969)-N969*365)/30,0),0)</f>
        <v>0</v>
      </c>
      <c s="309"/>
      <c s="309"/>
      <c s="315"/>
    </row>
    <row r="970" spans="6:18" ht="15.75">
      <c r="F970" s="15">
        <f t="shared" si="62"/>
        <v>0</v>
      </c>
      <c s="299">
        <f t="shared" si="63"/>
        <v>0</v>
      </c>
      <c s="300"/>
      <c s="307"/>
      <c s="300"/>
      <c s="300"/>
      <c s="307"/>
      <c s="308"/>
      <c s="311">
        <f t="shared" si="64"/>
        <v>0</v>
      </c>
      <c s="310">
        <f t="shared" si="65"/>
        <v>0</v>
      </c>
      <c s="309"/>
      <c s="309"/>
      <c s="315"/>
    </row>
    <row r="971" spans="6:18" ht="15.75">
      <c r="F971" s="15">
        <f t="shared" si="62"/>
        <v>0</v>
      </c>
      <c s="299">
        <f t="shared" si="63"/>
        <v>0</v>
      </c>
      <c s="300"/>
      <c s="307"/>
      <c s="300"/>
      <c s="300"/>
      <c s="307"/>
      <c s="308"/>
      <c s="311">
        <f t="shared" si="64"/>
        <v>0</v>
      </c>
      <c s="310">
        <f t="shared" si="65"/>
        <v>0</v>
      </c>
      <c s="309"/>
      <c s="309"/>
      <c s="315"/>
    </row>
    <row r="972" spans="6:18" ht="15.75">
      <c r="F972" s="15">
        <f t="shared" si="62"/>
        <v>0</v>
      </c>
      <c s="299">
        <f t="shared" si="63"/>
        <v>0</v>
      </c>
      <c s="300"/>
      <c s="307"/>
      <c s="300"/>
      <c s="300"/>
      <c s="307"/>
      <c s="308"/>
      <c s="311">
        <f t="shared" si="64"/>
        <v>0</v>
      </c>
      <c s="310">
        <f t="shared" si="65"/>
        <v>0</v>
      </c>
      <c s="309"/>
      <c s="309"/>
      <c s="315"/>
    </row>
    <row r="973" spans="6:18" ht="15.75">
      <c r="F973" s="15">
        <f t="shared" si="62"/>
        <v>0</v>
      </c>
      <c s="299">
        <f t="shared" si="63"/>
        <v>0</v>
      </c>
      <c s="300"/>
      <c s="307"/>
      <c s="300"/>
      <c s="300"/>
      <c s="307"/>
      <c s="308"/>
      <c s="311">
        <f t="shared" si="64"/>
        <v>0</v>
      </c>
      <c s="310">
        <f t="shared" si="65"/>
        <v>0</v>
      </c>
      <c s="309"/>
      <c s="309"/>
      <c s="315"/>
    </row>
    <row r="974" spans="6:18" ht="15.75">
      <c r="F974" s="15">
        <f t="shared" si="62"/>
        <v>0</v>
      </c>
      <c s="299">
        <f t="shared" si="63"/>
        <v>0</v>
      </c>
      <c s="300"/>
      <c s="307"/>
      <c s="300"/>
      <c s="300"/>
      <c s="307"/>
      <c s="308"/>
      <c s="311">
        <f t="shared" si="64"/>
        <v>0</v>
      </c>
      <c s="310">
        <f t="shared" si="65"/>
        <v>0</v>
      </c>
      <c s="309"/>
      <c s="309"/>
      <c s="315"/>
    </row>
    <row r="975" spans="6:18" ht="15.75">
      <c r="F975" s="15">
        <f t="shared" si="62"/>
        <v>0</v>
      </c>
      <c s="299">
        <f t="shared" si="63"/>
        <v>0</v>
      </c>
      <c s="300"/>
      <c s="307"/>
      <c s="300"/>
      <c s="300"/>
      <c s="307"/>
      <c s="308"/>
      <c s="311">
        <f t="shared" si="64"/>
        <v>0</v>
      </c>
      <c s="310">
        <f t="shared" si="65"/>
        <v>0</v>
      </c>
      <c s="309"/>
      <c s="309"/>
      <c s="315"/>
    </row>
    <row r="976" spans="6:18" ht="15.75">
      <c r="F976" s="15">
        <f t="shared" si="62"/>
        <v>0</v>
      </c>
      <c s="299">
        <f t="shared" si="63"/>
        <v>0</v>
      </c>
      <c s="300"/>
      <c s="307"/>
      <c s="300"/>
      <c s="300"/>
      <c s="307"/>
      <c s="308"/>
      <c s="311">
        <f t="shared" si="64"/>
        <v>0</v>
      </c>
      <c s="310">
        <f t="shared" si="65"/>
        <v>0</v>
      </c>
      <c s="309"/>
      <c s="309"/>
      <c s="315"/>
    </row>
    <row r="977" spans="6:18" ht="15.75">
      <c r="F977" s="15">
        <f t="shared" si="62"/>
        <v>0</v>
      </c>
      <c s="299">
        <f t="shared" si="63"/>
        <v>0</v>
      </c>
      <c s="300"/>
      <c s="307"/>
      <c s="300"/>
      <c s="300"/>
      <c s="307"/>
      <c s="308"/>
      <c s="311">
        <f t="shared" si="64"/>
        <v>0</v>
      </c>
      <c s="310">
        <f t="shared" si="65"/>
        <v>0</v>
      </c>
      <c s="309"/>
      <c s="309"/>
      <c s="315"/>
    </row>
    <row r="978" spans="6:18" ht="15.75">
      <c r="F978" s="15">
        <f t="shared" si="62"/>
        <v>0</v>
      </c>
      <c s="299">
        <f t="shared" si="63"/>
        <v>0</v>
      </c>
      <c s="300"/>
      <c s="307"/>
      <c s="300"/>
      <c s="300"/>
      <c s="307"/>
      <c s="308"/>
      <c s="311">
        <f t="shared" si="64"/>
        <v>0</v>
      </c>
      <c s="310">
        <f t="shared" si="65"/>
        <v>0</v>
      </c>
      <c s="309"/>
      <c s="309"/>
      <c s="315"/>
    </row>
    <row r="979" spans="6:18" ht="15.75">
      <c r="F979" s="15">
        <f t="shared" si="62"/>
        <v>0</v>
      </c>
      <c s="299">
        <f t="shared" si="63"/>
        <v>0</v>
      </c>
      <c s="300"/>
      <c s="307"/>
      <c s="300"/>
      <c s="300"/>
      <c s="307"/>
      <c s="308"/>
      <c s="311">
        <f t="shared" si="64"/>
        <v>0</v>
      </c>
      <c s="310">
        <f t="shared" si="65"/>
        <v>0</v>
      </c>
      <c s="309"/>
      <c s="309"/>
      <c s="315"/>
    </row>
    <row r="980" spans="6:18" ht="15.75">
      <c r="F980" s="15">
        <f t="shared" si="62"/>
        <v>0</v>
      </c>
      <c s="299">
        <f t="shared" si="63"/>
        <v>0</v>
      </c>
      <c s="300"/>
      <c s="307"/>
      <c s="300"/>
      <c s="300"/>
      <c s="307"/>
      <c s="308"/>
      <c s="311">
        <f t="shared" si="64"/>
        <v>0</v>
      </c>
      <c s="310">
        <f t="shared" si="65"/>
        <v>0</v>
      </c>
      <c s="309"/>
      <c s="309"/>
      <c s="315"/>
    </row>
    <row r="981" spans="6:18" ht="15.75">
      <c r="F981" s="15">
        <f t="shared" si="62"/>
        <v>0</v>
      </c>
      <c s="299">
        <f t="shared" si="63"/>
        <v>0</v>
      </c>
      <c s="300"/>
      <c s="307"/>
      <c s="300"/>
      <c s="300"/>
      <c s="307"/>
      <c s="308"/>
      <c s="311">
        <f t="shared" si="64"/>
        <v>0</v>
      </c>
      <c s="310">
        <f t="shared" si="65"/>
        <v>0</v>
      </c>
      <c s="309"/>
      <c s="309"/>
      <c s="315"/>
    </row>
    <row r="982" spans="6:18" ht="15.75">
      <c r="F982" s="15">
        <f t="shared" si="62"/>
        <v>0</v>
      </c>
      <c s="299">
        <f t="shared" si="63"/>
        <v>0</v>
      </c>
      <c s="300"/>
      <c s="307"/>
      <c s="300"/>
      <c s="300"/>
      <c s="307"/>
      <c s="308"/>
      <c s="311">
        <f t="shared" si="64"/>
        <v>0</v>
      </c>
      <c s="310">
        <f t="shared" si="65"/>
        <v>0</v>
      </c>
      <c s="309"/>
      <c s="309"/>
      <c s="315"/>
    </row>
    <row r="983" spans="6:18" ht="15.75">
      <c r="F983" s="15">
        <f t="shared" si="62"/>
        <v>0</v>
      </c>
      <c s="299">
        <f t="shared" si="63"/>
        <v>0</v>
      </c>
      <c s="300"/>
      <c s="307"/>
      <c s="300"/>
      <c s="300"/>
      <c s="307"/>
      <c s="308"/>
      <c s="311">
        <f t="shared" si="64"/>
        <v>0</v>
      </c>
      <c s="310">
        <f t="shared" si="65"/>
        <v>0</v>
      </c>
      <c s="309"/>
      <c s="309"/>
      <c s="315"/>
    </row>
    <row r="984" spans="6:18" ht="15.75">
      <c r="F984" s="15">
        <f t="shared" si="62"/>
        <v>0</v>
      </c>
      <c s="299">
        <f t="shared" si="63"/>
        <v>0</v>
      </c>
      <c s="300"/>
      <c s="307"/>
      <c s="300"/>
      <c s="300"/>
      <c s="307"/>
      <c s="308"/>
      <c s="311">
        <f t="shared" si="64"/>
        <v>0</v>
      </c>
      <c s="310">
        <f t="shared" si="65"/>
        <v>0</v>
      </c>
      <c s="309"/>
      <c s="309"/>
      <c s="315"/>
    </row>
    <row r="985" spans="6:18" ht="15.75">
      <c r="F985" s="15">
        <f t="shared" si="62"/>
        <v>0</v>
      </c>
      <c s="299">
        <f t="shared" si="63"/>
        <v>0</v>
      </c>
      <c s="300"/>
      <c s="307"/>
      <c s="300"/>
      <c s="300"/>
      <c s="307"/>
      <c s="308"/>
      <c s="311">
        <f t="shared" si="64"/>
        <v>0</v>
      </c>
      <c s="310">
        <f t="shared" si="65"/>
        <v>0</v>
      </c>
      <c s="309"/>
      <c s="309"/>
      <c s="315"/>
    </row>
    <row r="986" spans="6:18" ht="15.75">
      <c r="F986" s="15">
        <f t="shared" si="62"/>
        <v>0</v>
      </c>
      <c s="299">
        <f t="shared" si="63"/>
        <v>0</v>
      </c>
      <c s="300"/>
      <c s="307"/>
      <c s="300"/>
      <c s="300"/>
      <c s="307"/>
      <c s="308"/>
      <c s="311">
        <f t="shared" si="64"/>
        <v>0</v>
      </c>
      <c s="310">
        <f t="shared" si="65"/>
        <v>0</v>
      </c>
      <c s="309"/>
      <c s="309"/>
      <c s="315"/>
    </row>
    <row r="987" spans="6:18" ht="15.75">
      <c r="F987" s="15">
        <f t="shared" si="62"/>
        <v>0</v>
      </c>
      <c s="299">
        <f t="shared" si="63"/>
        <v>0</v>
      </c>
      <c s="300"/>
      <c s="307"/>
      <c s="300"/>
      <c s="300"/>
      <c s="307"/>
      <c s="308"/>
      <c s="311">
        <f t="shared" si="64"/>
        <v>0</v>
      </c>
      <c s="310">
        <f t="shared" si="65"/>
        <v>0</v>
      </c>
      <c s="309"/>
      <c s="309"/>
      <c s="315"/>
    </row>
    <row r="988" spans="6:18" ht="15.75">
      <c r="F988" s="15">
        <f t="shared" si="62"/>
        <v>0</v>
      </c>
      <c s="299">
        <f t="shared" si="63"/>
        <v>0</v>
      </c>
      <c s="300"/>
      <c s="307"/>
      <c s="300"/>
      <c s="300"/>
      <c s="307"/>
      <c s="308"/>
      <c s="311">
        <f t="shared" si="64"/>
        <v>0</v>
      </c>
      <c s="310">
        <f t="shared" si="65"/>
        <v>0</v>
      </c>
      <c s="309"/>
      <c s="309"/>
      <c s="315"/>
    </row>
    <row r="989" spans="6:18" ht="15.75">
      <c r="F989" s="15">
        <f t="shared" si="62"/>
        <v>0</v>
      </c>
      <c s="299">
        <f t="shared" si="63"/>
        <v>0</v>
      </c>
      <c s="300"/>
      <c s="307"/>
      <c s="300"/>
      <c s="300"/>
      <c s="307"/>
      <c s="308"/>
      <c s="311">
        <f t="shared" si="64"/>
        <v>0</v>
      </c>
      <c s="310">
        <f t="shared" si="65"/>
        <v>0</v>
      </c>
      <c s="309"/>
      <c s="309"/>
      <c s="315"/>
    </row>
    <row r="990" spans="6:18" ht="15.75">
      <c r="F990" s="15">
        <f t="shared" si="62"/>
        <v>0</v>
      </c>
      <c s="299">
        <f t="shared" si="63"/>
        <v>0</v>
      </c>
      <c s="300"/>
      <c s="307"/>
      <c s="300"/>
      <c s="300"/>
      <c s="307"/>
      <c s="308"/>
      <c s="311">
        <f t="shared" si="64"/>
        <v>0</v>
      </c>
      <c s="310">
        <f t="shared" si="65"/>
        <v>0</v>
      </c>
      <c s="309"/>
      <c s="309"/>
      <c s="315"/>
    </row>
    <row r="991" spans="6:18" ht="15.75">
      <c r="F991" s="15">
        <f t="shared" si="62"/>
        <v>0</v>
      </c>
      <c s="299">
        <f t="shared" si="63"/>
        <v>0</v>
      </c>
      <c s="300"/>
      <c s="307"/>
      <c s="300"/>
      <c s="300"/>
      <c s="307"/>
      <c s="308"/>
      <c s="311">
        <f t="shared" si="64"/>
        <v>0</v>
      </c>
      <c s="310">
        <f t="shared" si="65"/>
        <v>0</v>
      </c>
      <c s="309"/>
      <c s="309"/>
      <c s="315"/>
    </row>
    <row r="992" spans="6:18" ht="15.75">
      <c r="F992" s="15">
        <f t="shared" si="62"/>
        <v>0</v>
      </c>
      <c s="299">
        <f t="shared" si="63"/>
        <v>0</v>
      </c>
      <c s="300"/>
      <c s="307"/>
      <c s="300"/>
      <c s="300"/>
      <c s="307"/>
      <c s="308"/>
      <c s="311">
        <f t="shared" si="64"/>
        <v>0</v>
      </c>
      <c s="310">
        <f t="shared" si="65"/>
        <v>0</v>
      </c>
      <c s="309"/>
      <c s="309"/>
      <c s="315"/>
    </row>
    <row r="993" spans="6:18" ht="15.75">
      <c r="F993" s="15">
        <f t="shared" si="62"/>
        <v>0</v>
      </c>
      <c s="299">
        <f t="shared" si="63"/>
        <v>0</v>
      </c>
      <c s="300"/>
      <c s="307"/>
      <c s="300"/>
      <c s="300"/>
      <c s="307"/>
      <c s="308"/>
      <c s="311">
        <f t="shared" si="64"/>
        <v>0</v>
      </c>
      <c s="310">
        <f t="shared" si="65"/>
        <v>0</v>
      </c>
      <c s="309"/>
      <c s="309"/>
      <c s="315"/>
    </row>
    <row r="994" spans="6:18" ht="15.75">
      <c r="F994" s="15">
        <f t="shared" si="62"/>
        <v>0</v>
      </c>
      <c s="299">
        <f t="shared" si="63"/>
        <v>0</v>
      </c>
      <c s="300"/>
      <c s="307"/>
      <c s="300"/>
      <c s="300"/>
      <c s="307"/>
      <c s="308"/>
      <c s="311">
        <f t="shared" si="64"/>
        <v>0</v>
      </c>
      <c s="310">
        <f t="shared" si="65"/>
        <v>0</v>
      </c>
      <c s="309"/>
      <c s="309"/>
      <c s="315"/>
    </row>
    <row r="995" spans="6:18" ht="15.75">
      <c r="F995" s="15">
        <f t="shared" si="62"/>
        <v>0</v>
      </c>
      <c s="299">
        <f t="shared" si="63"/>
        <v>0</v>
      </c>
      <c s="300"/>
      <c s="307"/>
      <c s="300"/>
      <c s="300"/>
      <c s="307"/>
      <c s="308"/>
      <c s="311">
        <f t="shared" si="64"/>
        <v>0</v>
      </c>
      <c s="310">
        <f t="shared" si="65"/>
        <v>0</v>
      </c>
      <c s="309"/>
      <c s="309"/>
      <c s="315"/>
    </row>
    <row r="996" spans="6:18" ht="15.75">
      <c r="F996" s="15">
        <f t="shared" si="62"/>
        <v>0</v>
      </c>
      <c s="299">
        <f t="shared" si="63"/>
        <v>0</v>
      </c>
      <c s="300"/>
      <c s="307"/>
      <c s="300"/>
      <c s="300"/>
      <c s="307"/>
      <c s="308"/>
      <c s="311">
        <f t="shared" si="64"/>
        <v>0</v>
      </c>
      <c s="310">
        <f t="shared" si="65"/>
        <v>0</v>
      </c>
      <c s="309"/>
      <c s="309"/>
      <c s="315"/>
    </row>
    <row r="997" spans="6:18" ht="15.75">
      <c r="F997" s="15">
        <f t="shared" si="62"/>
        <v>0</v>
      </c>
      <c s="299">
        <f t="shared" si="63"/>
        <v>0</v>
      </c>
      <c s="300"/>
      <c s="307"/>
      <c s="300"/>
      <c s="300"/>
      <c s="307"/>
      <c s="308"/>
      <c s="311">
        <f t="shared" si="64"/>
        <v>0</v>
      </c>
      <c s="310">
        <f t="shared" si="65"/>
        <v>0</v>
      </c>
      <c s="309"/>
      <c s="309"/>
      <c s="315"/>
    </row>
    <row r="998" spans="6:18" ht="15.75">
      <c r="F998" s="15">
        <f t="shared" si="62"/>
        <v>0</v>
      </c>
      <c s="299">
        <f t="shared" si="63"/>
        <v>0</v>
      </c>
      <c s="300"/>
      <c s="307"/>
      <c s="300"/>
      <c s="300"/>
      <c s="307"/>
      <c s="308"/>
      <c s="311">
        <f t="shared" si="64"/>
        <v>0</v>
      </c>
      <c s="310">
        <f t="shared" si="65"/>
        <v>0</v>
      </c>
      <c s="309"/>
      <c s="309"/>
      <c s="315"/>
    </row>
    <row r="999" spans="6:18" ht="15.75">
      <c r="F999" s="15">
        <f t="shared" si="62"/>
        <v>0</v>
      </c>
      <c s="299">
        <f t="shared" si="63"/>
        <v>0</v>
      </c>
      <c s="300"/>
      <c s="307"/>
      <c s="300"/>
      <c s="300"/>
      <c s="307"/>
      <c s="308"/>
      <c s="311">
        <f t="shared" si="64"/>
        <v>0</v>
      </c>
      <c s="310">
        <f t="shared" si="65"/>
        <v>0</v>
      </c>
      <c s="309"/>
      <c s="309"/>
      <c s="315"/>
    </row>
    <row r="1000" spans="6:18" ht="15.75">
      <c r="F1000" s="15">
        <f t="shared" si="62"/>
        <v>0</v>
      </c>
      <c s="299">
        <f t="shared" si="63"/>
        <v>0</v>
      </c>
      <c s="300"/>
      <c s="307"/>
      <c s="300"/>
      <c s="300"/>
      <c s="307"/>
      <c s="308"/>
      <c s="311">
        <f t="shared" si="64"/>
        <v>0</v>
      </c>
      <c s="310">
        <f t="shared" si="65"/>
        <v>0</v>
      </c>
      <c s="309"/>
      <c s="309"/>
      <c s="315"/>
    </row>
    <row r="1001" spans="6:18" ht="15.75">
      <c r="F1001" s="15">
        <f t="shared" si="62"/>
        <v>0</v>
      </c>
      <c s="299">
        <f t="shared" si="63"/>
        <v>0</v>
      </c>
      <c s="300"/>
      <c s="307"/>
      <c s="300"/>
      <c s="300"/>
      <c s="307"/>
      <c s="308"/>
      <c s="311">
        <f t="shared" si="64"/>
        <v>0</v>
      </c>
      <c s="310">
        <f t="shared" si="65"/>
        <v>0</v>
      </c>
      <c s="309"/>
      <c s="309"/>
      <c s="315"/>
    </row>
    <row r="1002" spans="6:18" ht="15.75">
      <c r="F1002" s="15">
        <f t="shared" si="62"/>
        <v>0</v>
      </c>
      <c s="299">
        <f t="shared" si="63"/>
        <v>0</v>
      </c>
      <c s="300"/>
      <c s="307"/>
      <c s="300"/>
      <c s="300"/>
      <c s="307"/>
      <c s="308"/>
      <c s="311">
        <f t="shared" si="64"/>
        <v>0</v>
      </c>
      <c s="310">
        <f t="shared" si="65"/>
        <v>0</v>
      </c>
      <c s="309"/>
      <c s="309"/>
      <c s="315"/>
    </row>
    <row r="1003" spans="6:18" ht="15.75">
      <c r="F1003" s="15">
        <f t="shared" si="62"/>
        <v>0</v>
      </c>
      <c s="299">
        <f t="shared" si="63"/>
        <v>0</v>
      </c>
      <c s="300"/>
      <c s="307"/>
      <c s="300"/>
      <c s="300"/>
      <c s="307"/>
      <c s="308"/>
      <c s="311">
        <f t="shared" si="64"/>
        <v>0</v>
      </c>
      <c s="310">
        <f t="shared" si="65"/>
        <v>0</v>
      </c>
      <c s="309"/>
      <c s="309"/>
      <c s="315"/>
    </row>
    <row r="1004" spans="6:18" ht="15.75">
      <c r="F1004" s="15">
        <f t="shared" si="62"/>
        <v>0</v>
      </c>
      <c s="299">
        <f t="shared" si="63"/>
        <v>0</v>
      </c>
      <c s="300"/>
      <c s="307"/>
      <c s="300"/>
      <c s="300"/>
      <c s="307"/>
      <c s="308"/>
      <c s="311">
        <f t="shared" si="64"/>
        <v>0</v>
      </c>
      <c s="310">
        <f t="shared" si="65"/>
        <v>0</v>
      </c>
      <c s="309"/>
      <c s="309"/>
      <c s="315"/>
    </row>
    <row r="1005" spans="6:18" ht="15.75">
      <c r="F1005" s="15">
        <f t="shared" si="62"/>
        <v>0</v>
      </c>
      <c s="299">
        <f t="shared" si="63"/>
        <v>0</v>
      </c>
      <c s="300"/>
      <c s="307"/>
      <c s="300"/>
      <c s="300"/>
      <c s="307"/>
      <c s="308"/>
      <c s="311">
        <f t="shared" si="64"/>
        <v>0</v>
      </c>
      <c s="310">
        <f t="shared" si="65"/>
        <v>0</v>
      </c>
      <c s="309"/>
      <c s="309"/>
      <c s="315"/>
    </row>
    <row r="1006" spans="6:18" ht="15.75">
      <c r="F1006" s="15">
        <f t="shared" si="62"/>
        <v>0</v>
      </c>
      <c s="299">
        <f t="shared" si="63"/>
        <v>0</v>
      </c>
      <c s="300"/>
      <c s="307"/>
      <c s="300"/>
      <c s="300"/>
      <c s="307"/>
      <c s="308"/>
      <c s="311">
        <f t="shared" si="64"/>
        <v>0</v>
      </c>
      <c s="310">
        <f t="shared" si="65"/>
        <v>0</v>
      </c>
      <c s="309"/>
      <c s="309"/>
      <c s="315"/>
    </row>
    <row r="1007" spans="6:18" ht="15.75">
      <c r="F1007" s="15">
        <f t="shared" si="62"/>
        <v>0</v>
      </c>
      <c s="299">
        <f t="shared" si="63"/>
        <v>0</v>
      </c>
      <c s="300"/>
      <c s="307"/>
      <c s="300"/>
      <c s="300"/>
      <c s="307"/>
      <c s="308"/>
      <c s="311">
        <f t="shared" si="64"/>
        <v>0</v>
      </c>
      <c s="310">
        <f t="shared" si="65"/>
        <v>0</v>
      </c>
      <c s="309"/>
      <c s="309"/>
      <c s="315"/>
    </row>
    <row r="1008" spans="6:18" ht="15.75">
      <c r="F1008" s="15">
        <f t="shared" si="62"/>
        <v>0</v>
      </c>
      <c s="299">
        <f t="shared" si="63"/>
        <v>0</v>
      </c>
      <c s="300"/>
      <c s="307"/>
      <c s="300"/>
      <c s="300"/>
      <c s="307"/>
      <c s="308"/>
      <c s="311">
        <f t="shared" si="64"/>
        <v>0</v>
      </c>
      <c s="310">
        <f t="shared" si="65"/>
        <v>0</v>
      </c>
      <c s="309"/>
      <c s="309"/>
      <c s="315"/>
    </row>
    <row r="1009" spans="6:18" ht="15.75">
      <c r="F1009" s="15">
        <f t="shared" si="62"/>
        <v>0</v>
      </c>
      <c s="299">
        <f t="shared" si="63"/>
        <v>0</v>
      </c>
      <c s="300"/>
      <c s="307"/>
      <c s="300"/>
      <c s="300"/>
      <c s="307"/>
      <c s="308"/>
      <c s="311">
        <f t="shared" si="64"/>
        <v>0</v>
      </c>
      <c s="310">
        <f t="shared" si="65"/>
        <v>0</v>
      </c>
      <c s="309"/>
      <c s="309"/>
      <c s="315"/>
    </row>
    <row r="1010" spans="6:18" ht="15.75">
      <c r="F1010" s="15">
        <f t="shared" si="62"/>
        <v>0</v>
      </c>
      <c s="299">
        <f t="shared" si="63"/>
        <v>0</v>
      </c>
      <c s="300"/>
      <c s="307"/>
      <c s="300"/>
      <c s="300"/>
      <c s="307"/>
      <c s="308"/>
      <c s="311">
        <f t="shared" si="64"/>
        <v>0</v>
      </c>
      <c s="310">
        <f t="shared" si="65"/>
        <v>0</v>
      </c>
      <c s="309"/>
      <c s="309"/>
      <c s="315"/>
    </row>
    <row r="1011" spans="6:18" ht="15.75">
      <c r="F1011" s="15">
        <f t="shared" si="62"/>
        <v>0</v>
      </c>
      <c s="299">
        <f t="shared" si="63"/>
        <v>0</v>
      </c>
      <c s="300"/>
      <c s="307"/>
      <c s="300"/>
      <c s="300"/>
      <c s="307"/>
      <c s="308"/>
      <c s="311">
        <f t="shared" si="64"/>
        <v>0</v>
      </c>
      <c s="310">
        <f t="shared" si="65"/>
        <v>0</v>
      </c>
      <c s="309"/>
      <c s="309"/>
      <c s="315"/>
    </row>
    <row r="1012" spans="6:18" ht="15.75">
      <c r="F1012" s="15">
        <f t="shared" si="62"/>
        <v>0</v>
      </c>
      <c s="299">
        <f t="shared" si="63"/>
        <v>0</v>
      </c>
      <c s="300"/>
      <c s="307"/>
      <c s="300"/>
      <c s="300"/>
      <c s="307"/>
      <c s="308"/>
      <c s="311">
        <f t="shared" si="64"/>
        <v>0</v>
      </c>
      <c s="310">
        <f t="shared" si="65"/>
        <v>0</v>
      </c>
      <c s="309"/>
      <c s="309"/>
      <c s="315"/>
    </row>
    <row r="1013" spans="6:18" ht="15.75">
      <c r="F1013" s="15">
        <f t="shared" si="62"/>
        <v>0</v>
      </c>
      <c s="299">
        <f t="shared" si="63"/>
        <v>0</v>
      </c>
      <c s="300"/>
      <c s="307"/>
      <c s="300"/>
      <c s="300"/>
      <c s="307"/>
      <c s="308"/>
      <c s="311">
        <f t="shared" si="64"/>
        <v>0</v>
      </c>
      <c s="310">
        <f t="shared" si="65"/>
        <v>0</v>
      </c>
      <c s="309"/>
      <c s="309"/>
      <c s="315"/>
    </row>
    <row r="1014" spans="6:18" ht="15.75">
      <c r="F1014" s="15">
        <f t="shared" si="62"/>
        <v>0</v>
      </c>
      <c s="299">
        <f t="shared" si="63"/>
        <v>0</v>
      </c>
      <c s="300"/>
      <c s="307"/>
      <c s="300"/>
      <c s="300"/>
      <c s="307"/>
      <c s="308"/>
      <c s="311">
        <f t="shared" si="64"/>
        <v>0</v>
      </c>
      <c s="310">
        <f t="shared" si="65"/>
        <v>0</v>
      </c>
      <c s="309"/>
      <c s="309"/>
      <c s="315"/>
    </row>
    <row r="1015" spans="6:18" ht="15.75">
      <c r="F1015" s="15">
        <f t="shared" si="62"/>
        <v>0</v>
      </c>
      <c s="299">
        <f t="shared" si="63"/>
        <v>0</v>
      </c>
      <c s="300"/>
      <c s="307"/>
      <c s="300"/>
      <c s="300"/>
      <c s="307"/>
      <c s="308"/>
      <c s="311">
        <f t="shared" si="64"/>
        <v>0</v>
      </c>
      <c s="310">
        <f t="shared" si="65"/>
        <v>0</v>
      </c>
      <c s="309"/>
      <c s="309"/>
      <c s="315"/>
    </row>
    <row r="1016" spans="6:18" ht="15.75">
      <c r="F1016" s="15">
        <f t="shared" si="62"/>
        <v>0</v>
      </c>
      <c s="299">
        <f t="shared" si="63"/>
        <v>0</v>
      </c>
      <c s="300"/>
      <c s="307"/>
      <c s="300"/>
      <c s="300"/>
      <c s="307"/>
      <c s="308"/>
      <c s="311">
        <f t="shared" si="64"/>
        <v>0</v>
      </c>
      <c s="310">
        <f t="shared" si="65"/>
        <v>0</v>
      </c>
      <c s="309"/>
      <c s="309"/>
      <c s="315"/>
    </row>
    <row r="1017" spans="6:18" ht="15.75">
      <c r="F1017" s="15">
        <f t="shared" si="62"/>
        <v>0</v>
      </c>
      <c s="299">
        <f t="shared" si="63"/>
        <v>0</v>
      </c>
      <c s="300"/>
      <c s="307"/>
      <c s="300"/>
      <c s="300"/>
      <c s="307"/>
      <c s="308"/>
      <c s="311">
        <f t="shared" si="64"/>
        <v>0</v>
      </c>
      <c s="310">
        <f t="shared" si="65"/>
        <v>0</v>
      </c>
      <c s="309"/>
      <c s="309"/>
      <c s="315"/>
    </row>
    <row r="1018" spans="6:18" ht="15.75">
      <c r="F1018" s="15">
        <f t="shared" si="62"/>
        <v>0</v>
      </c>
      <c s="299">
        <f t="shared" si="63"/>
        <v>0</v>
      </c>
      <c s="300"/>
      <c s="307"/>
      <c s="300"/>
      <c s="300"/>
      <c s="307"/>
      <c s="308"/>
      <c s="311">
        <f t="shared" si="64"/>
        <v>0</v>
      </c>
      <c s="310">
        <f t="shared" si="65"/>
        <v>0</v>
      </c>
      <c s="309"/>
      <c s="309"/>
      <c s="315"/>
    </row>
    <row r="1019" spans="6:18" ht="15.75">
      <c r="F1019" s="15">
        <f t="shared" si="62"/>
        <v>0</v>
      </c>
      <c s="299">
        <f t="shared" si="63"/>
        <v>0</v>
      </c>
      <c s="300"/>
      <c s="307"/>
      <c s="300"/>
      <c s="300"/>
      <c s="307"/>
      <c s="308"/>
      <c s="311">
        <f t="shared" si="64"/>
        <v>0</v>
      </c>
      <c s="310">
        <f t="shared" si="65"/>
        <v>0</v>
      </c>
      <c s="309"/>
      <c s="309"/>
      <c s="315"/>
    </row>
    <row r="1020" spans="6:18" ht="15.75">
      <c r="F1020" s="15">
        <f t="shared" si="62"/>
        <v>0</v>
      </c>
      <c s="299">
        <f t="shared" si="63"/>
        <v>0</v>
      </c>
      <c s="300"/>
      <c s="307"/>
      <c s="300"/>
      <c s="300"/>
      <c s="307"/>
      <c s="308"/>
      <c s="311">
        <f t="shared" si="64"/>
        <v>0</v>
      </c>
      <c s="310">
        <f t="shared" si="65"/>
        <v>0</v>
      </c>
      <c s="309"/>
      <c s="309"/>
      <c s="315"/>
    </row>
    <row r="1021" spans="6:18" ht="15.75">
      <c r="F1021" s="15">
        <f t="shared" si="62"/>
        <v>0</v>
      </c>
      <c s="299">
        <f t="shared" si="63"/>
        <v>0</v>
      </c>
      <c s="300"/>
      <c s="307"/>
      <c s="300"/>
      <c s="300"/>
      <c s="307"/>
      <c s="308"/>
      <c s="311">
        <f t="shared" si="64"/>
        <v>0</v>
      </c>
      <c s="310">
        <f t="shared" si="65"/>
        <v>0</v>
      </c>
      <c s="309"/>
      <c s="309"/>
      <c s="315"/>
    </row>
    <row r="1022" spans="6:18" ht="15.75">
      <c r="F1022" s="15">
        <f t="shared" si="62"/>
        <v>0</v>
      </c>
      <c s="299">
        <f t="shared" si="63"/>
        <v>0</v>
      </c>
      <c s="300"/>
      <c s="307"/>
      <c s="300"/>
      <c s="300"/>
      <c s="307"/>
      <c s="308"/>
      <c s="311">
        <f t="shared" si="64"/>
        <v>0</v>
      </c>
      <c s="310">
        <f t="shared" si="65"/>
        <v>0</v>
      </c>
      <c s="309"/>
      <c s="309"/>
      <c s="315"/>
    </row>
    <row r="1023" spans="6:18" ht="15.75">
      <c r="F1023" s="15">
        <f t="shared" si="62"/>
        <v>0</v>
      </c>
      <c s="299">
        <f t="shared" si="63"/>
        <v>0</v>
      </c>
      <c s="300"/>
      <c s="307"/>
      <c s="300"/>
      <c s="300"/>
      <c s="307"/>
      <c s="308"/>
      <c s="311">
        <f t="shared" si="64"/>
        <v>0</v>
      </c>
      <c s="310">
        <f t="shared" si="65"/>
        <v>0</v>
      </c>
      <c s="309"/>
      <c s="309"/>
      <c s="315"/>
    </row>
    <row r="1024" spans="6:18" ht="15.75">
      <c r="F1024" s="15">
        <f t="shared" si="62"/>
        <v>0</v>
      </c>
      <c s="299">
        <f t="shared" si="63"/>
        <v>0</v>
      </c>
      <c s="300"/>
      <c s="307"/>
      <c s="300"/>
      <c s="300"/>
      <c s="307"/>
      <c s="308"/>
      <c s="311">
        <f t="shared" si="64"/>
        <v>0</v>
      </c>
      <c s="310">
        <f t="shared" si="65"/>
        <v>0</v>
      </c>
      <c s="309"/>
      <c s="309"/>
      <c s="315"/>
    </row>
    <row r="1025" spans="6:18" ht="15.75">
      <c r="F1025" s="15">
        <f t="shared" si="62"/>
        <v>0</v>
      </c>
      <c s="299">
        <f t="shared" si="63"/>
        <v>0</v>
      </c>
      <c s="300"/>
      <c s="307"/>
      <c s="300"/>
      <c s="300"/>
      <c s="307"/>
      <c s="308"/>
      <c s="311">
        <f t="shared" si="64"/>
        <v>0</v>
      </c>
      <c s="310">
        <f t="shared" si="65"/>
        <v>0</v>
      </c>
      <c s="309"/>
      <c s="309"/>
      <c s="315"/>
    </row>
    <row r="1026" spans="6:18" ht="15.75">
      <c r="F1026" s="15">
        <f t="shared" si="62"/>
        <v>0</v>
      </c>
      <c s="299">
        <f t="shared" si="63"/>
        <v>0</v>
      </c>
      <c s="300"/>
      <c s="307"/>
      <c s="300"/>
      <c s="300"/>
      <c s="307"/>
      <c s="308"/>
      <c s="311">
        <f t="shared" si="64"/>
        <v>0</v>
      </c>
      <c s="310">
        <f t="shared" si="65"/>
        <v>0</v>
      </c>
      <c s="309"/>
      <c s="309"/>
      <c s="315"/>
    </row>
    <row r="1027" spans="6:18" ht="15.75">
      <c r="F1027" s="15">
        <f t="shared" si="62"/>
        <v>0</v>
      </c>
      <c s="299">
        <f t="shared" si="63"/>
        <v>0</v>
      </c>
      <c s="300"/>
      <c s="307"/>
      <c s="300"/>
      <c s="300"/>
      <c s="307"/>
      <c s="308"/>
      <c s="311">
        <f t="shared" si="64"/>
        <v>0</v>
      </c>
      <c s="310">
        <f t="shared" si="65"/>
        <v>0</v>
      </c>
      <c s="309"/>
      <c s="309"/>
      <c s="315"/>
    </row>
    <row r="1028" spans="6:18" ht="15.75">
      <c r="F1028" s="15">
        <f t="shared" si="62"/>
        <v>0</v>
      </c>
      <c s="299">
        <f t="shared" si="63"/>
        <v>0</v>
      </c>
      <c s="300"/>
      <c s="307"/>
      <c s="300"/>
      <c s="300"/>
      <c s="307"/>
      <c s="308"/>
      <c s="311">
        <f t="shared" si="64"/>
        <v>0</v>
      </c>
      <c s="310">
        <f t="shared" si="65"/>
        <v>0</v>
      </c>
      <c s="309"/>
      <c s="309"/>
      <c s="315"/>
    </row>
    <row r="1029" spans="6:18" ht="15.75">
      <c r="F1029" s="15">
        <f t="shared" si="62"/>
        <v>0</v>
      </c>
      <c s="299">
        <f t="shared" si="63"/>
        <v>0</v>
      </c>
      <c s="300"/>
      <c s="307"/>
      <c s="300"/>
      <c s="300"/>
      <c s="307"/>
      <c s="308"/>
      <c s="311">
        <f t="shared" si="64"/>
        <v>0</v>
      </c>
      <c s="310">
        <f t="shared" si="65"/>
        <v>0</v>
      </c>
      <c s="309"/>
      <c s="309"/>
      <c s="315"/>
    </row>
    <row r="1030" spans="6:18" ht="15.75">
      <c r="F1030" s="15">
        <f t="shared" si="62"/>
        <v>0</v>
      </c>
      <c s="299">
        <f t="shared" si="63"/>
        <v>0</v>
      </c>
      <c s="300"/>
      <c s="307"/>
      <c s="300"/>
      <c s="300"/>
      <c s="307"/>
      <c s="308"/>
      <c s="311">
        <f t="shared" si="64"/>
        <v>0</v>
      </c>
      <c s="310">
        <f t="shared" si="65"/>
        <v>0</v>
      </c>
      <c s="309"/>
      <c s="309"/>
      <c s="315"/>
    </row>
    <row r="1031" spans="6:18" ht="15.75">
      <c r="F1031" s="15">
        <f t="shared" si="62"/>
        <v>0</v>
      </c>
      <c s="299">
        <f t="shared" si="63"/>
        <v>0</v>
      </c>
      <c s="300"/>
      <c s="307"/>
      <c s="300"/>
      <c s="300"/>
      <c s="307"/>
      <c s="308"/>
      <c s="311">
        <f t="shared" si="64"/>
        <v>0</v>
      </c>
      <c s="310">
        <f t="shared" si="65"/>
        <v>0</v>
      </c>
      <c s="309"/>
      <c s="309"/>
      <c s="315"/>
    </row>
    <row r="1032" spans="6:18" ht="15.75">
      <c r="F1032" s="15">
        <f t="shared" si="66" ref="F1032:F1095">IF(G1032&gt;=1,(IF(LEN(R1032)=0,(IF(N1032&gt;=18,1,0)),0)),0)</f>
        <v>0</v>
      </c>
      <c s="299">
        <f t="shared" si="63"/>
        <v>0</v>
      </c>
      <c s="300"/>
      <c s="307"/>
      <c s="300"/>
      <c s="300"/>
      <c s="307"/>
      <c s="308"/>
      <c s="311">
        <f t="shared" si="64"/>
        <v>0</v>
      </c>
      <c s="310">
        <f t="shared" si="65"/>
        <v>0</v>
      </c>
      <c s="309"/>
      <c s="309"/>
      <c s="315"/>
    </row>
    <row r="1033" spans="6:18" ht="15.75">
      <c r="F1033" s="15">
        <f t="shared" si="66"/>
        <v>0</v>
      </c>
      <c s="299">
        <f t="shared" si="67" ref="G1033:G1096">IFERROR(IF(LEN(J1033)&gt;=2,(IF(LEN(L1033)&gt;=1,1,0)),0),0)</f>
        <v>0</v>
      </c>
      <c s="300"/>
      <c s="307"/>
      <c s="300"/>
      <c s="300"/>
      <c s="307"/>
      <c s="308"/>
      <c s="311">
        <f t="shared" si="68" ref="N1033:N1096">IFERROR(IF(G1033&gt;=1,(IF(M1032&gt;=$B$1,ROUNDDOWN(($A$1-M1033)/365,0),0)),0),0)</f>
        <v>0</v>
      </c>
      <c s="310">
        <f t="shared" si="69" ref="O1033:O1096">IF(N1033&gt;=18,ROUNDDOWN((($A$1-M1033)-N1033*365)/30,0),0)</f>
        <v>0</v>
      </c>
      <c s="309"/>
      <c s="309"/>
      <c s="315"/>
    </row>
    <row r="1034" spans="6:18" ht="15.75">
      <c r="F1034" s="15">
        <f t="shared" si="66"/>
        <v>0</v>
      </c>
      <c s="299">
        <f t="shared" si="67"/>
        <v>0</v>
      </c>
      <c s="300"/>
      <c s="307"/>
      <c s="300"/>
      <c s="300"/>
      <c s="307"/>
      <c s="308"/>
      <c s="311">
        <f t="shared" si="68"/>
        <v>0</v>
      </c>
      <c s="310">
        <f t="shared" si="69"/>
        <v>0</v>
      </c>
      <c s="309"/>
      <c s="309"/>
      <c s="315"/>
    </row>
    <row r="1035" spans="6:18" ht="15.75">
      <c r="F1035" s="15">
        <f t="shared" si="66"/>
        <v>0</v>
      </c>
      <c s="299">
        <f t="shared" si="67"/>
        <v>0</v>
      </c>
      <c s="300"/>
      <c s="307"/>
      <c s="300"/>
      <c s="300"/>
      <c s="307"/>
      <c s="308"/>
      <c s="311">
        <f t="shared" si="68"/>
        <v>0</v>
      </c>
      <c s="310">
        <f t="shared" si="69"/>
        <v>0</v>
      </c>
      <c s="309"/>
      <c s="309"/>
      <c s="315"/>
    </row>
    <row r="1036" spans="6:18" ht="15.75">
      <c r="F1036" s="15">
        <f t="shared" si="66"/>
        <v>0</v>
      </c>
      <c s="299">
        <f t="shared" si="67"/>
        <v>0</v>
      </c>
      <c s="300"/>
      <c s="307"/>
      <c s="300"/>
      <c s="300"/>
      <c s="307"/>
      <c s="308"/>
      <c s="311">
        <f t="shared" si="68"/>
        <v>0</v>
      </c>
      <c s="310">
        <f t="shared" si="69"/>
        <v>0</v>
      </c>
      <c s="309"/>
      <c s="309"/>
      <c s="315"/>
    </row>
    <row r="1037" spans="6:18" ht="15.75">
      <c r="F1037" s="15">
        <f t="shared" si="66"/>
        <v>0</v>
      </c>
      <c s="299">
        <f t="shared" si="67"/>
        <v>0</v>
      </c>
      <c s="300"/>
      <c s="307"/>
      <c s="300"/>
      <c s="300"/>
      <c s="307"/>
      <c s="308"/>
      <c s="311">
        <f t="shared" si="68"/>
        <v>0</v>
      </c>
      <c s="310">
        <f t="shared" si="69"/>
        <v>0</v>
      </c>
      <c s="309"/>
      <c s="309"/>
      <c s="315"/>
    </row>
    <row r="1038" spans="6:18" ht="15.75">
      <c r="F1038" s="15">
        <f t="shared" si="66"/>
        <v>0</v>
      </c>
      <c s="299">
        <f t="shared" si="67"/>
        <v>0</v>
      </c>
      <c s="300"/>
      <c s="307"/>
      <c s="300"/>
      <c s="300"/>
      <c s="307"/>
      <c s="308"/>
      <c s="311">
        <f t="shared" si="68"/>
        <v>0</v>
      </c>
      <c s="310">
        <f t="shared" si="69"/>
        <v>0</v>
      </c>
      <c s="309"/>
      <c s="309"/>
      <c s="315"/>
    </row>
    <row r="1039" spans="6:18" ht="15.75">
      <c r="F1039" s="15">
        <f t="shared" si="66"/>
        <v>0</v>
      </c>
      <c s="299">
        <f t="shared" si="67"/>
        <v>0</v>
      </c>
      <c s="300"/>
      <c s="307"/>
      <c s="300"/>
      <c s="300"/>
      <c s="307"/>
      <c s="308"/>
      <c s="311">
        <f t="shared" si="68"/>
        <v>0</v>
      </c>
      <c s="310">
        <f t="shared" si="69"/>
        <v>0</v>
      </c>
      <c s="309"/>
      <c s="309"/>
      <c s="315"/>
    </row>
    <row r="1040" spans="6:18" ht="15.75">
      <c r="F1040" s="15">
        <f t="shared" si="66"/>
        <v>0</v>
      </c>
      <c s="299">
        <f t="shared" si="67"/>
        <v>0</v>
      </c>
      <c s="300"/>
      <c s="307"/>
      <c s="300"/>
      <c s="300"/>
      <c s="307"/>
      <c s="308"/>
      <c s="311">
        <f t="shared" si="68"/>
        <v>0</v>
      </c>
      <c s="310">
        <f t="shared" si="69"/>
        <v>0</v>
      </c>
      <c s="309"/>
      <c s="309"/>
      <c s="315"/>
    </row>
    <row r="1041" spans="6:18" ht="15.75">
      <c r="F1041" s="15">
        <f t="shared" si="66"/>
        <v>0</v>
      </c>
      <c s="299">
        <f t="shared" si="67"/>
        <v>0</v>
      </c>
      <c s="300"/>
      <c s="307"/>
      <c s="300"/>
      <c s="300"/>
      <c s="307"/>
      <c s="308"/>
      <c s="311">
        <f t="shared" si="68"/>
        <v>0</v>
      </c>
      <c s="310">
        <f t="shared" si="69"/>
        <v>0</v>
      </c>
      <c s="309"/>
      <c s="309"/>
      <c s="315"/>
    </row>
    <row r="1042" spans="6:18" ht="15.75">
      <c r="F1042" s="15">
        <f t="shared" si="66"/>
        <v>0</v>
      </c>
      <c s="299">
        <f t="shared" si="67"/>
        <v>0</v>
      </c>
      <c s="300"/>
      <c s="307"/>
      <c s="300"/>
      <c s="300"/>
      <c s="307"/>
      <c s="308"/>
      <c s="311">
        <f t="shared" si="68"/>
        <v>0</v>
      </c>
      <c s="310">
        <f t="shared" si="69"/>
        <v>0</v>
      </c>
      <c s="309"/>
      <c s="309"/>
      <c s="315"/>
    </row>
    <row r="1043" spans="6:18" ht="15.75">
      <c r="F1043" s="15">
        <f t="shared" si="66"/>
        <v>0</v>
      </c>
      <c s="299">
        <f t="shared" si="67"/>
        <v>0</v>
      </c>
      <c s="300"/>
      <c s="307"/>
      <c s="300"/>
      <c s="300"/>
      <c s="307"/>
      <c s="308"/>
      <c s="311">
        <f t="shared" si="68"/>
        <v>0</v>
      </c>
      <c s="310">
        <f t="shared" si="69"/>
        <v>0</v>
      </c>
      <c s="309"/>
      <c s="309"/>
      <c s="315"/>
    </row>
    <row r="1044" spans="6:18" ht="15.75">
      <c r="F1044" s="15">
        <f t="shared" si="66"/>
        <v>0</v>
      </c>
      <c s="299">
        <f t="shared" si="67"/>
        <v>0</v>
      </c>
      <c s="300"/>
      <c s="307"/>
      <c s="300"/>
      <c s="300"/>
      <c s="307"/>
      <c s="308"/>
      <c s="311">
        <f t="shared" si="68"/>
        <v>0</v>
      </c>
      <c s="310">
        <f t="shared" si="69"/>
        <v>0</v>
      </c>
      <c s="309"/>
      <c s="309"/>
      <c s="315"/>
    </row>
    <row r="1045" spans="6:18" ht="15.75">
      <c r="F1045" s="15">
        <f t="shared" si="66"/>
        <v>0</v>
      </c>
      <c s="299">
        <f t="shared" si="67"/>
        <v>0</v>
      </c>
      <c s="300"/>
      <c s="307"/>
      <c s="300"/>
      <c s="300"/>
      <c s="307"/>
      <c s="308"/>
      <c s="311">
        <f t="shared" si="68"/>
        <v>0</v>
      </c>
      <c s="310">
        <f t="shared" si="69"/>
        <v>0</v>
      </c>
      <c s="309"/>
      <c s="309"/>
      <c s="315"/>
    </row>
    <row r="1046" spans="6:18" ht="15.75">
      <c r="F1046" s="15">
        <f t="shared" si="66"/>
        <v>0</v>
      </c>
      <c s="299">
        <f t="shared" si="67"/>
        <v>0</v>
      </c>
      <c s="300"/>
      <c s="307"/>
      <c s="300"/>
      <c s="300"/>
      <c s="307"/>
      <c s="308"/>
      <c s="311">
        <f t="shared" si="68"/>
        <v>0</v>
      </c>
      <c s="310">
        <f t="shared" si="69"/>
        <v>0</v>
      </c>
      <c s="309"/>
      <c s="309"/>
      <c s="315"/>
    </row>
    <row r="1047" spans="6:18" ht="15.75">
      <c r="F1047" s="15">
        <f t="shared" si="66"/>
        <v>0</v>
      </c>
      <c s="299">
        <f t="shared" si="67"/>
        <v>0</v>
      </c>
      <c s="300"/>
      <c s="307"/>
      <c s="300"/>
      <c s="300"/>
      <c s="307"/>
      <c s="308"/>
      <c s="311">
        <f t="shared" si="68"/>
        <v>0</v>
      </c>
      <c s="310">
        <f t="shared" si="69"/>
        <v>0</v>
      </c>
      <c s="309"/>
      <c s="309"/>
      <c s="315"/>
    </row>
    <row r="1048" spans="6:18" ht="15.75">
      <c r="F1048" s="15">
        <f t="shared" si="66"/>
        <v>0</v>
      </c>
      <c s="299">
        <f t="shared" si="67"/>
        <v>0</v>
      </c>
      <c s="300"/>
      <c s="307"/>
      <c s="300"/>
      <c s="300"/>
      <c s="307"/>
      <c s="308"/>
      <c s="311">
        <f t="shared" si="68"/>
        <v>0</v>
      </c>
      <c s="310">
        <f t="shared" si="69"/>
        <v>0</v>
      </c>
      <c s="309"/>
      <c s="309"/>
      <c s="315"/>
    </row>
    <row r="1049" spans="6:18" ht="15.75">
      <c r="F1049" s="15">
        <f t="shared" si="66"/>
        <v>0</v>
      </c>
      <c s="299">
        <f t="shared" si="67"/>
        <v>0</v>
      </c>
      <c s="300"/>
      <c s="307"/>
      <c s="300"/>
      <c s="300"/>
      <c s="307"/>
      <c s="308"/>
      <c s="311">
        <f t="shared" si="68"/>
        <v>0</v>
      </c>
      <c s="310">
        <f t="shared" si="69"/>
        <v>0</v>
      </c>
      <c s="309"/>
      <c s="309"/>
      <c s="315"/>
    </row>
    <row r="1050" spans="6:18" ht="15.75">
      <c r="F1050" s="15">
        <f t="shared" si="66"/>
        <v>0</v>
      </c>
      <c s="299">
        <f t="shared" si="67"/>
        <v>0</v>
      </c>
      <c s="300"/>
      <c s="307"/>
      <c s="300"/>
      <c s="300"/>
      <c s="307"/>
      <c s="308"/>
      <c s="311">
        <f t="shared" si="68"/>
        <v>0</v>
      </c>
      <c s="310">
        <f t="shared" si="69"/>
        <v>0</v>
      </c>
      <c s="309"/>
      <c s="309"/>
      <c s="315"/>
    </row>
    <row r="1051" spans="6:18" ht="15.75">
      <c r="F1051" s="15">
        <f t="shared" si="66"/>
        <v>0</v>
      </c>
      <c s="299">
        <f t="shared" si="67"/>
        <v>0</v>
      </c>
      <c s="300"/>
      <c s="307"/>
      <c s="300"/>
      <c s="300"/>
      <c s="307"/>
      <c s="308"/>
      <c s="311">
        <f t="shared" si="68"/>
        <v>0</v>
      </c>
      <c s="310">
        <f t="shared" si="69"/>
        <v>0</v>
      </c>
      <c s="309"/>
      <c s="309"/>
      <c s="315"/>
    </row>
    <row r="1052" spans="6:18" ht="15.75">
      <c r="F1052" s="15">
        <f t="shared" si="66"/>
        <v>0</v>
      </c>
      <c s="299">
        <f t="shared" si="67"/>
        <v>0</v>
      </c>
      <c s="300"/>
      <c s="307"/>
      <c s="300"/>
      <c s="300"/>
      <c s="307"/>
      <c s="308"/>
      <c s="311">
        <f t="shared" si="68"/>
        <v>0</v>
      </c>
      <c s="310">
        <f t="shared" si="69"/>
        <v>0</v>
      </c>
      <c s="309"/>
      <c s="309"/>
      <c s="315"/>
    </row>
    <row r="1053" spans="6:18" ht="15.75">
      <c r="F1053" s="15">
        <f t="shared" si="66"/>
        <v>0</v>
      </c>
      <c s="299">
        <f t="shared" si="67"/>
        <v>0</v>
      </c>
      <c s="300"/>
      <c s="307"/>
      <c s="300"/>
      <c s="300"/>
      <c s="307"/>
      <c s="308"/>
      <c s="311">
        <f t="shared" si="68"/>
        <v>0</v>
      </c>
      <c s="310">
        <f t="shared" si="69"/>
        <v>0</v>
      </c>
      <c s="309"/>
      <c s="309"/>
      <c s="315"/>
    </row>
    <row r="1054" spans="6:18" ht="15.75">
      <c r="F1054" s="15">
        <f t="shared" si="66"/>
        <v>0</v>
      </c>
      <c s="299">
        <f t="shared" si="67"/>
        <v>0</v>
      </c>
      <c s="300"/>
      <c s="307"/>
      <c s="300"/>
      <c s="300"/>
      <c s="307"/>
      <c s="308"/>
      <c s="311">
        <f t="shared" si="68"/>
        <v>0</v>
      </c>
      <c s="310">
        <f t="shared" si="69"/>
        <v>0</v>
      </c>
      <c s="309"/>
      <c s="309"/>
      <c s="315"/>
    </row>
    <row r="1055" spans="6:18" ht="15.75">
      <c r="F1055" s="15">
        <f t="shared" si="66"/>
        <v>0</v>
      </c>
      <c s="299">
        <f t="shared" si="67"/>
        <v>0</v>
      </c>
      <c s="300"/>
      <c s="307"/>
      <c s="300"/>
      <c s="300"/>
      <c s="307"/>
      <c s="308"/>
      <c s="311">
        <f t="shared" si="68"/>
        <v>0</v>
      </c>
      <c s="310">
        <f t="shared" si="69"/>
        <v>0</v>
      </c>
      <c s="309"/>
      <c s="309"/>
      <c s="315"/>
    </row>
    <row r="1056" spans="6:18" ht="15.75">
      <c r="F1056" s="15">
        <f t="shared" si="66"/>
        <v>0</v>
      </c>
      <c s="299">
        <f t="shared" si="67"/>
        <v>0</v>
      </c>
      <c s="300"/>
      <c s="307"/>
      <c s="300"/>
      <c s="300"/>
      <c s="307"/>
      <c s="308"/>
      <c s="311">
        <f t="shared" si="68"/>
        <v>0</v>
      </c>
      <c s="310">
        <f t="shared" si="69"/>
        <v>0</v>
      </c>
      <c s="309"/>
      <c s="309"/>
      <c s="315"/>
    </row>
    <row r="1057" spans="6:18" ht="15.75">
      <c r="F1057" s="15">
        <f t="shared" si="66"/>
        <v>0</v>
      </c>
      <c s="299">
        <f t="shared" si="67"/>
        <v>0</v>
      </c>
      <c s="300"/>
      <c s="307"/>
      <c s="300"/>
      <c s="300"/>
      <c s="307"/>
      <c s="308"/>
      <c s="311">
        <f t="shared" si="68"/>
        <v>0</v>
      </c>
      <c s="310">
        <f t="shared" si="69"/>
        <v>0</v>
      </c>
      <c s="309"/>
      <c s="309"/>
      <c s="315"/>
    </row>
    <row r="1058" spans="6:18" ht="15.75">
      <c r="F1058" s="15">
        <f t="shared" si="66"/>
        <v>0</v>
      </c>
      <c s="299">
        <f t="shared" si="67"/>
        <v>0</v>
      </c>
      <c s="300"/>
      <c s="307"/>
      <c s="300"/>
      <c s="300"/>
      <c s="307"/>
      <c s="308"/>
      <c s="311">
        <f t="shared" si="68"/>
        <v>0</v>
      </c>
      <c s="310">
        <f t="shared" si="69"/>
        <v>0</v>
      </c>
      <c s="309"/>
      <c s="309"/>
      <c s="315"/>
    </row>
    <row r="1059" spans="6:18" ht="15.75">
      <c r="F1059" s="15">
        <f t="shared" si="66"/>
        <v>0</v>
      </c>
      <c s="299">
        <f t="shared" si="67"/>
        <v>0</v>
      </c>
      <c s="300"/>
      <c s="307"/>
      <c s="300"/>
      <c s="300"/>
      <c s="307"/>
      <c s="308"/>
      <c s="311">
        <f t="shared" si="68"/>
        <v>0</v>
      </c>
      <c s="310">
        <f t="shared" si="69"/>
        <v>0</v>
      </c>
      <c s="309"/>
      <c s="309"/>
      <c s="315"/>
    </row>
    <row r="1060" spans="6:18" ht="15.75">
      <c r="F1060" s="15">
        <f t="shared" si="66"/>
        <v>0</v>
      </c>
      <c s="299">
        <f t="shared" si="67"/>
        <v>0</v>
      </c>
      <c s="300"/>
      <c s="307"/>
      <c s="300"/>
      <c s="300"/>
      <c s="307"/>
      <c s="308"/>
      <c s="311">
        <f t="shared" si="68"/>
        <v>0</v>
      </c>
      <c s="310">
        <f t="shared" si="69"/>
        <v>0</v>
      </c>
      <c s="309"/>
      <c s="309"/>
      <c s="315"/>
    </row>
    <row r="1061" spans="6:18" ht="15.75">
      <c r="F1061" s="15">
        <f t="shared" si="66"/>
        <v>0</v>
      </c>
      <c s="299">
        <f t="shared" si="67"/>
        <v>0</v>
      </c>
      <c s="300"/>
      <c s="307"/>
      <c s="300"/>
      <c s="300"/>
      <c s="307"/>
      <c s="308"/>
      <c s="311">
        <f t="shared" si="68"/>
        <v>0</v>
      </c>
      <c s="310">
        <f t="shared" si="69"/>
        <v>0</v>
      </c>
      <c s="309"/>
      <c s="309"/>
      <c s="315"/>
    </row>
    <row r="1062" spans="6:18" ht="15.75">
      <c r="F1062" s="15">
        <f t="shared" si="66"/>
        <v>0</v>
      </c>
      <c s="299">
        <f t="shared" si="67"/>
        <v>0</v>
      </c>
      <c s="300"/>
      <c s="307"/>
      <c s="300"/>
      <c s="300"/>
      <c s="307"/>
      <c s="308"/>
      <c s="311">
        <f t="shared" si="68"/>
        <v>0</v>
      </c>
      <c s="310">
        <f t="shared" si="69"/>
        <v>0</v>
      </c>
      <c s="309"/>
      <c s="309"/>
      <c s="315"/>
    </row>
    <row r="1063" spans="6:18" ht="15.75">
      <c r="F1063" s="15">
        <f t="shared" si="66"/>
        <v>0</v>
      </c>
      <c s="299">
        <f t="shared" si="67"/>
        <v>0</v>
      </c>
      <c s="300"/>
      <c s="307"/>
      <c s="300"/>
      <c s="300"/>
      <c s="307"/>
      <c s="308"/>
      <c s="311">
        <f t="shared" si="68"/>
        <v>0</v>
      </c>
      <c s="310">
        <f t="shared" si="69"/>
        <v>0</v>
      </c>
      <c s="309"/>
      <c s="309"/>
      <c s="315"/>
    </row>
    <row r="1064" spans="6:18" ht="15.75">
      <c r="F1064" s="15">
        <f t="shared" si="66"/>
        <v>0</v>
      </c>
      <c s="299">
        <f t="shared" si="67"/>
        <v>0</v>
      </c>
      <c s="300"/>
      <c s="307"/>
      <c s="300"/>
      <c s="300"/>
      <c s="307"/>
      <c s="308"/>
      <c s="311">
        <f t="shared" si="68"/>
        <v>0</v>
      </c>
      <c s="310">
        <f t="shared" si="69"/>
        <v>0</v>
      </c>
      <c s="309"/>
      <c s="309"/>
      <c s="315"/>
    </row>
    <row r="1065" spans="6:18" ht="15.75">
      <c r="F1065" s="15">
        <f t="shared" si="66"/>
        <v>0</v>
      </c>
      <c s="299">
        <f t="shared" si="67"/>
        <v>0</v>
      </c>
      <c s="300"/>
      <c s="307"/>
      <c s="300"/>
      <c s="300"/>
      <c s="307"/>
      <c s="308"/>
      <c s="311">
        <f t="shared" si="68"/>
        <v>0</v>
      </c>
      <c s="310">
        <f t="shared" si="69"/>
        <v>0</v>
      </c>
      <c s="309"/>
      <c s="309"/>
      <c s="315"/>
    </row>
    <row r="1066" spans="6:18" ht="15.75">
      <c r="F1066" s="15">
        <f t="shared" si="66"/>
        <v>0</v>
      </c>
      <c s="299">
        <f t="shared" si="67"/>
        <v>0</v>
      </c>
      <c s="300"/>
      <c s="307"/>
      <c s="300"/>
      <c s="300"/>
      <c s="307"/>
      <c s="308"/>
      <c s="311">
        <f t="shared" si="68"/>
        <v>0</v>
      </c>
      <c s="310">
        <f t="shared" si="69"/>
        <v>0</v>
      </c>
      <c s="309"/>
      <c s="309"/>
      <c s="315"/>
    </row>
    <row r="1067" spans="6:18" ht="15.75">
      <c r="F1067" s="15">
        <f t="shared" si="66"/>
        <v>0</v>
      </c>
      <c s="299">
        <f t="shared" si="67"/>
        <v>0</v>
      </c>
      <c s="300"/>
      <c s="307"/>
      <c s="300"/>
      <c s="300"/>
      <c s="307"/>
      <c s="308"/>
      <c s="311">
        <f t="shared" si="68"/>
        <v>0</v>
      </c>
      <c s="310">
        <f t="shared" si="69"/>
        <v>0</v>
      </c>
      <c s="309"/>
      <c s="309"/>
      <c s="315"/>
    </row>
    <row r="1068" spans="6:18" ht="15.75">
      <c r="F1068" s="15">
        <f t="shared" si="66"/>
        <v>0</v>
      </c>
      <c s="299">
        <f t="shared" si="67"/>
        <v>0</v>
      </c>
      <c s="300"/>
      <c s="307"/>
      <c s="300"/>
      <c s="300"/>
      <c s="307"/>
      <c s="308"/>
      <c s="311">
        <f t="shared" si="68"/>
        <v>0</v>
      </c>
      <c s="310">
        <f t="shared" si="69"/>
        <v>0</v>
      </c>
      <c s="309"/>
      <c s="309"/>
      <c s="315"/>
    </row>
    <row r="1069" spans="6:18" ht="15.75">
      <c r="F1069" s="15">
        <f t="shared" si="66"/>
        <v>0</v>
      </c>
      <c s="299">
        <f t="shared" si="67"/>
        <v>0</v>
      </c>
      <c s="300"/>
      <c s="307"/>
      <c s="300"/>
      <c s="300"/>
      <c s="307"/>
      <c s="308"/>
      <c s="311">
        <f t="shared" si="68"/>
        <v>0</v>
      </c>
      <c s="310">
        <f t="shared" si="69"/>
        <v>0</v>
      </c>
      <c s="309"/>
      <c s="309"/>
      <c s="315"/>
    </row>
    <row r="1070" spans="6:18" ht="15.75">
      <c r="F1070" s="15">
        <f t="shared" si="66"/>
        <v>0</v>
      </c>
      <c s="299">
        <f t="shared" si="67"/>
        <v>0</v>
      </c>
      <c s="300"/>
      <c s="307"/>
      <c s="300"/>
      <c s="300"/>
      <c s="307"/>
      <c s="308"/>
      <c s="311">
        <f t="shared" si="68"/>
        <v>0</v>
      </c>
      <c s="310">
        <f t="shared" si="69"/>
        <v>0</v>
      </c>
      <c s="309"/>
      <c s="309"/>
      <c s="315"/>
    </row>
    <row r="1071" spans="6:18" ht="15.75">
      <c r="F1071" s="15">
        <f t="shared" si="66"/>
        <v>0</v>
      </c>
      <c s="299">
        <f t="shared" si="67"/>
        <v>0</v>
      </c>
      <c s="300"/>
      <c s="307"/>
      <c s="300"/>
      <c s="300"/>
      <c s="307"/>
      <c s="308"/>
      <c s="311">
        <f t="shared" si="68"/>
        <v>0</v>
      </c>
      <c s="310">
        <f t="shared" si="69"/>
        <v>0</v>
      </c>
      <c s="309"/>
      <c s="309"/>
      <c s="315"/>
    </row>
    <row r="1072" spans="6:18" ht="15.75">
      <c r="F1072" s="15">
        <f t="shared" si="66"/>
        <v>0</v>
      </c>
      <c s="299">
        <f t="shared" si="67"/>
        <v>0</v>
      </c>
      <c s="300"/>
      <c s="307"/>
      <c s="300"/>
      <c s="300"/>
      <c s="307"/>
      <c s="308"/>
      <c s="311">
        <f t="shared" si="68"/>
        <v>0</v>
      </c>
      <c s="310">
        <f t="shared" si="69"/>
        <v>0</v>
      </c>
      <c s="309"/>
      <c s="309"/>
      <c s="315"/>
    </row>
    <row r="1073" spans="6:18" ht="15.75">
      <c r="F1073" s="15">
        <f t="shared" si="66"/>
        <v>0</v>
      </c>
      <c s="299">
        <f t="shared" si="67"/>
        <v>0</v>
      </c>
      <c s="300"/>
      <c s="307"/>
      <c s="300"/>
      <c s="300"/>
      <c s="307"/>
      <c s="308"/>
      <c s="311">
        <f t="shared" si="68"/>
        <v>0</v>
      </c>
      <c s="310">
        <f t="shared" si="69"/>
        <v>0</v>
      </c>
      <c s="309"/>
      <c s="309"/>
      <c s="315"/>
    </row>
    <row r="1074" spans="6:18" ht="15.75">
      <c r="F1074" s="15">
        <f t="shared" si="66"/>
        <v>0</v>
      </c>
      <c s="299">
        <f t="shared" si="67"/>
        <v>0</v>
      </c>
      <c s="300"/>
      <c s="307"/>
      <c s="300"/>
      <c s="300"/>
      <c s="307"/>
      <c s="308"/>
      <c s="311">
        <f t="shared" si="68"/>
        <v>0</v>
      </c>
      <c s="310">
        <f t="shared" si="69"/>
        <v>0</v>
      </c>
      <c s="309"/>
      <c s="309"/>
      <c s="315"/>
    </row>
    <row r="1075" spans="6:18" ht="15.75">
      <c r="F1075" s="15">
        <f t="shared" si="66"/>
        <v>0</v>
      </c>
      <c s="299">
        <f t="shared" si="67"/>
        <v>0</v>
      </c>
      <c s="300"/>
      <c s="307"/>
      <c s="300"/>
      <c s="300"/>
      <c s="307"/>
      <c s="308"/>
      <c s="311">
        <f t="shared" si="68"/>
        <v>0</v>
      </c>
      <c s="310">
        <f t="shared" si="69"/>
        <v>0</v>
      </c>
      <c s="309"/>
      <c s="309"/>
      <c s="315"/>
    </row>
    <row r="1076" spans="6:18" ht="15.75">
      <c r="F1076" s="15">
        <f t="shared" si="66"/>
        <v>0</v>
      </c>
      <c s="299">
        <f t="shared" si="67"/>
        <v>0</v>
      </c>
      <c s="300"/>
      <c s="307"/>
      <c s="300"/>
      <c s="300"/>
      <c s="307"/>
      <c s="308"/>
      <c s="311">
        <f t="shared" si="68"/>
        <v>0</v>
      </c>
      <c s="310">
        <f t="shared" si="69"/>
        <v>0</v>
      </c>
      <c s="309"/>
      <c s="309"/>
      <c s="315"/>
    </row>
    <row r="1077" spans="6:18" ht="15.75">
      <c r="F1077" s="15">
        <f t="shared" si="66"/>
        <v>0</v>
      </c>
      <c s="299">
        <f t="shared" si="67"/>
        <v>0</v>
      </c>
      <c s="300"/>
      <c s="307"/>
      <c s="300"/>
      <c s="300"/>
      <c s="307"/>
      <c s="308"/>
      <c s="311">
        <f t="shared" si="68"/>
        <v>0</v>
      </c>
      <c s="310">
        <f t="shared" si="69"/>
        <v>0</v>
      </c>
      <c s="309"/>
      <c s="309"/>
      <c s="315"/>
    </row>
    <row r="1078" spans="6:18" ht="15.75">
      <c r="F1078" s="15">
        <f t="shared" si="66"/>
        <v>0</v>
      </c>
      <c s="299">
        <f t="shared" si="67"/>
        <v>0</v>
      </c>
      <c s="300"/>
      <c s="307"/>
      <c s="300"/>
      <c s="300"/>
      <c s="307"/>
      <c s="308"/>
      <c s="311">
        <f t="shared" si="68"/>
        <v>0</v>
      </c>
      <c s="310">
        <f t="shared" si="69"/>
        <v>0</v>
      </c>
      <c s="309"/>
      <c s="309"/>
      <c s="315"/>
    </row>
    <row r="1079" spans="6:18" ht="15.75">
      <c r="F1079" s="15">
        <f t="shared" si="66"/>
        <v>0</v>
      </c>
      <c s="299">
        <f t="shared" si="67"/>
        <v>0</v>
      </c>
      <c s="300"/>
      <c s="307"/>
      <c s="300"/>
      <c s="300"/>
      <c s="307"/>
      <c s="308"/>
      <c s="311">
        <f t="shared" si="68"/>
        <v>0</v>
      </c>
      <c s="310">
        <f t="shared" si="69"/>
        <v>0</v>
      </c>
      <c s="309"/>
      <c s="309"/>
      <c s="315"/>
    </row>
    <row r="1080" spans="6:18" ht="15.75">
      <c r="F1080" s="15">
        <f t="shared" si="66"/>
        <v>0</v>
      </c>
      <c s="299">
        <f t="shared" si="67"/>
        <v>0</v>
      </c>
      <c s="300"/>
      <c s="307"/>
      <c s="300"/>
      <c s="300"/>
      <c s="307"/>
      <c s="308"/>
      <c s="311">
        <f t="shared" si="68"/>
        <v>0</v>
      </c>
      <c s="310">
        <f t="shared" si="69"/>
        <v>0</v>
      </c>
      <c s="309"/>
      <c s="309"/>
      <c s="315"/>
    </row>
    <row r="1081" spans="6:18" ht="15.75">
      <c r="F1081" s="15">
        <f t="shared" si="66"/>
        <v>0</v>
      </c>
      <c s="299">
        <f t="shared" si="67"/>
        <v>0</v>
      </c>
      <c s="300"/>
      <c s="307"/>
      <c s="300"/>
      <c s="300"/>
      <c s="307"/>
      <c s="308"/>
      <c s="311">
        <f t="shared" si="68"/>
        <v>0</v>
      </c>
      <c s="310">
        <f t="shared" si="69"/>
        <v>0</v>
      </c>
      <c s="309"/>
      <c s="309"/>
      <c s="315"/>
    </row>
    <row r="1082" spans="6:18" ht="15.75">
      <c r="F1082" s="15">
        <f t="shared" si="66"/>
        <v>0</v>
      </c>
      <c s="299">
        <f t="shared" si="67"/>
        <v>0</v>
      </c>
      <c s="300"/>
      <c s="307"/>
      <c s="300"/>
      <c s="300"/>
      <c s="307"/>
      <c s="308"/>
      <c s="311">
        <f t="shared" si="68"/>
        <v>0</v>
      </c>
      <c s="310">
        <f t="shared" si="69"/>
        <v>0</v>
      </c>
      <c s="309"/>
      <c s="309"/>
      <c s="315"/>
    </row>
    <row r="1083" spans="6:18" ht="15.75">
      <c r="F1083" s="15">
        <f t="shared" si="66"/>
        <v>0</v>
      </c>
      <c s="299">
        <f t="shared" si="67"/>
        <v>0</v>
      </c>
      <c s="300"/>
      <c s="307"/>
      <c s="300"/>
      <c s="300"/>
      <c s="307"/>
      <c s="308"/>
      <c s="311">
        <f t="shared" si="68"/>
        <v>0</v>
      </c>
      <c s="310">
        <f t="shared" si="69"/>
        <v>0</v>
      </c>
      <c s="309"/>
      <c s="309"/>
      <c s="315"/>
    </row>
    <row r="1084" spans="6:18" ht="15.75">
      <c r="F1084" s="15">
        <f t="shared" si="66"/>
        <v>0</v>
      </c>
      <c s="299">
        <f t="shared" si="67"/>
        <v>0</v>
      </c>
      <c s="300"/>
      <c s="307"/>
      <c s="300"/>
      <c s="300"/>
      <c s="307"/>
      <c s="308"/>
      <c s="311">
        <f t="shared" si="68"/>
        <v>0</v>
      </c>
      <c s="310">
        <f t="shared" si="69"/>
        <v>0</v>
      </c>
      <c s="309"/>
      <c s="309"/>
      <c s="315"/>
    </row>
    <row r="1085" spans="6:18" ht="15.75">
      <c r="F1085" s="15">
        <f t="shared" si="66"/>
        <v>0</v>
      </c>
      <c s="299">
        <f t="shared" si="67"/>
        <v>0</v>
      </c>
      <c s="300"/>
      <c s="307"/>
      <c s="300"/>
      <c s="300"/>
      <c s="307"/>
      <c s="308"/>
      <c s="311">
        <f t="shared" si="68"/>
        <v>0</v>
      </c>
      <c s="310">
        <f t="shared" si="69"/>
        <v>0</v>
      </c>
      <c s="309"/>
      <c s="309"/>
      <c s="315"/>
    </row>
    <row r="1086" spans="6:18" ht="15.75">
      <c r="F1086" s="15">
        <f t="shared" si="66"/>
        <v>0</v>
      </c>
      <c s="299">
        <f t="shared" si="67"/>
        <v>0</v>
      </c>
      <c s="300"/>
      <c s="307"/>
      <c s="300"/>
      <c s="300"/>
      <c s="307"/>
      <c s="308"/>
      <c s="311">
        <f t="shared" si="68"/>
        <v>0</v>
      </c>
      <c s="310">
        <f t="shared" si="69"/>
        <v>0</v>
      </c>
      <c s="309"/>
      <c s="309"/>
      <c s="315"/>
    </row>
    <row r="1087" spans="6:18" ht="15.75">
      <c r="F1087" s="15">
        <f t="shared" si="66"/>
        <v>0</v>
      </c>
      <c s="299">
        <f t="shared" si="67"/>
        <v>0</v>
      </c>
      <c s="300"/>
      <c s="307"/>
      <c s="300"/>
      <c s="300"/>
      <c s="307"/>
      <c s="308"/>
      <c s="311">
        <f t="shared" si="68"/>
        <v>0</v>
      </c>
      <c s="310">
        <f t="shared" si="69"/>
        <v>0</v>
      </c>
      <c s="309"/>
      <c s="309"/>
      <c s="315"/>
    </row>
    <row r="1088" spans="6:18" ht="15.75">
      <c r="F1088" s="15">
        <f t="shared" si="66"/>
        <v>0</v>
      </c>
      <c s="299">
        <f t="shared" si="67"/>
        <v>0</v>
      </c>
      <c s="300"/>
      <c s="307"/>
      <c s="300"/>
      <c s="300"/>
      <c s="307"/>
      <c s="308"/>
      <c s="311">
        <f t="shared" si="68"/>
        <v>0</v>
      </c>
      <c s="310">
        <f t="shared" si="69"/>
        <v>0</v>
      </c>
      <c s="309"/>
      <c s="309"/>
      <c s="315"/>
    </row>
    <row r="1089" spans="6:18" ht="15.75">
      <c r="F1089" s="15">
        <f t="shared" si="66"/>
        <v>0</v>
      </c>
      <c s="299">
        <f t="shared" si="67"/>
        <v>0</v>
      </c>
      <c s="300"/>
      <c s="307"/>
      <c s="300"/>
      <c s="300"/>
      <c s="307"/>
      <c s="308"/>
      <c s="311">
        <f t="shared" si="68"/>
        <v>0</v>
      </c>
      <c s="310">
        <f t="shared" si="69"/>
        <v>0</v>
      </c>
      <c s="309"/>
      <c s="309"/>
      <c s="315"/>
    </row>
    <row r="1090" spans="6:18" ht="15.75">
      <c r="F1090" s="15">
        <f t="shared" si="66"/>
        <v>0</v>
      </c>
      <c s="299">
        <f t="shared" si="67"/>
        <v>0</v>
      </c>
      <c s="300"/>
      <c s="307"/>
      <c s="300"/>
      <c s="300"/>
      <c s="307"/>
      <c s="308"/>
      <c s="311">
        <f t="shared" si="68"/>
        <v>0</v>
      </c>
      <c s="310">
        <f t="shared" si="69"/>
        <v>0</v>
      </c>
      <c s="309"/>
      <c s="309"/>
      <c s="315"/>
    </row>
    <row r="1091" spans="6:18" ht="15.75">
      <c r="F1091" s="15">
        <f t="shared" si="66"/>
        <v>0</v>
      </c>
      <c s="299">
        <f t="shared" si="67"/>
        <v>0</v>
      </c>
      <c s="300"/>
      <c s="307"/>
      <c s="300"/>
      <c s="300"/>
      <c s="307"/>
      <c s="308"/>
      <c s="311">
        <f t="shared" si="68"/>
        <v>0</v>
      </c>
      <c s="310">
        <f t="shared" si="69"/>
        <v>0</v>
      </c>
      <c s="309"/>
      <c s="309"/>
      <c s="315"/>
    </row>
    <row r="1092" spans="6:18" ht="15.75">
      <c r="F1092" s="15">
        <f t="shared" si="66"/>
        <v>0</v>
      </c>
      <c s="299">
        <f t="shared" si="67"/>
        <v>0</v>
      </c>
      <c s="300"/>
      <c s="307"/>
      <c s="300"/>
      <c s="300"/>
      <c s="307"/>
      <c s="308"/>
      <c s="311">
        <f t="shared" si="68"/>
        <v>0</v>
      </c>
      <c s="310">
        <f t="shared" si="69"/>
        <v>0</v>
      </c>
      <c s="309"/>
      <c s="309"/>
      <c s="315"/>
    </row>
    <row r="1093" spans="6:18" ht="15.75">
      <c r="F1093" s="15">
        <f t="shared" si="66"/>
        <v>0</v>
      </c>
      <c s="299">
        <f t="shared" si="67"/>
        <v>0</v>
      </c>
      <c s="300"/>
      <c s="307"/>
      <c s="300"/>
      <c s="300"/>
      <c s="307"/>
      <c s="308"/>
      <c s="311">
        <f t="shared" si="68"/>
        <v>0</v>
      </c>
      <c s="310">
        <f t="shared" si="69"/>
        <v>0</v>
      </c>
      <c s="309"/>
      <c s="309"/>
      <c s="315"/>
    </row>
    <row r="1094" spans="6:18" ht="15.75">
      <c r="F1094" s="15">
        <f t="shared" si="66"/>
        <v>0</v>
      </c>
      <c s="299">
        <f t="shared" si="67"/>
        <v>0</v>
      </c>
      <c s="300"/>
      <c s="307"/>
      <c s="300"/>
      <c s="300"/>
      <c s="307"/>
      <c s="308"/>
      <c s="311">
        <f t="shared" si="68"/>
        <v>0</v>
      </c>
      <c s="310">
        <f t="shared" si="69"/>
        <v>0</v>
      </c>
      <c s="309"/>
      <c s="309"/>
      <c s="315"/>
    </row>
    <row r="1095" spans="6:18" ht="15.75">
      <c r="F1095" s="15">
        <f t="shared" si="66"/>
        <v>0</v>
      </c>
      <c s="299">
        <f t="shared" si="67"/>
        <v>0</v>
      </c>
      <c s="300"/>
      <c s="307"/>
      <c s="300"/>
      <c s="300"/>
      <c s="307"/>
      <c s="308"/>
      <c s="311">
        <f t="shared" si="68"/>
        <v>0</v>
      </c>
      <c s="310">
        <f t="shared" si="69"/>
        <v>0</v>
      </c>
      <c s="309"/>
      <c s="309"/>
      <c s="315"/>
    </row>
    <row r="1096" spans="6:18" ht="15.75">
      <c r="F1096" s="15">
        <f t="shared" si="70" ref="F1096:F1159">IF(G1096&gt;=1,(IF(LEN(R1096)=0,(IF(N1096&gt;=18,1,0)),0)),0)</f>
        <v>0</v>
      </c>
      <c s="299">
        <f t="shared" si="67"/>
        <v>0</v>
      </c>
      <c s="300"/>
      <c s="307"/>
      <c s="300"/>
      <c s="300"/>
      <c s="307"/>
      <c s="308"/>
      <c s="311">
        <f t="shared" si="68"/>
        <v>0</v>
      </c>
      <c s="310">
        <f t="shared" si="69"/>
        <v>0</v>
      </c>
      <c s="309"/>
      <c s="309"/>
      <c s="315"/>
    </row>
    <row r="1097" spans="6:18" ht="15.75">
      <c r="F1097" s="15">
        <f t="shared" si="70"/>
        <v>0</v>
      </c>
      <c s="299">
        <f t="shared" si="71" ref="G1097:G1160">IFERROR(IF(LEN(J1097)&gt;=2,(IF(LEN(L1097)&gt;=1,1,0)),0),0)</f>
        <v>0</v>
      </c>
      <c s="300"/>
      <c s="307"/>
      <c s="300"/>
      <c s="300"/>
      <c s="307"/>
      <c s="308"/>
      <c s="311">
        <f t="shared" si="72" ref="N1097:N1160">IFERROR(IF(G1097&gt;=1,(IF(M1096&gt;=$B$1,ROUNDDOWN(($A$1-M1097)/365,0),0)),0),0)</f>
        <v>0</v>
      </c>
      <c s="310">
        <f t="shared" si="73" ref="O1097:O1160">IF(N1097&gt;=18,ROUNDDOWN((($A$1-M1097)-N1097*365)/30,0),0)</f>
        <v>0</v>
      </c>
      <c s="309"/>
      <c s="309"/>
      <c s="315"/>
    </row>
    <row r="1098" spans="6:18" ht="15.75">
      <c r="F1098" s="15">
        <f t="shared" si="70"/>
        <v>0</v>
      </c>
      <c s="299">
        <f t="shared" si="71"/>
        <v>0</v>
      </c>
      <c s="300"/>
      <c s="307"/>
      <c s="300"/>
      <c s="300"/>
      <c s="307"/>
      <c s="308"/>
      <c s="311">
        <f t="shared" si="72"/>
        <v>0</v>
      </c>
      <c s="310">
        <f t="shared" si="73"/>
        <v>0</v>
      </c>
      <c s="309"/>
      <c s="309"/>
      <c s="315"/>
    </row>
    <row r="1099" spans="6:18" ht="15.75">
      <c r="F1099" s="15">
        <f t="shared" si="70"/>
        <v>0</v>
      </c>
      <c s="299">
        <f t="shared" si="71"/>
        <v>0</v>
      </c>
      <c s="300"/>
      <c s="307"/>
      <c s="300"/>
      <c s="300"/>
      <c s="307"/>
      <c s="308"/>
      <c s="311">
        <f t="shared" si="72"/>
        <v>0</v>
      </c>
      <c s="310">
        <f t="shared" si="73"/>
        <v>0</v>
      </c>
      <c s="309"/>
      <c s="309"/>
      <c s="315"/>
    </row>
    <row r="1100" spans="6:18" ht="15.75">
      <c r="F1100" s="15">
        <f t="shared" si="70"/>
        <v>0</v>
      </c>
      <c s="299">
        <f t="shared" si="71"/>
        <v>0</v>
      </c>
      <c s="300"/>
      <c s="307"/>
      <c s="300"/>
      <c s="300"/>
      <c s="307"/>
      <c s="308"/>
      <c s="311">
        <f t="shared" si="72"/>
        <v>0</v>
      </c>
      <c s="310">
        <f t="shared" si="73"/>
        <v>0</v>
      </c>
      <c s="309"/>
      <c s="309"/>
      <c s="315"/>
    </row>
    <row r="1101" spans="6:18" ht="15.75">
      <c r="F1101" s="15">
        <f t="shared" si="70"/>
        <v>0</v>
      </c>
      <c s="299">
        <f t="shared" si="71"/>
        <v>0</v>
      </c>
      <c s="300"/>
      <c s="307"/>
      <c s="300"/>
      <c s="300"/>
      <c s="307"/>
      <c s="308"/>
      <c s="311">
        <f t="shared" si="72"/>
        <v>0</v>
      </c>
      <c s="310">
        <f t="shared" si="73"/>
        <v>0</v>
      </c>
      <c s="309"/>
      <c s="309"/>
      <c s="315"/>
    </row>
    <row r="1102" spans="6:18" ht="15.75">
      <c r="F1102" s="15">
        <f t="shared" si="70"/>
        <v>0</v>
      </c>
      <c s="299">
        <f t="shared" si="71"/>
        <v>0</v>
      </c>
      <c s="300"/>
      <c s="307"/>
      <c s="300"/>
      <c s="300"/>
      <c s="307"/>
      <c s="308"/>
      <c s="311">
        <f t="shared" si="72"/>
        <v>0</v>
      </c>
      <c s="310">
        <f t="shared" si="73"/>
        <v>0</v>
      </c>
      <c s="309"/>
      <c s="309"/>
      <c s="315"/>
    </row>
    <row r="1103" spans="6:18" ht="15.75">
      <c r="F1103" s="15">
        <f t="shared" si="70"/>
        <v>0</v>
      </c>
      <c s="299">
        <f t="shared" si="71"/>
        <v>0</v>
      </c>
      <c s="300"/>
      <c s="307"/>
      <c s="300"/>
      <c s="300"/>
      <c s="307"/>
      <c s="308"/>
      <c s="311">
        <f t="shared" si="72"/>
        <v>0</v>
      </c>
      <c s="310">
        <f t="shared" si="73"/>
        <v>0</v>
      </c>
      <c s="309"/>
      <c s="309"/>
      <c s="315"/>
    </row>
    <row r="1104" spans="6:18" ht="15.75">
      <c r="F1104" s="15">
        <f t="shared" si="70"/>
        <v>0</v>
      </c>
      <c s="299">
        <f t="shared" si="71"/>
        <v>0</v>
      </c>
      <c s="300"/>
      <c s="307"/>
      <c s="300"/>
      <c s="300"/>
      <c s="307"/>
      <c s="308"/>
      <c s="311">
        <f t="shared" si="72"/>
        <v>0</v>
      </c>
      <c s="310">
        <f t="shared" si="73"/>
        <v>0</v>
      </c>
      <c s="309"/>
      <c s="309"/>
      <c s="315"/>
    </row>
    <row r="1105" spans="6:18" ht="15.75">
      <c r="F1105" s="15">
        <f t="shared" si="70"/>
        <v>0</v>
      </c>
      <c s="299">
        <f t="shared" si="71"/>
        <v>0</v>
      </c>
      <c s="300"/>
      <c s="307"/>
      <c s="300"/>
      <c s="300"/>
      <c s="307"/>
      <c s="308"/>
      <c s="311">
        <f t="shared" si="72"/>
        <v>0</v>
      </c>
      <c s="310">
        <f t="shared" si="73"/>
        <v>0</v>
      </c>
      <c s="309"/>
      <c s="309"/>
      <c s="315"/>
    </row>
    <row r="1106" spans="6:18" ht="15.75">
      <c r="F1106" s="15">
        <f t="shared" si="70"/>
        <v>0</v>
      </c>
      <c s="299">
        <f t="shared" si="71"/>
        <v>0</v>
      </c>
      <c s="300"/>
      <c s="307"/>
      <c s="300"/>
      <c s="300"/>
      <c s="307"/>
      <c s="308"/>
      <c s="311">
        <f t="shared" si="72"/>
        <v>0</v>
      </c>
      <c s="310">
        <f t="shared" si="73"/>
        <v>0</v>
      </c>
      <c s="309"/>
      <c s="309"/>
      <c s="315"/>
    </row>
    <row r="1107" spans="6:18" ht="15.75">
      <c r="F1107" s="15">
        <f t="shared" si="70"/>
        <v>0</v>
      </c>
      <c s="299">
        <f t="shared" si="71"/>
        <v>0</v>
      </c>
      <c s="300"/>
      <c s="307"/>
      <c s="300"/>
      <c s="300"/>
      <c s="307"/>
      <c s="308"/>
      <c s="311">
        <f t="shared" si="72"/>
        <v>0</v>
      </c>
      <c s="310">
        <f t="shared" si="73"/>
        <v>0</v>
      </c>
      <c s="309"/>
      <c s="309"/>
      <c s="315"/>
    </row>
    <row r="1108" spans="6:18" ht="15.75">
      <c r="F1108" s="15">
        <f t="shared" si="70"/>
        <v>0</v>
      </c>
      <c s="299">
        <f t="shared" si="71"/>
        <v>0</v>
      </c>
      <c s="300"/>
      <c s="307"/>
      <c s="300"/>
      <c s="300"/>
      <c s="307"/>
      <c s="308"/>
      <c s="311">
        <f t="shared" si="72"/>
        <v>0</v>
      </c>
      <c s="310">
        <f t="shared" si="73"/>
        <v>0</v>
      </c>
      <c s="309"/>
      <c s="309"/>
      <c s="315"/>
    </row>
    <row r="1109" spans="6:18" ht="15.75">
      <c r="F1109" s="15">
        <f t="shared" si="70"/>
        <v>0</v>
      </c>
      <c s="299">
        <f t="shared" si="71"/>
        <v>0</v>
      </c>
      <c s="300"/>
      <c s="307"/>
      <c s="300"/>
      <c s="300"/>
      <c s="307"/>
      <c s="308"/>
      <c s="311">
        <f t="shared" si="72"/>
        <v>0</v>
      </c>
      <c s="310">
        <f t="shared" si="73"/>
        <v>0</v>
      </c>
      <c s="309"/>
      <c s="309"/>
      <c s="315"/>
    </row>
    <row r="1110" spans="6:18" ht="15.75">
      <c r="F1110" s="15">
        <f t="shared" si="70"/>
        <v>0</v>
      </c>
      <c s="299">
        <f t="shared" si="71"/>
        <v>0</v>
      </c>
      <c s="300"/>
      <c s="307"/>
      <c s="300"/>
      <c s="300"/>
      <c s="307"/>
      <c s="308"/>
      <c s="311">
        <f t="shared" si="72"/>
        <v>0</v>
      </c>
      <c s="310">
        <f t="shared" si="73"/>
        <v>0</v>
      </c>
      <c s="309"/>
      <c s="309"/>
      <c s="315"/>
    </row>
    <row r="1111" spans="6:18" ht="15.75">
      <c r="F1111" s="15">
        <f t="shared" si="70"/>
        <v>0</v>
      </c>
      <c s="299">
        <f t="shared" si="71"/>
        <v>0</v>
      </c>
      <c s="300"/>
      <c s="307"/>
      <c s="300"/>
      <c s="300"/>
      <c s="307"/>
      <c s="308"/>
      <c s="311">
        <f t="shared" si="72"/>
        <v>0</v>
      </c>
      <c s="310">
        <f t="shared" si="73"/>
        <v>0</v>
      </c>
      <c s="309"/>
      <c s="309"/>
      <c s="315"/>
    </row>
    <row r="1112" spans="6:18" ht="15.75">
      <c r="F1112" s="15">
        <f t="shared" si="70"/>
        <v>0</v>
      </c>
      <c s="299">
        <f t="shared" si="71"/>
        <v>0</v>
      </c>
      <c s="300"/>
      <c s="307"/>
      <c s="300"/>
      <c s="300"/>
      <c s="307"/>
      <c s="308"/>
      <c s="311">
        <f t="shared" si="72"/>
        <v>0</v>
      </c>
      <c s="310">
        <f t="shared" si="73"/>
        <v>0</v>
      </c>
      <c s="309"/>
      <c s="309"/>
      <c s="315"/>
    </row>
    <row r="1113" spans="6:18" ht="15.75">
      <c r="F1113" s="15">
        <f t="shared" si="70"/>
        <v>0</v>
      </c>
      <c s="299">
        <f t="shared" si="71"/>
        <v>0</v>
      </c>
      <c s="300"/>
      <c s="307"/>
      <c s="300"/>
      <c s="300"/>
      <c s="307"/>
      <c s="308"/>
      <c s="311">
        <f t="shared" si="72"/>
        <v>0</v>
      </c>
      <c s="310">
        <f t="shared" si="73"/>
        <v>0</v>
      </c>
      <c s="309"/>
      <c s="309"/>
      <c s="315"/>
    </row>
    <row r="1114" spans="6:18" ht="15.75">
      <c r="F1114" s="15">
        <f t="shared" si="70"/>
        <v>0</v>
      </c>
      <c s="299">
        <f t="shared" si="71"/>
        <v>0</v>
      </c>
      <c s="300"/>
      <c s="307"/>
      <c s="300"/>
      <c s="300"/>
      <c s="307"/>
      <c s="308"/>
      <c s="311">
        <f t="shared" si="72"/>
        <v>0</v>
      </c>
      <c s="310">
        <f t="shared" si="73"/>
        <v>0</v>
      </c>
      <c s="309"/>
      <c s="309"/>
      <c s="315"/>
    </row>
    <row r="1115" spans="6:18" ht="15.75">
      <c r="F1115" s="15">
        <f t="shared" si="70"/>
        <v>0</v>
      </c>
      <c s="299">
        <f t="shared" si="71"/>
        <v>0</v>
      </c>
      <c s="300"/>
      <c s="307"/>
      <c s="300"/>
      <c s="300"/>
      <c s="307"/>
      <c s="308"/>
      <c s="311">
        <f t="shared" si="72"/>
        <v>0</v>
      </c>
      <c s="310">
        <f t="shared" si="73"/>
        <v>0</v>
      </c>
      <c s="309"/>
      <c s="309"/>
      <c s="315"/>
    </row>
    <row r="1116" spans="6:18" ht="15.75">
      <c r="F1116" s="15">
        <f t="shared" si="70"/>
        <v>0</v>
      </c>
      <c s="299">
        <f t="shared" si="71"/>
        <v>0</v>
      </c>
      <c s="300"/>
      <c s="307"/>
      <c s="300"/>
      <c s="300"/>
      <c s="307"/>
      <c s="308"/>
      <c s="311">
        <f t="shared" si="72"/>
        <v>0</v>
      </c>
      <c s="310">
        <f t="shared" si="73"/>
        <v>0</v>
      </c>
      <c s="309"/>
      <c s="309"/>
      <c s="315"/>
    </row>
    <row r="1117" spans="6:18" ht="15.75">
      <c r="F1117" s="15">
        <f t="shared" si="70"/>
        <v>0</v>
      </c>
      <c s="299">
        <f t="shared" si="71"/>
        <v>0</v>
      </c>
      <c s="300"/>
      <c s="307"/>
      <c s="300"/>
      <c s="300"/>
      <c s="307"/>
      <c s="308"/>
      <c s="311">
        <f t="shared" si="72"/>
        <v>0</v>
      </c>
      <c s="310">
        <f t="shared" si="73"/>
        <v>0</v>
      </c>
      <c s="309"/>
      <c s="309"/>
      <c s="315"/>
    </row>
    <row r="1118" spans="6:18" ht="15.75">
      <c r="F1118" s="15">
        <f t="shared" si="70"/>
        <v>0</v>
      </c>
      <c s="299">
        <f t="shared" si="71"/>
        <v>0</v>
      </c>
      <c s="300"/>
      <c s="307"/>
      <c s="300"/>
      <c s="300"/>
      <c s="307"/>
      <c s="308"/>
      <c s="311">
        <f t="shared" si="72"/>
        <v>0</v>
      </c>
      <c s="310">
        <f t="shared" si="73"/>
        <v>0</v>
      </c>
      <c s="309"/>
      <c s="309"/>
      <c s="315"/>
    </row>
    <row r="1119" spans="6:18" ht="15.75">
      <c r="F1119" s="15">
        <f t="shared" si="70"/>
        <v>0</v>
      </c>
      <c s="299">
        <f t="shared" si="71"/>
        <v>0</v>
      </c>
      <c s="300"/>
      <c s="307"/>
      <c s="300"/>
      <c s="300"/>
      <c s="307"/>
      <c s="308"/>
      <c s="311">
        <f t="shared" si="72"/>
        <v>0</v>
      </c>
      <c s="310">
        <f t="shared" si="73"/>
        <v>0</v>
      </c>
      <c s="309"/>
      <c s="309"/>
      <c s="315"/>
    </row>
    <row r="1120" spans="6:18" ht="15.75">
      <c r="F1120" s="15">
        <f t="shared" si="70"/>
        <v>0</v>
      </c>
      <c s="299">
        <f t="shared" si="71"/>
        <v>0</v>
      </c>
      <c s="300"/>
      <c s="307"/>
      <c s="300"/>
      <c s="300"/>
      <c s="307"/>
      <c s="308"/>
      <c s="311">
        <f t="shared" si="72"/>
        <v>0</v>
      </c>
      <c s="310">
        <f t="shared" si="73"/>
        <v>0</v>
      </c>
      <c s="309"/>
      <c s="309"/>
      <c s="315"/>
    </row>
    <row r="1121" spans="6:18" ht="15.75">
      <c r="F1121" s="15">
        <f t="shared" si="70"/>
        <v>0</v>
      </c>
      <c s="299">
        <f t="shared" si="71"/>
        <v>0</v>
      </c>
      <c s="300"/>
      <c s="307"/>
      <c s="300"/>
      <c s="300"/>
      <c s="307"/>
      <c s="308"/>
      <c s="311">
        <f t="shared" si="72"/>
        <v>0</v>
      </c>
      <c s="310">
        <f t="shared" si="73"/>
        <v>0</v>
      </c>
      <c s="309"/>
      <c s="309"/>
      <c s="315"/>
    </row>
    <row r="1122" spans="6:18" ht="15.75">
      <c r="F1122" s="15">
        <f t="shared" si="70"/>
        <v>0</v>
      </c>
      <c s="299">
        <f t="shared" si="71"/>
        <v>0</v>
      </c>
      <c s="300"/>
      <c s="307"/>
      <c s="300"/>
      <c s="300"/>
      <c s="307"/>
      <c s="308"/>
      <c s="311">
        <f t="shared" si="72"/>
        <v>0</v>
      </c>
      <c s="310">
        <f t="shared" si="73"/>
        <v>0</v>
      </c>
      <c s="309"/>
      <c s="309"/>
      <c s="315"/>
    </row>
    <row r="1123" spans="6:18" ht="15.75">
      <c r="F1123" s="15">
        <f t="shared" si="70"/>
        <v>0</v>
      </c>
      <c s="299">
        <f t="shared" si="71"/>
        <v>0</v>
      </c>
      <c s="300"/>
      <c s="307"/>
      <c s="300"/>
      <c s="300"/>
      <c s="307"/>
      <c s="308"/>
      <c s="311">
        <f t="shared" si="72"/>
        <v>0</v>
      </c>
      <c s="310">
        <f t="shared" si="73"/>
        <v>0</v>
      </c>
      <c s="309"/>
      <c s="309"/>
      <c s="315"/>
    </row>
    <row r="1124" spans="6:18" ht="15.75">
      <c r="F1124" s="15">
        <f t="shared" si="70"/>
        <v>0</v>
      </c>
      <c s="299">
        <f t="shared" si="71"/>
        <v>0</v>
      </c>
      <c s="300"/>
      <c s="307"/>
      <c s="300"/>
      <c s="300"/>
      <c s="307"/>
      <c s="308"/>
      <c s="311">
        <f t="shared" si="72"/>
        <v>0</v>
      </c>
      <c s="310">
        <f t="shared" si="73"/>
        <v>0</v>
      </c>
      <c s="309"/>
      <c s="309"/>
      <c s="315"/>
    </row>
    <row r="1125" spans="6:18" ht="15.75">
      <c r="F1125" s="15">
        <f t="shared" si="70"/>
        <v>0</v>
      </c>
      <c s="299">
        <f t="shared" si="71"/>
        <v>0</v>
      </c>
      <c s="300"/>
      <c s="307"/>
      <c s="300"/>
      <c s="300"/>
      <c s="307"/>
      <c s="308"/>
      <c s="311">
        <f t="shared" si="72"/>
        <v>0</v>
      </c>
      <c s="310">
        <f t="shared" si="73"/>
        <v>0</v>
      </c>
      <c s="309"/>
      <c s="309"/>
      <c s="315"/>
    </row>
    <row r="1126" spans="6:18" ht="15.75">
      <c r="F1126" s="15">
        <f t="shared" si="70"/>
        <v>0</v>
      </c>
      <c s="299">
        <f t="shared" si="71"/>
        <v>0</v>
      </c>
      <c s="300"/>
      <c s="307"/>
      <c s="300"/>
      <c s="300"/>
      <c s="307"/>
      <c s="308"/>
      <c s="311">
        <f t="shared" si="72"/>
        <v>0</v>
      </c>
      <c s="310">
        <f t="shared" si="73"/>
        <v>0</v>
      </c>
      <c s="309"/>
      <c s="309"/>
      <c s="315"/>
    </row>
    <row r="1127" spans="6:18" ht="15.75">
      <c r="F1127" s="15">
        <f t="shared" si="70"/>
        <v>0</v>
      </c>
      <c s="299">
        <f t="shared" si="71"/>
        <v>0</v>
      </c>
      <c s="300"/>
      <c s="307"/>
      <c s="300"/>
      <c s="300"/>
      <c s="307"/>
      <c s="308"/>
      <c s="311">
        <f t="shared" si="72"/>
        <v>0</v>
      </c>
      <c s="310">
        <f t="shared" si="73"/>
        <v>0</v>
      </c>
      <c s="309"/>
      <c s="309"/>
      <c s="315"/>
    </row>
    <row r="1128" spans="6:18" ht="15.75">
      <c r="F1128" s="15">
        <f t="shared" si="70"/>
        <v>0</v>
      </c>
      <c s="299">
        <f t="shared" si="71"/>
        <v>0</v>
      </c>
      <c s="300"/>
      <c s="307"/>
      <c s="300"/>
      <c s="300"/>
      <c s="307"/>
      <c s="308"/>
      <c s="311">
        <f t="shared" si="72"/>
        <v>0</v>
      </c>
      <c s="310">
        <f t="shared" si="73"/>
        <v>0</v>
      </c>
      <c s="309"/>
      <c s="309"/>
      <c s="315"/>
    </row>
    <row r="1129" spans="6:18" ht="15.75">
      <c r="F1129" s="15">
        <f t="shared" si="70"/>
        <v>0</v>
      </c>
      <c s="299">
        <f t="shared" si="71"/>
        <v>0</v>
      </c>
      <c s="300"/>
      <c s="307"/>
      <c s="300"/>
      <c s="300"/>
      <c s="307"/>
      <c s="308"/>
      <c s="311">
        <f t="shared" si="72"/>
        <v>0</v>
      </c>
      <c s="310">
        <f t="shared" si="73"/>
        <v>0</v>
      </c>
      <c s="309"/>
      <c s="309"/>
      <c s="315"/>
    </row>
    <row r="1130" spans="6:18" ht="15.75">
      <c r="F1130" s="15">
        <f t="shared" si="70"/>
        <v>0</v>
      </c>
      <c s="299">
        <f t="shared" si="71"/>
        <v>0</v>
      </c>
      <c s="300"/>
      <c s="307"/>
      <c s="300"/>
      <c s="300"/>
      <c s="307"/>
      <c s="308"/>
      <c s="311">
        <f t="shared" si="72"/>
        <v>0</v>
      </c>
      <c s="310">
        <f t="shared" si="73"/>
        <v>0</v>
      </c>
      <c s="309"/>
      <c s="309"/>
      <c s="315"/>
    </row>
    <row r="1131" spans="6:18" ht="15.75">
      <c r="F1131" s="15">
        <f t="shared" si="70"/>
        <v>0</v>
      </c>
      <c s="299">
        <f t="shared" si="71"/>
        <v>0</v>
      </c>
      <c s="300"/>
      <c s="307"/>
      <c s="300"/>
      <c s="300"/>
      <c s="307"/>
      <c s="308"/>
      <c s="311">
        <f t="shared" si="72"/>
        <v>0</v>
      </c>
      <c s="310">
        <f t="shared" si="73"/>
        <v>0</v>
      </c>
      <c s="309"/>
      <c s="309"/>
      <c s="315"/>
    </row>
    <row r="1132" spans="6:18" ht="15.75">
      <c r="F1132" s="15">
        <f t="shared" si="70"/>
        <v>0</v>
      </c>
      <c s="299">
        <f t="shared" si="71"/>
        <v>0</v>
      </c>
      <c s="300"/>
      <c s="307"/>
      <c s="300"/>
      <c s="300"/>
      <c s="307"/>
      <c s="308"/>
      <c s="311">
        <f t="shared" si="72"/>
        <v>0</v>
      </c>
      <c s="310">
        <f t="shared" si="73"/>
        <v>0</v>
      </c>
      <c s="309"/>
      <c s="309"/>
      <c s="315"/>
    </row>
    <row r="1133" spans="6:18" ht="15.75">
      <c r="F1133" s="15">
        <f t="shared" si="70"/>
        <v>0</v>
      </c>
      <c s="299">
        <f t="shared" si="71"/>
        <v>0</v>
      </c>
      <c s="300"/>
      <c s="307"/>
      <c s="300"/>
      <c s="300"/>
      <c s="307"/>
      <c s="308"/>
      <c s="311">
        <f t="shared" si="72"/>
        <v>0</v>
      </c>
      <c s="310">
        <f t="shared" si="73"/>
        <v>0</v>
      </c>
      <c s="309"/>
      <c s="309"/>
      <c s="315"/>
    </row>
    <row r="1134" spans="6:18" ht="15.75">
      <c r="F1134" s="15">
        <f t="shared" si="70"/>
        <v>0</v>
      </c>
      <c s="299">
        <f t="shared" si="71"/>
        <v>0</v>
      </c>
      <c s="300"/>
      <c s="307"/>
      <c s="300"/>
      <c s="300"/>
      <c s="307"/>
      <c s="308"/>
      <c s="311">
        <f t="shared" si="72"/>
        <v>0</v>
      </c>
      <c s="310">
        <f t="shared" si="73"/>
        <v>0</v>
      </c>
      <c s="309"/>
      <c s="309"/>
      <c s="315"/>
    </row>
    <row r="1135" spans="6:18" ht="15.75">
      <c r="F1135" s="15">
        <f t="shared" si="70"/>
        <v>0</v>
      </c>
      <c s="299">
        <f t="shared" si="71"/>
        <v>0</v>
      </c>
      <c s="300"/>
      <c s="307"/>
      <c s="300"/>
      <c s="300"/>
      <c s="307"/>
      <c s="308"/>
      <c s="311">
        <f t="shared" si="72"/>
        <v>0</v>
      </c>
      <c s="310">
        <f t="shared" si="73"/>
        <v>0</v>
      </c>
      <c s="309"/>
      <c s="309"/>
      <c s="315"/>
    </row>
    <row r="1136" spans="6:18" ht="15.75">
      <c r="F1136" s="15">
        <f t="shared" si="70"/>
        <v>0</v>
      </c>
      <c s="299">
        <f t="shared" si="71"/>
        <v>0</v>
      </c>
      <c s="300"/>
      <c s="307"/>
      <c s="300"/>
      <c s="300"/>
      <c s="307"/>
      <c s="308"/>
      <c s="311">
        <f t="shared" si="72"/>
        <v>0</v>
      </c>
      <c s="310">
        <f t="shared" si="73"/>
        <v>0</v>
      </c>
      <c s="309"/>
      <c s="309"/>
      <c s="315"/>
    </row>
    <row r="1137" spans="6:18" ht="15.75">
      <c r="F1137" s="15">
        <f t="shared" si="70"/>
        <v>0</v>
      </c>
      <c s="299">
        <f t="shared" si="71"/>
        <v>0</v>
      </c>
      <c s="300"/>
      <c s="307"/>
      <c s="300"/>
      <c s="300"/>
      <c s="307"/>
      <c s="308"/>
      <c s="311">
        <f t="shared" si="72"/>
        <v>0</v>
      </c>
      <c s="310">
        <f t="shared" si="73"/>
        <v>0</v>
      </c>
      <c s="309"/>
      <c s="309"/>
      <c s="315"/>
    </row>
    <row r="1138" spans="6:18" ht="15.75">
      <c r="F1138" s="15">
        <f t="shared" si="70"/>
        <v>0</v>
      </c>
      <c s="299">
        <f t="shared" si="71"/>
        <v>0</v>
      </c>
      <c s="300"/>
      <c s="307"/>
      <c s="300"/>
      <c s="300"/>
      <c s="307"/>
      <c s="308"/>
      <c s="311">
        <f t="shared" si="72"/>
        <v>0</v>
      </c>
      <c s="310">
        <f t="shared" si="73"/>
        <v>0</v>
      </c>
      <c s="309"/>
      <c s="309"/>
      <c s="315"/>
    </row>
    <row r="1139" spans="6:18" ht="15.75">
      <c r="F1139" s="15">
        <f t="shared" si="70"/>
        <v>0</v>
      </c>
      <c s="299">
        <f t="shared" si="71"/>
        <v>0</v>
      </c>
      <c s="300"/>
      <c s="307"/>
      <c s="300"/>
      <c s="300"/>
      <c s="307"/>
      <c s="308"/>
      <c s="311">
        <f t="shared" si="72"/>
        <v>0</v>
      </c>
      <c s="310">
        <f t="shared" si="73"/>
        <v>0</v>
      </c>
      <c s="309"/>
      <c s="309"/>
      <c s="315"/>
    </row>
    <row r="1140" spans="6:18" ht="15.75">
      <c r="F1140" s="15">
        <f t="shared" si="70"/>
        <v>0</v>
      </c>
      <c s="299">
        <f t="shared" si="71"/>
        <v>0</v>
      </c>
      <c s="300"/>
      <c s="307"/>
      <c s="300"/>
      <c s="300"/>
      <c s="307"/>
      <c s="308"/>
      <c s="311">
        <f t="shared" si="72"/>
        <v>0</v>
      </c>
      <c s="310">
        <f t="shared" si="73"/>
        <v>0</v>
      </c>
      <c s="309"/>
      <c s="309"/>
      <c s="315"/>
    </row>
    <row r="1141" spans="6:18" ht="15.75">
      <c r="F1141" s="15">
        <f t="shared" si="70"/>
        <v>0</v>
      </c>
      <c s="299">
        <f t="shared" si="71"/>
        <v>0</v>
      </c>
      <c s="300"/>
      <c s="307"/>
      <c s="300"/>
      <c s="300"/>
      <c s="307"/>
      <c s="308"/>
      <c s="311">
        <f t="shared" si="72"/>
        <v>0</v>
      </c>
      <c s="310">
        <f t="shared" si="73"/>
        <v>0</v>
      </c>
      <c s="309"/>
      <c s="309"/>
      <c s="315"/>
    </row>
    <row r="1142" spans="6:18" ht="15.75">
      <c r="F1142" s="15">
        <f t="shared" si="70"/>
        <v>0</v>
      </c>
      <c s="299">
        <f t="shared" si="71"/>
        <v>0</v>
      </c>
      <c s="300"/>
      <c s="307"/>
      <c s="300"/>
      <c s="300"/>
      <c s="307"/>
      <c s="308"/>
      <c s="311">
        <f t="shared" si="72"/>
        <v>0</v>
      </c>
      <c s="310">
        <f t="shared" si="73"/>
        <v>0</v>
      </c>
      <c s="309"/>
      <c s="309"/>
      <c s="315"/>
    </row>
    <row r="1143" spans="6:18" ht="15.75">
      <c r="F1143" s="15">
        <f t="shared" si="70"/>
        <v>0</v>
      </c>
      <c s="299">
        <f t="shared" si="71"/>
        <v>0</v>
      </c>
      <c s="300"/>
      <c s="307"/>
      <c s="300"/>
      <c s="300"/>
      <c s="307"/>
      <c s="308"/>
      <c s="311">
        <f t="shared" si="72"/>
        <v>0</v>
      </c>
      <c s="310">
        <f t="shared" si="73"/>
        <v>0</v>
      </c>
      <c s="309"/>
      <c s="309"/>
      <c s="315"/>
    </row>
    <row r="1144" spans="6:18" ht="15.75">
      <c r="F1144" s="15">
        <f t="shared" si="70"/>
        <v>0</v>
      </c>
      <c s="299">
        <f t="shared" si="71"/>
        <v>0</v>
      </c>
      <c s="300"/>
      <c s="307"/>
      <c s="300"/>
      <c s="300"/>
      <c s="307"/>
      <c s="308"/>
      <c s="311">
        <f t="shared" si="72"/>
        <v>0</v>
      </c>
      <c s="310">
        <f t="shared" si="73"/>
        <v>0</v>
      </c>
      <c s="309"/>
      <c s="309"/>
      <c s="315"/>
    </row>
    <row r="1145" spans="6:18" ht="15.75">
      <c r="F1145" s="15">
        <f t="shared" si="70"/>
        <v>0</v>
      </c>
      <c s="299">
        <f t="shared" si="71"/>
        <v>0</v>
      </c>
      <c s="300"/>
      <c s="307"/>
      <c s="300"/>
      <c s="300"/>
      <c s="307"/>
      <c s="308"/>
      <c s="311">
        <f t="shared" si="72"/>
        <v>0</v>
      </c>
      <c s="310">
        <f t="shared" si="73"/>
        <v>0</v>
      </c>
      <c s="309"/>
      <c s="309"/>
      <c s="315"/>
    </row>
    <row r="1146" spans="6:18" ht="15.75">
      <c r="F1146" s="15">
        <f t="shared" si="70"/>
        <v>0</v>
      </c>
      <c s="299">
        <f t="shared" si="71"/>
        <v>0</v>
      </c>
      <c s="300"/>
      <c s="307"/>
      <c s="300"/>
      <c s="300"/>
      <c s="307"/>
      <c s="308"/>
      <c s="311">
        <f t="shared" si="72"/>
        <v>0</v>
      </c>
      <c s="310">
        <f t="shared" si="73"/>
        <v>0</v>
      </c>
      <c s="309"/>
      <c s="309"/>
      <c s="315"/>
    </row>
    <row r="1147" spans="6:18" ht="15.75">
      <c r="F1147" s="15">
        <f t="shared" si="70"/>
        <v>0</v>
      </c>
      <c s="299">
        <f t="shared" si="71"/>
        <v>0</v>
      </c>
      <c s="300"/>
      <c s="307"/>
      <c s="300"/>
      <c s="300"/>
      <c s="307"/>
      <c s="308"/>
      <c s="311">
        <f t="shared" si="72"/>
        <v>0</v>
      </c>
      <c s="310">
        <f t="shared" si="73"/>
        <v>0</v>
      </c>
      <c s="309"/>
      <c s="309"/>
      <c s="315"/>
    </row>
    <row r="1148" spans="6:18" ht="15.75">
      <c r="F1148" s="15">
        <f t="shared" si="70"/>
        <v>0</v>
      </c>
      <c s="299">
        <f t="shared" si="71"/>
        <v>0</v>
      </c>
      <c s="300"/>
      <c s="307"/>
      <c s="300"/>
      <c s="300"/>
      <c s="307"/>
      <c s="308"/>
      <c s="311">
        <f t="shared" si="72"/>
        <v>0</v>
      </c>
      <c s="310">
        <f t="shared" si="73"/>
        <v>0</v>
      </c>
      <c s="309"/>
      <c s="309"/>
      <c s="315"/>
    </row>
    <row r="1149" spans="6:18" ht="15.75">
      <c r="F1149" s="15">
        <f t="shared" si="70"/>
        <v>0</v>
      </c>
      <c s="299">
        <f t="shared" si="71"/>
        <v>0</v>
      </c>
      <c s="300"/>
      <c s="307"/>
      <c s="300"/>
      <c s="300"/>
      <c s="307"/>
      <c s="308"/>
      <c s="311">
        <f t="shared" si="72"/>
        <v>0</v>
      </c>
      <c s="310">
        <f t="shared" si="73"/>
        <v>0</v>
      </c>
      <c s="309"/>
      <c s="309"/>
      <c s="315"/>
    </row>
    <row r="1150" spans="6:18" ht="15.75">
      <c r="F1150" s="15">
        <f t="shared" si="70"/>
        <v>0</v>
      </c>
      <c s="299">
        <f t="shared" si="71"/>
        <v>0</v>
      </c>
      <c s="300"/>
      <c s="307"/>
      <c s="300"/>
      <c s="300"/>
      <c s="307"/>
      <c s="308"/>
      <c s="311">
        <f t="shared" si="72"/>
        <v>0</v>
      </c>
      <c s="310">
        <f t="shared" si="73"/>
        <v>0</v>
      </c>
      <c s="309"/>
      <c s="309"/>
      <c s="315"/>
    </row>
    <row r="1151" spans="6:18" ht="15.75">
      <c r="F1151" s="15">
        <f t="shared" si="70"/>
        <v>0</v>
      </c>
      <c s="299">
        <f t="shared" si="71"/>
        <v>0</v>
      </c>
      <c s="300"/>
      <c s="307"/>
      <c s="300"/>
      <c s="300"/>
      <c s="307"/>
      <c s="308"/>
      <c s="311">
        <f t="shared" si="72"/>
        <v>0</v>
      </c>
      <c s="310">
        <f t="shared" si="73"/>
        <v>0</v>
      </c>
      <c s="309"/>
      <c s="309"/>
      <c s="315"/>
    </row>
    <row r="1152" spans="6:18" ht="15.75">
      <c r="F1152" s="15">
        <f t="shared" si="70"/>
        <v>0</v>
      </c>
      <c s="299">
        <f t="shared" si="71"/>
        <v>0</v>
      </c>
      <c s="300"/>
      <c s="307"/>
      <c s="300"/>
      <c s="300"/>
      <c s="307"/>
      <c s="308"/>
      <c s="311">
        <f t="shared" si="72"/>
        <v>0</v>
      </c>
      <c s="310">
        <f t="shared" si="73"/>
        <v>0</v>
      </c>
      <c s="309"/>
      <c s="309"/>
      <c s="315"/>
    </row>
    <row r="1153" spans="6:18" ht="15.75">
      <c r="F1153" s="15">
        <f t="shared" si="70"/>
        <v>0</v>
      </c>
      <c s="299">
        <f t="shared" si="71"/>
        <v>0</v>
      </c>
      <c s="300"/>
      <c s="307"/>
      <c s="300"/>
      <c s="300"/>
      <c s="307"/>
      <c s="308"/>
      <c s="311">
        <f t="shared" si="72"/>
        <v>0</v>
      </c>
      <c s="310">
        <f t="shared" si="73"/>
        <v>0</v>
      </c>
      <c s="309"/>
      <c s="309"/>
      <c s="315"/>
    </row>
    <row r="1154" spans="6:18" ht="15.75">
      <c r="F1154" s="15">
        <f t="shared" si="70"/>
        <v>0</v>
      </c>
      <c s="299">
        <f t="shared" si="71"/>
        <v>0</v>
      </c>
      <c s="300"/>
      <c s="307"/>
      <c s="300"/>
      <c s="300"/>
      <c s="307"/>
      <c s="308"/>
      <c s="311">
        <f t="shared" si="72"/>
        <v>0</v>
      </c>
      <c s="310">
        <f t="shared" si="73"/>
        <v>0</v>
      </c>
      <c s="309"/>
      <c s="309"/>
      <c s="315"/>
    </row>
    <row r="1155" spans="6:18" ht="15.75">
      <c r="F1155" s="15">
        <f t="shared" si="70"/>
        <v>0</v>
      </c>
      <c s="299">
        <f t="shared" si="71"/>
        <v>0</v>
      </c>
      <c s="300"/>
      <c s="307"/>
      <c s="300"/>
      <c s="300"/>
      <c s="307"/>
      <c s="308"/>
      <c s="311">
        <f t="shared" si="72"/>
        <v>0</v>
      </c>
      <c s="310">
        <f t="shared" si="73"/>
        <v>0</v>
      </c>
      <c s="309"/>
      <c s="309"/>
      <c s="315"/>
    </row>
    <row r="1156" spans="6:18" ht="15.75">
      <c r="F1156" s="15">
        <f t="shared" si="70"/>
        <v>0</v>
      </c>
      <c s="299">
        <f t="shared" si="71"/>
        <v>0</v>
      </c>
      <c s="300"/>
      <c s="307"/>
      <c s="300"/>
      <c s="300"/>
      <c s="307"/>
      <c s="308"/>
      <c s="311">
        <f t="shared" si="72"/>
        <v>0</v>
      </c>
      <c s="310">
        <f t="shared" si="73"/>
        <v>0</v>
      </c>
      <c s="309"/>
      <c s="309"/>
      <c s="315"/>
    </row>
    <row r="1157" spans="6:18" ht="15.75">
      <c r="F1157" s="15">
        <f t="shared" si="70"/>
        <v>0</v>
      </c>
      <c s="299">
        <f t="shared" si="71"/>
        <v>0</v>
      </c>
      <c s="300"/>
      <c s="307"/>
      <c s="300"/>
      <c s="300"/>
      <c s="307"/>
      <c s="308"/>
      <c s="311">
        <f t="shared" si="72"/>
        <v>0</v>
      </c>
      <c s="310">
        <f t="shared" si="73"/>
        <v>0</v>
      </c>
      <c s="309"/>
      <c s="309"/>
      <c s="315"/>
    </row>
    <row r="1158" spans="6:18" ht="15.75">
      <c r="F1158" s="15">
        <f t="shared" si="70"/>
        <v>0</v>
      </c>
      <c s="299">
        <f t="shared" si="71"/>
        <v>0</v>
      </c>
      <c s="300"/>
      <c s="307"/>
      <c s="300"/>
      <c s="300"/>
      <c s="307"/>
      <c s="308"/>
      <c s="311">
        <f t="shared" si="72"/>
        <v>0</v>
      </c>
      <c s="310">
        <f t="shared" si="73"/>
        <v>0</v>
      </c>
      <c s="309"/>
      <c s="309"/>
      <c s="315"/>
    </row>
    <row r="1159" spans="6:18" ht="15.75">
      <c r="F1159" s="15">
        <f t="shared" si="70"/>
        <v>0</v>
      </c>
      <c s="299">
        <f t="shared" si="71"/>
        <v>0</v>
      </c>
      <c s="300"/>
      <c s="307"/>
      <c s="300"/>
      <c s="300"/>
      <c s="307"/>
      <c s="308"/>
      <c s="311">
        <f t="shared" si="72"/>
        <v>0</v>
      </c>
      <c s="310">
        <f t="shared" si="73"/>
        <v>0</v>
      </c>
      <c s="309"/>
      <c s="309"/>
      <c s="315"/>
    </row>
    <row r="1160" spans="6:18" ht="15.75">
      <c r="F1160" s="15">
        <f t="shared" si="74" ref="F1160:F1223">IF(G1160&gt;=1,(IF(LEN(R1160)=0,(IF(N1160&gt;=18,1,0)),0)),0)</f>
        <v>0</v>
      </c>
      <c s="299">
        <f t="shared" si="71"/>
        <v>0</v>
      </c>
      <c s="300"/>
      <c s="307"/>
      <c s="300"/>
      <c s="300"/>
      <c s="307"/>
      <c s="308"/>
      <c s="311">
        <f t="shared" si="72"/>
        <v>0</v>
      </c>
      <c s="310">
        <f t="shared" si="73"/>
        <v>0</v>
      </c>
      <c s="309"/>
      <c s="309"/>
      <c s="315"/>
    </row>
    <row r="1161" spans="6:18" ht="15.75">
      <c r="F1161" s="15">
        <f t="shared" si="74"/>
        <v>0</v>
      </c>
      <c s="299">
        <f t="shared" si="75" ref="G1161:G1224">IFERROR(IF(LEN(J1161)&gt;=2,(IF(LEN(L1161)&gt;=1,1,0)),0),0)</f>
        <v>0</v>
      </c>
      <c s="300"/>
      <c s="307"/>
      <c s="300"/>
      <c s="300"/>
      <c s="307"/>
      <c s="308"/>
      <c s="311">
        <f t="shared" si="76" ref="N1161:N1224">IFERROR(IF(G1161&gt;=1,(IF(M1160&gt;=$B$1,ROUNDDOWN(($A$1-M1161)/365,0),0)),0),0)</f>
        <v>0</v>
      </c>
      <c s="310">
        <f t="shared" si="77" ref="O1161:O1224">IF(N1161&gt;=18,ROUNDDOWN((($A$1-M1161)-N1161*365)/30,0),0)</f>
        <v>0</v>
      </c>
      <c s="309"/>
      <c s="309"/>
      <c s="315"/>
    </row>
    <row r="1162" spans="6:18" ht="15.75">
      <c r="F1162" s="15">
        <f t="shared" si="74"/>
        <v>0</v>
      </c>
      <c s="299">
        <f t="shared" si="75"/>
        <v>0</v>
      </c>
      <c s="300"/>
      <c s="307"/>
      <c s="300"/>
      <c s="300"/>
      <c s="307"/>
      <c s="308"/>
      <c s="311">
        <f t="shared" si="76"/>
        <v>0</v>
      </c>
      <c s="310">
        <f t="shared" si="77"/>
        <v>0</v>
      </c>
      <c s="309"/>
      <c s="309"/>
      <c s="315"/>
    </row>
    <row r="1163" spans="6:18" ht="15.75">
      <c r="F1163" s="15">
        <f t="shared" si="74"/>
        <v>0</v>
      </c>
      <c s="299">
        <f t="shared" si="75"/>
        <v>0</v>
      </c>
      <c s="300"/>
      <c s="307"/>
      <c s="300"/>
      <c s="300"/>
      <c s="307"/>
      <c s="308"/>
      <c s="311">
        <f t="shared" si="76"/>
        <v>0</v>
      </c>
      <c s="310">
        <f t="shared" si="77"/>
        <v>0</v>
      </c>
      <c s="309"/>
      <c s="309"/>
      <c s="315"/>
    </row>
    <row r="1164" spans="6:18" ht="15.75">
      <c r="F1164" s="15">
        <f t="shared" si="74"/>
        <v>0</v>
      </c>
      <c s="299">
        <f t="shared" si="75"/>
        <v>0</v>
      </c>
      <c s="300"/>
      <c s="307"/>
      <c s="300"/>
      <c s="300"/>
      <c s="307"/>
      <c s="308"/>
      <c s="311">
        <f t="shared" si="76"/>
        <v>0</v>
      </c>
      <c s="310">
        <f t="shared" si="77"/>
        <v>0</v>
      </c>
      <c s="309"/>
      <c s="309"/>
      <c s="315"/>
    </row>
    <row r="1165" spans="6:18" ht="15.75">
      <c r="F1165" s="15">
        <f t="shared" si="74"/>
        <v>0</v>
      </c>
      <c s="299">
        <f t="shared" si="75"/>
        <v>0</v>
      </c>
      <c s="300"/>
      <c s="307"/>
      <c s="300"/>
      <c s="300"/>
      <c s="307"/>
      <c s="308"/>
      <c s="311">
        <f t="shared" si="76"/>
        <v>0</v>
      </c>
      <c s="310">
        <f t="shared" si="77"/>
        <v>0</v>
      </c>
      <c s="309"/>
      <c s="309"/>
      <c s="315"/>
    </row>
    <row r="1166" spans="6:18" ht="15.75">
      <c r="F1166" s="15">
        <f t="shared" si="74"/>
        <v>0</v>
      </c>
      <c s="299">
        <f t="shared" si="75"/>
        <v>0</v>
      </c>
      <c s="300"/>
      <c s="307"/>
      <c s="300"/>
      <c s="300"/>
      <c s="307"/>
      <c s="308"/>
      <c s="311">
        <f t="shared" si="76"/>
        <v>0</v>
      </c>
      <c s="310">
        <f t="shared" si="77"/>
        <v>0</v>
      </c>
      <c s="309"/>
      <c s="309"/>
      <c s="315"/>
    </row>
    <row r="1167" spans="6:18" ht="15.75">
      <c r="F1167" s="15">
        <f t="shared" si="74"/>
        <v>0</v>
      </c>
      <c s="299">
        <f t="shared" si="75"/>
        <v>0</v>
      </c>
      <c s="300"/>
      <c s="307"/>
      <c s="300"/>
      <c s="300"/>
      <c s="307"/>
      <c s="308"/>
      <c s="311">
        <f t="shared" si="76"/>
        <v>0</v>
      </c>
      <c s="310">
        <f t="shared" si="77"/>
        <v>0</v>
      </c>
      <c s="309"/>
      <c s="309"/>
      <c s="315"/>
    </row>
    <row r="1168" spans="6:18" ht="15.75">
      <c r="F1168" s="15">
        <f t="shared" si="74"/>
        <v>0</v>
      </c>
      <c s="299">
        <f t="shared" si="75"/>
        <v>0</v>
      </c>
      <c s="300"/>
      <c s="307"/>
      <c s="300"/>
      <c s="300"/>
      <c s="307"/>
      <c s="308"/>
      <c s="311">
        <f t="shared" si="76"/>
        <v>0</v>
      </c>
      <c s="310">
        <f t="shared" si="77"/>
        <v>0</v>
      </c>
      <c s="309"/>
      <c s="309"/>
      <c s="315"/>
    </row>
    <row r="1169" spans="6:18" ht="15.75">
      <c r="F1169" s="15">
        <f t="shared" si="74"/>
        <v>0</v>
      </c>
      <c s="299">
        <f t="shared" si="75"/>
        <v>0</v>
      </c>
      <c s="300"/>
      <c s="307"/>
      <c s="300"/>
      <c s="300"/>
      <c s="307"/>
      <c s="308"/>
      <c s="311">
        <f t="shared" si="76"/>
        <v>0</v>
      </c>
      <c s="310">
        <f t="shared" si="77"/>
        <v>0</v>
      </c>
      <c s="309"/>
      <c s="309"/>
      <c s="315"/>
    </row>
    <row r="1170" spans="6:18" ht="15.75">
      <c r="F1170" s="15">
        <f t="shared" si="74"/>
        <v>0</v>
      </c>
      <c s="299">
        <f t="shared" si="75"/>
        <v>0</v>
      </c>
      <c s="300"/>
      <c s="307"/>
      <c s="300"/>
      <c s="300"/>
      <c s="307"/>
      <c s="308"/>
      <c s="311">
        <f t="shared" si="76"/>
        <v>0</v>
      </c>
      <c s="310">
        <f t="shared" si="77"/>
        <v>0</v>
      </c>
      <c s="309"/>
      <c s="309"/>
      <c s="315"/>
    </row>
    <row r="1171" spans="6:18" ht="15.75">
      <c r="F1171" s="15">
        <f t="shared" si="74"/>
        <v>0</v>
      </c>
      <c s="299">
        <f t="shared" si="75"/>
        <v>0</v>
      </c>
      <c s="300"/>
      <c s="307"/>
      <c s="300"/>
      <c s="300"/>
      <c s="307"/>
      <c s="308"/>
      <c s="311">
        <f t="shared" si="76"/>
        <v>0</v>
      </c>
      <c s="310">
        <f t="shared" si="77"/>
        <v>0</v>
      </c>
      <c s="309"/>
      <c s="309"/>
      <c s="315"/>
    </row>
    <row r="1172" spans="6:18" ht="15.75">
      <c r="F1172" s="15">
        <f t="shared" si="74"/>
        <v>0</v>
      </c>
      <c s="299">
        <f t="shared" si="75"/>
        <v>0</v>
      </c>
      <c s="300"/>
      <c s="307"/>
      <c s="300"/>
      <c s="300"/>
      <c s="307"/>
      <c s="308"/>
      <c s="311">
        <f t="shared" si="76"/>
        <v>0</v>
      </c>
      <c s="310">
        <f t="shared" si="77"/>
        <v>0</v>
      </c>
      <c s="309"/>
      <c s="309"/>
      <c s="315"/>
    </row>
    <row r="1173" spans="6:18" ht="15.75">
      <c r="F1173" s="15">
        <f t="shared" si="74"/>
        <v>0</v>
      </c>
      <c s="299">
        <f t="shared" si="75"/>
        <v>0</v>
      </c>
      <c s="300"/>
      <c s="307"/>
      <c s="300"/>
      <c s="300"/>
      <c s="307"/>
      <c s="308"/>
      <c s="311">
        <f t="shared" si="76"/>
        <v>0</v>
      </c>
      <c s="310">
        <f t="shared" si="77"/>
        <v>0</v>
      </c>
      <c s="309"/>
      <c s="309"/>
      <c s="315"/>
    </row>
    <row r="1174" spans="6:18" ht="15.75">
      <c r="F1174" s="15">
        <f t="shared" si="74"/>
        <v>0</v>
      </c>
      <c s="299">
        <f t="shared" si="75"/>
        <v>0</v>
      </c>
      <c s="300"/>
      <c s="307"/>
      <c s="300"/>
      <c s="300"/>
      <c s="307"/>
      <c s="308"/>
      <c s="311">
        <f t="shared" si="76"/>
        <v>0</v>
      </c>
      <c s="310">
        <f t="shared" si="77"/>
        <v>0</v>
      </c>
      <c s="309"/>
      <c s="309"/>
      <c s="315"/>
    </row>
    <row r="1175" spans="6:18" ht="15.75">
      <c r="F1175" s="15">
        <f t="shared" si="74"/>
        <v>0</v>
      </c>
      <c s="299">
        <f t="shared" si="75"/>
        <v>0</v>
      </c>
      <c s="300"/>
      <c s="307"/>
      <c s="300"/>
      <c s="300"/>
      <c s="307"/>
      <c s="308"/>
      <c s="311">
        <f t="shared" si="76"/>
        <v>0</v>
      </c>
      <c s="310">
        <f t="shared" si="77"/>
        <v>0</v>
      </c>
      <c s="309"/>
      <c s="309"/>
      <c s="315"/>
    </row>
    <row r="1176" spans="6:18" ht="15.75">
      <c r="F1176" s="15">
        <f t="shared" si="74"/>
        <v>0</v>
      </c>
      <c s="299">
        <f t="shared" si="75"/>
        <v>0</v>
      </c>
      <c s="300"/>
      <c s="307"/>
      <c s="300"/>
      <c s="300"/>
      <c s="307"/>
      <c s="308"/>
      <c s="311">
        <f t="shared" si="76"/>
        <v>0</v>
      </c>
      <c s="310">
        <f t="shared" si="77"/>
        <v>0</v>
      </c>
      <c s="309"/>
      <c s="309"/>
      <c s="315"/>
    </row>
    <row r="1177" spans="6:18" ht="15.75">
      <c r="F1177" s="15">
        <f t="shared" si="74"/>
        <v>0</v>
      </c>
      <c s="299">
        <f t="shared" si="75"/>
        <v>0</v>
      </c>
      <c s="300"/>
      <c s="307"/>
      <c s="300"/>
      <c s="300"/>
      <c s="307"/>
      <c s="308"/>
      <c s="311">
        <f t="shared" si="76"/>
        <v>0</v>
      </c>
      <c s="310">
        <f t="shared" si="77"/>
        <v>0</v>
      </c>
      <c s="309"/>
      <c s="309"/>
      <c s="315"/>
    </row>
    <row r="1178" spans="6:18" ht="15.75">
      <c r="F1178" s="15">
        <f t="shared" si="74"/>
        <v>0</v>
      </c>
      <c s="299">
        <f t="shared" si="75"/>
        <v>0</v>
      </c>
      <c s="300"/>
      <c s="307"/>
      <c s="300"/>
      <c s="300"/>
      <c s="307"/>
      <c s="308"/>
      <c s="311">
        <f t="shared" si="76"/>
        <v>0</v>
      </c>
      <c s="310">
        <f t="shared" si="77"/>
        <v>0</v>
      </c>
      <c s="309"/>
      <c s="309"/>
      <c s="315"/>
    </row>
    <row r="1179" spans="6:18" ht="15.75">
      <c r="F1179" s="15">
        <f t="shared" si="74"/>
        <v>0</v>
      </c>
      <c s="299">
        <f t="shared" si="75"/>
        <v>0</v>
      </c>
      <c s="300"/>
      <c s="307"/>
      <c s="300"/>
      <c s="300"/>
      <c s="307"/>
      <c s="308"/>
      <c s="311">
        <f t="shared" si="76"/>
        <v>0</v>
      </c>
      <c s="310">
        <f t="shared" si="77"/>
        <v>0</v>
      </c>
      <c s="309"/>
      <c s="309"/>
      <c s="315"/>
    </row>
    <row r="1180" spans="6:18" ht="15.75">
      <c r="F1180" s="15">
        <f t="shared" si="74"/>
        <v>0</v>
      </c>
      <c s="299">
        <f t="shared" si="75"/>
        <v>0</v>
      </c>
      <c s="300"/>
      <c s="307"/>
      <c s="300"/>
      <c s="300"/>
      <c s="307"/>
      <c s="308"/>
      <c s="311">
        <f t="shared" si="76"/>
        <v>0</v>
      </c>
      <c s="310">
        <f t="shared" si="77"/>
        <v>0</v>
      </c>
      <c s="309"/>
      <c s="309"/>
      <c s="315"/>
    </row>
    <row r="1181" spans="6:18" ht="15.75">
      <c r="F1181" s="15">
        <f t="shared" si="74"/>
        <v>0</v>
      </c>
      <c s="299">
        <f t="shared" si="75"/>
        <v>0</v>
      </c>
      <c s="300"/>
      <c s="307"/>
      <c s="300"/>
      <c s="300"/>
      <c s="307"/>
      <c s="308"/>
      <c s="311">
        <f t="shared" si="76"/>
        <v>0</v>
      </c>
      <c s="310">
        <f t="shared" si="77"/>
        <v>0</v>
      </c>
      <c s="309"/>
      <c s="309"/>
      <c s="315"/>
    </row>
    <row r="1182" spans="6:18" ht="15.75">
      <c r="F1182" s="15">
        <f t="shared" si="74"/>
        <v>0</v>
      </c>
      <c s="299">
        <f t="shared" si="75"/>
        <v>0</v>
      </c>
      <c s="300"/>
      <c s="307"/>
      <c s="300"/>
      <c s="300"/>
      <c s="307"/>
      <c s="308"/>
      <c s="311">
        <f t="shared" si="76"/>
        <v>0</v>
      </c>
      <c s="310">
        <f t="shared" si="77"/>
        <v>0</v>
      </c>
      <c s="309"/>
      <c s="309"/>
      <c s="315"/>
    </row>
    <row r="1183" spans="6:18" ht="15.75">
      <c r="F1183" s="15">
        <f t="shared" si="74"/>
        <v>0</v>
      </c>
      <c s="299">
        <f t="shared" si="75"/>
        <v>0</v>
      </c>
      <c s="300"/>
      <c s="307"/>
      <c s="300"/>
      <c s="300"/>
      <c s="307"/>
      <c s="308"/>
      <c s="311">
        <f t="shared" si="76"/>
        <v>0</v>
      </c>
      <c s="310">
        <f t="shared" si="77"/>
        <v>0</v>
      </c>
      <c s="309"/>
      <c s="309"/>
      <c s="315"/>
    </row>
    <row r="1184" spans="6:18" ht="15.75">
      <c r="F1184" s="15">
        <f t="shared" si="74"/>
        <v>0</v>
      </c>
      <c s="299">
        <f t="shared" si="75"/>
        <v>0</v>
      </c>
      <c s="300"/>
      <c s="307"/>
      <c s="300"/>
      <c s="300"/>
      <c s="307"/>
      <c s="308"/>
      <c s="311">
        <f t="shared" si="76"/>
        <v>0</v>
      </c>
      <c s="310">
        <f t="shared" si="77"/>
        <v>0</v>
      </c>
      <c s="309"/>
      <c s="309"/>
      <c s="315"/>
    </row>
    <row r="1185" spans="6:18" ht="15.75">
      <c r="F1185" s="15">
        <f t="shared" si="74"/>
        <v>0</v>
      </c>
      <c s="299">
        <f t="shared" si="75"/>
        <v>0</v>
      </c>
      <c s="300"/>
      <c s="307"/>
      <c s="300"/>
      <c s="300"/>
      <c s="307"/>
      <c s="308"/>
      <c s="311">
        <f t="shared" si="76"/>
        <v>0</v>
      </c>
      <c s="310">
        <f t="shared" si="77"/>
        <v>0</v>
      </c>
      <c s="309"/>
      <c s="309"/>
      <c s="315"/>
    </row>
    <row r="1186" spans="6:18" ht="15.75">
      <c r="F1186" s="15">
        <f t="shared" si="74"/>
        <v>0</v>
      </c>
      <c s="299">
        <f t="shared" si="75"/>
        <v>0</v>
      </c>
      <c s="300"/>
      <c s="307"/>
      <c s="300"/>
      <c s="300"/>
      <c s="307"/>
      <c s="308"/>
      <c s="311">
        <f t="shared" si="76"/>
        <v>0</v>
      </c>
      <c s="310">
        <f t="shared" si="77"/>
        <v>0</v>
      </c>
      <c s="309"/>
      <c s="309"/>
      <c s="315"/>
    </row>
    <row r="1187" spans="6:18" ht="15.75">
      <c r="F1187" s="15">
        <f t="shared" si="74"/>
        <v>0</v>
      </c>
      <c s="299">
        <f t="shared" si="75"/>
        <v>0</v>
      </c>
      <c s="300"/>
      <c s="307"/>
      <c s="300"/>
      <c s="300"/>
      <c s="307"/>
      <c s="308"/>
      <c s="311">
        <f t="shared" si="76"/>
        <v>0</v>
      </c>
      <c s="310">
        <f t="shared" si="77"/>
        <v>0</v>
      </c>
      <c s="309"/>
      <c s="309"/>
      <c s="315"/>
    </row>
    <row r="1188" spans="6:18" ht="15.75">
      <c r="F1188" s="15">
        <f t="shared" si="74"/>
        <v>0</v>
      </c>
      <c s="299">
        <f t="shared" si="75"/>
        <v>0</v>
      </c>
      <c s="300"/>
      <c s="307"/>
      <c s="300"/>
      <c s="300"/>
      <c s="307"/>
      <c s="308"/>
      <c s="311">
        <f t="shared" si="76"/>
        <v>0</v>
      </c>
      <c s="310">
        <f t="shared" si="77"/>
        <v>0</v>
      </c>
      <c s="309"/>
      <c s="309"/>
      <c s="315"/>
    </row>
    <row r="1189" spans="6:18" ht="15.75">
      <c r="F1189" s="15">
        <f t="shared" si="74"/>
        <v>0</v>
      </c>
      <c s="299">
        <f t="shared" si="75"/>
        <v>0</v>
      </c>
      <c s="300"/>
      <c s="307"/>
      <c s="300"/>
      <c s="300"/>
      <c s="307"/>
      <c s="308"/>
      <c s="311">
        <f t="shared" si="76"/>
        <v>0</v>
      </c>
      <c s="310">
        <f t="shared" si="77"/>
        <v>0</v>
      </c>
      <c s="309"/>
      <c s="309"/>
      <c s="315"/>
    </row>
    <row r="1190" spans="6:18" ht="15.75">
      <c r="F1190" s="15">
        <f t="shared" si="74"/>
        <v>0</v>
      </c>
      <c s="299">
        <f t="shared" si="75"/>
        <v>0</v>
      </c>
      <c s="300"/>
      <c s="307"/>
      <c s="300"/>
      <c s="300"/>
      <c s="307"/>
      <c s="308"/>
      <c s="311">
        <f t="shared" si="76"/>
        <v>0</v>
      </c>
      <c s="310">
        <f t="shared" si="77"/>
        <v>0</v>
      </c>
      <c s="309"/>
      <c s="309"/>
      <c s="315"/>
    </row>
    <row r="1191" spans="6:18" ht="15.75">
      <c r="F1191" s="15">
        <f t="shared" si="74"/>
        <v>0</v>
      </c>
      <c s="299">
        <f t="shared" si="75"/>
        <v>0</v>
      </c>
      <c s="300"/>
      <c s="307"/>
      <c s="300"/>
      <c s="300"/>
      <c s="307"/>
      <c s="308"/>
      <c s="311">
        <f t="shared" si="76"/>
        <v>0</v>
      </c>
      <c s="310">
        <f t="shared" si="77"/>
        <v>0</v>
      </c>
      <c s="309"/>
      <c s="309"/>
      <c s="315"/>
    </row>
    <row r="1192" spans="6:18" ht="15.75">
      <c r="F1192" s="15">
        <f t="shared" si="74"/>
        <v>0</v>
      </c>
      <c s="299">
        <f t="shared" si="75"/>
        <v>0</v>
      </c>
      <c s="300"/>
      <c s="307"/>
      <c s="300"/>
      <c s="300"/>
      <c s="307"/>
      <c s="308"/>
      <c s="311">
        <f t="shared" si="76"/>
        <v>0</v>
      </c>
      <c s="310">
        <f t="shared" si="77"/>
        <v>0</v>
      </c>
      <c s="309"/>
      <c s="309"/>
      <c s="315"/>
    </row>
    <row r="1193" spans="6:18" ht="15.75">
      <c r="F1193" s="15">
        <f t="shared" si="74"/>
        <v>0</v>
      </c>
      <c s="299">
        <f t="shared" si="75"/>
        <v>0</v>
      </c>
      <c s="300"/>
      <c s="307"/>
      <c s="300"/>
      <c s="300"/>
      <c s="307"/>
      <c s="308"/>
      <c s="311">
        <f t="shared" si="76"/>
        <v>0</v>
      </c>
      <c s="310">
        <f t="shared" si="77"/>
        <v>0</v>
      </c>
      <c s="309"/>
      <c s="309"/>
      <c s="315"/>
    </row>
    <row r="1194" spans="6:18" ht="15.75">
      <c r="F1194" s="15">
        <f t="shared" si="74"/>
        <v>0</v>
      </c>
      <c s="299">
        <f t="shared" si="75"/>
        <v>0</v>
      </c>
      <c s="300"/>
      <c s="307"/>
      <c s="300"/>
      <c s="300"/>
      <c s="307"/>
      <c s="308"/>
      <c s="311">
        <f t="shared" si="76"/>
        <v>0</v>
      </c>
      <c s="310">
        <f t="shared" si="77"/>
        <v>0</v>
      </c>
      <c s="309"/>
      <c s="309"/>
      <c s="315"/>
    </row>
    <row r="1195" spans="6:18" ht="15.75">
      <c r="F1195" s="15">
        <f t="shared" si="74"/>
        <v>0</v>
      </c>
      <c s="299">
        <f t="shared" si="75"/>
        <v>0</v>
      </c>
      <c s="300"/>
      <c s="307"/>
      <c s="300"/>
      <c s="300"/>
      <c s="307"/>
      <c s="308"/>
      <c s="311">
        <f t="shared" si="76"/>
        <v>0</v>
      </c>
      <c s="310">
        <f t="shared" si="77"/>
        <v>0</v>
      </c>
      <c s="309"/>
      <c s="309"/>
      <c s="315"/>
    </row>
    <row r="1196" spans="6:18" ht="15.75">
      <c r="F1196" s="15">
        <f t="shared" si="74"/>
        <v>0</v>
      </c>
      <c s="299">
        <f t="shared" si="75"/>
        <v>0</v>
      </c>
      <c s="300"/>
      <c s="307"/>
      <c s="300"/>
      <c s="300"/>
      <c s="307"/>
      <c s="308"/>
      <c s="311">
        <f t="shared" si="76"/>
        <v>0</v>
      </c>
      <c s="310">
        <f t="shared" si="77"/>
        <v>0</v>
      </c>
      <c s="309"/>
      <c s="309"/>
      <c s="315"/>
    </row>
    <row r="1197" spans="6:18" ht="15.75">
      <c r="F1197" s="15">
        <f t="shared" si="74"/>
        <v>0</v>
      </c>
      <c s="299">
        <f t="shared" si="75"/>
        <v>0</v>
      </c>
      <c s="300"/>
      <c s="307"/>
      <c s="300"/>
      <c s="300"/>
      <c s="307"/>
      <c s="308"/>
      <c s="311">
        <f t="shared" si="76"/>
        <v>0</v>
      </c>
      <c s="310">
        <f t="shared" si="77"/>
        <v>0</v>
      </c>
      <c s="309"/>
      <c s="309"/>
      <c s="315"/>
    </row>
    <row r="1198" spans="6:18" ht="15.75">
      <c r="F1198" s="15">
        <f t="shared" si="74"/>
        <v>0</v>
      </c>
      <c s="299">
        <f t="shared" si="75"/>
        <v>0</v>
      </c>
      <c s="300"/>
      <c s="307"/>
      <c s="300"/>
      <c s="300"/>
      <c s="307"/>
      <c s="308"/>
      <c s="311">
        <f t="shared" si="76"/>
        <v>0</v>
      </c>
      <c s="310">
        <f t="shared" si="77"/>
        <v>0</v>
      </c>
      <c s="309"/>
      <c s="309"/>
      <c s="315"/>
    </row>
    <row r="1199" spans="6:18" ht="15.75">
      <c r="F1199" s="15">
        <f t="shared" si="74"/>
        <v>0</v>
      </c>
      <c s="299">
        <f t="shared" si="75"/>
        <v>0</v>
      </c>
      <c s="300"/>
      <c s="307"/>
      <c s="300"/>
      <c s="300"/>
      <c s="307"/>
      <c s="308"/>
      <c s="311">
        <f t="shared" si="76"/>
        <v>0</v>
      </c>
      <c s="310">
        <f t="shared" si="77"/>
        <v>0</v>
      </c>
      <c s="309"/>
      <c s="309"/>
      <c s="315"/>
    </row>
    <row r="1200" spans="6:18" ht="15.75">
      <c r="F1200" s="15">
        <f t="shared" si="74"/>
        <v>0</v>
      </c>
      <c s="299">
        <f t="shared" si="75"/>
        <v>0</v>
      </c>
      <c s="300"/>
      <c s="307"/>
      <c s="300"/>
      <c s="300"/>
      <c s="307"/>
      <c s="308"/>
      <c s="311">
        <f t="shared" si="76"/>
        <v>0</v>
      </c>
      <c s="310">
        <f t="shared" si="77"/>
        <v>0</v>
      </c>
      <c s="309"/>
      <c s="309"/>
      <c s="315"/>
    </row>
    <row r="1201" spans="6:18" ht="15.75">
      <c r="F1201" s="15">
        <f t="shared" si="74"/>
        <v>0</v>
      </c>
      <c s="299">
        <f t="shared" si="75"/>
        <v>0</v>
      </c>
      <c s="300"/>
      <c s="307"/>
      <c s="300"/>
      <c s="300"/>
      <c s="307"/>
      <c s="308"/>
      <c s="311">
        <f t="shared" si="76"/>
        <v>0</v>
      </c>
      <c s="310">
        <f t="shared" si="77"/>
        <v>0</v>
      </c>
      <c s="309"/>
      <c s="309"/>
      <c s="315"/>
    </row>
    <row r="1202" spans="6:18" ht="15.75">
      <c r="F1202" s="15">
        <f t="shared" si="74"/>
        <v>0</v>
      </c>
      <c s="299">
        <f t="shared" si="75"/>
        <v>0</v>
      </c>
      <c s="300"/>
      <c s="307"/>
      <c s="300"/>
      <c s="300"/>
      <c s="307"/>
      <c s="308"/>
      <c s="311">
        <f t="shared" si="76"/>
        <v>0</v>
      </c>
      <c s="310">
        <f t="shared" si="77"/>
        <v>0</v>
      </c>
      <c s="309"/>
      <c s="309"/>
      <c s="315"/>
    </row>
    <row r="1203" spans="6:18" ht="15.75">
      <c r="F1203" s="15">
        <f t="shared" si="74"/>
        <v>0</v>
      </c>
      <c s="299">
        <f t="shared" si="75"/>
        <v>0</v>
      </c>
      <c s="300"/>
      <c s="307"/>
      <c s="300"/>
      <c s="300"/>
      <c s="307"/>
      <c s="308"/>
      <c s="311">
        <f t="shared" si="76"/>
        <v>0</v>
      </c>
      <c s="310">
        <f t="shared" si="77"/>
        <v>0</v>
      </c>
      <c s="309"/>
      <c s="309"/>
      <c s="315"/>
    </row>
    <row r="1204" spans="6:18" ht="15.75">
      <c r="F1204" s="15">
        <f t="shared" si="74"/>
        <v>0</v>
      </c>
      <c s="299">
        <f t="shared" si="75"/>
        <v>0</v>
      </c>
      <c s="300"/>
      <c s="307"/>
      <c s="300"/>
      <c s="300"/>
      <c s="307"/>
      <c s="308"/>
      <c s="311">
        <f t="shared" si="76"/>
        <v>0</v>
      </c>
      <c s="310">
        <f t="shared" si="77"/>
        <v>0</v>
      </c>
      <c s="309"/>
      <c s="309"/>
      <c s="315"/>
    </row>
    <row r="1205" spans="6:18" ht="15.75">
      <c r="F1205" s="15">
        <f t="shared" si="74"/>
        <v>0</v>
      </c>
      <c s="299">
        <f t="shared" si="75"/>
        <v>0</v>
      </c>
      <c s="300"/>
      <c s="307"/>
      <c s="300"/>
      <c s="300"/>
      <c s="307"/>
      <c s="308"/>
      <c s="311">
        <f t="shared" si="76"/>
        <v>0</v>
      </c>
      <c s="310">
        <f t="shared" si="77"/>
        <v>0</v>
      </c>
      <c s="309"/>
      <c s="309"/>
      <c s="315"/>
    </row>
    <row r="1206" spans="6:18" ht="15.75">
      <c r="F1206" s="15">
        <f t="shared" si="74"/>
        <v>0</v>
      </c>
      <c s="299">
        <f t="shared" si="75"/>
        <v>0</v>
      </c>
      <c s="300"/>
      <c s="307"/>
      <c s="300"/>
      <c s="300"/>
      <c s="307"/>
      <c s="308"/>
      <c s="311">
        <f t="shared" si="76"/>
        <v>0</v>
      </c>
      <c s="310">
        <f t="shared" si="77"/>
        <v>0</v>
      </c>
      <c s="309"/>
      <c s="309"/>
      <c s="315"/>
    </row>
    <row r="1207" spans="6:18" ht="15.75">
      <c r="F1207" s="15">
        <f t="shared" si="74"/>
        <v>0</v>
      </c>
      <c s="299">
        <f t="shared" si="75"/>
        <v>0</v>
      </c>
      <c s="300"/>
      <c s="307"/>
      <c s="300"/>
      <c s="300"/>
      <c s="307"/>
      <c s="308"/>
      <c s="311">
        <f t="shared" si="76"/>
        <v>0</v>
      </c>
      <c s="310">
        <f t="shared" si="77"/>
        <v>0</v>
      </c>
      <c s="309"/>
      <c s="309"/>
      <c s="315"/>
    </row>
    <row r="1208" spans="6:18" ht="15.75">
      <c r="F1208" s="15">
        <f t="shared" si="74"/>
        <v>0</v>
      </c>
      <c s="299">
        <f t="shared" si="75"/>
        <v>0</v>
      </c>
      <c s="300"/>
      <c s="307"/>
      <c s="300"/>
      <c s="300"/>
      <c s="307"/>
      <c s="308"/>
      <c s="311">
        <f t="shared" si="76"/>
        <v>0</v>
      </c>
      <c s="310">
        <f t="shared" si="77"/>
        <v>0</v>
      </c>
      <c s="309"/>
      <c s="309"/>
      <c s="315"/>
    </row>
    <row r="1209" spans="6:18" ht="15.75">
      <c r="F1209" s="15">
        <f t="shared" si="74"/>
        <v>0</v>
      </c>
      <c s="299">
        <f t="shared" si="75"/>
        <v>0</v>
      </c>
      <c s="300"/>
      <c s="307"/>
      <c s="300"/>
      <c s="300"/>
      <c s="307"/>
      <c s="308"/>
      <c s="311">
        <f t="shared" si="76"/>
        <v>0</v>
      </c>
      <c s="310">
        <f t="shared" si="77"/>
        <v>0</v>
      </c>
      <c s="309"/>
      <c s="309"/>
      <c s="315"/>
    </row>
    <row r="1210" spans="6:18" ht="15.75">
      <c r="F1210" s="15">
        <f t="shared" si="74"/>
        <v>0</v>
      </c>
      <c s="299">
        <f t="shared" si="75"/>
        <v>0</v>
      </c>
      <c s="300"/>
      <c s="307"/>
      <c s="300"/>
      <c s="300"/>
      <c s="307"/>
      <c s="308"/>
      <c s="311">
        <f t="shared" si="76"/>
        <v>0</v>
      </c>
      <c s="310">
        <f t="shared" si="77"/>
        <v>0</v>
      </c>
      <c s="309"/>
      <c s="309"/>
      <c s="315"/>
    </row>
    <row r="1211" spans="6:18" ht="15.75">
      <c r="F1211" s="15">
        <f t="shared" si="74"/>
        <v>0</v>
      </c>
      <c s="299">
        <f t="shared" si="75"/>
        <v>0</v>
      </c>
      <c s="300"/>
      <c s="307"/>
      <c s="300"/>
      <c s="300"/>
      <c s="307"/>
      <c s="308"/>
      <c s="311">
        <f t="shared" si="76"/>
        <v>0</v>
      </c>
      <c s="310">
        <f t="shared" si="77"/>
        <v>0</v>
      </c>
      <c s="309"/>
      <c s="309"/>
      <c s="315"/>
    </row>
    <row r="1212" spans="6:18" ht="15.75">
      <c r="F1212" s="15">
        <f t="shared" si="74"/>
        <v>0</v>
      </c>
      <c s="299">
        <f t="shared" si="75"/>
        <v>0</v>
      </c>
      <c s="300"/>
      <c s="307"/>
      <c s="300"/>
      <c s="300"/>
      <c s="307"/>
      <c s="308"/>
      <c s="311">
        <f t="shared" si="76"/>
        <v>0</v>
      </c>
      <c s="310">
        <f t="shared" si="77"/>
        <v>0</v>
      </c>
      <c s="309"/>
      <c s="309"/>
      <c s="315"/>
    </row>
    <row r="1213" spans="6:18" ht="15.75">
      <c r="F1213" s="15">
        <f t="shared" si="74"/>
        <v>0</v>
      </c>
      <c s="299">
        <f t="shared" si="75"/>
        <v>0</v>
      </c>
      <c s="300"/>
      <c s="307"/>
      <c s="300"/>
      <c s="300"/>
      <c s="307"/>
      <c s="308"/>
      <c s="311">
        <f t="shared" si="76"/>
        <v>0</v>
      </c>
      <c s="310">
        <f t="shared" si="77"/>
        <v>0</v>
      </c>
      <c s="309"/>
      <c s="309"/>
      <c s="315"/>
    </row>
    <row r="1214" spans="6:18" ht="15.75">
      <c r="F1214" s="15">
        <f t="shared" si="74"/>
        <v>0</v>
      </c>
      <c s="299">
        <f t="shared" si="75"/>
        <v>0</v>
      </c>
      <c s="300"/>
      <c s="307"/>
      <c s="300"/>
      <c s="300"/>
      <c s="307"/>
      <c s="308"/>
      <c s="311">
        <f t="shared" si="76"/>
        <v>0</v>
      </c>
      <c s="310">
        <f t="shared" si="77"/>
        <v>0</v>
      </c>
      <c s="309"/>
      <c s="309"/>
      <c s="315"/>
    </row>
    <row r="1215" spans="6:18" ht="15.75">
      <c r="F1215" s="15">
        <f t="shared" si="74"/>
        <v>0</v>
      </c>
      <c s="299">
        <f t="shared" si="75"/>
        <v>0</v>
      </c>
      <c s="300"/>
      <c s="307"/>
      <c s="300"/>
      <c s="300"/>
      <c s="307"/>
      <c s="308"/>
      <c s="311">
        <f t="shared" si="76"/>
        <v>0</v>
      </c>
      <c s="310">
        <f t="shared" si="77"/>
        <v>0</v>
      </c>
      <c s="309"/>
      <c s="309"/>
      <c s="315"/>
    </row>
    <row r="1216" spans="6:18" ht="15.75">
      <c r="F1216" s="15">
        <f t="shared" si="74"/>
        <v>0</v>
      </c>
      <c s="299">
        <f t="shared" si="75"/>
        <v>0</v>
      </c>
      <c s="300"/>
      <c s="307"/>
      <c s="300"/>
      <c s="300"/>
      <c s="307"/>
      <c s="308"/>
      <c s="311">
        <f t="shared" si="76"/>
        <v>0</v>
      </c>
      <c s="310">
        <f t="shared" si="77"/>
        <v>0</v>
      </c>
      <c s="309"/>
      <c s="309"/>
      <c s="315"/>
    </row>
    <row r="1217" spans="6:18" ht="15.75">
      <c r="F1217" s="15">
        <f t="shared" si="74"/>
        <v>0</v>
      </c>
      <c s="299">
        <f t="shared" si="75"/>
        <v>0</v>
      </c>
      <c s="300"/>
      <c s="307"/>
      <c s="300"/>
      <c s="300"/>
      <c s="307"/>
      <c s="308"/>
      <c s="311">
        <f t="shared" si="76"/>
        <v>0</v>
      </c>
      <c s="310">
        <f t="shared" si="77"/>
        <v>0</v>
      </c>
      <c s="309"/>
      <c s="309"/>
      <c s="315"/>
    </row>
    <row r="1218" spans="6:18" ht="15.75">
      <c r="F1218" s="15">
        <f t="shared" si="74"/>
        <v>0</v>
      </c>
      <c s="299">
        <f t="shared" si="75"/>
        <v>0</v>
      </c>
      <c s="300"/>
      <c s="307"/>
      <c s="300"/>
      <c s="300"/>
      <c s="307"/>
      <c s="308"/>
      <c s="311">
        <f t="shared" si="76"/>
        <v>0</v>
      </c>
      <c s="310">
        <f t="shared" si="77"/>
        <v>0</v>
      </c>
      <c s="309"/>
      <c s="309"/>
      <c s="315"/>
    </row>
    <row r="1219" spans="6:18" ht="15.75">
      <c r="F1219" s="15">
        <f t="shared" si="74"/>
        <v>0</v>
      </c>
      <c s="299">
        <f t="shared" si="75"/>
        <v>0</v>
      </c>
      <c s="300"/>
      <c s="307"/>
      <c s="300"/>
      <c s="300"/>
      <c s="307"/>
      <c s="308"/>
      <c s="311">
        <f t="shared" si="76"/>
        <v>0</v>
      </c>
      <c s="310">
        <f t="shared" si="77"/>
        <v>0</v>
      </c>
      <c s="309"/>
      <c s="309"/>
      <c s="315"/>
    </row>
    <row r="1220" spans="6:18" ht="15.75">
      <c r="F1220" s="15">
        <f t="shared" si="74"/>
        <v>0</v>
      </c>
      <c s="299">
        <f t="shared" si="75"/>
        <v>0</v>
      </c>
      <c s="300"/>
      <c s="307"/>
      <c s="300"/>
      <c s="300"/>
      <c s="307"/>
      <c s="308"/>
      <c s="311">
        <f t="shared" si="76"/>
        <v>0</v>
      </c>
      <c s="310">
        <f t="shared" si="77"/>
        <v>0</v>
      </c>
      <c s="309"/>
      <c s="309"/>
      <c s="315"/>
    </row>
    <row r="1221" spans="6:18" ht="15.75">
      <c r="F1221" s="15">
        <f t="shared" si="74"/>
        <v>0</v>
      </c>
      <c s="299">
        <f t="shared" si="75"/>
        <v>0</v>
      </c>
      <c s="300"/>
      <c s="307"/>
      <c s="300"/>
      <c s="300"/>
      <c s="307"/>
      <c s="308"/>
      <c s="311">
        <f t="shared" si="76"/>
        <v>0</v>
      </c>
      <c s="310">
        <f t="shared" si="77"/>
        <v>0</v>
      </c>
      <c s="309"/>
      <c s="309"/>
      <c s="315"/>
    </row>
    <row r="1222" spans="6:18" ht="15.75">
      <c r="F1222" s="15">
        <f t="shared" si="74"/>
        <v>0</v>
      </c>
      <c s="299">
        <f t="shared" si="75"/>
        <v>0</v>
      </c>
      <c s="300"/>
      <c s="307"/>
      <c s="300"/>
      <c s="300"/>
      <c s="307"/>
      <c s="308"/>
      <c s="311">
        <f t="shared" si="76"/>
        <v>0</v>
      </c>
      <c s="310">
        <f t="shared" si="77"/>
        <v>0</v>
      </c>
      <c s="309"/>
      <c s="309"/>
      <c s="315"/>
    </row>
    <row r="1223" spans="6:18" ht="15.75">
      <c r="F1223" s="15">
        <f t="shared" si="74"/>
        <v>0</v>
      </c>
      <c s="299">
        <f t="shared" si="75"/>
        <v>0</v>
      </c>
      <c s="300"/>
      <c s="307"/>
      <c s="300"/>
      <c s="300"/>
      <c s="307"/>
      <c s="308"/>
      <c s="311">
        <f t="shared" si="76"/>
        <v>0</v>
      </c>
      <c s="310">
        <f t="shared" si="77"/>
        <v>0</v>
      </c>
      <c s="309"/>
      <c s="309"/>
      <c s="315"/>
    </row>
    <row r="1224" spans="6:18" ht="15.75">
      <c r="F1224" s="15">
        <f t="shared" si="78" ref="F1224:F1287">IF(G1224&gt;=1,(IF(LEN(R1224)=0,(IF(N1224&gt;=18,1,0)),0)),0)</f>
        <v>0</v>
      </c>
      <c s="299">
        <f t="shared" si="75"/>
        <v>0</v>
      </c>
      <c s="300"/>
      <c s="307"/>
      <c s="300"/>
      <c s="300"/>
      <c s="307"/>
      <c s="308"/>
      <c s="311">
        <f t="shared" si="76"/>
        <v>0</v>
      </c>
      <c s="310">
        <f t="shared" si="77"/>
        <v>0</v>
      </c>
      <c s="309"/>
      <c s="309"/>
      <c s="315"/>
    </row>
    <row r="1225" spans="6:18" ht="15.75">
      <c r="F1225" s="15">
        <f t="shared" si="78"/>
        <v>0</v>
      </c>
      <c s="299">
        <f t="shared" si="79" ref="G1225:G1288">IFERROR(IF(LEN(J1225)&gt;=2,(IF(LEN(L1225)&gt;=1,1,0)),0),0)</f>
        <v>0</v>
      </c>
      <c s="300"/>
      <c s="307"/>
      <c s="300"/>
      <c s="300"/>
      <c s="307"/>
      <c s="308"/>
      <c s="311">
        <f t="shared" si="80" ref="N1225:N1288">IFERROR(IF(G1225&gt;=1,(IF(M1224&gt;=$B$1,ROUNDDOWN(($A$1-M1225)/365,0),0)),0),0)</f>
        <v>0</v>
      </c>
      <c s="310">
        <f t="shared" si="81" ref="O1225:O1288">IF(N1225&gt;=18,ROUNDDOWN((($A$1-M1225)-N1225*365)/30,0),0)</f>
        <v>0</v>
      </c>
      <c s="309"/>
      <c s="309"/>
      <c s="315"/>
    </row>
    <row r="1226" spans="6:18" ht="15.75">
      <c r="F1226" s="15">
        <f t="shared" si="78"/>
        <v>0</v>
      </c>
      <c s="299">
        <f t="shared" si="79"/>
        <v>0</v>
      </c>
      <c s="300"/>
      <c s="307"/>
      <c s="300"/>
      <c s="300"/>
      <c s="307"/>
      <c s="308"/>
      <c s="311">
        <f t="shared" si="80"/>
        <v>0</v>
      </c>
      <c s="310">
        <f t="shared" si="81"/>
        <v>0</v>
      </c>
      <c s="309"/>
      <c s="309"/>
      <c s="315"/>
    </row>
    <row r="1227" spans="6:18" ht="15.75">
      <c r="F1227" s="15">
        <f t="shared" si="78"/>
        <v>0</v>
      </c>
      <c s="299">
        <f t="shared" si="79"/>
        <v>0</v>
      </c>
      <c s="300"/>
      <c s="307"/>
      <c s="300"/>
      <c s="300"/>
      <c s="307"/>
      <c s="308"/>
      <c s="311">
        <f t="shared" si="80"/>
        <v>0</v>
      </c>
      <c s="310">
        <f t="shared" si="81"/>
        <v>0</v>
      </c>
      <c s="309"/>
      <c s="309"/>
      <c s="315"/>
    </row>
    <row r="1228" spans="6:18" ht="15.75">
      <c r="F1228" s="15">
        <f t="shared" si="78"/>
        <v>0</v>
      </c>
      <c s="299">
        <f t="shared" si="79"/>
        <v>0</v>
      </c>
      <c s="300"/>
      <c s="307"/>
      <c s="300"/>
      <c s="300"/>
      <c s="307"/>
      <c s="308"/>
      <c s="311">
        <f t="shared" si="80"/>
        <v>0</v>
      </c>
      <c s="310">
        <f t="shared" si="81"/>
        <v>0</v>
      </c>
      <c s="309"/>
      <c s="309"/>
      <c s="315"/>
    </row>
    <row r="1229" spans="6:18" ht="15.75">
      <c r="F1229" s="15">
        <f t="shared" si="78"/>
        <v>0</v>
      </c>
      <c s="299">
        <f t="shared" si="79"/>
        <v>0</v>
      </c>
      <c s="300"/>
      <c s="307"/>
      <c s="300"/>
      <c s="300"/>
      <c s="307"/>
      <c s="308"/>
      <c s="311">
        <f t="shared" si="80"/>
        <v>0</v>
      </c>
      <c s="310">
        <f t="shared" si="81"/>
        <v>0</v>
      </c>
      <c s="309"/>
      <c s="309"/>
      <c s="315"/>
    </row>
    <row r="1230" spans="6:18" ht="15.75">
      <c r="F1230" s="15">
        <f t="shared" si="78"/>
        <v>0</v>
      </c>
      <c s="299">
        <f t="shared" si="79"/>
        <v>0</v>
      </c>
      <c s="300"/>
      <c s="307"/>
      <c s="300"/>
      <c s="300"/>
      <c s="307"/>
      <c s="308"/>
      <c s="311">
        <f t="shared" si="80"/>
        <v>0</v>
      </c>
      <c s="310">
        <f t="shared" si="81"/>
        <v>0</v>
      </c>
      <c s="309"/>
      <c s="309"/>
      <c s="315"/>
    </row>
    <row r="1231" spans="6:18" ht="15.75">
      <c r="F1231" s="15">
        <f t="shared" si="78"/>
        <v>0</v>
      </c>
      <c s="299">
        <f t="shared" si="79"/>
        <v>0</v>
      </c>
      <c s="300"/>
      <c s="307"/>
      <c s="300"/>
      <c s="300"/>
      <c s="307"/>
      <c s="308"/>
      <c s="311">
        <f t="shared" si="80"/>
        <v>0</v>
      </c>
      <c s="310">
        <f t="shared" si="81"/>
        <v>0</v>
      </c>
      <c s="309"/>
      <c s="309"/>
      <c s="315"/>
    </row>
    <row r="1232" spans="6:18" ht="15.75">
      <c r="F1232" s="15">
        <f t="shared" si="78"/>
        <v>0</v>
      </c>
      <c s="299">
        <f t="shared" si="79"/>
        <v>0</v>
      </c>
      <c s="300"/>
      <c s="307"/>
      <c s="300"/>
      <c s="300"/>
      <c s="307"/>
      <c s="308"/>
      <c s="311">
        <f t="shared" si="80"/>
        <v>0</v>
      </c>
      <c s="310">
        <f t="shared" si="81"/>
        <v>0</v>
      </c>
      <c s="309"/>
      <c s="309"/>
      <c s="315"/>
    </row>
    <row r="1233" spans="6:18" ht="15.75">
      <c r="F1233" s="15">
        <f t="shared" si="78"/>
        <v>0</v>
      </c>
      <c s="299">
        <f t="shared" si="79"/>
        <v>0</v>
      </c>
      <c s="300"/>
      <c s="307"/>
      <c s="300"/>
      <c s="300"/>
      <c s="307"/>
      <c s="308"/>
      <c s="311">
        <f t="shared" si="80"/>
        <v>0</v>
      </c>
      <c s="310">
        <f t="shared" si="81"/>
        <v>0</v>
      </c>
      <c s="309"/>
      <c s="309"/>
      <c s="315"/>
    </row>
    <row r="1234" spans="6:18" ht="15.75">
      <c r="F1234" s="15">
        <f t="shared" si="78"/>
        <v>0</v>
      </c>
      <c s="299">
        <f t="shared" si="79"/>
        <v>0</v>
      </c>
      <c s="300"/>
      <c s="307"/>
      <c s="300"/>
      <c s="300"/>
      <c s="307"/>
      <c s="308"/>
      <c s="311">
        <f t="shared" si="80"/>
        <v>0</v>
      </c>
      <c s="310">
        <f t="shared" si="81"/>
        <v>0</v>
      </c>
      <c s="309"/>
      <c s="309"/>
      <c s="315"/>
    </row>
    <row r="1235" spans="6:18" ht="15.75">
      <c r="F1235" s="15">
        <f t="shared" si="78"/>
        <v>0</v>
      </c>
      <c s="299">
        <f t="shared" si="79"/>
        <v>0</v>
      </c>
      <c s="300"/>
      <c s="307"/>
      <c s="300"/>
      <c s="300"/>
      <c s="307"/>
      <c s="308"/>
      <c s="311">
        <f t="shared" si="80"/>
        <v>0</v>
      </c>
      <c s="310">
        <f t="shared" si="81"/>
        <v>0</v>
      </c>
      <c s="309"/>
      <c s="309"/>
      <c s="315"/>
    </row>
    <row r="1236" spans="6:18" ht="15.75">
      <c r="F1236" s="15">
        <f t="shared" si="78"/>
        <v>0</v>
      </c>
      <c s="299">
        <f t="shared" si="79"/>
        <v>0</v>
      </c>
      <c s="300"/>
      <c s="307"/>
      <c s="300"/>
      <c s="300"/>
      <c s="307"/>
      <c s="308"/>
      <c s="311">
        <f t="shared" si="80"/>
        <v>0</v>
      </c>
      <c s="310">
        <f t="shared" si="81"/>
        <v>0</v>
      </c>
      <c s="309"/>
      <c s="309"/>
      <c s="315"/>
    </row>
    <row r="1237" spans="6:18" ht="15.75">
      <c r="F1237" s="15">
        <f t="shared" si="78"/>
        <v>0</v>
      </c>
      <c s="299">
        <f t="shared" si="79"/>
        <v>0</v>
      </c>
      <c s="300"/>
      <c s="307"/>
      <c s="300"/>
      <c s="300"/>
      <c s="307"/>
      <c s="308"/>
      <c s="311">
        <f t="shared" si="80"/>
        <v>0</v>
      </c>
      <c s="310">
        <f t="shared" si="81"/>
        <v>0</v>
      </c>
      <c s="309"/>
      <c s="309"/>
      <c s="315"/>
    </row>
    <row r="1238" spans="6:18" ht="15.75">
      <c r="F1238" s="15">
        <f t="shared" si="78"/>
        <v>0</v>
      </c>
      <c s="299">
        <f t="shared" si="79"/>
        <v>0</v>
      </c>
      <c s="300"/>
      <c s="307"/>
      <c s="300"/>
      <c s="300"/>
      <c s="307"/>
      <c s="308"/>
      <c s="311">
        <f t="shared" si="80"/>
        <v>0</v>
      </c>
      <c s="310">
        <f t="shared" si="81"/>
        <v>0</v>
      </c>
      <c s="309"/>
      <c s="309"/>
      <c s="315"/>
    </row>
    <row r="1239" spans="6:18" ht="15.75">
      <c r="F1239" s="15">
        <f t="shared" si="78"/>
        <v>0</v>
      </c>
      <c s="299">
        <f t="shared" si="79"/>
        <v>0</v>
      </c>
      <c s="300"/>
      <c s="307"/>
      <c s="300"/>
      <c s="300"/>
      <c s="307"/>
      <c s="308"/>
      <c s="311">
        <f t="shared" si="80"/>
        <v>0</v>
      </c>
      <c s="310">
        <f t="shared" si="81"/>
        <v>0</v>
      </c>
      <c s="309"/>
      <c s="309"/>
      <c s="315"/>
    </row>
    <row r="1240" spans="6:18" ht="15.75">
      <c r="F1240" s="15">
        <f t="shared" si="78"/>
        <v>0</v>
      </c>
      <c s="299">
        <f t="shared" si="79"/>
        <v>0</v>
      </c>
      <c s="300"/>
      <c s="307"/>
      <c s="300"/>
      <c s="300"/>
      <c s="307"/>
      <c s="308"/>
      <c s="311">
        <f t="shared" si="80"/>
        <v>0</v>
      </c>
      <c s="310">
        <f t="shared" si="81"/>
        <v>0</v>
      </c>
      <c s="309"/>
      <c s="309"/>
      <c s="315"/>
    </row>
    <row r="1241" spans="6:18" ht="15.75">
      <c r="F1241" s="15">
        <f t="shared" si="78"/>
        <v>0</v>
      </c>
      <c s="299">
        <f t="shared" si="79"/>
        <v>0</v>
      </c>
      <c s="300"/>
      <c s="307"/>
      <c s="300"/>
      <c s="300"/>
      <c s="307"/>
      <c s="308"/>
      <c s="311">
        <f t="shared" si="80"/>
        <v>0</v>
      </c>
      <c s="310">
        <f t="shared" si="81"/>
        <v>0</v>
      </c>
      <c s="309"/>
      <c s="309"/>
      <c s="315"/>
    </row>
    <row r="1242" spans="6:18" ht="15.75">
      <c r="F1242" s="15">
        <f t="shared" si="78"/>
        <v>0</v>
      </c>
      <c s="299">
        <f t="shared" si="79"/>
        <v>0</v>
      </c>
      <c s="300"/>
      <c s="307"/>
      <c s="300"/>
      <c s="300"/>
      <c s="307"/>
      <c s="308"/>
      <c s="311">
        <f t="shared" si="80"/>
        <v>0</v>
      </c>
      <c s="310">
        <f t="shared" si="81"/>
        <v>0</v>
      </c>
      <c s="309"/>
      <c s="309"/>
      <c s="315"/>
    </row>
    <row r="1243" spans="6:18" ht="15.75">
      <c r="F1243" s="15">
        <f t="shared" si="78"/>
        <v>0</v>
      </c>
      <c s="299">
        <f t="shared" si="79"/>
        <v>0</v>
      </c>
      <c s="300"/>
      <c s="307"/>
      <c s="300"/>
      <c s="300"/>
      <c s="307"/>
      <c s="308"/>
      <c s="311">
        <f t="shared" si="80"/>
        <v>0</v>
      </c>
      <c s="310">
        <f t="shared" si="81"/>
        <v>0</v>
      </c>
      <c s="309"/>
      <c s="309"/>
      <c s="315"/>
    </row>
    <row r="1244" spans="6:18" ht="15.75">
      <c r="F1244" s="15">
        <f t="shared" si="78"/>
        <v>0</v>
      </c>
      <c s="299">
        <f t="shared" si="79"/>
        <v>0</v>
      </c>
      <c s="300"/>
      <c s="307"/>
      <c s="300"/>
      <c s="300"/>
      <c s="307"/>
      <c s="308"/>
      <c s="311">
        <f t="shared" si="80"/>
        <v>0</v>
      </c>
      <c s="310">
        <f t="shared" si="81"/>
        <v>0</v>
      </c>
      <c s="309"/>
      <c s="309"/>
      <c s="315"/>
    </row>
    <row r="1245" spans="6:18" ht="15.75">
      <c r="F1245" s="15">
        <f t="shared" si="78"/>
        <v>0</v>
      </c>
      <c s="299">
        <f t="shared" si="79"/>
        <v>0</v>
      </c>
      <c s="300"/>
      <c s="307"/>
      <c s="300"/>
      <c s="300"/>
      <c s="307"/>
      <c s="308"/>
      <c s="311">
        <f t="shared" si="80"/>
        <v>0</v>
      </c>
      <c s="310">
        <f t="shared" si="81"/>
        <v>0</v>
      </c>
      <c s="309"/>
      <c s="309"/>
      <c s="315"/>
    </row>
    <row r="1246" spans="6:18" ht="15.75">
      <c r="F1246" s="15">
        <f t="shared" si="78"/>
        <v>0</v>
      </c>
      <c s="299">
        <f t="shared" si="79"/>
        <v>0</v>
      </c>
      <c s="300"/>
      <c s="307"/>
      <c s="300"/>
      <c s="300"/>
      <c s="307"/>
      <c s="308"/>
      <c s="311">
        <f t="shared" si="80"/>
        <v>0</v>
      </c>
      <c s="310">
        <f t="shared" si="81"/>
        <v>0</v>
      </c>
      <c s="309"/>
      <c s="309"/>
      <c s="315"/>
    </row>
    <row r="1247" spans="6:18" ht="15.75">
      <c r="F1247" s="15">
        <f t="shared" si="78"/>
        <v>0</v>
      </c>
      <c s="299">
        <f t="shared" si="79"/>
        <v>0</v>
      </c>
      <c s="300"/>
      <c s="307"/>
      <c s="300"/>
      <c s="300"/>
      <c s="307"/>
      <c s="308"/>
      <c s="311">
        <f t="shared" si="80"/>
        <v>0</v>
      </c>
      <c s="310">
        <f t="shared" si="81"/>
        <v>0</v>
      </c>
      <c s="309"/>
      <c s="309"/>
      <c s="315"/>
    </row>
    <row r="1248" spans="6:18" ht="15.75">
      <c r="F1248" s="15">
        <f t="shared" si="78"/>
        <v>0</v>
      </c>
      <c s="299">
        <f t="shared" si="79"/>
        <v>0</v>
      </c>
      <c s="300"/>
      <c s="307"/>
      <c s="300"/>
      <c s="300"/>
      <c s="307"/>
      <c s="308"/>
      <c s="311">
        <f t="shared" si="80"/>
        <v>0</v>
      </c>
      <c s="310">
        <f t="shared" si="81"/>
        <v>0</v>
      </c>
      <c s="309"/>
      <c s="309"/>
      <c s="315"/>
    </row>
    <row r="1249" spans="6:18" ht="15.75">
      <c r="F1249" s="15">
        <f t="shared" si="78"/>
        <v>0</v>
      </c>
      <c s="299">
        <f t="shared" si="79"/>
        <v>0</v>
      </c>
      <c s="300"/>
      <c s="307"/>
      <c s="300"/>
      <c s="300"/>
      <c s="307"/>
      <c s="308"/>
      <c s="311">
        <f t="shared" si="80"/>
        <v>0</v>
      </c>
      <c s="310">
        <f t="shared" si="81"/>
        <v>0</v>
      </c>
      <c s="309"/>
      <c s="309"/>
      <c s="315"/>
    </row>
    <row r="1250" spans="6:18" ht="15.75">
      <c r="F1250" s="15">
        <f t="shared" si="78"/>
        <v>0</v>
      </c>
      <c s="299">
        <f t="shared" si="79"/>
        <v>0</v>
      </c>
      <c s="300"/>
      <c s="307"/>
      <c s="300"/>
      <c s="300"/>
      <c s="307"/>
      <c s="308"/>
      <c s="311">
        <f t="shared" si="80"/>
        <v>0</v>
      </c>
      <c s="310">
        <f t="shared" si="81"/>
        <v>0</v>
      </c>
      <c s="309"/>
      <c s="309"/>
      <c s="315"/>
    </row>
    <row r="1251" spans="6:18" ht="15.75">
      <c r="F1251" s="15">
        <f t="shared" si="78"/>
        <v>0</v>
      </c>
      <c s="299">
        <f t="shared" si="79"/>
        <v>0</v>
      </c>
      <c s="300"/>
      <c s="307"/>
      <c s="300"/>
      <c s="300"/>
      <c s="307"/>
      <c s="308"/>
      <c s="311">
        <f t="shared" si="80"/>
        <v>0</v>
      </c>
      <c s="310">
        <f t="shared" si="81"/>
        <v>0</v>
      </c>
      <c s="309"/>
      <c s="309"/>
      <c s="315"/>
    </row>
    <row r="1252" spans="6:18" ht="15.75">
      <c r="F1252" s="15">
        <f t="shared" si="78"/>
        <v>0</v>
      </c>
      <c s="299">
        <f t="shared" si="79"/>
        <v>0</v>
      </c>
      <c s="300"/>
      <c s="307"/>
      <c s="300"/>
      <c s="300"/>
      <c s="307"/>
      <c s="308"/>
      <c s="311">
        <f t="shared" si="80"/>
        <v>0</v>
      </c>
      <c s="310">
        <f t="shared" si="81"/>
        <v>0</v>
      </c>
      <c s="309"/>
      <c s="309"/>
      <c s="315"/>
    </row>
    <row r="1253" spans="6:18" ht="15.75">
      <c r="F1253" s="15">
        <f t="shared" si="78"/>
        <v>0</v>
      </c>
      <c s="299">
        <f t="shared" si="79"/>
        <v>0</v>
      </c>
      <c s="300"/>
      <c s="307"/>
      <c s="300"/>
      <c s="300"/>
      <c s="307"/>
      <c s="308"/>
      <c s="311">
        <f t="shared" si="80"/>
        <v>0</v>
      </c>
      <c s="310">
        <f t="shared" si="81"/>
        <v>0</v>
      </c>
      <c s="309"/>
      <c s="309"/>
      <c s="315"/>
    </row>
    <row r="1254" spans="6:18" ht="15.75">
      <c r="F1254" s="15">
        <f t="shared" si="78"/>
        <v>0</v>
      </c>
      <c s="299">
        <f t="shared" si="79"/>
        <v>0</v>
      </c>
      <c s="300"/>
      <c s="307"/>
      <c s="300"/>
      <c s="300"/>
      <c s="307"/>
      <c s="308"/>
      <c s="311">
        <f t="shared" si="80"/>
        <v>0</v>
      </c>
      <c s="310">
        <f t="shared" si="81"/>
        <v>0</v>
      </c>
      <c s="309"/>
      <c s="309"/>
      <c s="315"/>
    </row>
    <row r="1255" spans="6:18" ht="15.75">
      <c r="F1255" s="15">
        <f t="shared" si="78"/>
        <v>0</v>
      </c>
      <c s="299">
        <f t="shared" si="79"/>
        <v>0</v>
      </c>
      <c s="300"/>
      <c s="307"/>
      <c s="300"/>
      <c s="300"/>
      <c s="307"/>
      <c s="308"/>
      <c s="311">
        <f t="shared" si="80"/>
        <v>0</v>
      </c>
      <c s="310">
        <f t="shared" si="81"/>
        <v>0</v>
      </c>
      <c s="309"/>
      <c s="309"/>
      <c s="315"/>
    </row>
    <row r="1256" spans="6:18" ht="15.75">
      <c r="F1256" s="15">
        <f t="shared" si="78"/>
        <v>0</v>
      </c>
      <c s="299">
        <f t="shared" si="79"/>
        <v>0</v>
      </c>
      <c s="300"/>
      <c s="307"/>
      <c s="300"/>
      <c s="300"/>
      <c s="307"/>
      <c s="308"/>
      <c s="311">
        <f t="shared" si="80"/>
        <v>0</v>
      </c>
      <c s="310">
        <f t="shared" si="81"/>
        <v>0</v>
      </c>
      <c s="309"/>
      <c s="309"/>
      <c s="315"/>
    </row>
    <row r="1257" spans="6:18" ht="15.75">
      <c r="F1257" s="15">
        <f t="shared" si="78"/>
        <v>0</v>
      </c>
      <c s="299">
        <f t="shared" si="79"/>
        <v>0</v>
      </c>
      <c s="300"/>
      <c s="307"/>
      <c s="300"/>
      <c s="300"/>
      <c s="307"/>
      <c s="308"/>
      <c s="311">
        <f t="shared" si="80"/>
        <v>0</v>
      </c>
      <c s="310">
        <f t="shared" si="81"/>
        <v>0</v>
      </c>
      <c s="309"/>
      <c s="309"/>
      <c s="315"/>
    </row>
    <row r="1258" spans="6:18" ht="15.75">
      <c r="F1258" s="15">
        <f t="shared" si="78"/>
        <v>0</v>
      </c>
      <c s="299">
        <f t="shared" si="79"/>
        <v>0</v>
      </c>
      <c s="300"/>
      <c s="307"/>
      <c s="300"/>
      <c s="300"/>
      <c s="307"/>
      <c s="308"/>
      <c s="311">
        <f t="shared" si="80"/>
        <v>0</v>
      </c>
      <c s="310">
        <f t="shared" si="81"/>
        <v>0</v>
      </c>
      <c s="309"/>
      <c s="309"/>
      <c s="315"/>
    </row>
    <row r="1259" spans="6:18" ht="15.75">
      <c r="F1259" s="15">
        <f t="shared" si="78"/>
        <v>0</v>
      </c>
      <c s="299">
        <f t="shared" si="79"/>
        <v>0</v>
      </c>
      <c s="300"/>
      <c s="307"/>
      <c s="300"/>
      <c s="300"/>
      <c s="307"/>
      <c s="308"/>
      <c s="311">
        <f t="shared" si="80"/>
        <v>0</v>
      </c>
      <c s="310">
        <f t="shared" si="81"/>
        <v>0</v>
      </c>
      <c s="309"/>
      <c s="309"/>
      <c s="315"/>
    </row>
    <row r="1260" spans="6:18" ht="15.75">
      <c r="F1260" s="15">
        <f t="shared" si="78"/>
        <v>0</v>
      </c>
      <c s="299">
        <f t="shared" si="79"/>
        <v>0</v>
      </c>
      <c s="300"/>
      <c s="307"/>
      <c s="300"/>
      <c s="300"/>
      <c s="307"/>
      <c s="308"/>
      <c s="311">
        <f t="shared" si="80"/>
        <v>0</v>
      </c>
      <c s="310">
        <f t="shared" si="81"/>
        <v>0</v>
      </c>
      <c s="309"/>
      <c s="309"/>
      <c s="315"/>
    </row>
    <row r="1261" spans="6:18" ht="15.75">
      <c r="F1261" s="15">
        <f t="shared" si="78"/>
        <v>0</v>
      </c>
      <c s="299">
        <f t="shared" si="79"/>
        <v>0</v>
      </c>
      <c s="300"/>
      <c s="307"/>
      <c s="300"/>
      <c s="300"/>
      <c s="307"/>
      <c s="308"/>
      <c s="311">
        <f t="shared" si="80"/>
        <v>0</v>
      </c>
      <c s="310">
        <f t="shared" si="81"/>
        <v>0</v>
      </c>
      <c s="309"/>
      <c s="309"/>
      <c s="315"/>
    </row>
    <row r="1262" spans="6:18" ht="15.75">
      <c r="F1262" s="15">
        <f t="shared" si="78"/>
        <v>0</v>
      </c>
      <c s="299">
        <f t="shared" si="79"/>
        <v>0</v>
      </c>
      <c s="300"/>
      <c s="307"/>
      <c s="300"/>
      <c s="300"/>
      <c s="307"/>
      <c s="308"/>
      <c s="311">
        <f t="shared" si="80"/>
        <v>0</v>
      </c>
      <c s="310">
        <f t="shared" si="81"/>
        <v>0</v>
      </c>
      <c s="309"/>
      <c s="309"/>
      <c s="315"/>
    </row>
    <row r="1263" spans="6:18" ht="15.75">
      <c r="F1263" s="15">
        <f t="shared" si="78"/>
        <v>0</v>
      </c>
      <c s="299">
        <f t="shared" si="79"/>
        <v>0</v>
      </c>
      <c s="300"/>
      <c s="307"/>
      <c s="300"/>
      <c s="300"/>
      <c s="307"/>
      <c s="308"/>
      <c s="311">
        <f t="shared" si="80"/>
        <v>0</v>
      </c>
      <c s="310">
        <f t="shared" si="81"/>
        <v>0</v>
      </c>
      <c s="309"/>
      <c s="309"/>
      <c s="315"/>
    </row>
    <row r="1264" spans="6:18" ht="15.75">
      <c r="F1264" s="15">
        <f t="shared" si="78"/>
        <v>0</v>
      </c>
      <c s="299">
        <f t="shared" si="79"/>
        <v>0</v>
      </c>
      <c s="300"/>
      <c s="307"/>
      <c s="300"/>
      <c s="300"/>
      <c s="307"/>
      <c s="308"/>
      <c s="311">
        <f t="shared" si="80"/>
        <v>0</v>
      </c>
      <c s="310">
        <f t="shared" si="81"/>
        <v>0</v>
      </c>
      <c s="309"/>
      <c s="309"/>
      <c s="315"/>
    </row>
    <row r="1265" spans="6:18" ht="15.75">
      <c r="F1265" s="15">
        <f t="shared" si="78"/>
        <v>0</v>
      </c>
      <c s="299">
        <f t="shared" si="79"/>
        <v>0</v>
      </c>
      <c s="300"/>
      <c s="307"/>
      <c s="300"/>
      <c s="300"/>
      <c s="307"/>
      <c s="308"/>
      <c s="311">
        <f t="shared" si="80"/>
        <v>0</v>
      </c>
      <c s="310">
        <f t="shared" si="81"/>
        <v>0</v>
      </c>
      <c s="309"/>
      <c s="309"/>
      <c s="315"/>
    </row>
    <row r="1266" spans="6:18" ht="15.75">
      <c r="F1266" s="15">
        <f t="shared" si="78"/>
        <v>0</v>
      </c>
      <c s="299">
        <f t="shared" si="79"/>
        <v>0</v>
      </c>
      <c s="300"/>
      <c s="307"/>
      <c s="300"/>
      <c s="300"/>
      <c s="307"/>
      <c s="308"/>
      <c s="311">
        <f t="shared" si="80"/>
        <v>0</v>
      </c>
      <c s="310">
        <f t="shared" si="81"/>
        <v>0</v>
      </c>
      <c s="309"/>
      <c s="309"/>
      <c s="315"/>
    </row>
    <row r="1267" spans="6:18" ht="15.75">
      <c r="F1267" s="15">
        <f t="shared" si="78"/>
        <v>0</v>
      </c>
      <c s="299">
        <f t="shared" si="79"/>
        <v>0</v>
      </c>
      <c s="300"/>
      <c s="307"/>
      <c s="300"/>
      <c s="300"/>
      <c s="307"/>
      <c s="308"/>
      <c s="311">
        <f t="shared" si="80"/>
        <v>0</v>
      </c>
      <c s="310">
        <f t="shared" si="81"/>
        <v>0</v>
      </c>
      <c s="309"/>
      <c s="309"/>
      <c s="315"/>
    </row>
    <row r="1268" spans="6:18" ht="15.75">
      <c r="F1268" s="15">
        <f t="shared" si="78"/>
        <v>0</v>
      </c>
      <c s="299">
        <f t="shared" si="79"/>
        <v>0</v>
      </c>
      <c s="300"/>
      <c s="307"/>
      <c s="300"/>
      <c s="300"/>
      <c s="307"/>
      <c s="308"/>
      <c s="311">
        <f t="shared" si="80"/>
        <v>0</v>
      </c>
      <c s="310">
        <f t="shared" si="81"/>
        <v>0</v>
      </c>
      <c s="309"/>
      <c s="309"/>
      <c s="315"/>
    </row>
    <row r="1269" spans="6:18" ht="15.75">
      <c r="F1269" s="15">
        <f t="shared" si="78"/>
        <v>0</v>
      </c>
      <c s="299">
        <f t="shared" si="79"/>
        <v>0</v>
      </c>
      <c s="300"/>
      <c s="307"/>
      <c s="300"/>
      <c s="300"/>
      <c s="307"/>
      <c s="308"/>
      <c s="311">
        <f t="shared" si="80"/>
        <v>0</v>
      </c>
      <c s="310">
        <f t="shared" si="81"/>
        <v>0</v>
      </c>
      <c s="309"/>
      <c s="309"/>
      <c s="315"/>
    </row>
    <row r="1270" spans="6:18" ht="15.75">
      <c r="F1270" s="15">
        <f t="shared" si="78"/>
        <v>0</v>
      </c>
      <c s="299">
        <f t="shared" si="79"/>
        <v>0</v>
      </c>
      <c s="300"/>
      <c s="307"/>
      <c s="300"/>
      <c s="300"/>
      <c s="307"/>
      <c s="308"/>
      <c s="311">
        <f t="shared" si="80"/>
        <v>0</v>
      </c>
      <c s="310">
        <f t="shared" si="81"/>
        <v>0</v>
      </c>
      <c s="309"/>
      <c s="309"/>
      <c s="315"/>
    </row>
    <row r="1271" spans="6:18" ht="15.75">
      <c r="F1271" s="15">
        <f t="shared" si="78"/>
        <v>0</v>
      </c>
      <c s="299">
        <f t="shared" si="79"/>
        <v>0</v>
      </c>
      <c s="300"/>
      <c s="307"/>
      <c s="300"/>
      <c s="300"/>
      <c s="307"/>
      <c s="308"/>
      <c s="311">
        <f t="shared" si="80"/>
        <v>0</v>
      </c>
      <c s="310">
        <f t="shared" si="81"/>
        <v>0</v>
      </c>
      <c s="309"/>
      <c s="309"/>
      <c s="315"/>
    </row>
    <row r="1272" spans="6:18" ht="15.75">
      <c r="F1272" s="15">
        <f t="shared" si="78"/>
        <v>0</v>
      </c>
      <c s="299">
        <f t="shared" si="79"/>
        <v>0</v>
      </c>
      <c s="300"/>
      <c s="307"/>
      <c s="300"/>
      <c s="300"/>
      <c s="307"/>
      <c s="308"/>
      <c s="311">
        <f t="shared" si="80"/>
        <v>0</v>
      </c>
      <c s="310">
        <f t="shared" si="81"/>
        <v>0</v>
      </c>
      <c s="309"/>
      <c s="309"/>
      <c s="315"/>
    </row>
    <row r="1273" spans="6:18" ht="15.75">
      <c r="F1273" s="15">
        <f t="shared" si="78"/>
        <v>0</v>
      </c>
      <c s="299">
        <f t="shared" si="79"/>
        <v>0</v>
      </c>
      <c s="300"/>
      <c s="307"/>
      <c s="300"/>
      <c s="300"/>
      <c s="307"/>
      <c s="308"/>
      <c s="311">
        <f t="shared" si="80"/>
        <v>0</v>
      </c>
      <c s="310">
        <f t="shared" si="81"/>
        <v>0</v>
      </c>
      <c s="309"/>
      <c s="309"/>
      <c s="315"/>
    </row>
    <row r="1274" spans="6:18" ht="15.75">
      <c r="F1274" s="15">
        <f t="shared" si="78"/>
        <v>0</v>
      </c>
      <c s="299">
        <f t="shared" si="79"/>
        <v>0</v>
      </c>
      <c s="300"/>
      <c s="307"/>
      <c s="300"/>
      <c s="300"/>
      <c s="307"/>
      <c s="308"/>
      <c s="311">
        <f t="shared" si="80"/>
        <v>0</v>
      </c>
      <c s="310">
        <f t="shared" si="81"/>
        <v>0</v>
      </c>
      <c s="309"/>
      <c s="309"/>
      <c s="315"/>
    </row>
    <row r="1275" spans="6:18" ht="15.75">
      <c r="F1275" s="15">
        <f t="shared" si="78"/>
        <v>0</v>
      </c>
      <c s="299">
        <f t="shared" si="79"/>
        <v>0</v>
      </c>
      <c s="300"/>
      <c s="307"/>
      <c s="300"/>
      <c s="300"/>
      <c s="307"/>
      <c s="308"/>
      <c s="311">
        <f t="shared" si="80"/>
        <v>0</v>
      </c>
      <c s="310">
        <f t="shared" si="81"/>
        <v>0</v>
      </c>
      <c s="309"/>
      <c s="309"/>
      <c s="315"/>
    </row>
    <row r="1276" spans="6:18" ht="15.75">
      <c r="F1276" s="15">
        <f t="shared" si="78"/>
        <v>0</v>
      </c>
      <c s="299">
        <f t="shared" si="79"/>
        <v>0</v>
      </c>
      <c s="300"/>
      <c s="307"/>
      <c s="300"/>
      <c s="300"/>
      <c s="307"/>
      <c s="308"/>
      <c s="311">
        <f t="shared" si="80"/>
        <v>0</v>
      </c>
      <c s="310">
        <f t="shared" si="81"/>
        <v>0</v>
      </c>
      <c s="309"/>
      <c s="309"/>
      <c s="315"/>
    </row>
    <row r="1277" spans="6:18" ht="15.75">
      <c r="F1277" s="15">
        <f t="shared" si="78"/>
        <v>0</v>
      </c>
      <c s="299">
        <f t="shared" si="79"/>
        <v>0</v>
      </c>
      <c s="300"/>
      <c s="307"/>
      <c s="300"/>
      <c s="300"/>
      <c s="307"/>
      <c s="308"/>
      <c s="311">
        <f t="shared" si="80"/>
        <v>0</v>
      </c>
      <c s="310">
        <f t="shared" si="81"/>
        <v>0</v>
      </c>
      <c s="309"/>
      <c s="309"/>
      <c s="315"/>
    </row>
    <row r="1278" spans="6:18" ht="15.75">
      <c r="F1278" s="15">
        <f t="shared" si="78"/>
        <v>0</v>
      </c>
      <c s="299">
        <f t="shared" si="79"/>
        <v>0</v>
      </c>
      <c s="300"/>
      <c s="307"/>
      <c s="300"/>
      <c s="300"/>
      <c s="307"/>
      <c s="308"/>
      <c s="311">
        <f t="shared" si="80"/>
        <v>0</v>
      </c>
      <c s="310">
        <f t="shared" si="81"/>
        <v>0</v>
      </c>
      <c s="309"/>
      <c s="309"/>
      <c s="315"/>
    </row>
    <row r="1279" spans="6:18" ht="15.75">
      <c r="F1279" s="15">
        <f t="shared" si="78"/>
        <v>0</v>
      </c>
      <c s="299">
        <f t="shared" si="79"/>
        <v>0</v>
      </c>
      <c s="300"/>
      <c s="307"/>
      <c s="300"/>
      <c s="300"/>
      <c s="307"/>
      <c s="308"/>
      <c s="311">
        <f t="shared" si="80"/>
        <v>0</v>
      </c>
      <c s="310">
        <f t="shared" si="81"/>
        <v>0</v>
      </c>
      <c s="309"/>
      <c s="309"/>
      <c s="315"/>
    </row>
    <row r="1280" spans="6:18" ht="15.75">
      <c r="F1280" s="15">
        <f t="shared" si="78"/>
        <v>0</v>
      </c>
      <c s="299">
        <f t="shared" si="79"/>
        <v>0</v>
      </c>
      <c s="300"/>
      <c s="307"/>
      <c s="300"/>
      <c s="300"/>
      <c s="307"/>
      <c s="308"/>
      <c s="311">
        <f t="shared" si="80"/>
        <v>0</v>
      </c>
      <c s="310">
        <f t="shared" si="81"/>
        <v>0</v>
      </c>
      <c s="309"/>
      <c s="309"/>
      <c s="315"/>
    </row>
    <row r="1281" spans="6:18" ht="15.75">
      <c r="F1281" s="15">
        <f t="shared" si="78"/>
        <v>0</v>
      </c>
      <c s="299">
        <f t="shared" si="79"/>
        <v>0</v>
      </c>
      <c s="300"/>
      <c s="307"/>
      <c s="300"/>
      <c s="300"/>
      <c s="307"/>
      <c s="308"/>
      <c s="311">
        <f t="shared" si="80"/>
        <v>0</v>
      </c>
      <c s="310">
        <f t="shared" si="81"/>
        <v>0</v>
      </c>
      <c s="309"/>
      <c s="309"/>
      <c s="315"/>
    </row>
    <row r="1282" spans="6:18" ht="15.75">
      <c r="F1282" s="15">
        <f t="shared" si="78"/>
        <v>0</v>
      </c>
      <c s="299">
        <f t="shared" si="79"/>
        <v>0</v>
      </c>
      <c s="300"/>
      <c s="307"/>
      <c s="300"/>
      <c s="300"/>
      <c s="307"/>
      <c s="308"/>
      <c s="311">
        <f t="shared" si="80"/>
        <v>0</v>
      </c>
      <c s="310">
        <f t="shared" si="81"/>
        <v>0</v>
      </c>
      <c s="309"/>
      <c s="309"/>
      <c s="315"/>
    </row>
    <row r="1283" spans="6:18" ht="15.75">
      <c r="F1283" s="15">
        <f t="shared" si="78"/>
        <v>0</v>
      </c>
      <c s="299">
        <f t="shared" si="79"/>
        <v>0</v>
      </c>
      <c s="300"/>
      <c s="307"/>
      <c s="300"/>
      <c s="300"/>
      <c s="307"/>
      <c s="308"/>
      <c s="311">
        <f t="shared" si="80"/>
        <v>0</v>
      </c>
      <c s="310">
        <f t="shared" si="81"/>
        <v>0</v>
      </c>
      <c s="309"/>
      <c s="309"/>
      <c s="315"/>
    </row>
    <row r="1284" spans="6:18" ht="15.75">
      <c r="F1284" s="15">
        <f t="shared" si="78"/>
        <v>0</v>
      </c>
      <c s="299">
        <f t="shared" si="79"/>
        <v>0</v>
      </c>
      <c s="300"/>
      <c s="307"/>
      <c s="300"/>
      <c s="300"/>
      <c s="307"/>
      <c s="308"/>
      <c s="311">
        <f t="shared" si="80"/>
        <v>0</v>
      </c>
      <c s="310">
        <f t="shared" si="81"/>
        <v>0</v>
      </c>
      <c s="309"/>
      <c s="309"/>
      <c s="315"/>
    </row>
    <row r="1285" spans="6:18" ht="15.75">
      <c r="F1285" s="15">
        <f t="shared" si="78"/>
        <v>0</v>
      </c>
      <c s="299">
        <f t="shared" si="79"/>
        <v>0</v>
      </c>
      <c s="300"/>
      <c s="307"/>
      <c s="300"/>
      <c s="300"/>
      <c s="307"/>
      <c s="308"/>
      <c s="311">
        <f t="shared" si="80"/>
        <v>0</v>
      </c>
      <c s="310">
        <f t="shared" si="81"/>
        <v>0</v>
      </c>
      <c s="309"/>
      <c s="309"/>
      <c s="315"/>
    </row>
    <row r="1286" spans="6:18" ht="15.75">
      <c r="F1286" s="15">
        <f t="shared" si="78"/>
        <v>0</v>
      </c>
      <c s="299">
        <f t="shared" si="79"/>
        <v>0</v>
      </c>
      <c s="300"/>
      <c s="307"/>
      <c s="300"/>
      <c s="300"/>
      <c s="307"/>
      <c s="308"/>
      <c s="311">
        <f t="shared" si="80"/>
        <v>0</v>
      </c>
      <c s="310">
        <f t="shared" si="81"/>
        <v>0</v>
      </c>
      <c s="309"/>
      <c s="309"/>
      <c s="315"/>
    </row>
    <row r="1287" spans="6:18" ht="15.75">
      <c r="F1287" s="15">
        <f t="shared" si="78"/>
        <v>0</v>
      </c>
      <c s="299">
        <f t="shared" si="79"/>
        <v>0</v>
      </c>
      <c s="300"/>
      <c s="307"/>
      <c s="300"/>
      <c s="300"/>
      <c s="307"/>
      <c s="308"/>
      <c s="311">
        <f t="shared" si="80"/>
        <v>0</v>
      </c>
      <c s="310">
        <f t="shared" si="81"/>
        <v>0</v>
      </c>
      <c s="309"/>
      <c s="309"/>
      <c s="315"/>
    </row>
    <row r="1288" spans="6:18" ht="15.75">
      <c r="F1288" s="15">
        <f t="shared" si="82" ref="F1288:F1351">IF(G1288&gt;=1,(IF(LEN(R1288)=0,(IF(N1288&gt;=18,1,0)),0)),0)</f>
        <v>0</v>
      </c>
      <c s="299">
        <f t="shared" si="79"/>
        <v>0</v>
      </c>
      <c s="300"/>
      <c s="307"/>
      <c s="300"/>
      <c s="300"/>
      <c s="307"/>
      <c s="308"/>
      <c s="311">
        <f t="shared" si="80"/>
        <v>0</v>
      </c>
      <c s="310">
        <f t="shared" si="81"/>
        <v>0</v>
      </c>
      <c s="309"/>
      <c s="309"/>
      <c s="315"/>
    </row>
    <row r="1289" spans="6:18" ht="15.75">
      <c r="F1289" s="15">
        <f t="shared" si="82"/>
        <v>0</v>
      </c>
      <c s="299">
        <f t="shared" si="83" ref="G1289:G1352">IFERROR(IF(LEN(J1289)&gt;=2,(IF(LEN(L1289)&gt;=1,1,0)),0),0)</f>
        <v>0</v>
      </c>
      <c s="300"/>
      <c s="307"/>
      <c s="300"/>
      <c s="300"/>
      <c s="307"/>
      <c s="308"/>
      <c s="311">
        <f t="shared" si="84" ref="N1289:N1352">IFERROR(IF(G1289&gt;=1,(IF(M1288&gt;=$B$1,ROUNDDOWN(($A$1-M1289)/365,0),0)),0),0)</f>
        <v>0</v>
      </c>
      <c s="310">
        <f t="shared" si="85" ref="O1289:O1352">IF(N1289&gt;=18,ROUNDDOWN((($A$1-M1289)-N1289*365)/30,0),0)</f>
        <v>0</v>
      </c>
      <c s="309"/>
      <c s="309"/>
      <c s="315"/>
    </row>
    <row r="1290" spans="6:18" ht="15.75">
      <c r="F1290" s="15">
        <f t="shared" si="82"/>
        <v>0</v>
      </c>
      <c s="299">
        <f t="shared" si="83"/>
        <v>0</v>
      </c>
      <c s="300"/>
      <c s="307"/>
      <c s="300"/>
      <c s="300"/>
      <c s="307"/>
      <c s="308"/>
      <c s="311">
        <f t="shared" si="84"/>
        <v>0</v>
      </c>
      <c s="310">
        <f t="shared" si="85"/>
        <v>0</v>
      </c>
      <c s="309"/>
      <c s="309"/>
      <c s="315"/>
    </row>
    <row r="1291" spans="6:18" ht="15.75">
      <c r="F1291" s="15">
        <f t="shared" si="82"/>
        <v>0</v>
      </c>
      <c s="299">
        <f t="shared" si="83"/>
        <v>0</v>
      </c>
      <c s="300"/>
      <c s="307"/>
      <c s="300"/>
      <c s="300"/>
      <c s="307"/>
      <c s="308"/>
      <c s="311">
        <f t="shared" si="84"/>
        <v>0</v>
      </c>
      <c s="310">
        <f t="shared" si="85"/>
        <v>0</v>
      </c>
      <c s="309"/>
      <c s="309"/>
      <c s="315"/>
    </row>
    <row r="1292" spans="6:18" ht="15.75">
      <c r="F1292" s="15">
        <f t="shared" si="82"/>
        <v>0</v>
      </c>
      <c s="299">
        <f t="shared" si="83"/>
        <v>0</v>
      </c>
      <c s="300"/>
      <c s="307"/>
      <c s="300"/>
      <c s="300"/>
      <c s="307"/>
      <c s="308"/>
      <c s="311">
        <f t="shared" si="84"/>
        <v>0</v>
      </c>
      <c s="310">
        <f t="shared" si="85"/>
        <v>0</v>
      </c>
      <c s="309"/>
      <c s="309"/>
      <c s="315"/>
    </row>
    <row r="1293" spans="6:18" ht="15.75">
      <c r="F1293" s="15">
        <f t="shared" si="82"/>
        <v>0</v>
      </c>
      <c s="299">
        <f t="shared" si="83"/>
        <v>0</v>
      </c>
      <c s="300"/>
      <c s="307"/>
      <c s="300"/>
      <c s="300"/>
      <c s="307"/>
      <c s="308"/>
      <c s="311">
        <f t="shared" si="84"/>
        <v>0</v>
      </c>
      <c s="310">
        <f t="shared" si="85"/>
        <v>0</v>
      </c>
      <c s="309"/>
      <c s="309"/>
      <c s="315"/>
    </row>
    <row r="1294" spans="6:18" ht="15.75">
      <c r="F1294" s="15">
        <f t="shared" si="82"/>
        <v>0</v>
      </c>
      <c s="299">
        <f t="shared" si="83"/>
        <v>0</v>
      </c>
      <c s="300"/>
      <c s="307"/>
      <c s="300"/>
      <c s="300"/>
      <c s="307"/>
      <c s="308"/>
      <c s="311">
        <f t="shared" si="84"/>
        <v>0</v>
      </c>
      <c s="310">
        <f t="shared" si="85"/>
        <v>0</v>
      </c>
      <c s="309"/>
      <c s="309"/>
      <c s="315"/>
    </row>
    <row r="1295" spans="6:18" ht="15.75">
      <c r="F1295" s="15">
        <f t="shared" si="82"/>
        <v>0</v>
      </c>
      <c s="299">
        <f t="shared" si="83"/>
        <v>0</v>
      </c>
      <c s="300"/>
      <c s="307"/>
      <c s="300"/>
      <c s="300"/>
      <c s="307"/>
      <c s="308"/>
      <c s="311">
        <f t="shared" si="84"/>
        <v>0</v>
      </c>
      <c s="310">
        <f t="shared" si="85"/>
        <v>0</v>
      </c>
      <c s="309"/>
      <c s="309"/>
      <c s="315"/>
    </row>
    <row r="1296" spans="6:18" ht="15.75">
      <c r="F1296" s="15">
        <f t="shared" si="82"/>
        <v>0</v>
      </c>
      <c s="299">
        <f t="shared" si="83"/>
        <v>0</v>
      </c>
      <c s="300"/>
      <c s="307"/>
      <c s="300"/>
      <c s="300"/>
      <c s="307"/>
      <c s="308"/>
      <c s="311">
        <f t="shared" si="84"/>
        <v>0</v>
      </c>
      <c s="310">
        <f t="shared" si="85"/>
        <v>0</v>
      </c>
      <c s="309"/>
      <c s="309"/>
      <c s="315"/>
    </row>
    <row r="1297" spans="6:18" ht="15.75">
      <c r="F1297" s="15">
        <f t="shared" si="82"/>
        <v>0</v>
      </c>
      <c s="299">
        <f t="shared" si="83"/>
        <v>0</v>
      </c>
      <c s="300"/>
      <c s="307"/>
      <c s="300"/>
      <c s="300"/>
      <c s="307"/>
      <c s="308"/>
      <c s="311">
        <f t="shared" si="84"/>
        <v>0</v>
      </c>
      <c s="310">
        <f t="shared" si="85"/>
        <v>0</v>
      </c>
      <c s="309"/>
      <c s="309"/>
      <c s="315"/>
    </row>
    <row r="1298" spans="6:18" ht="15.75">
      <c r="F1298" s="15">
        <f t="shared" si="82"/>
        <v>0</v>
      </c>
      <c s="299">
        <f t="shared" si="83"/>
        <v>0</v>
      </c>
      <c s="300"/>
      <c s="307"/>
      <c s="300"/>
      <c s="300"/>
      <c s="307"/>
      <c s="308"/>
      <c s="311">
        <f t="shared" si="84"/>
        <v>0</v>
      </c>
      <c s="310">
        <f t="shared" si="85"/>
        <v>0</v>
      </c>
      <c s="309"/>
      <c s="309"/>
      <c s="315"/>
    </row>
    <row r="1299" spans="6:18" ht="15.75">
      <c r="F1299" s="15">
        <f t="shared" si="82"/>
        <v>0</v>
      </c>
      <c s="299">
        <f t="shared" si="83"/>
        <v>0</v>
      </c>
      <c s="300"/>
      <c s="307"/>
      <c s="300"/>
      <c s="300"/>
      <c s="307"/>
      <c s="308"/>
      <c s="311">
        <f t="shared" si="84"/>
        <v>0</v>
      </c>
      <c s="310">
        <f t="shared" si="85"/>
        <v>0</v>
      </c>
      <c s="309"/>
      <c s="309"/>
      <c s="315"/>
    </row>
    <row r="1300" spans="6:18" ht="15.75">
      <c r="F1300" s="15">
        <f t="shared" si="82"/>
        <v>0</v>
      </c>
      <c s="299">
        <f t="shared" si="83"/>
        <v>0</v>
      </c>
      <c s="300"/>
      <c s="307"/>
      <c s="300"/>
      <c s="300"/>
      <c s="307"/>
      <c s="308"/>
      <c s="311">
        <f t="shared" si="84"/>
        <v>0</v>
      </c>
      <c s="310">
        <f t="shared" si="85"/>
        <v>0</v>
      </c>
      <c s="309"/>
      <c s="309"/>
      <c s="315"/>
    </row>
    <row r="1301" spans="6:18" ht="15.75">
      <c r="F1301" s="15">
        <f t="shared" si="82"/>
        <v>0</v>
      </c>
      <c s="299">
        <f t="shared" si="83"/>
        <v>0</v>
      </c>
      <c s="300"/>
      <c s="307"/>
      <c s="300"/>
      <c s="300"/>
      <c s="307"/>
      <c s="308"/>
      <c s="311">
        <f t="shared" si="84"/>
        <v>0</v>
      </c>
      <c s="310">
        <f t="shared" si="85"/>
        <v>0</v>
      </c>
      <c s="309"/>
      <c s="309"/>
      <c s="315"/>
    </row>
    <row r="1302" spans="6:18" ht="15.75">
      <c r="F1302" s="15">
        <f t="shared" si="82"/>
        <v>0</v>
      </c>
      <c s="299">
        <f t="shared" si="83"/>
        <v>0</v>
      </c>
      <c s="300"/>
      <c s="307"/>
      <c s="300"/>
      <c s="300"/>
      <c s="307"/>
      <c s="308"/>
      <c s="311">
        <f t="shared" si="84"/>
        <v>0</v>
      </c>
      <c s="310">
        <f t="shared" si="85"/>
        <v>0</v>
      </c>
      <c s="309"/>
      <c s="309"/>
      <c s="315"/>
    </row>
    <row r="1303" spans="6:18" ht="15.75">
      <c r="F1303" s="15">
        <f t="shared" si="82"/>
        <v>0</v>
      </c>
      <c s="299">
        <f t="shared" si="83"/>
        <v>0</v>
      </c>
      <c s="300"/>
      <c s="307"/>
      <c s="300"/>
      <c s="300"/>
      <c s="307"/>
      <c s="308"/>
      <c s="311">
        <f t="shared" si="84"/>
        <v>0</v>
      </c>
      <c s="310">
        <f t="shared" si="85"/>
        <v>0</v>
      </c>
      <c s="309"/>
      <c s="309"/>
      <c s="315"/>
    </row>
    <row r="1304" spans="6:18" ht="15.75">
      <c r="F1304" s="15">
        <f t="shared" si="82"/>
        <v>0</v>
      </c>
      <c s="299">
        <f t="shared" si="83"/>
        <v>0</v>
      </c>
      <c s="300"/>
      <c s="307"/>
      <c s="300"/>
      <c s="300"/>
      <c s="307"/>
      <c s="308"/>
      <c s="311">
        <f t="shared" si="84"/>
        <v>0</v>
      </c>
      <c s="310">
        <f t="shared" si="85"/>
        <v>0</v>
      </c>
      <c s="309"/>
      <c s="309"/>
      <c s="315"/>
    </row>
    <row r="1305" spans="6:18" ht="15.75">
      <c r="F1305" s="15">
        <f t="shared" si="82"/>
        <v>0</v>
      </c>
      <c s="299">
        <f t="shared" si="83"/>
        <v>0</v>
      </c>
      <c s="300"/>
      <c s="307"/>
      <c s="300"/>
      <c s="300"/>
      <c s="307"/>
      <c s="308"/>
      <c s="311">
        <f t="shared" si="84"/>
        <v>0</v>
      </c>
      <c s="310">
        <f t="shared" si="85"/>
        <v>0</v>
      </c>
      <c s="309"/>
      <c s="309"/>
      <c s="315"/>
    </row>
    <row r="1306" spans="6:18" ht="15.75">
      <c r="F1306" s="15">
        <f t="shared" si="82"/>
        <v>0</v>
      </c>
      <c s="299">
        <f t="shared" si="83"/>
        <v>0</v>
      </c>
      <c s="300"/>
      <c s="307"/>
      <c s="300"/>
      <c s="300"/>
      <c s="307"/>
      <c s="308"/>
      <c s="311">
        <f t="shared" si="84"/>
        <v>0</v>
      </c>
      <c s="310">
        <f t="shared" si="85"/>
        <v>0</v>
      </c>
      <c s="309"/>
      <c s="309"/>
      <c s="315"/>
    </row>
    <row r="1307" spans="6:18" ht="15.75">
      <c r="F1307" s="15">
        <f t="shared" si="82"/>
        <v>0</v>
      </c>
      <c s="299">
        <f t="shared" si="83"/>
        <v>0</v>
      </c>
      <c s="300"/>
      <c s="307"/>
      <c s="300"/>
      <c s="300"/>
      <c s="307"/>
      <c s="308"/>
      <c s="311">
        <f t="shared" si="84"/>
        <v>0</v>
      </c>
      <c s="310">
        <f t="shared" si="85"/>
        <v>0</v>
      </c>
      <c s="309"/>
      <c s="309"/>
      <c s="315"/>
    </row>
    <row r="1308" spans="6:18" ht="15.75">
      <c r="F1308" s="15">
        <f t="shared" si="82"/>
        <v>0</v>
      </c>
      <c s="299">
        <f t="shared" si="83"/>
        <v>0</v>
      </c>
      <c s="300"/>
      <c s="307"/>
      <c s="300"/>
      <c s="300"/>
      <c s="307"/>
      <c s="308"/>
      <c s="311">
        <f t="shared" si="84"/>
        <v>0</v>
      </c>
      <c s="310">
        <f t="shared" si="85"/>
        <v>0</v>
      </c>
      <c s="309"/>
      <c s="309"/>
      <c s="315"/>
    </row>
    <row r="1309" spans="6:18" ht="15.75">
      <c r="F1309" s="15">
        <f t="shared" si="82"/>
        <v>0</v>
      </c>
      <c s="299">
        <f t="shared" si="83"/>
        <v>0</v>
      </c>
      <c s="300"/>
      <c s="307"/>
      <c s="300"/>
      <c s="300"/>
      <c s="307"/>
      <c s="308"/>
      <c s="311">
        <f t="shared" si="84"/>
        <v>0</v>
      </c>
      <c s="310">
        <f t="shared" si="85"/>
        <v>0</v>
      </c>
      <c s="309"/>
      <c s="309"/>
      <c s="315"/>
    </row>
    <row r="1310" spans="6:18" ht="15.75">
      <c r="F1310" s="15">
        <f t="shared" si="82"/>
        <v>0</v>
      </c>
      <c s="299">
        <f t="shared" si="83"/>
        <v>0</v>
      </c>
      <c s="300"/>
      <c s="307"/>
      <c s="300"/>
      <c s="300"/>
      <c s="307"/>
      <c s="308"/>
      <c s="311">
        <f t="shared" si="84"/>
        <v>0</v>
      </c>
      <c s="310">
        <f t="shared" si="85"/>
        <v>0</v>
      </c>
      <c s="309"/>
      <c s="309"/>
      <c s="315"/>
    </row>
    <row r="1311" spans="6:18" ht="15.75">
      <c r="F1311" s="15">
        <f t="shared" si="82"/>
        <v>0</v>
      </c>
      <c s="299">
        <f t="shared" si="83"/>
        <v>0</v>
      </c>
      <c s="300"/>
      <c s="307"/>
      <c s="300"/>
      <c s="300"/>
      <c s="307"/>
      <c s="308"/>
      <c s="311">
        <f t="shared" si="84"/>
        <v>0</v>
      </c>
      <c s="310">
        <f t="shared" si="85"/>
        <v>0</v>
      </c>
      <c s="309"/>
      <c s="309"/>
      <c s="315"/>
    </row>
    <row r="1312" spans="6:18" ht="15.75">
      <c r="F1312" s="15">
        <f t="shared" si="82"/>
        <v>0</v>
      </c>
      <c s="299">
        <f t="shared" si="83"/>
        <v>0</v>
      </c>
      <c s="300"/>
      <c s="307"/>
      <c s="300"/>
      <c s="300"/>
      <c s="307"/>
      <c s="308"/>
      <c s="311">
        <f t="shared" si="84"/>
        <v>0</v>
      </c>
      <c s="310">
        <f t="shared" si="85"/>
        <v>0</v>
      </c>
      <c s="309"/>
      <c s="309"/>
      <c s="315"/>
    </row>
    <row r="1313" spans="6:18" ht="15.75">
      <c r="F1313" s="15">
        <f t="shared" si="82"/>
        <v>0</v>
      </c>
      <c s="299">
        <f t="shared" si="83"/>
        <v>0</v>
      </c>
      <c s="300"/>
      <c s="307"/>
      <c s="300"/>
      <c s="300"/>
      <c s="307"/>
      <c s="308"/>
      <c s="311">
        <f t="shared" si="84"/>
        <v>0</v>
      </c>
      <c s="310">
        <f t="shared" si="85"/>
        <v>0</v>
      </c>
      <c s="309"/>
      <c s="309"/>
      <c s="315"/>
    </row>
    <row r="1314" spans="6:18" ht="15.75">
      <c r="F1314" s="15">
        <f t="shared" si="82"/>
        <v>0</v>
      </c>
      <c s="299">
        <f t="shared" si="83"/>
        <v>0</v>
      </c>
      <c s="300"/>
      <c s="307"/>
      <c s="300"/>
      <c s="300"/>
      <c s="307"/>
      <c s="308"/>
      <c s="311">
        <f t="shared" si="84"/>
        <v>0</v>
      </c>
      <c s="310">
        <f t="shared" si="85"/>
        <v>0</v>
      </c>
      <c s="309"/>
      <c s="309"/>
      <c s="315"/>
    </row>
    <row r="1315" spans="6:18" ht="15.75">
      <c r="F1315" s="15">
        <f t="shared" si="82"/>
        <v>0</v>
      </c>
      <c s="299">
        <f t="shared" si="83"/>
        <v>0</v>
      </c>
      <c s="300"/>
      <c s="307"/>
      <c s="300"/>
      <c s="300"/>
      <c s="307"/>
      <c s="308"/>
      <c s="311">
        <f t="shared" si="84"/>
        <v>0</v>
      </c>
      <c s="310">
        <f t="shared" si="85"/>
        <v>0</v>
      </c>
      <c s="309"/>
      <c s="309"/>
      <c s="315"/>
    </row>
    <row r="1316" spans="6:18" ht="15.75">
      <c r="F1316" s="15">
        <f t="shared" si="82"/>
        <v>0</v>
      </c>
      <c s="299">
        <f t="shared" si="83"/>
        <v>0</v>
      </c>
      <c s="300"/>
      <c s="307"/>
      <c s="300"/>
      <c s="300"/>
      <c s="307"/>
      <c s="308"/>
      <c s="311">
        <f t="shared" si="84"/>
        <v>0</v>
      </c>
      <c s="310">
        <f t="shared" si="85"/>
        <v>0</v>
      </c>
      <c s="309"/>
      <c s="309"/>
      <c s="315"/>
    </row>
    <row r="1317" spans="6:18" ht="15.75">
      <c r="F1317" s="15">
        <f t="shared" si="82"/>
        <v>0</v>
      </c>
      <c s="299">
        <f t="shared" si="83"/>
        <v>0</v>
      </c>
      <c s="300"/>
      <c s="307"/>
      <c s="300"/>
      <c s="300"/>
      <c s="307"/>
      <c s="308"/>
      <c s="311">
        <f t="shared" si="84"/>
        <v>0</v>
      </c>
      <c s="310">
        <f t="shared" si="85"/>
        <v>0</v>
      </c>
      <c s="309"/>
      <c s="309"/>
      <c s="315"/>
    </row>
    <row r="1318" spans="6:18" ht="15.75">
      <c r="F1318" s="15">
        <f t="shared" si="82"/>
        <v>0</v>
      </c>
      <c s="299">
        <f t="shared" si="83"/>
        <v>0</v>
      </c>
      <c s="300"/>
      <c s="307"/>
      <c s="300"/>
      <c s="300"/>
      <c s="307"/>
      <c s="308"/>
      <c s="311">
        <f t="shared" si="84"/>
        <v>0</v>
      </c>
      <c s="310">
        <f t="shared" si="85"/>
        <v>0</v>
      </c>
      <c s="309"/>
      <c s="309"/>
      <c s="315"/>
    </row>
    <row r="1319" spans="6:18" ht="15.75">
      <c r="F1319" s="15">
        <f t="shared" si="82"/>
        <v>0</v>
      </c>
      <c s="299">
        <f t="shared" si="83"/>
        <v>0</v>
      </c>
      <c s="300"/>
      <c s="307"/>
      <c s="300"/>
      <c s="300"/>
      <c s="307"/>
      <c s="308"/>
      <c s="311">
        <f t="shared" si="84"/>
        <v>0</v>
      </c>
      <c s="310">
        <f t="shared" si="85"/>
        <v>0</v>
      </c>
      <c s="309"/>
      <c s="309"/>
      <c s="315"/>
    </row>
    <row r="1320" spans="6:18" ht="15.75">
      <c r="F1320" s="15">
        <f t="shared" si="82"/>
        <v>0</v>
      </c>
      <c s="299">
        <f t="shared" si="83"/>
        <v>0</v>
      </c>
      <c s="300"/>
      <c s="307"/>
      <c s="300"/>
      <c s="300"/>
      <c s="307"/>
      <c s="308"/>
      <c s="311">
        <f t="shared" si="84"/>
        <v>0</v>
      </c>
      <c s="310">
        <f t="shared" si="85"/>
        <v>0</v>
      </c>
      <c s="309"/>
      <c s="309"/>
      <c s="315"/>
    </row>
    <row r="1321" spans="6:18" ht="15.75">
      <c r="F1321" s="15">
        <f t="shared" si="82"/>
        <v>0</v>
      </c>
      <c s="299">
        <f t="shared" si="83"/>
        <v>0</v>
      </c>
      <c s="300"/>
      <c s="307"/>
      <c s="300"/>
      <c s="300"/>
      <c s="307"/>
      <c s="308"/>
      <c s="311">
        <f t="shared" si="84"/>
        <v>0</v>
      </c>
      <c s="310">
        <f t="shared" si="85"/>
        <v>0</v>
      </c>
      <c s="309"/>
      <c s="309"/>
      <c s="315"/>
    </row>
    <row r="1322" spans="6:18" ht="15.75">
      <c r="F1322" s="15">
        <f t="shared" si="82"/>
        <v>0</v>
      </c>
      <c s="299">
        <f t="shared" si="83"/>
        <v>0</v>
      </c>
      <c s="300"/>
      <c s="307"/>
      <c s="300"/>
      <c s="300"/>
      <c s="307"/>
      <c s="308"/>
      <c s="311">
        <f t="shared" si="84"/>
        <v>0</v>
      </c>
      <c s="310">
        <f t="shared" si="85"/>
        <v>0</v>
      </c>
      <c s="309"/>
      <c s="309"/>
      <c s="315"/>
    </row>
    <row r="1323" spans="6:18" ht="15.75">
      <c r="F1323" s="15">
        <f t="shared" si="82"/>
        <v>0</v>
      </c>
      <c s="299">
        <f t="shared" si="83"/>
        <v>0</v>
      </c>
      <c s="300"/>
      <c s="307"/>
      <c s="300"/>
      <c s="300"/>
      <c s="307"/>
      <c s="308"/>
      <c s="311">
        <f t="shared" si="84"/>
        <v>0</v>
      </c>
      <c s="310">
        <f t="shared" si="85"/>
        <v>0</v>
      </c>
      <c s="309"/>
      <c s="309"/>
      <c s="315"/>
    </row>
    <row r="1324" spans="6:18" ht="15.75">
      <c r="F1324" s="15">
        <f t="shared" si="82"/>
        <v>0</v>
      </c>
      <c s="299">
        <f t="shared" si="83"/>
        <v>0</v>
      </c>
      <c s="300"/>
      <c s="307"/>
      <c s="300"/>
      <c s="300"/>
      <c s="307"/>
      <c s="308"/>
      <c s="311">
        <f t="shared" si="84"/>
        <v>0</v>
      </c>
      <c s="310">
        <f t="shared" si="85"/>
        <v>0</v>
      </c>
      <c s="309"/>
      <c s="309"/>
      <c s="315"/>
    </row>
    <row r="1325" spans="6:18" ht="15.75">
      <c r="F1325" s="15">
        <f t="shared" si="82"/>
        <v>0</v>
      </c>
      <c s="299">
        <f t="shared" si="83"/>
        <v>0</v>
      </c>
      <c s="300"/>
      <c s="307"/>
      <c s="300"/>
      <c s="300"/>
      <c s="307"/>
      <c s="308"/>
      <c s="311">
        <f t="shared" si="84"/>
        <v>0</v>
      </c>
      <c s="310">
        <f t="shared" si="85"/>
        <v>0</v>
      </c>
      <c s="309"/>
      <c s="309"/>
      <c s="315"/>
    </row>
    <row r="1326" spans="6:18" ht="15.75">
      <c r="F1326" s="15">
        <f t="shared" si="82"/>
        <v>0</v>
      </c>
      <c s="299">
        <f t="shared" si="83"/>
        <v>0</v>
      </c>
      <c s="300"/>
      <c s="307"/>
      <c s="300"/>
      <c s="300"/>
      <c s="307"/>
      <c s="308"/>
      <c s="311">
        <f t="shared" si="84"/>
        <v>0</v>
      </c>
      <c s="310">
        <f t="shared" si="85"/>
        <v>0</v>
      </c>
      <c s="309"/>
      <c s="309"/>
      <c s="315"/>
    </row>
    <row r="1327" spans="6:18" ht="15.75">
      <c r="F1327" s="15">
        <f t="shared" si="82"/>
        <v>0</v>
      </c>
      <c s="299">
        <f t="shared" si="83"/>
        <v>0</v>
      </c>
      <c s="300"/>
      <c s="307"/>
      <c s="300"/>
      <c s="300"/>
      <c s="307"/>
      <c s="308"/>
      <c s="311">
        <f t="shared" si="84"/>
        <v>0</v>
      </c>
      <c s="310">
        <f t="shared" si="85"/>
        <v>0</v>
      </c>
      <c s="309"/>
      <c s="309"/>
      <c s="315"/>
    </row>
    <row r="1328" spans="6:18" ht="15.75">
      <c r="F1328" s="15">
        <f t="shared" si="82"/>
        <v>0</v>
      </c>
      <c s="299">
        <f t="shared" si="83"/>
        <v>0</v>
      </c>
      <c s="300"/>
      <c s="307"/>
      <c s="300"/>
      <c s="300"/>
      <c s="307"/>
      <c s="308"/>
      <c s="311">
        <f t="shared" si="84"/>
        <v>0</v>
      </c>
      <c s="310">
        <f t="shared" si="85"/>
        <v>0</v>
      </c>
      <c s="309"/>
      <c s="309"/>
      <c s="315"/>
    </row>
    <row r="1329" spans="6:18" ht="15.75">
      <c r="F1329" s="15">
        <f t="shared" si="82"/>
        <v>0</v>
      </c>
      <c s="299">
        <f t="shared" si="83"/>
        <v>0</v>
      </c>
      <c s="300"/>
      <c s="307"/>
      <c s="300"/>
      <c s="300"/>
      <c s="307"/>
      <c s="308"/>
      <c s="311">
        <f t="shared" si="84"/>
        <v>0</v>
      </c>
      <c s="310">
        <f t="shared" si="85"/>
        <v>0</v>
      </c>
      <c s="309"/>
      <c s="309"/>
      <c s="315"/>
    </row>
    <row r="1330" spans="6:18" ht="15.75">
      <c r="F1330" s="15">
        <f t="shared" si="82"/>
        <v>0</v>
      </c>
      <c s="299">
        <f t="shared" si="83"/>
        <v>0</v>
      </c>
      <c s="300"/>
      <c s="307"/>
      <c s="300"/>
      <c s="300"/>
      <c s="307"/>
      <c s="308"/>
      <c s="311">
        <f t="shared" si="84"/>
        <v>0</v>
      </c>
      <c s="310">
        <f t="shared" si="85"/>
        <v>0</v>
      </c>
      <c s="309"/>
      <c s="309"/>
      <c s="315"/>
    </row>
    <row r="1331" spans="6:18" ht="15.75">
      <c r="F1331" s="15">
        <f t="shared" si="82"/>
        <v>0</v>
      </c>
      <c s="299">
        <f t="shared" si="83"/>
        <v>0</v>
      </c>
      <c s="300"/>
      <c s="307"/>
      <c s="300"/>
      <c s="300"/>
      <c s="307"/>
      <c s="308"/>
      <c s="311">
        <f t="shared" si="84"/>
        <v>0</v>
      </c>
      <c s="310">
        <f t="shared" si="85"/>
        <v>0</v>
      </c>
      <c s="309"/>
      <c s="309"/>
      <c s="315"/>
    </row>
    <row r="1332" spans="6:18" ht="15.75">
      <c r="F1332" s="15">
        <f t="shared" si="82"/>
        <v>0</v>
      </c>
      <c s="299">
        <f t="shared" si="83"/>
        <v>0</v>
      </c>
      <c s="300"/>
      <c s="307"/>
      <c s="300"/>
      <c s="300"/>
      <c s="307"/>
      <c s="308"/>
      <c s="311">
        <f t="shared" si="84"/>
        <v>0</v>
      </c>
      <c s="310">
        <f t="shared" si="85"/>
        <v>0</v>
      </c>
      <c s="309"/>
      <c s="309"/>
      <c s="315"/>
    </row>
    <row r="1333" spans="6:18" ht="15.75">
      <c r="F1333" s="15">
        <f t="shared" si="82"/>
        <v>0</v>
      </c>
      <c s="299">
        <f t="shared" si="83"/>
        <v>0</v>
      </c>
      <c s="300"/>
      <c s="307"/>
      <c s="300"/>
      <c s="300"/>
      <c s="307"/>
      <c s="308"/>
      <c s="311">
        <f t="shared" si="84"/>
        <v>0</v>
      </c>
      <c s="310">
        <f t="shared" si="85"/>
        <v>0</v>
      </c>
      <c s="309"/>
      <c s="309"/>
      <c s="315"/>
    </row>
    <row r="1334" spans="6:18" ht="15.75">
      <c r="F1334" s="15">
        <f t="shared" si="82"/>
        <v>0</v>
      </c>
      <c s="299">
        <f t="shared" si="83"/>
        <v>0</v>
      </c>
      <c s="300"/>
      <c s="307"/>
      <c s="300"/>
      <c s="300"/>
      <c s="307"/>
      <c s="308"/>
      <c s="311">
        <f t="shared" si="84"/>
        <v>0</v>
      </c>
      <c s="310">
        <f t="shared" si="85"/>
        <v>0</v>
      </c>
      <c s="309"/>
      <c s="309"/>
      <c s="315"/>
    </row>
    <row r="1335" spans="6:18" ht="15.75">
      <c r="F1335" s="15">
        <f t="shared" si="82"/>
        <v>0</v>
      </c>
      <c s="299">
        <f t="shared" si="83"/>
        <v>0</v>
      </c>
      <c s="300"/>
      <c s="307"/>
      <c s="300"/>
      <c s="300"/>
      <c s="307"/>
      <c s="308"/>
      <c s="311">
        <f t="shared" si="84"/>
        <v>0</v>
      </c>
      <c s="310">
        <f t="shared" si="85"/>
        <v>0</v>
      </c>
      <c s="309"/>
      <c s="309"/>
      <c s="315"/>
    </row>
    <row r="1336" spans="6:18" ht="15.75">
      <c r="F1336" s="15">
        <f t="shared" si="82"/>
        <v>0</v>
      </c>
      <c s="299">
        <f t="shared" si="83"/>
        <v>0</v>
      </c>
      <c s="300"/>
      <c s="307"/>
      <c s="300"/>
      <c s="300"/>
      <c s="307"/>
      <c s="308"/>
      <c s="311">
        <f t="shared" si="84"/>
        <v>0</v>
      </c>
      <c s="310">
        <f t="shared" si="85"/>
        <v>0</v>
      </c>
      <c s="309"/>
      <c s="309"/>
      <c s="315"/>
    </row>
    <row r="1337" spans="6:18" ht="15.75">
      <c r="F1337" s="15">
        <f t="shared" si="82"/>
        <v>0</v>
      </c>
      <c s="299">
        <f t="shared" si="83"/>
        <v>0</v>
      </c>
      <c s="300"/>
      <c s="307"/>
      <c s="300"/>
      <c s="300"/>
      <c s="307"/>
      <c s="308"/>
      <c s="311">
        <f t="shared" si="84"/>
        <v>0</v>
      </c>
      <c s="310">
        <f t="shared" si="85"/>
        <v>0</v>
      </c>
      <c s="309"/>
      <c s="309"/>
      <c s="315"/>
    </row>
    <row r="1338" spans="6:18" ht="15.75">
      <c r="F1338" s="15">
        <f t="shared" si="82"/>
        <v>0</v>
      </c>
      <c s="299">
        <f t="shared" si="83"/>
        <v>0</v>
      </c>
      <c s="300"/>
      <c s="307"/>
      <c s="300"/>
      <c s="300"/>
      <c s="307"/>
      <c s="308"/>
      <c s="311">
        <f t="shared" si="84"/>
        <v>0</v>
      </c>
      <c s="310">
        <f t="shared" si="85"/>
        <v>0</v>
      </c>
      <c s="309"/>
      <c s="309"/>
      <c s="315"/>
    </row>
    <row r="1339" spans="6:18" ht="15.75">
      <c r="F1339" s="15">
        <f t="shared" si="82"/>
        <v>0</v>
      </c>
      <c s="299">
        <f t="shared" si="83"/>
        <v>0</v>
      </c>
      <c s="300"/>
      <c s="307"/>
      <c s="300"/>
      <c s="300"/>
      <c s="307"/>
      <c s="308"/>
      <c s="311">
        <f t="shared" si="84"/>
        <v>0</v>
      </c>
      <c s="310">
        <f t="shared" si="85"/>
        <v>0</v>
      </c>
      <c s="309"/>
      <c s="309"/>
      <c s="315"/>
    </row>
    <row r="1340" spans="6:18" ht="15.75">
      <c r="F1340" s="15">
        <f t="shared" si="82"/>
        <v>0</v>
      </c>
      <c s="299">
        <f t="shared" si="83"/>
        <v>0</v>
      </c>
      <c s="300"/>
      <c s="307"/>
      <c s="300"/>
      <c s="300"/>
      <c s="307"/>
      <c s="308"/>
      <c s="311">
        <f t="shared" si="84"/>
        <v>0</v>
      </c>
      <c s="310">
        <f t="shared" si="85"/>
        <v>0</v>
      </c>
      <c s="309"/>
      <c s="309"/>
      <c s="315"/>
    </row>
    <row r="1341" spans="6:18" ht="15.75">
      <c r="F1341" s="15">
        <f t="shared" si="82"/>
        <v>0</v>
      </c>
      <c s="299">
        <f t="shared" si="83"/>
        <v>0</v>
      </c>
      <c s="300"/>
      <c s="307"/>
      <c s="300"/>
      <c s="300"/>
      <c s="307"/>
      <c s="308"/>
      <c s="311">
        <f t="shared" si="84"/>
        <v>0</v>
      </c>
      <c s="310">
        <f t="shared" si="85"/>
        <v>0</v>
      </c>
      <c s="309"/>
      <c s="309"/>
      <c s="315"/>
    </row>
    <row r="1342" spans="6:18" ht="15.75">
      <c r="F1342" s="15">
        <f t="shared" si="82"/>
        <v>0</v>
      </c>
      <c s="299">
        <f t="shared" si="83"/>
        <v>0</v>
      </c>
      <c s="300"/>
      <c s="307"/>
      <c s="300"/>
      <c s="300"/>
      <c s="307"/>
      <c s="308"/>
      <c s="311">
        <f t="shared" si="84"/>
        <v>0</v>
      </c>
      <c s="310">
        <f t="shared" si="85"/>
        <v>0</v>
      </c>
      <c s="309"/>
      <c s="309"/>
      <c s="315"/>
    </row>
    <row r="1343" spans="6:18" ht="15.75">
      <c r="F1343" s="15">
        <f t="shared" si="82"/>
        <v>0</v>
      </c>
      <c s="299">
        <f t="shared" si="83"/>
        <v>0</v>
      </c>
      <c s="300"/>
      <c s="307"/>
      <c s="300"/>
      <c s="300"/>
      <c s="307"/>
      <c s="308"/>
      <c s="311">
        <f t="shared" si="84"/>
        <v>0</v>
      </c>
      <c s="310">
        <f t="shared" si="85"/>
        <v>0</v>
      </c>
      <c s="309"/>
      <c s="309"/>
      <c s="315"/>
    </row>
    <row r="1344" spans="6:18" ht="15.75">
      <c r="F1344" s="15">
        <f t="shared" si="82"/>
        <v>0</v>
      </c>
      <c s="299">
        <f t="shared" si="83"/>
        <v>0</v>
      </c>
      <c s="300"/>
      <c s="307"/>
      <c s="300"/>
      <c s="300"/>
      <c s="307"/>
      <c s="308"/>
      <c s="311">
        <f t="shared" si="84"/>
        <v>0</v>
      </c>
      <c s="310">
        <f t="shared" si="85"/>
        <v>0</v>
      </c>
      <c s="309"/>
      <c s="309"/>
      <c s="315"/>
    </row>
    <row r="1345" spans="6:18" ht="15.75">
      <c r="F1345" s="15">
        <f t="shared" si="82"/>
        <v>0</v>
      </c>
      <c s="299">
        <f t="shared" si="83"/>
        <v>0</v>
      </c>
      <c s="300"/>
      <c s="307"/>
      <c s="300"/>
      <c s="300"/>
      <c s="307"/>
      <c s="308"/>
      <c s="311">
        <f t="shared" si="84"/>
        <v>0</v>
      </c>
      <c s="310">
        <f t="shared" si="85"/>
        <v>0</v>
      </c>
      <c s="309"/>
      <c s="309"/>
      <c s="315"/>
    </row>
    <row r="1346" spans="6:18" ht="15.75">
      <c r="F1346" s="15">
        <f t="shared" si="82"/>
        <v>0</v>
      </c>
      <c s="299">
        <f t="shared" si="83"/>
        <v>0</v>
      </c>
      <c s="300"/>
      <c s="307"/>
      <c s="300"/>
      <c s="300"/>
      <c s="307"/>
      <c s="308"/>
      <c s="311">
        <f t="shared" si="84"/>
        <v>0</v>
      </c>
      <c s="310">
        <f t="shared" si="85"/>
        <v>0</v>
      </c>
      <c s="309"/>
      <c s="309"/>
      <c s="315"/>
    </row>
    <row r="1347" spans="6:18" ht="15.75">
      <c r="F1347" s="15">
        <f t="shared" si="82"/>
        <v>0</v>
      </c>
      <c s="299">
        <f t="shared" si="83"/>
        <v>0</v>
      </c>
      <c s="300"/>
      <c s="307"/>
      <c s="300"/>
      <c s="300"/>
      <c s="307"/>
      <c s="308"/>
      <c s="311">
        <f t="shared" si="84"/>
        <v>0</v>
      </c>
      <c s="310">
        <f t="shared" si="85"/>
        <v>0</v>
      </c>
      <c s="309"/>
      <c s="309"/>
      <c s="315"/>
    </row>
    <row r="1348" spans="6:18" ht="15.75">
      <c r="F1348" s="15">
        <f t="shared" si="82"/>
        <v>0</v>
      </c>
      <c s="299">
        <f t="shared" si="83"/>
        <v>0</v>
      </c>
      <c s="300"/>
      <c s="307"/>
      <c s="300"/>
      <c s="300"/>
      <c s="307"/>
      <c s="308"/>
      <c s="311">
        <f t="shared" si="84"/>
        <v>0</v>
      </c>
      <c s="310">
        <f t="shared" si="85"/>
        <v>0</v>
      </c>
      <c s="309"/>
      <c s="309"/>
      <c s="315"/>
    </row>
    <row r="1349" spans="6:18" ht="15.75">
      <c r="F1349" s="15">
        <f t="shared" si="82"/>
        <v>0</v>
      </c>
      <c s="299">
        <f t="shared" si="83"/>
        <v>0</v>
      </c>
      <c s="300"/>
      <c s="307"/>
      <c s="300"/>
      <c s="300"/>
      <c s="307"/>
      <c s="308"/>
      <c s="311">
        <f t="shared" si="84"/>
        <v>0</v>
      </c>
      <c s="310">
        <f t="shared" si="85"/>
        <v>0</v>
      </c>
      <c s="309"/>
      <c s="309"/>
      <c s="315"/>
    </row>
    <row r="1350" spans="6:18" ht="15.75">
      <c r="F1350" s="15">
        <f t="shared" si="82"/>
        <v>0</v>
      </c>
      <c s="299">
        <f t="shared" si="83"/>
        <v>0</v>
      </c>
      <c s="300"/>
      <c s="307"/>
      <c s="300"/>
      <c s="300"/>
      <c s="307"/>
      <c s="308"/>
      <c s="311">
        <f t="shared" si="84"/>
        <v>0</v>
      </c>
      <c s="310">
        <f t="shared" si="85"/>
        <v>0</v>
      </c>
      <c s="309"/>
      <c s="309"/>
      <c s="315"/>
    </row>
    <row r="1351" spans="6:18" ht="15.75">
      <c r="F1351" s="15">
        <f t="shared" si="82"/>
        <v>0</v>
      </c>
      <c s="299">
        <f t="shared" si="83"/>
        <v>0</v>
      </c>
      <c s="300"/>
      <c s="307"/>
      <c s="300"/>
      <c s="300"/>
      <c s="307"/>
      <c s="308"/>
      <c s="311">
        <f t="shared" si="84"/>
        <v>0</v>
      </c>
      <c s="310">
        <f t="shared" si="85"/>
        <v>0</v>
      </c>
      <c s="309"/>
      <c s="309"/>
      <c s="315"/>
    </row>
    <row r="1352" spans="6:18" ht="15.75">
      <c r="F1352" s="15">
        <f t="shared" si="86" ref="F1352:F1415">IF(G1352&gt;=1,(IF(LEN(R1352)=0,(IF(N1352&gt;=18,1,0)),0)),0)</f>
        <v>0</v>
      </c>
      <c s="299">
        <f t="shared" si="83"/>
        <v>0</v>
      </c>
      <c s="300"/>
      <c s="307"/>
      <c s="300"/>
      <c s="300"/>
      <c s="307"/>
      <c s="308"/>
      <c s="311">
        <f t="shared" si="84"/>
        <v>0</v>
      </c>
      <c s="310">
        <f t="shared" si="85"/>
        <v>0</v>
      </c>
      <c s="309"/>
      <c s="309"/>
      <c s="315"/>
    </row>
    <row r="1353" spans="6:18" ht="15.75">
      <c r="F1353" s="15">
        <f t="shared" si="86"/>
        <v>0</v>
      </c>
      <c s="299">
        <f t="shared" si="87" ref="G1353:G1416">IFERROR(IF(LEN(J1353)&gt;=2,(IF(LEN(L1353)&gt;=1,1,0)),0),0)</f>
        <v>0</v>
      </c>
      <c s="300"/>
      <c s="307"/>
      <c s="300"/>
      <c s="300"/>
      <c s="307"/>
      <c s="308"/>
      <c s="311">
        <f t="shared" si="88" ref="N1353:N1416">IFERROR(IF(G1353&gt;=1,(IF(M1352&gt;=$B$1,ROUNDDOWN(($A$1-M1353)/365,0),0)),0),0)</f>
        <v>0</v>
      </c>
      <c s="310">
        <f t="shared" si="89" ref="O1353:O1416">IF(N1353&gt;=18,ROUNDDOWN((($A$1-M1353)-N1353*365)/30,0),0)</f>
        <v>0</v>
      </c>
      <c s="309"/>
      <c s="309"/>
      <c s="315"/>
    </row>
    <row r="1354" spans="6:18" ht="15.75">
      <c r="F1354" s="15">
        <f t="shared" si="86"/>
        <v>0</v>
      </c>
      <c s="299">
        <f t="shared" si="87"/>
        <v>0</v>
      </c>
      <c s="300"/>
      <c s="307"/>
      <c s="300"/>
      <c s="300"/>
      <c s="307"/>
      <c s="308"/>
      <c s="311">
        <f t="shared" si="88"/>
        <v>0</v>
      </c>
      <c s="310">
        <f t="shared" si="89"/>
        <v>0</v>
      </c>
      <c s="309"/>
      <c s="309"/>
      <c s="315"/>
    </row>
    <row r="1355" spans="6:18" ht="15.75">
      <c r="F1355" s="15">
        <f t="shared" si="86"/>
        <v>0</v>
      </c>
      <c s="299">
        <f t="shared" si="87"/>
        <v>0</v>
      </c>
      <c s="300"/>
      <c s="307"/>
      <c s="300"/>
      <c s="300"/>
      <c s="307"/>
      <c s="308"/>
      <c s="311">
        <f t="shared" si="88"/>
        <v>0</v>
      </c>
      <c s="310">
        <f t="shared" si="89"/>
        <v>0</v>
      </c>
      <c s="309"/>
      <c s="309"/>
      <c s="315"/>
    </row>
    <row r="1356" spans="6:18" ht="15.75">
      <c r="F1356" s="15">
        <f t="shared" si="86"/>
        <v>0</v>
      </c>
      <c s="299">
        <f t="shared" si="87"/>
        <v>0</v>
      </c>
      <c s="300"/>
      <c s="307"/>
      <c s="300"/>
      <c s="300"/>
      <c s="307"/>
      <c s="308"/>
      <c s="311">
        <f t="shared" si="88"/>
        <v>0</v>
      </c>
      <c s="310">
        <f t="shared" si="89"/>
        <v>0</v>
      </c>
      <c s="309"/>
      <c s="309"/>
      <c s="315"/>
    </row>
    <row r="1357" spans="6:18" ht="15.75">
      <c r="F1357" s="15">
        <f t="shared" si="86"/>
        <v>0</v>
      </c>
      <c s="299">
        <f t="shared" si="87"/>
        <v>0</v>
      </c>
      <c s="300"/>
      <c s="307"/>
      <c s="300"/>
      <c s="300"/>
      <c s="307"/>
      <c s="308"/>
      <c s="311">
        <f t="shared" si="88"/>
        <v>0</v>
      </c>
      <c s="310">
        <f t="shared" si="89"/>
        <v>0</v>
      </c>
      <c s="309"/>
      <c s="309"/>
      <c s="315"/>
    </row>
    <row r="1358" spans="6:18" ht="15.75">
      <c r="F1358" s="15">
        <f t="shared" si="86"/>
        <v>0</v>
      </c>
      <c s="299">
        <f t="shared" si="87"/>
        <v>0</v>
      </c>
      <c s="300"/>
      <c s="307"/>
      <c s="300"/>
      <c s="300"/>
      <c s="307"/>
      <c s="308"/>
      <c s="311">
        <f t="shared" si="88"/>
        <v>0</v>
      </c>
      <c s="310">
        <f t="shared" si="89"/>
        <v>0</v>
      </c>
      <c s="309"/>
      <c s="309"/>
      <c s="315"/>
    </row>
    <row r="1359" spans="6:18" ht="15.75">
      <c r="F1359" s="15">
        <f t="shared" si="86"/>
        <v>0</v>
      </c>
      <c s="299">
        <f t="shared" si="87"/>
        <v>0</v>
      </c>
      <c s="300"/>
      <c s="307"/>
      <c s="300"/>
      <c s="300"/>
      <c s="307"/>
      <c s="308"/>
      <c s="311">
        <f t="shared" si="88"/>
        <v>0</v>
      </c>
      <c s="310">
        <f t="shared" si="89"/>
        <v>0</v>
      </c>
      <c s="309"/>
      <c s="309"/>
      <c s="315"/>
    </row>
    <row r="1360" spans="6:18" ht="15.75">
      <c r="F1360" s="15">
        <f t="shared" si="86"/>
        <v>0</v>
      </c>
      <c s="299">
        <f t="shared" si="87"/>
        <v>0</v>
      </c>
      <c s="300"/>
      <c s="307"/>
      <c s="300"/>
      <c s="300"/>
      <c s="307"/>
      <c s="308"/>
      <c s="311">
        <f t="shared" si="88"/>
        <v>0</v>
      </c>
      <c s="310">
        <f t="shared" si="89"/>
        <v>0</v>
      </c>
      <c s="309"/>
      <c s="309"/>
      <c s="315"/>
    </row>
    <row r="1361" spans="6:18" ht="15.75">
      <c r="F1361" s="15">
        <f t="shared" si="86"/>
        <v>0</v>
      </c>
      <c s="299">
        <f t="shared" si="87"/>
        <v>0</v>
      </c>
      <c s="300"/>
      <c s="307"/>
      <c s="300"/>
      <c s="300"/>
      <c s="307"/>
      <c s="308"/>
      <c s="311">
        <f t="shared" si="88"/>
        <v>0</v>
      </c>
      <c s="310">
        <f t="shared" si="89"/>
        <v>0</v>
      </c>
      <c s="309"/>
      <c s="309"/>
      <c s="315"/>
    </row>
    <row r="1362" spans="6:18" ht="15.75">
      <c r="F1362" s="15">
        <f t="shared" si="86"/>
        <v>0</v>
      </c>
      <c s="299">
        <f t="shared" si="87"/>
        <v>0</v>
      </c>
      <c s="300"/>
      <c s="307"/>
      <c s="300"/>
      <c s="300"/>
      <c s="307"/>
      <c s="308"/>
      <c s="311">
        <f t="shared" si="88"/>
        <v>0</v>
      </c>
      <c s="310">
        <f t="shared" si="89"/>
        <v>0</v>
      </c>
      <c s="309"/>
      <c s="309"/>
      <c s="315"/>
    </row>
    <row r="1363" spans="6:18" ht="15.75">
      <c r="F1363" s="15">
        <f t="shared" si="86"/>
        <v>0</v>
      </c>
      <c s="299">
        <f t="shared" si="87"/>
        <v>0</v>
      </c>
      <c s="300"/>
      <c s="307"/>
      <c s="300"/>
      <c s="300"/>
      <c s="307"/>
      <c s="308"/>
      <c s="311">
        <f t="shared" si="88"/>
        <v>0</v>
      </c>
      <c s="310">
        <f t="shared" si="89"/>
        <v>0</v>
      </c>
      <c s="309"/>
      <c s="309"/>
      <c s="315"/>
    </row>
    <row r="1364" spans="6:18" ht="15.75">
      <c r="F1364" s="15">
        <f t="shared" si="86"/>
        <v>0</v>
      </c>
      <c s="299">
        <f t="shared" si="87"/>
        <v>0</v>
      </c>
      <c s="300"/>
      <c s="307"/>
      <c s="300"/>
      <c s="300"/>
      <c s="307"/>
      <c s="308"/>
      <c s="311">
        <f t="shared" si="88"/>
        <v>0</v>
      </c>
      <c s="310">
        <f t="shared" si="89"/>
        <v>0</v>
      </c>
      <c s="309"/>
      <c s="309"/>
      <c s="315"/>
    </row>
    <row r="1365" spans="6:18" ht="15.75">
      <c r="F1365" s="15">
        <f t="shared" si="86"/>
        <v>0</v>
      </c>
      <c s="299">
        <f t="shared" si="87"/>
        <v>0</v>
      </c>
      <c s="300"/>
      <c s="307"/>
      <c s="300"/>
      <c s="300"/>
      <c s="307"/>
      <c s="308"/>
      <c s="311">
        <f t="shared" si="88"/>
        <v>0</v>
      </c>
      <c s="310">
        <f t="shared" si="89"/>
        <v>0</v>
      </c>
      <c s="309"/>
      <c s="309"/>
      <c s="315"/>
    </row>
    <row r="1366" spans="6:18" ht="15.75">
      <c r="F1366" s="15">
        <f t="shared" si="86"/>
        <v>0</v>
      </c>
      <c s="299">
        <f t="shared" si="87"/>
        <v>0</v>
      </c>
      <c s="300"/>
      <c s="307"/>
      <c s="300"/>
      <c s="300"/>
      <c s="307"/>
      <c s="308"/>
      <c s="311">
        <f t="shared" si="88"/>
        <v>0</v>
      </c>
      <c s="310">
        <f t="shared" si="89"/>
        <v>0</v>
      </c>
      <c s="309"/>
      <c s="309"/>
      <c s="315"/>
    </row>
    <row r="1367" spans="6:18" ht="15.75">
      <c r="F1367" s="15">
        <f t="shared" si="86"/>
        <v>0</v>
      </c>
      <c s="299">
        <f t="shared" si="87"/>
        <v>0</v>
      </c>
      <c s="300"/>
      <c s="307"/>
      <c s="300"/>
      <c s="300"/>
      <c s="307"/>
      <c s="308"/>
      <c s="311">
        <f t="shared" si="88"/>
        <v>0</v>
      </c>
      <c s="310">
        <f t="shared" si="89"/>
        <v>0</v>
      </c>
      <c s="309"/>
      <c s="309"/>
      <c s="315"/>
    </row>
    <row r="1368" spans="6:18" ht="15.75">
      <c r="F1368" s="15">
        <f t="shared" si="86"/>
        <v>0</v>
      </c>
      <c s="299">
        <f t="shared" si="87"/>
        <v>0</v>
      </c>
      <c s="300"/>
      <c s="307"/>
      <c s="300"/>
      <c s="300"/>
      <c s="307"/>
      <c s="308"/>
      <c s="311">
        <f t="shared" si="88"/>
        <v>0</v>
      </c>
      <c s="310">
        <f t="shared" si="89"/>
        <v>0</v>
      </c>
      <c s="309"/>
      <c s="309"/>
      <c s="315"/>
    </row>
    <row r="1369" spans="6:18" ht="15.75">
      <c r="F1369" s="15">
        <f t="shared" si="86"/>
        <v>0</v>
      </c>
      <c s="299">
        <f t="shared" si="87"/>
        <v>0</v>
      </c>
      <c s="300"/>
      <c s="307"/>
      <c s="300"/>
      <c s="300"/>
      <c s="307"/>
      <c s="308"/>
      <c s="311">
        <f t="shared" si="88"/>
        <v>0</v>
      </c>
      <c s="310">
        <f t="shared" si="89"/>
        <v>0</v>
      </c>
      <c s="309"/>
      <c s="309"/>
      <c s="315"/>
    </row>
    <row r="1370" spans="6:18" ht="15.75">
      <c r="F1370" s="15">
        <f t="shared" si="86"/>
        <v>0</v>
      </c>
      <c s="299">
        <f t="shared" si="87"/>
        <v>0</v>
      </c>
      <c s="300"/>
      <c s="307"/>
      <c s="300"/>
      <c s="300"/>
      <c s="307"/>
      <c s="308"/>
      <c s="311">
        <f t="shared" si="88"/>
        <v>0</v>
      </c>
      <c s="310">
        <f t="shared" si="89"/>
        <v>0</v>
      </c>
      <c s="309"/>
      <c s="309"/>
      <c s="315"/>
    </row>
    <row r="1371" spans="6:18" ht="15.75">
      <c r="F1371" s="15">
        <f t="shared" si="86"/>
        <v>0</v>
      </c>
      <c s="299">
        <f t="shared" si="87"/>
        <v>0</v>
      </c>
      <c s="300"/>
      <c s="307"/>
      <c s="300"/>
      <c s="300"/>
      <c s="307"/>
      <c s="308"/>
      <c s="311">
        <f t="shared" si="88"/>
        <v>0</v>
      </c>
      <c s="310">
        <f t="shared" si="89"/>
        <v>0</v>
      </c>
      <c s="309"/>
      <c s="309"/>
      <c s="315"/>
    </row>
    <row r="1372" spans="6:18" ht="15.75">
      <c r="F1372" s="15">
        <f t="shared" si="86"/>
        <v>0</v>
      </c>
      <c s="299">
        <f t="shared" si="87"/>
        <v>0</v>
      </c>
      <c s="300"/>
      <c s="307"/>
      <c s="300"/>
      <c s="300"/>
      <c s="307"/>
      <c s="308"/>
      <c s="311">
        <f t="shared" si="88"/>
        <v>0</v>
      </c>
      <c s="310">
        <f t="shared" si="89"/>
        <v>0</v>
      </c>
      <c s="309"/>
      <c s="309"/>
      <c s="315"/>
    </row>
    <row r="1373" spans="6:18" ht="15.75">
      <c r="F1373" s="15">
        <f t="shared" si="86"/>
        <v>0</v>
      </c>
      <c s="299">
        <f t="shared" si="87"/>
        <v>0</v>
      </c>
      <c s="300"/>
      <c s="307"/>
      <c s="300"/>
      <c s="300"/>
      <c s="307"/>
      <c s="308"/>
      <c s="311">
        <f t="shared" si="88"/>
        <v>0</v>
      </c>
      <c s="310">
        <f t="shared" si="89"/>
        <v>0</v>
      </c>
      <c s="309"/>
      <c s="309"/>
      <c s="315"/>
    </row>
    <row r="1374" spans="6:18" ht="15.75">
      <c r="F1374" s="15">
        <f t="shared" si="86"/>
        <v>0</v>
      </c>
      <c s="299">
        <f t="shared" si="87"/>
        <v>0</v>
      </c>
      <c s="300"/>
      <c s="307"/>
      <c s="300"/>
      <c s="300"/>
      <c s="307"/>
      <c s="308"/>
      <c s="311">
        <f t="shared" si="88"/>
        <v>0</v>
      </c>
      <c s="310">
        <f t="shared" si="89"/>
        <v>0</v>
      </c>
      <c s="309"/>
      <c s="309"/>
      <c s="315"/>
    </row>
    <row r="1375" spans="6:18" ht="15.75">
      <c r="F1375" s="15">
        <f t="shared" si="86"/>
        <v>0</v>
      </c>
      <c s="299">
        <f t="shared" si="87"/>
        <v>0</v>
      </c>
      <c s="300"/>
      <c s="307"/>
      <c s="300"/>
      <c s="300"/>
      <c s="307"/>
      <c s="308"/>
      <c s="311">
        <f t="shared" si="88"/>
        <v>0</v>
      </c>
      <c s="310">
        <f t="shared" si="89"/>
        <v>0</v>
      </c>
      <c s="309"/>
      <c s="309"/>
      <c s="315"/>
    </row>
    <row r="1376" spans="6:18" ht="15.75">
      <c r="F1376" s="15">
        <f t="shared" si="86"/>
        <v>0</v>
      </c>
      <c s="299">
        <f t="shared" si="87"/>
        <v>0</v>
      </c>
      <c s="300"/>
      <c s="307"/>
      <c s="300"/>
      <c s="300"/>
      <c s="307"/>
      <c s="308"/>
      <c s="311">
        <f t="shared" si="88"/>
        <v>0</v>
      </c>
      <c s="310">
        <f t="shared" si="89"/>
        <v>0</v>
      </c>
      <c s="309"/>
      <c s="309"/>
      <c s="315"/>
    </row>
    <row r="1377" spans="6:18" ht="15.75">
      <c r="F1377" s="15">
        <f t="shared" si="86"/>
        <v>0</v>
      </c>
      <c s="299">
        <f t="shared" si="87"/>
        <v>0</v>
      </c>
      <c s="300"/>
      <c s="307"/>
      <c s="300"/>
      <c s="300"/>
      <c s="307"/>
      <c s="308"/>
      <c s="311">
        <f t="shared" si="88"/>
        <v>0</v>
      </c>
      <c s="310">
        <f t="shared" si="89"/>
        <v>0</v>
      </c>
      <c s="309"/>
      <c s="309"/>
      <c s="315"/>
    </row>
    <row r="1378" spans="6:18" ht="15.75">
      <c r="F1378" s="15">
        <f t="shared" si="86"/>
        <v>0</v>
      </c>
      <c s="299">
        <f t="shared" si="87"/>
        <v>0</v>
      </c>
      <c s="300"/>
      <c s="307"/>
      <c s="300"/>
      <c s="300"/>
      <c s="307"/>
      <c s="308"/>
      <c s="311">
        <f t="shared" si="88"/>
        <v>0</v>
      </c>
      <c s="310">
        <f t="shared" si="89"/>
        <v>0</v>
      </c>
      <c s="309"/>
      <c s="309"/>
      <c s="315"/>
    </row>
    <row r="1379" spans="6:18" ht="15.75">
      <c r="F1379" s="15">
        <f t="shared" si="86"/>
        <v>0</v>
      </c>
      <c s="299">
        <f t="shared" si="87"/>
        <v>0</v>
      </c>
      <c s="300"/>
      <c s="307"/>
      <c s="300"/>
      <c s="300"/>
      <c s="307"/>
      <c s="308"/>
      <c s="311">
        <f t="shared" si="88"/>
        <v>0</v>
      </c>
      <c s="310">
        <f t="shared" si="89"/>
        <v>0</v>
      </c>
      <c s="309"/>
      <c s="309"/>
      <c s="315"/>
    </row>
    <row r="1380" spans="6:18" ht="15.75">
      <c r="F1380" s="15">
        <f t="shared" si="86"/>
        <v>0</v>
      </c>
      <c s="299">
        <f t="shared" si="87"/>
        <v>0</v>
      </c>
      <c s="300"/>
      <c s="307"/>
      <c s="300"/>
      <c s="300"/>
      <c s="307"/>
      <c s="308"/>
      <c s="311">
        <f t="shared" si="88"/>
        <v>0</v>
      </c>
      <c s="310">
        <f t="shared" si="89"/>
        <v>0</v>
      </c>
      <c s="309"/>
      <c s="309"/>
      <c s="315"/>
    </row>
    <row r="1381" spans="6:18" ht="15.75">
      <c r="F1381" s="15">
        <f t="shared" si="86"/>
        <v>0</v>
      </c>
      <c s="299">
        <f t="shared" si="87"/>
        <v>0</v>
      </c>
      <c s="300"/>
      <c s="307"/>
      <c s="300"/>
      <c s="300"/>
      <c s="307"/>
      <c s="308"/>
      <c s="311">
        <f t="shared" si="88"/>
        <v>0</v>
      </c>
      <c s="310">
        <f t="shared" si="89"/>
        <v>0</v>
      </c>
      <c s="309"/>
      <c s="309"/>
      <c s="315"/>
    </row>
    <row r="1382" spans="6:18" ht="15.75">
      <c r="F1382" s="15">
        <f t="shared" si="86"/>
        <v>0</v>
      </c>
      <c s="299">
        <f t="shared" si="87"/>
        <v>0</v>
      </c>
      <c s="300"/>
      <c s="307"/>
      <c s="300"/>
      <c s="300"/>
      <c s="307"/>
      <c s="308"/>
      <c s="311">
        <f t="shared" si="88"/>
        <v>0</v>
      </c>
      <c s="310">
        <f t="shared" si="89"/>
        <v>0</v>
      </c>
      <c s="309"/>
      <c s="309"/>
      <c s="315"/>
    </row>
    <row r="1383" spans="6:18" ht="15.75">
      <c r="F1383" s="15">
        <f t="shared" si="86"/>
        <v>0</v>
      </c>
      <c s="299">
        <f t="shared" si="87"/>
        <v>0</v>
      </c>
      <c s="300"/>
      <c s="307"/>
      <c s="300"/>
      <c s="300"/>
      <c s="307"/>
      <c s="308"/>
      <c s="311">
        <f t="shared" si="88"/>
        <v>0</v>
      </c>
      <c s="310">
        <f t="shared" si="89"/>
        <v>0</v>
      </c>
      <c s="309"/>
      <c s="309"/>
      <c s="315"/>
    </row>
    <row r="1384" spans="6:18" ht="15.75">
      <c r="F1384" s="15">
        <f t="shared" si="86"/>
        <v>0</v>
      </c>
      <c s="299">
        <f t="shared" si="87"/>
        <v>0</v>
      </c>
      <c s="300"/>
      <c s="307"/>
      <c s="300"/>
      <c s="300"/>
      <c s="307"/>
      <c s="308"/>
      <c s="311">
        <f t="shared" si="88"/>
        <v>0</v>
      </c>
      <c s="310">
        <f t="shared" si="89"/>
        <v>0</v>
      </c>
      <c s="309"/>
      <c s="309"/>
      <c s="315"/>
    </row>
    <row r="1385" spans="6:18" ht="15.75">
      <c r="F1385" s="15">
        <f t="shared" si="86"/>
        <v>0</v>
      </c>
      <c s="299">
        <f t="shared" si="87"/>
        <v>0</v>
      </c>
      <c s="300"/>
      <c s="307"/>
      <c s="300"/>
      <c s="300"/>
      <c s="307"/>
      <c s="308"/>
      <c s="311">
        <f t="shared" si="88"/>
        <v>0</v>
      </c>
      <c s="310">
        <f t="shared" si="89"/>
        <v>0</v>
      </c>
      <c s="309"/>
      <c s="309"/>
      <c s="315"/>
    </row>
    <row r="1386" spans="6:18" ht="15.75">
      <c r="F1386" s="15">
        <f t="shared" si="86"/>
        <v>0</v>
      </c>
      <c s="299">
        <f t="shared" si="87"/>
        <v>0</v>
      </c>
      <c s="300"/>
      <c s="307"/>
      <c s="300"/>
      <c s="300"/>
      <c s="307"/>
      <c s="308"/>
      <c s="311">
        <f t="shared" si="88"/>
        <v>0</v>
      </c>
      <c s="310">
        <f t="shared" si="89"/>
        <v>0</v>
      </c>
      <c s="309"/>
      <c s="309"/>
      <c s="315"/>
    </row>
    <row r="1387" spans="6:18" ht="15.75">
      <c r="F1387" s="15">
        <f t="shared" si="86"/>
        <v>0</v>
      </c>
      <c s="299">
        <f t="shared" si="87"/>
        <v>0</v>
      </c>
      <c s="300"/>
      <c s="307"/>
      <c s="300"/>
      <c s="300"/>
      <c s="307"/>
      <c s="308"/>
      <c s="311">
        <f t="shared" si="88"/>
        <v>0</v>
      </c>
      <c s="310">
        <f t="shared" si="89"/>
        <v>0</v>
      </c>
      <c s="309"/>
      <c s="309"/>
      <c s="315"/>
    </row>
    <row r="1388" spans="6:18" ht="15.75">
      <c r="F1388" s="15">
        <f t="shared" si="86"/>
        <v>0</v>
      </c>
      <c s="299">
        <f t="shared" si="87"/>
        <v>0</v>
      </c>
      <c s="300"/>
      <c s="307"/>
      <c s="300"/>
      <c s="300"/>
      <c s="307"/>
      <c s="308"/>
      <c s="311">
        <f t="shared" si="88"/>
        <v>0</v>
      </c>
      <c s="310">
        <f t="shared" si="89"/>
        <v>0</v>
      </c>
      <c s="309"/>
      <c s="309"/>
      <c s="315"/>
    </row>
    <row r="1389" spans="6:18" ht="15.75">
      <c r="F1389" s="15">
        <f t="shared" si="86"/>
        <v>0</v>
      </c>
      <c s="299">
        <f t="shared" si="87"/>
        <v>0</v>
      </c>
      <c s="300"/>
      <c s="307"/>
      <c s="300"/>
      <c s="300"/>
      <c s="307"/>
      <c s="308"/>
      <c s="311">
        <f t="shared" si="88"/>
        <v>0</v>
      </c>
      <c s="310">
        <f t="shared" si="89"/>
        <v>0</v>
      </c>
      <c s="309"/>
      <c s="309"/>
      <c s="315"/>
    </row>
    <row r="1390" spans="6:18" ht="15.75">
      <c r="F1390" s="15">
        <f t="shared" si="86"/>
        <v>0</v>
      </c>
      <c s="299">
        <f t="shared" si="87"/>
        <v>0</v>
      </c>
      <c s="300"/>
      <c s="307"/>
      <c s="300"/>
      <c s="300"/>
      <c s="307"/>
      <c s="308"/>
      <c s="311">
        <f t="shared" si="88"/>
        <v>0</v>
      </c>
      <c s="310">
        <f t="shared" si="89"/>
        <v>0</v>
      </c>
      <c s="309"/>
      <c s="309"/>
      <c s="315"/>
    </row>
    <row r="1391" spans="6:18" ht="15.75">
      <c r="F1391" s="15">
        <f t="shared" si="86"/>
        <v>0</v>
      </c>
      <c s="299">
        <f t="shared" si="87"/>
        <v>0</v>
      </c>
      <c s="300"/>
      <c s="307"/>
      <c s="300"/>
      <c s="300"/>
      <c s="307"/>
      <c s="308"/>
      <c s="311">
        <f t="shared" si="88"/>
        <v>0</v>
      </c>
      <c s="310">
        <f t="shared" si="89"/>
        <v>0</v>
      </c>
      <c s="309"/>
      <c s="309"/>
      <c s="315"/>
    </row>
    <row r="1392" spans="6:18" ht="15.75">
      <c r="F1392" s="15">
        <f t="shared" si="86"/>
        <v>0</v>
      </c>
      <c s="299">
        <f t="shared" si="87"/>
        <v>0</v>
      </c>
      <c s="300"/>
      <c s="307"/>
      <c s="300"/>
      <c s="300"/>
      <c s="307"/>
      <c s="308"/>
      <c s="311">
        <f t="shared" si="88"/>
        <v>0</v>
      </c>
      <c s="310">
        <f t="shared" si="89"/>
        <v>0</v>
      </c>
      <c s="309"/>
      <c s="309"/>
      <c s="315"/>
    </row>
    <row r="1393" spans="6:18" ht="15.75">
      <c r="F1393" s="15">
        <f t="shared" si="86"/>
        <v>0</v>
      </c>
      <c s="299">
        <f t="shared" si="87"/>
        <v>0</v>
      </c>
      <c s="300"/>
      <c s="307"/>
      <c s="300"/>
      <c s="300"/>
      <c s="307"/>
      <c s="308"/>
      <c s="311">
        <f t="shared" si="88"/>
        <v>0</v>
      </c>
      <c s="310">
        <f t="shared" si="89"/>
        <v>0</v>
      </c>
      <c s="309"/>
      <c s="309"/>
      <c s="315"/>
    </row>
    <row r="1394" spans="6:18" ht="15.75">
      <c r="F1394" s="15">
        <f t="shared" si="86"/>
        <v>0</v>
      </c>
      <c s="299">
        <f t="shared" si="87"/>
        <v>0</v>
      </c>
      <c s="300"/>
      <c s="307"/>
      <c s="300"/>
      <c s="300"/>
      <c s="307"/>
      <c s="308"/>
      <c s="311">
        <f t="shared" si="88"/>
        <v>0</v>
      </c>
      <c s="310">
        <f t="shared" si="89"/>
        <v>0</v>
      </c>
      <c s="309"/>
      <c s="309"/>
      <c s="315"/>
    </row>
    <row r="1395" spans="6:18" ht="15.75">
      <c r="F1395" s="15">
        <f t="shared" si="86"/>
        <v>0</v>
      </c>
      <c s="299">
        <f t="shared" si="87"/>
        <v>0</v>
      </c>
      <c s="300"/>
      <c s="307"/>
      <c s="300"/>
      <c s="300"/>
      <c s="307"/>
      <c s="308"/>
      <c s="311">
        <f t="shared" si="88"/>
        <v>0</v>
      </c>
      <c s="310">
        <f t="shared" si="89"/>
        <v>0</v>
      </c>
      <c s="309"/>
      <c s="309"/>
      <c s="315"/>
    </row>
    <row r="1396" spans="6:18" ht="15.75">
      <c r="F1396" s="15">
        <f t="shared" si="86"/>
        <v>0</v>
      </c>
      <c s="299">
        <f t="shared" si="87"/>
        <v>0</v>
      </c>
      <c s="300"/>
      <c s="307"/>
      <c s="300"/>
      <c s="300"/>
      <c s="307"/>
      <c s="308"/>
      <c s="311">
        <f t="shared" si="88"/>
        <v>0</v>
      </c>
      <c s="310">
        <f t="shared" si="89"/>
        <v>0</v>
      </c>
      <c s="309"/>
      <c s="309"/>
      <c s="315"/>
    </row>
    <row r="1397" spans="6:18" ht="15.75">
      <c r="F1397" s="15">
        <f t="shared" si="86"/>
        <v>0</v>
      </c>
      <c s="299">
        <f t="shared" si="87"/>
        <v>0</v>
      </c>
      <c s="300"/>
      <c s="307"/>
      <c s="300"/>
      <c s="300"/>
      <c s="307"/>
      <c s="308"/>
      <c s="311">
        <f t="shared" si="88"/>
        <v>0</v>
      </c>
      <c s="310">
        <f t="shared" si="89"/>
        <v>0</v>
      </c>
      <c s="309"/>
      <c s="309"/>
      <c s="315"/>
    </row>
    <row r="1398" spans="6:18" ht="15.75">
      <c r="F1398" s="15">
        <f t="shared" si="86"/>
        <v>0</v>
      </c>
      <c s="299">
        <f t="shared" si="87"/>
        <v>0</v>
      </c>
      <c s="300"/>
      <c s="307"/>
      <c s="300"/>
      <c s="300"/>
      <c s="307"/>
      <c s="308"/>
      <c s="311">
        <f t="shared" si="88"/>
        <v>0</v>
      </c>
      <c s="310">
        <f t="shared" si="89"/>
        <v>0</v>
      </c>
      <c s="309"/>
      <c s="309"/>
      <c s="315"/>
    </row>
    <row r="1399" spans="6:18" ht="15.75">
      <c r="F1399" s="15">
        <f t="shared" si="86"/>
        <v>0</v>
      </c>
      <c s="299">
        <f t="shared" si="87"/>
        <v>0</v>
      </c>
      <c s="300"/>
      <c s="307"/>
      <c s="300"/>
      <c s="300"/>
      <c s="307"/>
      <c s="308"/>
      <c s="311">
        <f t="shared" si="88"/>
        <v>0</v>
      </c>
      <c s="310">
        <f t="shared" si="89"/>
        <v>0</v>
      </c>
      <c s="309"/>
      <c s="309"/>
      <c s="315"/>
    </row>
    <row r="1400" spans="6:18" ht="15.75">
      <c r="F1400" s="15">
        <f t="shared" si="86"/>
        <v>0</v>
      </c>
      <c s="299">
        <f t="shared" si="87"/>
        <v>0</v>
      </c>
      <c s="300"/>
      <c s="307"/>
      <c s="300"/>
      <c s="300"/>
      <c s="307"/>
      <c s="308"/>
      <c s="311">
        <f t="shared" si="88"/>
        <v>0</v>
      </c>
      <c s="310">
        <f t="shared" si="89"/>
        <v>0</v>
      </c>
      <c s="309"/>
      <c s="309"/>
      <c s="315"/>
    </row>
    <row r="1401" spans="6:18" ht="15.75">
      <c r="F1401" s="15">
        <f t="shared" si="86"/>
        <v>0</v>
      </c>
      <c s="299">
        <f t="shared" si="87"/>
        <v>0</v>
      </c>
      <c s="300"/>
      <c s="307"/>
      <c s="300"/>
      <c s="300"/>
      <c s="307"/>
      <c s="308"/>
      <c s="311">
        <f t="shared" si="88"/>
        <v>0</v>
      </c>
      <c s="310">
        <f t="shared" si="89"/>
        <v>0</v>
      </c>
      <c s="309"/>
      <c s="309"/>
      <c s="315"/>
    </row>
    <row r="1402" spans="6:18" ht="15.75">
      <c r="F1402" s="15">
        <f t="shared" si="86"/>
        <v>0</v>
      </c>
      <c s="299">
        <f t="shared" si="87"/>
        <v>0</v>
      </c>
      <c s="300"/>
      <c s="307"/>
      <c s="300"/>
      <c s="300"/>
      <c s="307"/>
      <c s="308"/>
      <c s="311">
        <f t="shared" si="88"/>
        <v>0</v>
      </c>
      <c s="310">
        <f t="shared" si="89"/>
        <v>0</v>
      </c>
      <c s="309"/>
      <c s="309"/>
      <c s="315"/>
    </row>
    <row r="1403" spans="6:18" ht="15.75">
      <c r="F1403" s="15">
        <f t="shared" si="86"/>
        <v>0</v>
      </c>
      <c s="299">
        <f t="shared" si="87"/>
        <v>0</v>
      </c>
      <c s="300"/>
      <c s="307"/>
      <c s="300"/>
      <c s="300"/>
      <c s="307"/>
      <c s="308"/>
      <c s="311">
        <f t="shared" si="88"/>
        <v>0</v>
      </c>
      <c s="310">
        <f t="shared" si="89"/>
        <v>0</v>
      </c>
      <c s="309"/>
      <c s="309"/>
      <c s="315"/>
    </row>
    <row r="1404" spans="6:18" ht="15.75">
      <c r="F1404" s="15">
        <f t="shared" si="86"/>
        <v>0</v>
      </c>
      <c s="299">
        <f t="shared" si="87"/>
        <v>0</v>
      </c>
      <c s="300"/>
      <c s="307"/>
      <c s="300"/>
      <c s="300"/>
      <c s="307"/>
      <c s="308"/>
      <c s="311">
        <f t="shared" si="88"/>
        <v>0</v>
      </c>
      <c s="310">
        <f t="shared" si="89"/>
        <v>0</v>
      </c>
      <c s="309"/>
      <c s="309"/>
      <c s="315"/>
    </row>
    <row r="1405" spans="6:18" ht="15.75">
      <c r="F1405" s="15">
        <f t="shared" si="86"/>
        <v>0</v>
      </c>
      <c s="299">
        <f t="shared" si="87"/>
        <v>0</v>
      </c>
      <c s="300"/>
      <c s="307"/>
      <c s="300"/>
      <c s="300"/>
      <c s="307"/>
      <c s="308"/>
      <c s="311">
        <f t="shared" si="88"/>
        <v>0</v>
      </c>
      <c s="310">
        <f t="shared" si="89"/>
        <v>0</v>
      </c>
      <c s="309"/>
      <c s="309"/>
      <c s="315"/>
    </row>
    <row r="1406" spans="6:18" ht="15.75">
      <c r="F1406" s="15">
        <f t="shared" si="86"/>
        <v>0</v>
      </c>
      <c s="299">
        <f t="shared" si="87"/>
        <v>0</v>
      </c>
      <c s="300"/>
      <c s="307"/>
      <c s="300"/>
      <c s="300"/>
      <c s="307"/>
      <c s="308"/>
      <c s="311">
        <f t="shared" si="88"/>
        <v>0</v>
      </c>
      <c s="310">
        <f t="shared" si="89"/>
        <v>0</v>
      </c>
      <c s="309"/>
      <c s="309"/>
      <c s="315"/>
    </row>
    <row r="1407" spans="6:18" ht="15.75">
      <c r="F1407" s="15">
        <f t="shared" si="86"/>
        <v>0</v>
      </c>
      <c s="299">
        <f t="shared" si="87"/>
        <v>0</v>
      </c>
      <c s="300"/>
      <c s="307"/>
      <c s="300"/>
      <c s="300"/>
      <c s="307"/>
      <c s="308"/>
      <c s="311">
        <f t="shared" si="88"/>
        <v>0</v>
      </c>
      <c s="310">
        <f t="shared" si="89"/>
        <v>0</v>
      </c>
      <c s="309"/>
      <c s="309"/>
      <c s="315"/>
    </row>
    <row r="1408" spans="6:18" ht="15.75">
      <c r="F1408" s="15">
        <f t="shared" si="86"/>
        <v>0</v>
      </c>
      <c s="299">
        <f t="shared" si="87"/>
        <v>0</v>
      </c>
      <c s="300"/>
      <c s="307"/>
      <c s="300"/>
      <c s="300"/>
      <c s="307"/>
      <c s="308"/>
      <c s="311">
        <f t="shared" si="88"/>
        <v>0</v>
      </c>
      <c s="310">
        <f t="shared" si="89"/>
        <v>0</v>
      </c>
      <c s="309"/>
      <c s="309"/>
      <c s="315"/>
    </row>
    <row r="1409" spans="6:18" ht="15.75">
      <c r="F1409" s="15">
        <f t="shared" si="86"/>
        <v>0</v>
      </c>
      <c s="299">
        <f t="shared" si="87"/>
        <v>0</v>
      </c>
      <c s="300"/>
      <c s="307"/>
      <c s="300"/>
      <c s="300"/>
      <c s="307"/>
      <c s="308"/>
      <c s="311">
        <f t="shared" si="88"/>
        <v>0</v>
      </c>
      <c s="310">
        <f t="shared" si="89"/>
        <v>0</v>
      </c>
      <c s="309"/>
      <c s="309"/>
      <c s="315"/>
    </row>
    <row r="1410" spans="6:18" ht="15.75">
      <c r="F1410" s="15">
        <f t="shared" si="86"/>
        <v>0</v>
      </c>
      <c s="299">
        <f t="shared" si="87"/>
        <v>0</v>
      </c>
      <c s="300"/>
      <c s="307"/>
      <c s="300"/>
      <c s="300"/>
      <c s="307"/>
      <c s="308"/>
      <c s="311">
        <f t="shared" si="88"/>
        <v>0</v>
      </c>
      <c s="310">
        <f t="shared" si="89"/>
        <v>0</v>
      </c>
      <c s="309"/>
      <c s="309"/>
      <c s="315"/>
    </row>
    <row r="1411" spans="6:18" ht="15.75">
      <c r="F1411" s="15">
        <f t="shared" si="86"/>
        <v>0</v>
      </c>
      <c s="299">
        <f t="shared" si="87"/>
        <v>0</v>
      </c>
      <c s="300"/>
      <c s="307"/>
      <c s="300"/>
      <c s="300"/>
      <c s="307"/>
      <c s="308"/>
      <c s="311">
        <f t="shared" si="88"/>
        <v>0</v>
      </c>
      <c s="310">
        <f t="shared" si="89"/>
        <v>0</v>
      </c>
      <c s="309"/>
      <c s="309"/>
      <c s="315"/>
    </row>
    <row r="1412" spans="6:18" ht="15.75">
      <c r="F1412" s="15">
        <f t="shared" si="86"/>
        <v>0</v>
      </c>
      <c s="299">
        <f t="shared" si="87"/>
        <v>0</v>
      </c>
      <c s="300"/>
      <c s="307"/>
      <c s="300"/>
      <c s="300"/>
      <c s="307"/>
      <c s="308"/>
      <c s="311">
        <f t="shared" si="88"/>
        <v>0</v>
      </c>
      <c s="310">
        <f t="shared" si="89"/>
        <v>0</v>
      </c>
      <c s="309"/>
      <c s="309"/>
      <c s="315"/>
    </row>
    <row r="1413" spans="6:18" ht="15.75">
      <c r="F1413" s="15">
        <f t="shared" si="86"/>
        <v>0</v>
      </c>
      <c s="299">
        <f t="shared" si="87"/>
        <v>0</v>
      </c>
      <c s="300"/>
      <c s="307"/>
      <c s="300"/>
      <c s="300"/>
      <c s="307"/>
      <c s="308"/>
      <c s="311">
        <f t="shared" si="88"/>
        <v>0</v>
      </c>
      <c s="310">
        <f t="shared" si="89"/>
        <v>0</v>
      </c>
      <c s="309"/>
      <c s="309"/>
      <c s="315"/>
    </row>
    <row r="1414" spans="6:18" ht="15.75">
      <c r="F1414" s="15">
        <f t="shared" si="86"/>
        <v>0</v>
      </c>
      <c s="299">
        <f t="shared" si="87"/>
        <v>0</v>
      </c>
      <c s="300"/>
      <c s="307"/>
      <c s="300"/>
      <c s="300"/>
      <c s="307"/>
      <c s="308"/>
      <c s="311">
        <f t="shared" si="88"/>
        <v>0</v>
      </c>
      <c s="310">
        <f t="shared" si="89"/>
        <v>0</v>
      </c>
      <c s="309"/>
      <c s="309"/>
      <c s="315"/>
    </row>
    <row r="1415" spans="6:18" ht="15.75">
      <c r="F1415" s="15">
        <f t="shared" si="86"/>
        <v>0</v>
      </c>
      <c s="299">
        <f t="shared" si="87"/>
        <v>0</v>
      </c>
      <c s="300"/>
      <c s="307"/>
      <c s="300"/>
      <c s="300"/>
      <c s="307"/>
      <c s="308"/>
      <c s="311">
        <f t="shared" si="88"/>
        <v>0</v>
      </c>
      <c s="310">
        <f t="shared" si="89"/>
        <v>0</v>
      </c>
      <c s="309"/>
      <c s="309"/>
      <c s="315"/>
    </row>
    <row r="1416" spans="6:18" ht="15.75">
      <c r="F1416" s="15">
        <f t="shared" si="90" ref="F1416:F1479">IF(G1416&gt;=1,(IF(LEN(R1416)=0,(IF(N1416&gt;=18,1,0)),0)),0)</f>
        <v>0</v>
      </c>
      <c s="299">
        <f t="shared" si="87"/>
        <v>0</v>
      </c>
      <c s="300"/>
      <c s="307"/>
      <c s="300"/>
      <c s="300"/>
      <c s="307"/>
      <c s="308"/>
      <c s="311">
        <f t="shared" si="88"/>
        <v>0</v>
      </c>
      <c s="310">
        <f t="shared" si="89"/>
        <v>0</v>
      </c>
      <c s="309"/>
      <c s="309"/>
      <c s="315"/>
    </row>
    <row r="1417" spans="6:18" ht="15.75">
      <c r="F1417" s="15">
        <f t="shared" si="90"/>
        <v>0</v>
      </c>
      <c s="299">
        <f t="shared" si="91" ref="G1417:G1480">IFERROR(IF(LEN(J1417)&gt;=2,(IF(LEN(L1417)&gt;=1,1,0)),0),0)</f>
        <v>0</v>
      </c>
      <c s="300"/>
      <c s="307"/>
      <c s="300"/>
      <c s="300"/>
      <c s="307"/>
      <c s="308"/>
      <c s="311">
        <f t="shared" si="92" ref="N1417:N1480">IFERROR(IF(G1417&gt;=1,(IF(M1416&gt;=$B$1,ROUNDDOWN(($A$1-M1417)/365,0),0)),0),0)</f>
        <v>0</v>
      </c>
      <c s="310">
        <f t="shared" si="93" ref="O1417:O1480">IF(N1417&gt;=18,ROUNDDOWN((($A$1-M1417)-N1417*365)/30,0),0)</f>
        <v>0</v>
      </c>
      <c s="309"/>
      <c s="309"/>
      <c s="315"/>
    </row>
    <row r="1418" spans="6:18" ht="15.75">
      <c r="F1418" s="15">
        <f t="shared" si="90"/>
        <v>0</v>
      </c>
      <c s="299">
        <f t="shared" si="91"/>
        <v>0</v>
      </c>
      <c s="300"/>
      <c s="307"/>
      <c s="300"/>
      <c s="300"/>
      <c s="307"/>
      <c s="308"/>
      <c s="311">
        <f t="shared" si="92"/>
        <v>0</v>
      </c>
      <c s="310">
        <f t="shared" si="93"/>
        <v>0</v>
      </c>
      <c s="309"/>
      <c s="309"/>
      <c s="315"/>
    </row>
    <row r="1419" spans="6:18" ht="15.75">
      <c r="F1419" s="15">
        <f t="shared" si="90"/>
        <v>0</v>
      </c>
      <c s="299">
        <f t="shared" si="91"/>
        <v>0</v>
      </c>
      <c s="300"/>
      <c s="307"/>
      <c s="300"/>
      <c s="300"/>
      <c s="307"/>
      <c s="308"/>
      <c s="311">
        <f t="shared" si="92"/>
        <v>0</v>
      </c>
      <c s="310">
        <f t="shared" si="93"/>
        <v>0</v>
      </c>
      <c s="309"/>
      <c s="309"/>
      <c s="315"/>
    </row>
    <row r="1420" spans="6:18" ht="15.75">
      <c r="F1420" s="15">
        <f t="shared" si="90"/>
        <v>0</v>
      </c>
      <c s="299">
        <f t="shared" si="91"/>
        <v>0</v>
      </c>
      <c s="300"/>
      <c s="307"/>
      <c s="300"/>
      <c s="300"/>
      <c s="307"/>
      <c s="308"/>
      <c s="311">
        <f t="shared" si="92"/>
        <v>0</v>
      </c>
      <c s="310">
        <f t="shared" si="93"/>
        <v>0</v>
      </c>
      <c s="309"/>
      <c s="309"/>
      <c s="315"/>
    </row>
    <row r="1421" spans="6:18" ht="15.75">
      <c r="F1421" s="15">
        <f t="shared" si="90"/>
        <v>0</v>
      </c>
      <c s="299">
        <f t="shared" si="91"/>
        <v>0</v>
      </c>
      <c s="300"/>
      <c s="307"/>
      <c s="300"/>
      <c s="300"/>
      <c s="307"/>
      <c s="308"/>
      <c s="311">
        <f t="shared" si="92"/>
        <v>0</v>
      </c>
      <c s="310">
        <f t="shared" si="93"/>
        <v>0</v>
      </c>
      <c s="309"/>
      <c s="309"/>
      <c s="315"/>
    </row>
    <row r="1422" spans="6:18" ht="15.75">
      <c r="F1422" s="15">
        <f t="shared" si="90"/>
        <v>0</v>
      </c>
      <c s="299">
        <f t="shared" si="91"/>
        <v>0</v>
      </c>
      <c s="300"/>
      <c s="307"/>
      <c s="300"/>
      <c s="300"/>
      <c s="307"/>
      <c s="308"/>
      <c s="311">
        <f t="shared" si="92"/>
        <v>0</v>
      </c>
      <c s="310">
        <f t="shared" si="93"/>
        <v>0</v>
      </c>
      <c s="309"/>
      <c s="309"/>
      <c s="315"/>
    </row>
    <row r="1423" spans="6:18" ht="15.75">
      <c r="F1423" s="15">
        <f t="shared" si="90"/>
        <v>0</v>
      </c>
      <c s="299">
        <f t="shared" si="91"/>
        <v>0</v>
      </c>
      <c s="300"/>
      <c s="307"/>
      <c s="300"/>
      <c s="300"/>
      <c s="307"/>
      <c s="308"/>
      <c s="311">
        <f t="shared" si="92"/>
        <v>0</v>
      </c>
      <c s="310">
        <f t="shared" si="93"/>
        <v>0</v>
      </c>
      <c s="309"/>
      <c s="309"/>
      <c s="315"/>
    </row>
    <row r="1424" spans="6:18" ht="15.75">
      <c r="F1424" s="15">
        <f t="shared" si="90"/>
        <v>0</v>
      </c>
      <c s="299">
        <f t="shared" si="91"/>
        <v>0</v>
      </c>
      <c s="300"/>
      <c s="307"/>
      <c s="300"/>
      <c s="300"/>
      <c s="307"/>
      <c s="308"/>
      <c s="311">
        <f t="shared" si="92"/>
        <v>0</v>
      </c>
      <c s="310">
        <f t="shared" si="93"/>
        <v>0</v>
      </c>
      <c s="309"/>
      <c s="309"/>
      <c s="315"/>
    </row>
    <row r="1425" spans="6:18" ht="15.75">
      <c r="F1425" s="15">
        <f t="shared" si="90"/>
        <v>0</v>
      </c>
      <c s="299">
        <f t="shared" si="91"/>
        <v>0</v>
      </c>
      <c s="300"/>
      <c s="307"/>
      <c s="300"/>
      <c s="300"/>
      <c s="307"/>
      <c s="308"/>
      <c s="311">
        <f t="shared" si="92"/>
        <v>0</v>
      </c>
      <c s="310">
        <f t="shared" si="93"/>
        <v>0</v>
      </c>
      <c s="309"/>
      <c s="309"/>
      <c s="315"/>
    </row>
    <row r="1426" spans="6:18" ht="15.75">
      <c r="F1426" s="15">
        <f t="shared" si="90"/>
        <v>0</v>
      </c>
      <c s="299">
        <f t="shared" si="91"/>
        <v>0</v>
      </c>
      <c s="300"/>
      <c s="307"/>
      <c s="300"/>
      <c s="300"/>
      <c s="307"/>
      <c s="308"/>
      <c s="311">
        <f t="shared" si="92"/>
        <v>0</v>
      </c>
      <c s="310">
        <f t="shared" si="93"/>
        <v>0</v>
      </c>
      <c s="309"/>
      <c s="309"/>
      <c s="315"/>
    </row>
    <row r="1427" spans="6:18" ht="15.75">
      <c r="F1427" s="15">
        <f t="shared" si="90"/>
        <v>0</v>
      </c>
      <c s="299">
        <f t="shared" si="91"/>
        <v>0</v>
      </c>
      <c s="300"/>
      <c s="307"/>
      <c s="300"/>
      <c s="300"/>
      <c s="307"/>
      <c s="308"/>
      <c s="311">
        <f t="shared" si="92"/>
        <v>0</v>
      </c>
      <c s="310">
        <f t="shared" si="93"/>
        <v>0</v>
      </c>
      <c s="309"/>
      <c s="309"/>
      <c s="315"/>
    </row>
    <row r="1428" spans="6:18" ht="15.75">
      <c r="F1428" s="15">
        <f t="shared" si="90"/>
        <v>0</v>
      </c>
      <c s="299">
        <f t="shared" si="91"/>
        <v>0</v>
      </c>
      <c s="300"/>
      <c s="307"/>
      <c s="300"/>
      <c s="300"/>
      <c s="307"/>
      <c s="308"/>
      <c s="311">
        <f t="shared" si="92"/>
        <v>0</v>
      </c>
      <c s="310">
        <f t="shared" si="93"/>
        <v>0</v>
      </c>
      <c s="309"/>
      <c s="309"/>
      <c s="315"/>
    </row>
    <row r="1429" spans="6:18" ht="15.75">
      <c r="F1429" s="15">
        <f t="shared" si="90"/>
        <v>0</v>
      </c>
      <c s="299">
        <f t="shared" si="91"/>
        <v>0</v>
      </c>
      <c s="300"/>
      <c s="307"/>
      <c s="300"/>
      <c s="300"/>
      <c s="307"/>
      <c s="308"/>
      <c s="311">
        <f t="shared" si="92"/>
        <v>0</v>
      </c>
      <c s="310">
        <f t="shared" si="93"/>
        <v>0</v>
      </c>
      <c s="309"/>
      <c s="309"/>
      <c s="315"/>
    </row>
    <row r="1430" spans="6:18" ht="15.75">
      <c r="F1430" s="15">
        <f t="shared" si="90"/>
        <v>0</v>
      </c>
      <c s="299">
        <f t="shared" si="91"/>
        <v>0</v>
      </c>
      <c s="300"/>
      <c s="307"/>
      <c s="300"/>
      <c s="300"/>
      <c s="307"/>
      <c s="308"/>
      <c s="311">
        <f t="shared" si="92"/>
        <v>0</v>
      </c>
      <c s="310">
        <f t="shared" si="93"/>
        <v>0</v>
      </c>
      <c s="309"/>
      <c s="309"/>
      <c s="315"/>
    </row>
    <row r="1431" spans="6:18" ht="15.75">
      <c r="F1431" s="15">
        <f t="shared" si="90"/>
        <v>0</v>
      </c>
      <c s="299">
        <f t="shared" si="91"/>
        <v>0</v>
      </c>
      <c s="300"/>
      <c s="307"/>
      <c s="300"/>
      <c s="300"/>
      <c s="307"/>
      <c s="308"/>
      <c s="311">
        <f t="shared" si="92"/>
        <v>0</v>
      </c>
      <c s="310">
        <f t="shared" si="93"/>
        <v>0</v>
      </c>
      <c s="309"/>
      <c s="309"/>
      <c s="315"/>
    </row>
    <row r="1432" spans="6:18" ht="15.75">
      <c r="F1432" s="15">
        <f t="shared" si="90"/>
        <v>0</v>
      </c>
      <c s="299">
        <f t="shared" si="91"/>
        <v>0</v>
      </c>
      <c s="300"/>
      <c s="307"/>
      <c s="300"/>
      <c s="300"/>
      <c s="307"/>
      <c s="308"/>
      <c s="311">
        <f t="shared" si="92"/>
        <v>0</v>
      </c>
      <c s="310">
        <f t="shared" si="93"/>
        <v>0</v>
      </c>
      <c s="309"/>
      <c s="309"/>
      <c s="315"/>
    </row>
    <row r="1433" spans="6:18" ht="15.75">
      <c r="F1433" s="15">
        <f t="shared" si="90"/>
        <v>0</v>
      </c>
      <c s="299">
        <f t="shared" si="91"/>
        <v>0</v>
      </c>
      <c s="300"/>
      <c s="307"/>
      <c s="300"/>
      <c s="300"/>
      <c s="307"/>
      <c s="308"/>
      <c s="311">
        <f t="shared" si="92"/>
        <v>0</v>
      </c>
      <c s="310">
        <f t="shared" si="93"/>
        <v>0</v>
      </c>
      <c s="309"/>
      <c s="309"/>
      <c s="315"/>
    </row>
    <row r="1434" spans="6:18" ht="15.75">
      <c r="F1434" s="15">
        <f t="shared" si="90"/>
        <v>0</v>
      </c>
      <c s="299">
        <f t="shared" si="91"/>
        <v>0</v>
      </c>
      <c s="300"/>
      <c s="307"/>
      <c s="300"/>
      <c s="300"/>
      <c s="307"/>
      <c s="308"/>
      <c s="311">
        <f t="shared" si="92"/>
        <v>0</v>
      </c>
      <c s="310">
        <f t="shared" si="93"/>
        <v>0</v>
      </c>
      <c s="309"/>
      <c s="309"/>
      <c s="315"/>
    </row>
    <row r="1435" spans="6:18" ht="15.75">
      <c r="F1435" s="15">
        <f t="shared" si="90"/>
        <v>0</v>
      </c>
      <c s="299">
        <f t="shared" si="91"/>
        <v>0</v>
      </c>
      <c s="300"/>
      <c s="307"/>
      <c s="300"/>
      <c s="300"/>
      <c s="307"/>
      <c s="308"/>
      <c s="311">
        <f t="shared" si="92"/>
        <v>0</v>
      </c>
      <c s="310">
        <f t="shared" si="93"/>
        <v>0</v>
      </c>
      <c s="309"/>
      <c s="309"/>
      <c s="315"/>
    </row>
    <row r="1436" spans="6:18" ht="15.75">
      <c r="F1436" s="15">
        <f t="shared" si="90"/>
        <v>0</v>
      </c>
      <c s="299">
        <f t="shared" si="91"/>
        <v>0</v>
      </c>
      <c s="300"/>
      <c s="307"/>
      <c s="300"/>
      <c s="300"/>
      <c s="307"/>
      <c s="308"/>
      <c s="311">
        <f t="shared" si="92"/>
        <v>0</v>
      </c>
      <c s="310">
        <f t="shared" si="93"/>
        <v>0</v>
      </c>
      <c s="309"/>
      <c s="309"/>
      <c s="315"/>
    </row>
    <row r="1437" spans="6:18" ht="15.75">
      <c r="F1437" s="15">
        <f t="shared" si="90"/>
        <v>0</v>
      </c>
      <c s="299">
        <f t="shared" si="91"/>
        <v>0</v>
      </c>
      <c s="300"/>
      <c s="307"/>
      <c s="300"/>
      <c s="300"/>
      <c s="307"/>
      <c s="308"/>
      <c s="311">
        <f t="shared" si="92"/>
        <v>0</v>
      </c>
      <c s="310">
        <f t="shared" si="93"/>
        <v>0</v>
      </c>
      <c s="309"/>
      <c s="309"/>
      <c s="315"/>
    </row>
    <row r="1438" spans="6:18" ht="15.75">
      <c r="F1438" s="15">
        <f t="shared" si="90"/>
        <v>0</v>
      </c>
      <c s="299">
        <f t="shared" si="91"/>
        <v>0</v>
      </c>
      <c s="300"/>
      <c s="307"/>
      <c s="300"/>
      <c s="300"/>
      <c s="307"/>
      <c s="308"/>
      <c s="311">
        <f t="shared" si="92"/>
        <v>0</v>
      </c>
      <c s="310">
        <f t="shared" si="93"/>
        <v>0</v>
      </c>
      <c s="309"/>
      <c s="309"/>
      <c s="315"/>
    </row>
    <row r="1439" spans="6:18" ht="15.75">
      <c r="F1439" s="15">
        <f t="shared" si="90"/>
        <v>0</v>
      </c>
      <c s="299">
        <f t="shared" si="91"/>
        <v>0</v>
      </c>
      <c s="300"/>
      <c s="307"/>
      <c s="300"/>
      <c s="300"/>
      <c s="307"/>
      <c s="308"/>
      <c s="311">
        <f t="shared" si="92"/>
        <v>0</v>
      </c>
      <c s="310">
        <f t="shared" si="93"/>
        <v>0</v>
      </c>
      <c s="309"/>
      <c s="309"/>
      <c s="315"/>
    </row>
    <row r="1440" spans="6:18" ht="15.75">
      <c r="F1440" s="15">
        <f t="shared" si="90"/>
        <v>0</v>
      </c>
      <c s="299">
        <f t="shared" si="91"/>
        <v>0</v>
      </c>
      <c s="300"/>
      <c s="307"/>
      <c s="300"/>
      <c s="300"/>
      <c s="307"/>
      <c s="308"/>
      <c s="311">
        <f t="shared" si="92"/>
        <v>0</v>
      </c>
      <c s="310">
        <f t="shared" si="93"/>
        <v>0</v>
      </c>
      <c s="309"/>
      <c s="309"/>
      <c s="315"/>
    </row>
    <row r="1441" spans="6:18" ht="15.75">
      <c r="F1441" s="15">
        <f t="shared" si="90"/>
        <v>0</v>
      </c>
      <c s="299">
        <f t="shared" si="91"/>
        <v>0</v>
      </c>
      <c s="300"/>
      <c s="307"/>
      <c s="300"/>
      <c s="300"/>
      <c s="307"/>
      <c s="308"/>
      <c s="311">
        <f t="shared" si="92"/>
        <v>0</v>
      </c>
      <c s="310">
        <f t="shared" si="93"/>
        <v>0</v>
      </c>
      <c s="309"/>
      <c s="309"/>
      <c s="315"/>
    </row>
    <row r="1442" spans="6:18" ht="15.75">
      <c r="F1442" s="15">
        <f t="shared" si="90"/>
        <v>0</v>
      </c>
      <c s="299">
        <f t="shared" si="91"/>
        <v>0</v>
      </c>
      <c s="300"/>
      <c s="307"/>
      <c s="300"/>
      <c s="300"/>
      <c s="307"/>
      <c s="308"/>
      <c s="311">
        <f t="shared" si="92"/>
        <v>0</v>
      </c>
      <c s="310">
        <f t="shared" si="93"/>
        <v>0</v>
      </c>
      <c s="309"/>
      <c s="309"/>
      <c s="315"/>
    </row>
    <row r="1443" spans="6:18" ht="15.75">
      <c r="F1443" s="15">
        <f t="shared" si="90"/>
        <v>0</v>
      </c>
      <c s="299">
        <f t="shared" si="91"/>
        <v>0</v>
      </c>
      <c s="300"/>
      <c s="307"/>
      <c s="300"/>
      <c s="300"/>
      <c s="307"/>
      <c s="308"/>
      <c s="311">
        <f t="shared" si="92"/>
        <v>0</v>
      </c>
      <c s="310">
        <f t="shared" si="93"/>
        <v>0</v>
      </c>
      <c s="309"/>
      <c s="309"/>
      <c s="315"/>
    </row>
    <row r="1444" spans="6:18" ht="15.75">
      <c r="F1444" s="15">
        <f t="shared" si="90"/>
        <v>0</v>
      </c>
      <c s="299">
        <f t="shared" si="91"/>
        <v>0</v>
      </c>
      <c s="300"/>
      <c s="307"/>
      <c s="300"/>
      <c s="300"/>
      <c s="307"/>
      <c s="308"/>
      <c s="311">
        <f t="shared" si="92"/>
        <v>0</v>
      </c>
      <c s="310">
        <f t="shared" si="93"/>
        <v>0</v>
      </c>
      <c s="309"/>
      <c s="309"/>
      <c s="315"/>
    </row>
    <row r="1445" spans="6:18" ht="15.75">
      <c r="F1445" s="15">
        <f t="shared" si="90"/>
        <v>0</v>
      </c>
      <c s="299">
        <f t="shared" si="91"/>
        <v>0</v>
      </c>
      <c s="300"/>
      <c s="307"/>
      <c s="300"/>
      <c s="300"/>
      <c s="307"/>
      <c s="308"/>
      <c s="311">
        <f t="shared" si="92"/>
        <v>0</v>
      </c>
      <c s="310">
        <f t="shared" si="93"/>
        <v>0</v>
      </c>
      <c s="309"/>
      <c s="309"/>
      <c s="315"/>
    </row>
    <row r="1446" spans="6:18" ht="15.75">
      <c r="F1446" s="15">
        <f t="shared" si="90"/>
        <v>0</v>
      </c>
      <c s="299">
        <f t="shared" si="91"/>
        <v>0</v>
      </c>
      <c s="300"/>
      <c s="307"/>
      <c s="300"/>
      <c s="300"/>
      <c s="307"/>
      <c s="308"/>
      <c s="311">
        <f t="shared" si="92"/>
        <v>0</v>
      </c>
      <c s="310">
        <f t="shared" si="93"/>
        <v>0</v>
      </c>
      <c s="309"/>
      <c s="309"/>
      <c s="315"/>
    </row>
    <row r="1447" spans="6:18" ht="15.75">
      <c r="F1447" s="15">
        <f t="shared" si="90"/>
        <v>0</v>
      </c>
      <c s="299">
        <f t="shared" si="91"/>
        <v>0</v>
      </c>
      <c s="300"/>
      <c s="307"/>
      <c s="300"/>
      <c s="300"/>
      <c s="307"/>
      <c s="308"/>
      <c s="311">
        <f t="shared" si="92"/>
        <v>0</v>
      </c>
      <c s="310">
        <f t="shared" si="93"/>
        <v>0</v>
      </c>
      <c s="309"/>
      <c s="309"/>
      <c s="315"/>
    </row>
    <row r="1448" spans="6:18" ht="15.75">
      <c r="F1448" s="15">
        <f t="shared" si="90"/>
        <v>0</v>
      </c>
      <c s="299">
        <f t="shared" si="91"/>
        <v>0</v>
      </c>
      <c s="300"/>
      <c s="307"/>
      <c s="300"/>
      <c s="300"/>
      <c s="307"/>
      <c s="308"/>
      <c s="311">
        <f t="shared" si="92"/>
        <v>0</v>
      </c>
      <c s="310">
        <f t="shared" si="93"/>
        <v>0</v>
      </c>
      <c s="309"/>
      <c s="309"/>
      <c s="315"/>
    </row>
    <row r="1449" spans="6:18" ht="15.75">
      <c r="F1449" s="15">
        <f t="shared" si="90"/>
        <v>0</v>
      </c>
      <c s="299">
        <f t="shared" si="91"/>
        <v>0</v>
      </c>
      <c s="300"/>
      <c s="307"/>
      <c s="300"/>
      <c s="300"/>
      <c s="307"/>
      <c s="308"/>
      <c s="311">
        <f t="shared" si="92"/>
        <v>0</v>
      </c>
      <c s="310">
        <f t="shared" si="93"/>
        <v>0</v>
      </c>
      <c s="309"/>
      <c s="309"/>
      <c s="315"/>
    </row>
    <row r="1450" spans="6:18" ht="15.75">
      <c r="F1450" s="15">
        <f t="shared" si="90"/>
        <v>0</v>
      </c>
      <c s="299">
        <f t="shared" si="91"/>
        <v>0</v>
      </c>
      <c s="300"/>
      <c s="307"/>
      <c s="300"/>
      <c s="300"/>
      <c s="307"/>
      <c s="308"/>
      <c s="311">
        <f t="shared" si="92"/>
        <v>0</v>
      </c>
      <c s="310">
        <f t="shared" si="93"/>
        <v>0</v>
      </c>
      <c s="309"/>
      <c s="309"/>
      <c s="315"/>
    </row>
    <row r="1451" spans="6:18" ht="15.75">
      <c r="F1451" s="15">
        <f t="shared" si="90"/>
        <v>0</v>
      </c>
      <c s="299">
        <f t="shared" si="91"/>
        <v>0</v>
      </c>
      <c s="300"/>
      <c s="307"/>
      <c s="300"/>
      <c s="300"/>
      <c s="307"/>
      <c s="308"/>
      <c s="311">
        <f t="shared" si="92"/>
        <v>0</v>
      </c>
      <c s="310">
        <f t="shared" si="93"/>
        <v>0</v>
      </c>
      <c s="309"/>
      <c s="309"/>
      <c s="315"/>
    </row>
    <row r="1452" spans="6:18" ht="15.75">
      <c r="F1452" s="15">
        <f t="shared" si="90"/>
        <v>0</v>
      </c>
      <c s="299">
        <f t="shared" si="91"/>
        <v>0</v>
      </c>
      <c s="300"/>
      <c s="307"/>
      <c s="300"/>
      <c s="300"/>
      <c s="307"/>
      <c s="308"/>
      <c s="311">
        <f t="shared" si="92"/>
        <v>0</v>
      </c>
      <c s="310">
        <f t="shared" si="93"/>
        <v>0</v>
      </c>
      <c s="309"/>
      <c s="309"/>
      <c s="315"/>
    </row>
    <row r="1453" spans="6:18" ht="15.75">
      <c r="F1453" s="15">
        <f t="shared" si="90"/>
        <v>0</v>
      </c>
      <c s="299">
        <f t="shared" si="91"/>
        <v>0</v>
      </c>
      <c s="300"/>
      <c s="307"/>
      <c s="300"/>
      <c s="300"/>
      <c s="307"/>
      <c s="308"/>
      <c s="311">
        <f t="shared" si="92"/>
        <v>0</v>
      </c>
      <c s="310">
        <f t="shared" si="93"/>
        <v>0</v>
      </c>
      <c s="309"/>
      <c s="309"/>
      <c s="315"/>
    </row>
    <row r="1454" spans="6:18" ht="15.75">
      <c r="F1454" s="15">
        <f t="shared" si="90"/>
        <v>0</v>
      </c>
      <c s="299">
        <f t="shared" si="91"/>
        <v>0</v>
      </c>
      <c s="300"/>
      <c s="307"/>
      <c s="300"/>
      <c s="300"/>
      <c s="307"/>
      <c s="308"/>
      <c s="311">
        <f t="shared" si="92"/>
        <v>0</v>
      </c>
      <c s="310">
        <f t="shared" si="93"/>
        <v>0</v>
      </c>
      <c s="309"/>
      <c s="309"/>
      <c s="315"/>
    </row>
    <row r="1455" spans="6:18" ht="15.75">
      <c r="F1455" s="15">
        <f t="shared" si="90"/>
        <v>0</v>
      </c>
      <c s="299">
        <f t="shared" si="91"/>
        <v>0</v>
      </c>
      <c s="300"/>
      <c s="307"/>
      <c s="300"/>
      <c s="300"/>
      <c s="307"/>
      <c s="308"/>
      <c s="311">
        <f t="shared" si="92"/>
        <v>0</v>
      </c>
      <c s="310">
        <f t="shared" si="93"/>
        <v>0</v>
      </c>
      <c s="309"/>
      <c s="309"/>
      <c s="315"/>
    </row>
    <row r="1456" spans="6:18" ht="15.75">
      <c r="F1456" s="15">
        <f t="shared" si="90"/>
        <v>0</v>
      </c>
      <c s="299">
        <f t="shared" si="91"/>
        <v>0</v>
      </c>
      <c s="300"/>
      <c s="307"/>
      <c s="300"/>
      <c s="300"/>
      <c s="307"/>
      <c s="308"/>
      <c s="311">
        <f t="shared" si="92"/>
        <v>0</v>
      </c>
      <c s="310">
        <f t="shared" si="93"/>
        <v>0</v>
      </c>
      <c s="309"/>
      <c s="309"/>
      <c s="315"/>
    </row>
    <row r="1457" spans="6:18" ht="15.75">
      <c r="F1457" s="15">
        <f t="shared" si="90"/>
        <v>0</v>
      </c>
      <c s="299">
        <f t="shared" si="91"/>
        <v>0</v>
      </c>
      <c s="300"/>
      <c s="307"/>
      <c s="300"/>
      <c s="300"/>
      <c s="307"/>
      <c s="308"/>
      <c s="311">
        <f t="shared" si="92"/>
        <v>0</v>
      </c>
      <c s="310">
        <f t="shared" si="93"/>
        <v>0</v>
      </c>
      <c s="309"/>
      <c s="309"/>
      <c s="315"/>
    </row>
    <row r="1458" spans="6:18" ht="15.75">
      <c r="F1458" s="15">
        <f t="shared" si="90"/>
        <v>0</v>
      </c>
      <c s="299">
        <f t="shared" si="91"/>
        <v>0</v>
      </c>
      <c s="300"/>
      <c s="307"/>
      <c s="300"/>
      <c s="300"/>
      <c s="307"/>
      <c s="308"/>
      <c s="311">
        <f t="shared" si="92"/>
        <v>0</v>
      </c>
      <c s="310">
        <f t="shared" si="93"/>
        <v>0</v>
      </c>
      <c s="309"/>
      <c s="309"/>
      <c s="315"/>
    </row>
    <row r="1459" spans="6:18" ht="15.75">
      <c r="F1459" s="15">
        <f t="shared" si="90"/>
        <v>0</v>
      </c>
      <c s="299">
        <f t="shared" si="91"/>
        <v>0</v>
      </c>
      <c s="300"/>
      <c s="307"/>
      <c s="300"/>
      <c s="300"/>
      <c s="307"/>
      <c s="308"/>
      <c s="311">
        <f t="shared" si="92"/>
        <v>0</v>
      </c>
      <c s="310">
        <f t="shared" si="93"/>
        <v>0</v>
      </c>
      <c s="309"/>
      <c s="309"/>
      <c s="315"/>
    </row>
    <row r="1460" spans="6:18" ht="15.75">
      <c r="F1460" s="15">
        <f t="shared" si="90"/>
        <v>0</v>
      </c>
      <c s="299">
        <f t="shared" si="91"/>
        <v>0</v>
      </c>
      <c s="300"/>
      <c s="307"/>
      <c s="300"/>
      <c s="300"/>
      <c s="307"/>
      <c s="308"/>
      <c s="311">
        <f t="shared" si="92"/>
        <v>0</v>
      </c>
      <c s="310">
        <f t="shared" si="93"/>
        <v>0</v>
      </c>
      <c s="309"/>
      <c s="309"/>
      <c s="315"/>
    </row>
    <row r="1461" spans="6:18" ht="15.75">
      <c r="F1461" s="15">
        <f t="shared" si="90"/>
        <v>0</v>
      </c>
      <c s="299">
        <f t="shared" si="91"/>
        <v>0</v>
      </c>
      <c s="300"/>
      <c s="307"/>
      <c s="300"/>
      <c s="300"/>
      <c s="307"/>
      <c s="308"/>
      <c s="311">
        <f t="shared" si="92"/>
        <v>0</v>
      </c>
      <c s="310">
        <f t="shared" si="93"/>
        <v>0</v>
      </c>
      <c s="309"/>
      <c s="309"/>
      <c s="315"/>
    </row>
    <row r="1462" spans="6:18" ht="15.75">
      <c r="F1462" s="15">
        <f t="shared" si="90"/>
        <v>0</v>
      </c>
      <c s="299">
        <f t="shared" si="91"/>
        <v>0</v>
      </c>
      <c s="300"/>
      <c s="307"/>
      <c s="300"/>
      <c s="300"/>
      <c s="307"/>
      <c s="308"/>
      <c s="311">
        <f t="shared" si="92"/>
        <v>0</v>
      </c>
      <c s="310">
        <f t="shared" si="93"/>
        <v>0</v>
      </c>
      <c s="309"/>
      <c s="309"/>
      <c s="315"/>
    </row>
    <row r="1463" spans="6:18" ht="15.75">
      <c r="F1463" s="15">
        <f t="shared" si="90"/>
        <v>0</v>
      </c>
      <c s="299">
        <f t="shared" si="91"/>
        <v>0</v>
      </c>
      <c s="300"/>
      <c s="307"/>
      <c s="300"/>
      <c s="300"/>
      <c s="307"/>
      <c s="308"/>
      <c s="311">
        <f t="shared" si="92"/>
        <v>0</v>
      </c>
      <c s="310">
        <f t="shared" si="93"/>
        <v>0</v>
      </c>
      <c s="309"/>
      <c s="309"/>
      <c s="315"/>
    </row>
    <row r="1464" spans="6:18" ht="15.75">
      <c r="F1464" s="15">
        <f t="shared" si="90"/>
        <v>0</v>
      </c>
      <c s="299">
        <f t="shared" si="91"/>
        <v>0</v>
      </c>
      <c s="300"/>
      <c s="307"/>
      <c s="300"/>
      <c s="300"/>
      <c s="307"/>
      <c s="308"/>
      <c s="311">
        <f t="shared" si="92"/>
        <v>0</v>
      </c>
      <c s="310">
        <f t="shared" si="93"/>
        <v>0</v>
      </c>
      <c s="309"/>
      <c s="309"/>
      <c s="315"/>
    </row>
    <row r="1465" spans="6:18" ht="15.75">
      <c r="F1465" s="15">
        <f t="shared" si="90"/>
        <v>0</v>
      </c>
      <c s="299">
        <f t="shared" si="91"/>
        <v>0</v>
      </c>
      <c s="300"/>
      <c s="307"/>
      <c s="300"/>
      <c s="300"/>
      <c s="307"/>
      <c s="308"/>
      <c s="311">
        <f t="shared" si="92"/>
        <v>0</v>
      </c>
      <c s="310">
        <f t="shared" si="93"/>
        <v>0</v>
      </c>
      <c s="309"/>
      <c s="309"/>
      <c s="315"/>
    </row>
    <row r="1466" spans="6:18" ht="15.75">
      <c r="F1466" s="15">
        <f t="shared" si="90"/>
        <v>0</v>
      </c>
      <c s="299">
        <f t="shared" si="91"/>
        <v>0</v>
      </c>
      <c s="300"/>
      <c s="307"/>
      <c s="300"/>
      <c s="300"/>
      <c s="307"/>
      <c s="308"/>
      <c s="311">
        <f t="shared" si="92"/>
        <v>0</v>
      </c>
      <c s="310">
        <f t="shared" si="93"/>
        <v>0</v>
      </c>
      <c s="309"/>
      <c s="309"/>
      <c s="315"/>
    </row>
    <row r="1467" spans="6:18" ht="15.75">
      <c r="F1467" s="15">
        <f t="shared" si="90"/>
        <v>0</v>
      </c>
      <c s="299">
        <f t="shared" si="91"/>
        <v>0</v>
      </c>
      <c s="300"/>
      <c s="307"/>
      <c s="300"/>
      <c s="300"/>
      <c s="307"/>
      <c s="308"/>
      <c s="311">
        <f t="shared" si="92"/>
        <v>0</v>
      </c>
      <c s="310">
        <f t="shared" si="93"/>
        <v>0</v>
      </c>
      <c s="309"/>
      <c s="309"/>
      <c s="315"/>
    </row>
    <row r="1468" spans="6:18" ht="15.75">
      <c r="F1468" s="15">
        <f t="shared" si="90"/>
        <v>0</v>
      </c>
      <c s="299">
        <f t="shared" si="91"/>
        <v>0</v>
      </c>
      <c s="300"/>
      <c s="307"/>
      <c s="300"/>
      <c s="300"/>
      <c s="307"/>
      <c s="308"/>
      <c s="311">
        <f t="shared" si="92"/>
        <v>0</v>
      </c>
      <c s="310">
        <f t="shared" si="93"/>
        <v>0</v>
      </c>
      <c s="309"/>
      <c s="309"/>
      <c s="315"/>
    </row>
    <row r="1469" spans="6:18" ht="15.75">
      <c r="F1469" s="15">
        <f t="shared" si="90"/>
        <v>0</v>
      </c>
      <c s="299">
        <f t="shared" si="91"/>
        <v>0</v>
      </c>
      <c s="300"/>
      <c s="307"/>
      <c s="300"/>
      <c s="300"/>
      <c s="307"/>
      <c s="308"/>
      <c s="311">
        <f t="shared" si="92"/>
        <v>0</v>
      </c>
      <c s="310">
        <f t="shared" si="93"/>
        <v>0</v>
      </c>
      <c s="309"/>
      <c s="309"/>
      <c s="315"/>
    </row>
    <row r="1470" spans="6:18" ht="15.75">
      <c r="F1470" s="15">
        <f t="shared" si="90"/>
        <v>0</v>
      </c>
      <c s="299">
        <f t="shared" si="91"/>
        <v>0</v>
      </c>
      <c s="300"/>
      <c s="307"/>
      <c s="300"/>
      <c s="300"/>
      <c s="307"/>
      <c s="308"/>
      <c s="311">
        <f t="shared" si="92"/>
        <v>0</v>
      </c>
      <c s="310">
        <f t="shared" si="93"/>
        <v>0</v>
      </c>
      <c s="309"/>
      <c s="309"/>
      <c s="315"/>
    </row>
    <row r="1471" spans="6:18" ht="15.75">
      <c r="F1471" s="15">
        <f t="shared" si="90"/>
        <v>0</v>
      </c>
      <c s="299">
        <f t="shared" si="91"/>
        <v>0</v>
      </c>
      <c s="300"/>
      <c s="307"/>
      <c s="300"/>
      <c s="300"/>
      <c s="307"/>
      <c s="308"/>
      <c s="311">
        <f t="shared" si="92"/>
        <v>0</v>
      </c>
      <c s="310">
        <f t="shared" si="93"/>
        <v>0</v>
      </c>
      <c s="309"/>
      <c s="309"/>
      <c s="315"/>
    </row>
    <row r="1472" spans="6:18" ht="15.75">
      <c r="F1472" s="15">
        <f t="shared" si="90"/>
        <v>0</v>
      </c>
      <c s="299">
        <f t="shared" si="91"/>
        <v>0</v>
      </c>
      <c s="300"/>
      <c s="307"/>
      <c s="300"/>
      <c s="300"/>
      <c s="307"/>
      <c s="308"/>
      <c s="311">
        <f t="shared" si="92"/>
        <v>0</v>
      </c>
      <c s="310">
        <f t="shared" si="93"/>
        <v>0</v>
      </c>
      <c s="309"/>
      <c s="309"/>
      <c s="315"/>
    </row>
    <row r="1473" spans="6:18" ht="15.75">
      <c r="F1473" s="15">
        <f t="shared" si="90"/>
        <v>0</v>
      </c>
      <c s="299">
        <f t="shared" si="91"/>
        <v>0</v>
      </c>
      <c s="300"/>
      <c s="307"/>
      <c s="300"/>
      <c s="300"/>
      <c s="307"/>
      <c s="308"/>
      <c s="311">
        <f t="shared" si="92"/>
        <v>0</v>
      </c>
      <c s="310">
        <f t="shared" si="93"/>
        <v>0</v>
      </c>
      <c s="309"/>
      <c s="309"/>
      <c s="315"/>
    </row>
    <row r="1474" spans="6:18" ht="15.75">
      <c r="F1474" s="15">
        <f t="shared" si="90"/>
        <v>0</v>
      </c>
      <c s="299">
        <f t="shared" si="91"/>
        <v>0</v>
      </c>
      <c s="300"/>
      <c s="307"/>
      <c s="300"/>
      <c s="300"/>
      <c s="307"/>
      <c s="308"/>
      <c s="311">
        <f t="shared" si="92"/>
        <v>0</v>
      </c>
      <c s="310">
        <f t="shared" si="93"/>
        <v>0</v>
      </c>
      <c s="309"/>
      <c s="309"/>
      <c s="315"/>
    </row>
    <row r="1475" spans="6:18" ht="15.75">
      <c r="F1475" s="15">
        <f t="shared" si="90"/>
        <v>0</v>
      </c>
      <c s="299">
        <f t="shared" si="91"/>
        <v>0</v>
      </c>
      <c s="300"/>
      <c s="307"/>
      <c s="300"/>
      <c s="300"/>
      <c s="307"/>
      <c s="308"/>
      <c s="311">
        <f t="shared" si="92"/>
        <v>0</v>
      </c>
      <c s="310">
        <f t="shared" si="93"/>
        <v>0</v>
      </c>
      <c s="309"/>
      <c s="309"/>
      <c s="315"/>
    </row>
    <row r="1476" spans="6:18" ht="15.75">
      <c r="F1476" s="15">
        <f t="shared" si="90"/>
        <v>0</v>
      </c>
      <c s="299">
        <f t="shared" si="91"/>
        <v>0</v>
      </c>
      <c s="300"/>
      <c s="307"/>
      <c s="300"/>
      <c s="300"/>
      <c s="307"/>
      <c s="308"/>
      <c s="311">
        <f t="shared" si="92"/>
        <v>0</v>
      </c>
      <c s="310">
        <f t="shared" si="93"/>
        <v>0</v>
      </c>
      <c s="309"/>
      <c s="309"/>
      <c s="315"/>
    </row>
    <row r="1477" spans="6:18" ht="15.75">
      <c r="F1477" s="15">
        <f t="shared" si="90"/>
        <v>0</v>
      </c>
      <c s="299">
        <f t="shared" si="91"/>
        <v>0</v>
      </c>
      <c s="300"/>
      <c s="307"/>
      <c s="300"/>
      <c s="300"/>
      <c s="307"/>
      <c s="308"/>
      <c s="311">
        <f t="shared" si="92"/>
        <v>0</v>
      </c>
      <c s="310">
        <f t="shared" si="93"/>
        <v>0</v>
      </c>
      <c s="309"/>
      <c s="309"/>
      <c s="315"/>
    </row>
    <row r="1478" spans="6:18" ht="15.75">
      <c r="F1478" s="15">
        <f t="shared" si="90"/>
        <v>0</v>
      </c>
      <c s="299">
        <f t="shared" si="91"/>
        <v>0</v>
      </c>
      <c s="300"/>
      <c s="307"/>
      <c s="300"/>
      <c s="300"/>
      <c s="307"/>
      <c s="308"/>
      <c s="311">
        <f t="shared" si="92"/>
        <v>0</v>
      </c>
      <c s="310">
        <f t="shared" si="93"/>
        <v>0</v>
      </c>
      <c s="309"/>
      <c s="309"/>
      <c s="315"/>
    </row>
    <row r="1479" spans="6:18" ht="15.75">
      <c r="F1479" s="15">
        <f t="shared" si="90"/>
        <v>0</v>
      </c>
      <c s="299">
        <f t="shared" si="91"/>
        <v>0</v>
      </c>
      <c s="300"/>
      <c s="307"/>
      <c s="300"/>
      <c s="300"/>
      <c s="307"/>
      <c s="308"/>
      <c s="311">
        <f t="shared" si="92"/>
        <v>0</v>
      </c>
      <c s="310">
        <f t="shared" si="93"/>
        <v>0</v>
      </c>
      <c s="309"/>
      <c s="309"/>
      <c s="315"/>
    </row>
    <row r="1480" spans="6:18" ht="15.75">
      <c r="F1480" s="15">
        <f t="shared" si="94" ref="F1480:F1543">IF(G1480&gt;=1,(IF(LEN(R1480)=0,(IF(N1480&gt;=18,1,0)),0)),0)</f>
        <v>0</v>
      </c>
      <c s="299">
        <f t="shared" si="91"/>
        <v>0</v>
      </c>
      <c s="300"/>
      <c s="307"/>
      <c s="300"/>
      <c s="300"/>
      <c s="307"/>
      <c s="308"/>
      <c s="311">
        <f t="shared" si="92"/>
        <v>0</v>
      </c>
      <c s="310">
        <f t="shared" si="93"/>
        <v>0</v>
      </c>
      <c s="309"/>
      <c s="309"/>
      <c s="315"/>
    </row>
    <row r="1481" spans="6:18" ht="15.75">
      <c r="F1481" s="15">
        <f t="shared" si="94"/>
        <v>0</v>
      </c>
      <c s="299">
        <f t="shared" si="95" ref="G1481:G1544">IFERROR(IF(LEN(J1481)&gt;=2,(IF(LEN(L1481)&gt;=1,1,0)),0),0)</f>
        <v>0</v>
      </c>
      <c s="300"/>
      <c s="307"/>
      <c s="300"/>
      <c s="300"/>
      <c s="307"/>
      <c s="308"/>
      <c s="311">
        <f t="shared" si="96" ref="N1481:N1544">IFERROR(IF(G1481&gt;=1,(IF(M1480&gt;=$B$1,ROUNDDOWN(($A$1-M1481)/365,0),0)),0),0)</f>
        <v>0</v>
      </c>
      <c s="310">
        <f t="shared" si="97" ref="O1481:O1544">IF(N1481&gt;=18,ROUNDDOWN((($A$1-M1481)-N1481*365)/30,0),0)</f>
        <v>0</v>
      </c>
      <c s="309"/>
      <c s="309"/>
      <c s="315"/>
    </row>
    <row r="1482" spans="6:18" ht="15.75">
      <c r="F1482" s="15">
        <f t="shared" si="94"/>
        <v>0</v>
      </c>
      <c s="299">
        <f t="shared" si="95"/>
        <v>0</v>
      </c>
      <c s="300"/>
      <c s="307"/>
      <c s="300"/>
      <c s="300"/>
      <c s="307"/>
      <c s="308"/>
      <c s="311">
        <f t="shared" si="96"/>
        <v>0</v>
      </c>
      <c s="310">
        <f t="shared" si="97"/>
        <v>0</v>
      </c>
      <c s="309"/>
      <c s="309"/>
      <c s="315"/>
    </row>
    <row r="1483" spans="6:18" ht="15.75">
      <c r="F1483" s="15">
        <f t="shared" si="94"/>
        <v>0</v>
      </c>
      <c s="299">
        <f t="shared" si="95"/>
        <v>0</v>
      </c>
      <c s="300"/>
      <c s="307"/>
      <c s="300"/>
      <c s="300"/>
      <c s="307"/>
      <c s="308"/>
      <c s="311">
        <f t="shared" si="96"/>
        <v>0</v>
      </c>
      <c s="310">
        <f t="shared" si="97"/>
        <v>0</v>
      </c>
      <c s="309"/>
      <c s="309"/>
      <c s="315"/>
    </row>
    <row r="1484" spans="6:18" ht="15.75">
      <c r="F1484" s="15">
        <f t="shared" si="94"/>
        <v>0</v>
      </c>
      <c s="299">
        <f t="shared" si="95"/>
        <v>0</v>
      </c>
      <c s="300"/>
      <c s="307"/>
      <c s="300"/>
      <c s="300"/>
      <c s="307"/>
      <c s="308"/>
      <c s="311">
        <f t="shared" si="96"/>
        <v>0</v>
      </c>
      <c s="310">
        <f t="shared" si="97"/>
        <v>0</v>
      </c>
      <c s="309"/>
      <c s="309"/>
      <c s="315"/>
    </row>
    <row r="1485" spans="6:18" ht="15.75">
      <c r="F1485" s="15">
        <f t="shared" si="94"/>
        <v>0</v>
      </c>
      <c s="299">
        <f t="shared" si="95"/>
        <v>0</v>
      </c>
      <c s="300"/>
      <c s="307"/>
      <c s="300"/>
      <c s="300"/>
      <c s="307"/>
      <c s="308"/>
      <c s="311">
        <f t="shared" si="96"/>
        <v>0</v>
      </c>
      <c s="310">
        <f t="shared" si="97"/>
        <v>0</v>
      </c>
      <c s="309"/>
      <c s="309"/>
      <c s="315"/>
    </row>
    <row r="1486" spans="6:18" ht="15.75">
      <c r="F1486" s="15">
        <f t="shared" si="94"/>
        <v>0</v>
      </c>
      <c s="299">
        <f t="shared" si="95"/>
        <v>0</v>
      </c>
      <c s="300"/>
      <c s="307"/>
      <c s="300"/>
      <c s="300"/>
      <c s="307"/>
      <c s="308"/>
      <c s="311">
        <f t="shared" si="96"/>
        <v>0</v>
      </c>
      <c s="310">
        <f t="shared" si="97"/>
        <v>0</v>
      </c>
      <c s="309"/>
      <c s="309"/>
      <c s="315"/>
    </row>
    <row r="1487" spans="6:18" ht="15.75">
      <c r="F1487" s="15">
        <f t="shared" si="94"/>
        <v>0</v>
      </c>
      <c s="299">
        <f t="shared" si="95"/>
        <v>0</v>
      </c>
      <c s="300"/>
      <c s="307"/>
      <c s="300"/>
      <c s="300"/>
      <c s="307"/>
      <c s="308"/>
      <c s="311">
        <f t="shared" si="96"/>
        <v>0</v>
      </c>
      <c s="310">
        <f t="shared" si="97"/>
        <v>0</v>
      </c>
      <c s="309"/>
      <c s="309"/>
      <c s="315"/>
    </row>
    <row r="1488" spans="6:18" ht="15.75">
      <c r="F1488" s="15">
        <f t="shared" si="94"/>
        <v>0</v>
      </c>
      <c s="299">
        <f t="shared" si="95"/>
        <v>0</v>
      </c>
      <c s="300"/>
      <c s="307"/>
      <c s="300"/>
      <c s="300"/>
      <c s="307"/>
      <c s="308"/>
      <c s="311">
        <f t="shared" si="96"/>
        <v>0</v>
      </c>
      <c s="310">
        <f t="shared" si="97"/>
        <v>0</v>
      </c>
      <c s="309"/>
      <c s="309"/>
      <c s="315"/>
    </row>
    <row r="1489" spans="6:18" ht="15.75">
      <c r="F1489" s="15">
        <f t="shared" si="94"/>
        <v>0</v>
      </c>
      <c s="299">
        <f t="shared" si="95"/>
        <v>0</v>
      </c>
      <c s="300"/>
      <c s="307"/>
      <c s="300"/>
      <c s="300"/>
      <c s="307"/>
      <c s="308"/>
      <c s="311">
        <f t="shared" si="96"/>
        <v>0</v>
      </c>
      <c s="310">
        <f t="shared" si="97"/>
        <v>0</v>
      </c>
      <c s="309"/>
      <c s="309"/>
      <c s="315"/>
    </row>
    <row r="1490" spans="6:18" ht="15.75">
      <c r="F1490" s="15">
        <f t="shared" si="94"/>
        <v>0</v>
      </c>
      <c s="299">
        <f t="shared" si="95"/>
        <v>0</v>
      </c>
      <c s="300"/>
      <c s="307"/>
      <c s="300"/>
      <c s="300"/>
      <c s="307"/>
      <c s="308"/>
      <c s="311">
        <f t="shared" si="96"/>
        <v>0</v>
      </c>
      <c s="310">
        <f t="shared" si="97"/>
        <v>0</v>
      </c>
      <c s="309"/>
      <c s="309"/>
      <c s="315"/>
    </row>
    <row r="1491" spans="6:18" ht="15.75">
      <c r="F1491" s="15">
        <f t="shared" si="94"/>
        <v>0</v>
      </c>
      <c s="299">
        <f t="shared" si="95"/>
        <v>0</v>
      </c>
      <c s="300"/>
      <c s="307"/>
      <c s="300"/>
      <c s="300"/>
      <c s="307"/>
      <c s="308"/>
      <c s="311">
        <f t="shared" si="96"/>
        <v>0</v>
      </c>
      <c s="310">
        <f t="shared" si="97"/>
        <v>0</v>
      </c>
      <c s="309"/>
      <c s="309"/>
      <c s="315"/>
    </row>
    <row r="1492" spans="6:18" ht="15.75">
      <c r="F1492" s="15">
        <f t="shared" si="94"/>
        <v>0</v>
      </c>
      <c s="299">
        <f t="shared" si="95"/>
        <v>0</v>
      </c>
      <c s="300"/>
      <c s="307"/>
      <c s="300"/>
      <c s="300"/>
      <c s="307"/>
      <c s="308"/>
      <c s="311">
        <f t="shared" si="96"/>
        <v>0</v>
      </c>
      <c s="310">
        <f t="shared" si="97"/>
        <v>0</v>
      </c>
      <c s="309"/>
      <c s="309"/>
      <c s="315"/>
    </row>
    <row r="1493" spans="6:18" ht="15.75">
      <c r="F1493" s="15">
        <f t="shared" si="94"/>
        <v>0</v>
      </c>
      <c s="299">
        <f t="shared" si="95"/>
        <v>0</v>
      </c>
      <c s="300"/>
      <c s="307"/>
      <c s="300"/>
      <c s="300"/>
      <c s="307"/>
      <c s="308"/>
      <c s="311">
        <f t="shared" si="96"/>
        <v>0</v>
      </c>
      <c s="310">
        <f t="shared" si="97"/>
        <v>0</v>
      </c>
      <c s="309"/>
      <c s="309"/>
      <c s="315"/>
    </row>
    <row r="1494" spans="6:18" ht="15.75">
      <c r="F1494" s="15">
        <f t="shared" si="94"/>
        <v>0</v>
      </c>
      <c s="299">
        <f t="shared" si="95"/>
        <v>0</v>
      </c>
      <c s="300"/>
      <c s="307"/>
      <c s="300"/>
      <c s="300"/>
      <c s="307"/>
      <c s="308"/>
      <c s="311">
        <f t="shared" si="96"/>
        <v>0</v>
      </c>
      <c s="310">
        <f t="shared" si="97"/>
        <v>0</v>
      </c>
      <c s="309"/>
      <c s="309"/>
      <c s="315"/>
    </row>
    <row r="1495" spans="6:18" ht="15.75">
      <c r="F1495" s="15">
        <f t="shared" si="94"/>
        <v>0</v>
      </c>
      <c s="299">
        <f t="shared" si="95"/>
        <v>0</v>
      </c>
      <c s="300"/>
      <c s="307"/>
      <c s="300"/>
      <c s="300"/>
      <c s="307"/>
      <c s="308"/>
      <c s="311">
        <f t="shared" si="96"/>
        <v>0</v>
      </c>
      <c s="310">
        <f t="shared" si="97"/>
        <v>0</v>
      </c>
      <c s="309"/>
      <c s="309"/>
      <c s="315"/>
    </row>
    <row r="1496" spans="6:18" ht="15.75">
      <c r="F1496" s="15">
        <f t="shared" si="94"/>
        <v>0</v>
      </c>
      <c s="299">
        <f t="shared" si="95"/>
        <v>0</v>
      </c>
      <c s="300"/>
      <c s="307"/>
      <c s="300"/>
      <c s="300"/>
      <c s="307"/>
      <c s="308"/>
      <c s="311">
        <f t="shared" si="96"/>
        <v>0</v>
      </c>
      <c s="310">
        <f t="shared" si="97"/>
        <v>0</v>
      </c>
      <c s="309"/>
      <c s="309"/>
      <c s="315"/>
    </row>
    <row r="1497" spans="6:18" ht="15.75">
      <c r="F1497" s="15">
        <f t="shared" si="94"/>
        <v>0</v>
      </c>
      <c s="299">
        <f t="shared" si="95"/>
        <v>0</v>
      </c>
      <c s="300"/>
      <c s="307"/>
      <c s="300"/>
      <c s="300"/>
      <c s="307"/>
      <c s="308"/>
      <c s="311">
        <f t="shared" si="96"/>
        <v>0</v>
      </c>
      <c s="310">
        <f t="shared" si="97"/>
        <v>0</v>
      </c>
      <c s="309"/>
      <c s="309"/>
      <c s="315"/>
    </row>
    <row r="1498" spans="6:18" ht="15.75">
      <c r="F1498" s="15">
        <f t="shared" si="94"/>
        <v>0</v>
      </c>
      <c s="299">
        <f t="shared" si="95"/>
        <v>0</v>
      </c>
      <c s="300"/>
      <c s="307"/>
      <c s="300"/>
      <c s="300"/>
      <c s="307"/>
      <c s="308"/>
      <c s="311">
        <f t="shared" si="96"/>
        <v>0</v>
      </c>
      <c s="310">
        <f t="shared" si="97"/>
        <v>0</v>
      </c>
      <c s="309"/>
      <c s="309"/>
      <c s="315"/>
    </row>
    <row r="1499" spans="6:18" ht="15.75">
      <c r="F1499" s="15">
        <f t="shared" si="94"/>
        <v>0</v>
      </c>
      <c s="299">
        <f t="shared" si="95"/>
        <v>0</v>
      </c>
      <c s="300"/>
      <c s="307"/>
      <c s="300"/>
      <c s="300"/>
      <c s="307"/>
      <c s="308"/>
      <c s="311">
        <f t="shared" si="96"/>
        <v>0</v>
      </c>
      <c s="310">
        <f t="shared" si="97"/>
        <v>0</v>
      </c>
      <c s="309"/>
      <c s="309"/>
      <c s="315"/>
    </row>
    <row r="1500" spans="6:18" ht="15.75">
      <c r="F1500" s="15">
        <f t="shared" si="94"/>
        <v>0</v>
      </c>
      <c s="299">
        <f t="shared" si="95"/>
        <v>0</v>
      </c>
      <c s="300"/>
      <c s="307"/>
      <c s="300"/>
      <c s="300"/>
      <c s="307"/>
      <c s="308"/>
      <c s="311">
        <f t="shared" si="96"/>
        <v>0</v>
      </c>
      <c s="310">
        <f t="shared" si="97"/>
        <v>0</v>
      </c>
      <c s="309"/>
      <c s="309"/>
      <c s="315"/>
    </row>
    <row r="1501" spans="6:18" ht="15.75">
      <c r="F1501" s="15">
        <f t="shared" si="94"/>
        <v>0</v>
      </c>
      <c s="299">
        <f t="shared" si="95"/>
        <v>0</v>
      </c>
      <c s="300"/>
      <c s="307"/>
      <c s="300"/>
      <c s="300"/>
      <c s="307"/>
      <c s="308"/>
      <c s="311">
        <f t="shared" si="96"/>
        <v>0</v>
      </c>
      <c s="310">
        <f t="shared" si="97"/>
        <v>0</v>
      </c>
      <c s="309"/>
      <c s="309"/>
      <c s="315"/>
    </row>
    <row r="1502" spans="6:18" ht="15.75">
      <c r="F1502" s="15">
        <f t="shared" si="94"/>
        <v>0</v>
      </c>
      <c s="299">
        <f t="shared" si="95"/>
        <v>0</v>
      </c>
      <c s="300"/>
      <c s="307"/>
      <c s="300"/>
      <c s="300"/>
      <c s="307"/>
      <c s="308"/>
      <c s="311">
        <f t="shared" si="96"/>
        <v>0</v>
      </c>
      <c s="310">
        <f t="shared" si="97"/>
        <v>0</v>
      </c>
      <c s="309"/>
      <c s="309"/>
      <c s="315"/>
    </row>
    <row r="1503" spans="6:18" ht="15.75">
      <c r="F1503" s="15">
        <f t="shared" si="94"/>
        <v>0</v>
      </c>
      <c s="299">
        <f t="shared" si="95"/>
        <v>0</v>
      </c>
      <c s="300"/>
      <c s="307"/>
      <c s="300"/>
      <c s="300"/>
      <c s="307"/>
      <c s="308"/>
      <c s="311">
        <f t="shared" si="96"/>
        <v>0</v>
      </c>
      <c s="310">
        <f t="shared" si="97"/>
        <v>0</v>
      </c>
      <c s="309"/>
      <c s="309"/>
      <c s="315"/>
    </row>
    <row r="1504" spans="6:18" ht="15.75">
      <c r="F1504" s="15">
        <f t="shared" si="94"/>
        <v>0</v>
      </c>
      <c s="299">
        <f t="shared" si="95"/>
        <v>0</v>
      </c>
      <c s="300"/>
      <c s="307"/>
      <c s="300"/>
      <c s="300"/>
      <c s="307"/>
      <c s="308"/>
      <c s="311">
        <f t="shared" si="96"/>
        <v>0</v>
      </c>
      <c s="310">
        <f t="shared" si="97"/>
        <v>0</v>
      </c>
      <c s="309"/>
      <c s="309"/>
      <c s="315"/>
    </row>
    <row r="1505" spans="6:18" ht="15.75">
      <c r="F1505" s="15">
        <f t="shared" si="94"/>
        <v>0</v>
      </c>
      <c s="299">
        <f t="shared" si="95"/>
        <v>0</v>
      </c>
      <c s="300"/>
      <c s="307"/>
      <c s="300"/>
      <c s="300"/>
      <c s="307"/>
      <c s="308"/>
      <c s="311">
        <f t="shared" si="96"/>
        <v>0</v>
      </c>
      <c s="310">
        <f t="shared" si="97"/>
        <v>0</v>
      </c>
      <c s="309"/>
      <c s="309"/>
      <c s="315"/>
    </row>
    <row r="1506" spans="6:18" ht="15.75">
      <c r="F1506" s="15">
        <f t="shared" si="94"/>
        <v>0</v>
      </c>
      <c s="299">
        <f t="shared" si="95"/>
        <v>0</v>
      </c>
      <c s="300"/>
      <c s="307"/>
      <c s="300"/>
      <c s="300"/>
      <c s="307"/>
      <c s="308"/>
      <c s="311">
        <f t="shared" si="96"/>
        <v>0</v>
      </c>
      <c s="310">
        <f t="shared" si="97"/>
        <v>0</v>
      </c>
      <c s="309"/>
      <c s="309"/>
      <c s="315"/>
    </row>
    <row r="1507" spans="6:18" ht="15.75">
      <c r="F1507" s="15">
        <f t="shared" si="94"/>
        <v>0</v>
      </c>
      <c s="299">
        <f t="shared" si="95"/>
        <v>0</v>
      </c>
      <c s="300"/>
      <c s="307"/>
      <c s="300"/>
      <c s="300"/>
      <c s="307"/>
      <c s="308"/>
      <c s="311">
        <f t="shared" si="96"/>
        <v>0</v>
      </c>
      <c s="310">
        <f t="shared" si="97"/>
        <v>0</v>
      </c>
      <c s="309"/>
      <c s="309"/>
      <c s="315"/>
    </row>
    <row r="1508" spans="6:18" ht="15.75">
      <c r="F1508" s="15">
        <f t="shared" si="94"/>
        <v>0</v>
      </c>
      <c s="299">
        <f t="shared" si="95"/>
        <v>0</v>
      </c>
      <c s="300"/>
      <c s="307"/>
      <c s="300"/>
      <c s="300"/>
      <c s="307"/>
      <c s="308"/>
      <c s="311">
        <f t="shared" si="96"/>
        <v>0</v>
      </c>
      <c s="310">
        <f t="shared" si="97"/>
        <v>0</v>
      </c>
      <c s="309"/>
      <c s="309"/>
      <c s="315"/>
    </row>
    <row r="1509" spans="6:18" ht="15.75">
      <c r="F1509" s="15">
        <f t="shared" si="94"/>
        <v>0</v>
      </c>
      <c s="299">
        <f t="shared" si="95"/>
        <v>0</v>
      </c>
      <c s="300"/>
      <c s="307"/>
      <c s="300"/>
      <c s="300"/>
      <c s="307"/>
      <c s="308"/>
      <c s="311">
        <f t="shared" si="96"/>
        <v>0</v>
      </c>
      <c s="310">
        <f t="shared" si="97"/>
        <v>0</v>
      </c>
      <c s="309"/>
      <c s="309"/>
      <c s="315"/>
    </row>
    <row r="1510" spans="6:18" ht="15.75">
      <c r="F1510" s="15">
        <f t="shared" si="94"/>
        <v>0</v>
      </c>
      <c s="299">
        <f t="shared" si="95"/>
        <v>0</v>
      </c>
      <c s="300"/>
      <c s="307"/>
      <c s="300"/>
      <c s="300"/>
      <c s="307"/>
      <c s="308"/>
      <c s="311">
        <f t="shared" si="96"/>
        <v>0</v>
      </c>
      <c s="310">
        <f t="shared" si="97"/>
        <v>0</v>
      </c>
      <c s="309"/>
      <c s="309"/>
      <c s="315"/>
    </row>
    <row r="1511" spans="6:18" ht="15.75">
      <c r="F1511" s="15">
        <f t="shared" si="94"/>
        <v>0</v>
      </c>
      <c s="299">
        <f t="shared" si="95"/>
        <v>0</v>
      </c>
      <c s="300"/>
      <c s="307"/>
      <c s="300"/>
      <c s="300"/>
      <c s="307"/>
      <c s="308"/>
      <c s="311">
        <f t="shared" si="96"/>
        <v>0</v>
      </c>
      <c s="310">
        <f t="shared" si="97"/>
        <v>0</v>
      </c>
      <c s="309"/>
      <c s="309"/>
      <c s="315"/>
    </row>
    <row r="1512" spans="6:18" ht="15.75">
      <c r="F1512" s="15">
        <f t="shared" si="94"/>
        <v>0</v>
      </c>
      <c s="299">
        <f t="shared" si="95"/>
        <v>0</v>
      </c>
      <c s="300"/>
      <c s="307"/>
      <c s="300"/>
      <c s="300"/>
      <c s="307"/>
      <c s="308"/>
      <c s="311">
        <f t="shared" si="96"/>
        <v>0</v>
      </c>
      <c s="310">
        <f t="shared" si="97"/>
        <v>0</v>
      </c>
      <c s="309"/>
      <c s="309"/>
      <c s="315"/>
    </row>
    <row r="1513" spans="6:18" ht="15.75">
      <c r="F1513" s="15">
        <f t="shared" si="94"/>
        <v>0</v>
      </c>
      <c s="299">
        <f t="shared" si="95"/>
        <v>0</v>
      </c>
      <c s="300"/>
      <c s="307"/>
      <c s="300"/>
      <c s="300"/>
      <c s="307"/>
      <c s="308"/>
      <c s="311">
        <f t="shared" si="96"/>
        <v>0</v>
      </c>
      <c s="310">
        <f t="shared" si="97"/>
        <v>0</v>
      </c>
      <c s="309"/>
      <c s="309"/>
      <c s="315"/>
    </row>
    <row r="1514" spans="6:18" ht="15.75">
      <c r="F1514" s="15">
        <f t="shared" si="94"/>
        <v>0</v>
      </c>
      <c s="299">
        <f t="shared" si="95"/>
        <v>0</v>
      </c>
      <c s="300"/>
      <c s="307"/>
      <c s="300"/>
      <c s="300"/>
      <c s="307"/>
      <c s="308"/>
      <c s="311">
        <f t="shared" si="96"/>
        <v>0</v>
      </c>
      <c s="310">
        <f t="shared" si="97"/>
        <v>0</v>
      </c>
      <c s="309"/>
      <c s="309"/>
      <c s="315"/>
    </row>
    <row r="1515" spans="6:18" ht="15.75">
      <c r="F1515" s="15">
        <f t="shared" si="94"/>
        <v>0</v>
      </c>
      <c s="299">
        <f t="shared" si="95"/>
        <v>0</v>
      </c>
      <c s="300"/>
      <c s="307"/>
      <c s="300"/>
      <c s="300"/>
      <c s="307"/>
      <c s="308"/>
      <c s="311">
        <f t="shared" si="96"/>
        <v>0</v>
      </c>
      <c s="310">
        <f t="shared" si="97"/>
        <v>0</v>
      </c>
      <c s="309"/>
      <c s="309"/>
      <c s="315"/>
    </row>
    <row r="1516" spans="6:18" ht="15.75">
      <c r="F1516" s="15">
        <f t="shared" si="94"/>
        <v>0</v>
      </c>
      <c s="299">
        <f t="shared" si="95"/>
        <v>0</v>
      </c>
      <c s="300"/>
      <c s="307"/>
      <c s="300"/>
      <c s="300"/>
      <c s="307"/>
      <c s="308"/>
      <c s="311">
        <f t="shared" si="96"/>
        <v>0</v>
      </c>
      <c s="310">
        <f t="shared" si="97"/>
        <v>0</v>
      </c>
      <c s="309"/>
      <c s="309"/>
      <c s="315"/>
    </row>
    <row r="1517" spans="6:18" ht="15.75">
      <c r="F1517" s="15">
        <f t="shared" si="94"/>
        <v>0</v>
      </c>
      <c s="299">
        <f t="shared" si="95"/>
        <v>0</v>
      </c>
      <c s="300"/>
      <c s="307"/>
      <c s="300"/>
      <c s="300"/>
      <c s="307"/>
      <c s="308"/>
      <c s="311">
        <f t="shared" si="96"/>
        <v>0</v>
      </c>
      <c s="310">
        <f t="shared" si="97"/>
        <v>0</v>
      </c>
      <c s="309"/>
      <c s="309"/>
      <c s="315"/>
    </row>
    <row r="1518" spans="6:18" ht="15.75">
      <c r="F1518" s="15">
        <f t="shared" si="94"/>
        <v>0</v>
      </c>
      <c s="299">
        <f t="shared" si="95"/>
        <v>0</v>
      </c>
      <c s="300"/>
      <c s="307"/>
      <c s="300"/>
      <c s="300"/>
      <c s="307"/>
      <c s="308"/>
      <c s="311">
        <f t="shared" si="96"/>
        <v>0</v>
      </c>
      <c s="310">
        <f t="shared" si="97"/>
        <v>0</v>
      </c>
      <c s="309"/>
      <c s="309"/>
      <c s="315"/>
    </row>
    <row r="1519" spans="6:18" ht="15.75">
      <c r="F1519" s="15">
        <f t="shared" si="94"/>
        <v>0</v>
      </c>
      <c s="299">
        <f t="shared" si="95"/>
        <v>0</v>
      </c>
      <c s="300"/>
      <c s="307"/>
      <c s="300"/>
      <c s="300"/>
      <c s="307"/>
      <c s="308"/>
      <c s="311">
        <f t="shared" si="96"/>
        <v>0</v>
      </c>
      <c s="310">
        <f t="shared" si="97"/>
        <v>0</v>
      </c>
      <c s="309"/>
      <c s="309"/>
      <c s="315"/>
    </row>
    <row r="1520" spans="6:18" ht="15.75">
      <c r="F1520" s="15">
        <f t="shared" si="94"/>
        <v>0</v>
      </c>
      <c s="299">
        <f t="shared" si="95"/>
        <v>0</v>
      </c>
      <c s="300"/>
      <c s="307"/>
      <c s="300"/>
      <c s="300"/>
      <c s="307"/>
      <c s="308"/>
      <c s="311">
        <f t="shared" si="96"/>
        <v>0</v>
      </c>
      <c s="310">
        <f t="shared" si="97"/>
        <v>0</v>
      </c>
      <c s="309"/>
      <c s="309"/>
      <c s="315"/>
    </row>
    <row r="1521" spans="6:18" ht="15.75">
      <c r="F1521" s="15">
        <f t="shared" si="94"/>
        <v>0</v>
      </c>
      <c s="299">
        <f t="shared" si="95"/>
        <v>0</v>
      </c>
      <c s="300"/>
      <c s="307"/>
      <c s="300"/>
      <c s="300"/>
      <c s="307"/>
      <c s="308"/>
      <c s="311">
        <f t="shared" si="96"/>
        <v>0</v>
      </c>
      <c s="310">
        <f t="shared" si="97"/>
        <v>0</v>
      </c>
      <c s="309"/>
      <c s="309"/>
      <c s="315"/>
    </row>
    <row r="1522" spans="6:18" ht="15.75">
      <c r="F1522" s="15">
        <f t="shared" si="94"/>
        <v>0</v>
      </c>
      <c s="299">
        <f t="shared" si="95"/>
        <v>0</v>
      </c>
      <c s="300"/>
      <c s="307"/>
      <c s="300"/>
      <c s="300"/>
      <c s="307"/>
      <c s="308"/>
      <c s="311">
        <f t="shared" si="96"/>
        <v>0</v>
      </c>
      <c s="310">
        <f t="shared" si="97"/>
        <v>0</v>
      </c>
      <c s="309"/>
      <c s="309"/>
      <c s="315"/>
    </row>
    <row r="1523" spans="6:18" ht="15.75">
      <c r="F1523" s="15">
        <f t="shared" si="94"/>
        <v>0</v>
      </c>
      <c s="299">
        <f t="shared" si="95"/>
        <v>0</v>
      </c>
      <c s="300"/>
      <c s="307"/>
      <c s="300"/>
      <c s="300"/>
      <c s="307"/>
      <c s="308"/>
      <c s="311">
        <f t="shared" si="96"/>
        <v>0</v>
      </c>
      <c s="310">
        <f t="shared" si="97"/>
        <v>0</v>
      </c>
      <c s="309"/>
      <c s="309"/>
      <c s="315"/>
    </row>
    <row r="1524" spans="6:18" ht="15.75">
      <c r="F1524" s="15">
        <f t="shared" si="94"/>
        <v>0</v>
      </c>
      <c s="299">
        <f t="shared" si="95"/>
        <v>0</v>
      </c>
      <c s="300"/>
      <c s="307"/>
      <c s="300"/>
      <c s="300"/>
      <c s="307"/>
      <c s="308"/>
      <c s="311">
        <f t="shared" si="96"/>
        <v>0</v>
      </c>
      <c s="310">
        <f t="shared" si="97"/>
        <v>0</v>
      </c>
      <c s="309"/>
      <c s="309"/>
      <c s="315"/>
    </row>
    <row r="1525" spans="6:18" ht="15.75">
      <c r="F1525" s="15">
        <f t="shared" si="94"/>
        <v>0</v>
      </c>
      <c s="299">
        <f t="shared" si="95"/>
        <v>0</v>
      </c>
      <c s="300"/>
      <c s="307"/>
      <c s="300"/>
      <c s="300"/>
      <c s="307"/>
      <c s="308"/>
      <c s="311">
        <f t="shared" si="96"/>
        <v>0</v>
      </c>
      <c s="310">
        <f t="shared" si="97"/>
        <v>0</v>
      </c>
      <c s="309"/>
      <c s="309"/>
      <c s="315"/>
    </row>
    <row r="1526" spans="6:18" ht="15.75">
      <c r="F1526" s="15">
        <f t="shared" si="94"/>
        <v>0</v>
      </c>
      <c s="299">
        <f t="shared" si="95"/>
        <v>0</v>
      </c>
      <c s="300"/>
      <c s="307"/>
      <c s="300"/>
      <c s="300"/>
      <c s="307"/>
      <c s="308"/>
      <c s="311">
        <f t="shared" si="96"/>
        <v>0</v>
      </c>
      <c s="310">
        <f t="shared" si="97"/>
        <v>0</v>
      </c>
      <c s="309"/>
      <c s="309"/>
      <c s="315"/>
    </row>
    <row r="1527" spans="6:18" ht="15.75">
      <c r="F1527" s="15">
        <f t="shared" si="94"/>
        <v>0</v>
      </c>
      <c s="299">
        <f t="shared" si="95"/>
        <v>0</v>
      </c>
      <c s="300"/>
      <c s="307"/>
      <c s="300"/>
      <c s="300"/>
      <c s="307"/>
      <c s="308"/>
      <c s="311">
        <f t="shared" si="96"/>
        <v>0</v>
      </c>
      <c s="310">
        <f t="shared" si="97"/>
        <v>0</v>
      </c>
      <c s="309"/>
      <c s="309"/>
      <c s="315"/>
    </row>
    <row r="1528" spans="6:18" ht="15.75">
      <c r="F1528" s="15">
        <f t="shared" si="94"/>
        <v>0</v>
      </c>
      <c s="299">
        <f t="shared" si="95"/>
        <v>0</v>
      </c>
      <c s="300"/>
      <c s="307"/>
      <c s="300"/>
      <c s="300"/>
      <c s="307"/>
      <c s="308"/>
      <c s="311">
        <f t="shared" si="96"/>
        <v>0</v>
      </c>
      <c s="310">
        <f t="shared" si="97"/>
        <v>0</v>
      </c>
      <c s="309"/>
      <c s="309"/>
      <c s="315"/>
    </row>
    <row r="1529" spans="6:18" ht="15.75">
      <c r="F1529" s="15">
        <f t="shared" si="94"/>
        <v>0</v>
      </c>
      <c s="299">
        <f t="shared" si="95"/>
        <v>0</v>
      </c>
      <c s="300"/>
      <c s="307"/>
      <c s="300"/>
      <c s="300"/>
      <c s="307"/>
      <c s="308"/>
      <c s="311">
        <f t="shared" si="96"/>
        <v>0</v>
      </c>
      <c s="310">
        <f t="shared" si="97"/>
        <v>0</v>
      </c>
      <c s="309"/>
      <c s="309"/>
      <c s="315"/>
    </row>
    <row r="1530" spans="6:18" ht="15.75">
      <c r="F1530" s="15">
        <f t="shared" si="94"/>
        <v>0</v>
      </c>
      <c s="299">
        <f t="shared" si="95"/>
        <v>0</v>
      </c>
      <c s="300"/>
      <c s="307"/>
      <c s="300"/>
      <c s="300"/>
      <c s="307"/>
      <c s="308"/>
      <c s="311">
        <f t="shared" si="96"/>
        <v>0</v>
      </c>
      <c s="310">
        <f t="shared" si="97"/>
        <v>0</v>
      </c>
      <c s="309"/>
      <c s="309"/>
      <c s="315"/>
    </row>
    <row r="1531" spans="6:18" ht="15.75">
      <c r="F1531" s="15">
        <f t="shared" si="94"/>
        <v>0</v>
      </c>
      <c s="299">
        <f t="shared" si="95"/>
        <v>0</v>
      </c>
      <c s="300"/>
      <c s="307"/>
      <c s="300"/>
      <c s="300"/>
      <c s="307"/>
      <c s="308"/>
      <c s="311">
        <f t="shared" si="96"/>
        <v>0</v>
      </c>
      <c s="310">
        <f t="shared" si="97"/>
        <v>0</v>
      </c>
      <c s="309"/>
      <c s="309"/>
      <c s="315"/>
    </row>
    <row r="1532" spans="6:18" ht="15.75">
      <c r="F1532" s="15">
        <f t="shared" si="94"/>
        <v>0</v>
      </c>
      <c s="299">
        <f t="shared" si="95"/>
        <v>0</v>
      </c>
      <c s="300"/>
      <c s="307"/>
      <c s="300"/>
      <c s="300"/>
      <c s="307"/>
      <c s="308"/>
      <c s="311">
        <f t="shared" si="96"/>
        <v>0</v>
      </c>
      <c s="310">
        <f t="shared" si="97"/>
        <v>0</v>
      </c>
      <c s="309"/>
      <c s="309"/>
      <c s="315"/>
    </row>
    <row r="1533" spans="6:18" ht="15.75">
      <c r="F1533" s="15">
        <f t="shared" si="94"/>
        <v>0</v>
      </c>
      <c s="299">
        <f t="shared" si="95"/>
        <v>0</v>
      </c>
      <c s="300"/>
      <c s="307"/>
      <c s="300"/>
      <c s="300"/>
      <c s="307"/>
      <c s="308"/>
      <c s="311">
        <f t="shared" si="96"/>
        <v>0</v>
      </c>
      <c s="310">
        <f t="shared" si="97"/>
        <v>0</v>
      </c>
      <c s="309"/>
      <c s="309"/>
      <c s="315"/>
    </row>
    <row r="1534" spans="6:18" ht="15.75">
      <c r="F1534" s="15">
        <f t="shared" si="94"/>
        <v>0</v>
      </c>
      <c s="299">
        <f t="shared" si="95"/>
        <v>0</v>
      </c>
      <c s="300"/>
      <c s="307"/>
      <c s="300"/>
      <c s="300"/>
      <c s="307"/>
      <c s="308"/>
      <c s="311">
        <f t="shared" si="96"/>
        <v>0</v>
      </c>
      <c s="310">
        <f t="shared" si="97"/>
        <v>0</v>
      </c>
      <c s="309"/>
      <c s="309"/>
      <c s="315"/>
    </row>
    <row r="1535" spans="6:18" ht="15.75">
      <c r="F1535" s="15">
        <f t="shared" si="94"/>
        <v>0</v>
      </c>
      <c s="299">
        <f t="shared" si="95"/>
        <v>0</v>
      </c>
      <c s="300"/>
      <c s="307"/>
      <c s="300"/>
      <c s="300"/>
      <c s="307"/>
      <c s="308"/>
      <c s="311">
        <f t="shared" si="96"/>
        <v>0</v>
      </c>
      <c s="310">
        <f t="shared" si="97"/>
        <v>0</v>
      </c>
      <c s="309"/>
      <c s="309"/>
      <c s="315"/>
    </row>
    <row r="1536" spans="6:18" ht="15.75">
      <c r="F1536" s="15">
        <f t="shared" si="94"/>
        <v>0</v>
      </c>
      <c s="299">
        <f t="shared" si="95"/>
        <v>0</v>
      </c>
      <c s="300"/>
      <c s="307"/>
      <c s="300"/>
      <c s="300"/>
      <c s="307"/>
      <c s="308"/>
      <c s="311">
        <f t="shared" si="96"/>
        <v>0</v>
      </c>
      <c s="310">
        <f t="shared" si="97"/>
        <v>0</v>
      </c>
      <c s="309"/>
      <c s="309"/>
      <c s="315"/>
    </row>
    <row r="1537" spans="6:18" ht="15.75">
      <c r="F1537" s="15">
        <f t="shared" si="94"/>
        <v>0</v>
      </c>
      <c s="299">
        <f t="shared" si="95"/>
        <v>0</v>
      </c>
      <c s="300"/>
      <c s="307"/>
      <c s="300"/>
      <c s="300"/>
      <c s="307"/>
      <c s="308"/>
      <c s="311">
        <f t="shared" si="96"/>
        <v>0</v>
      </c>
      <c s="310">
        <f t="shared" si="97"/>
        <v>0</v>
      </c>
      <c s="309"/>
      <c s="309"/>
      <c s="315"/>
    </row>
    <row r="1538" spans="6:18" ht="15.75">
      <c r="F1538" s="15">
        <f t="shared" si="94"/>
        <v>0</v>
      </c>
      <c s="299">
        <f t="shared" si="95"/>
        <v>0</v>
      </c>
      <c s="300"/>
      <c s="307"/>
      <c s="300"/>
      <c s="300"/>
      <c s="307"/>
      <c s="308"/>
      <c s="311">
        <f t="shared" si="96"/>
        <v>0</v>
      </c>
      <c s="310">
        <f t="shared" si="97"/>
        <v>0</v>
      </c>
      <c s="309"/>
      <c s="309"/>
      <c s="315"/>
    </row>
    <row r="1539" spans="6:18" ht="15.75">
      <c r="F1539" s="15">
        <f t="shared" si="94"/>
        <v>0</v>
      </c>
      <c s="299">
        <f t="shared" si="95"/>
        <v>0</v>
      </c>
      <c s="300"/>
      <c s="307"/>
      <c s="300"/>
      <c s="300"/>
      <c s="307"/>
      <c s="308"/>
      <c s="311">
        <f t="shared" si="96"/>
        <v>0</v>
      </c>
      <c s="310">
        <f t="shared" si="97"/>
        <v>0</v>
      </c>
      <c s="309"/>
      <c s="309"/>
      <c s="315"/>
    </row>
    <row r="1540" spans="6:18" ht="15.75">
      <c r="F1540" s="15">
        <f t="shared" si="94"/>
        <v>0</v>
      </c>
      <c s="299">
        <f t="shared" si="95"/>
        <v>0</v>
      </c>
      <c s="300"/>
      <c s="307"/>
      <c s="300"/>
      <c s="300"/>
      <c s="307"/>
      <c s="308"/>
      <c s="311">
        <f t="shared" si="96"/>
        <v>0</v>
      </c>
      <c s="310">
        <f t="shared" si="97"/>
        <v>0</v>
      </c>
      <c s="309"/>
      <c s="309"/>
      <c s="315"/>
    </row>
    <row r="1541" spans="6:18" ht="15.75">
      <c r="F1541" s="15">
        <f t="shared" si="94"/>
        <v>0</v>
      </c>
      <c s="299">
        <f t="shared" si="95"/>
        <v>0</v>
      </c>
      <c s="300"/>
      <c s="307"/>
      <c s="300"/>
      <c s="300"/>
      <c s="307"/>
      <c s="308"/>
      <c s="311">
        <f t="shared" si="96"/>
        <v>0</v>
      </c>
      <c s="310">
        <f t="shared" si="97"/>
        <v>0</v>
      </c>
      <c s="309"/>
      <c s="309"/>
      <c s="315"/>
    </row>
    <row r="1542" spans="6:18" ht="15.75">
      <c r="F1542" s="15">
        <f t="shared" si="94"/>
        <v>0</v>
      </c>
      <c s="299">
        <f t="shared" si="95"/>
        <v>0</v>
      </c>
      <c s="300"/>
      <c s="307"/>
      <c s="300"/>
      <c s="300"/>
      <c s="307"/>
      <c s="308"/>
      <c s="311">
        <f t="shared" si="96"/>
        <v>0</v>
      </c>
      <c s="310">
        <f t="shared" si="97"/>
        <v>0</v>
      </c>
      <c s="309"/>
      <c s="309"/>
      <c s="315"/>
    </row>
    <row r="1543" spans="6:18" ht="15.75">
      <c r="F1543" s="15">
        <f t="shared" si="94"/>
        <v>0</v>
      </c>
      <c s="299">
        <f t="shared" si="95"/>
        <v>0</v>
      </c>
      <c s="300"/>
      <c s="307"/>
      <c s="300"/>
      <c s="300"/>
      <c s="307"/>
      <c s="308"/>
      <c s="311">
        <f t="shared" si="96"/>
        <v>0</v>
      </c>
      <c s="310">
        <f t="shared" si="97"/>
        <v>0</v>
      </c>
      <c s="309"/>
      <c s="309"/>
      <c s="315"/>
    </row>
    <row r="1544" spans="6:18" ht="15.75">
      <c r="F1544" s="15">
        <f t="shared" si="98" ref="F1544:F1607">IF(G1544&gt;=1,(IF(LEN(R1544)=0,(IF(N1544&gt;=18,1,0)),0)),0)</f>
        <v>0</v>
      </c>
      <c s="299">
        <f t="shared" si="95"/>
        <v>0</v>
      </c>
      <c s="300"/>
      <c s="307"/>
      <c s="300"/>
      <c s="300"/>
      <c s="307"/>
      <c s="308"/>
      <c s="311">
        <f t="shared" si="96"/>
        <v>0</v>
      </c>
      <c s="310">
        <f t="shared" si="97"/>
        <v>0</v>
      </c>
      <c s="309"/>
      <c s="309"/>
      <c s="315"/>
    </row>
    <row r="1545" spans="6:18" ht="15.75">
      <c r="F1545" s="15">
        <f t="shared" si="98"/>
        <v>0</v>
      </c>
      <c s="299">
        <f t="shared" si="99" ref="G1545:G1608">IFERROR(IF(LEN(J1545)&gt;=2,(IF(LEN(L1545)&gt;=1,1,0)),0),0)</f>
        <v>0</v>
      </c>
      <c s="300"/>
      <c s="307"/>
      <c s="300"/>
      <c s="300"/>
      <c s="307"/>
      <c s="308"/>
      <c s="311">
        <f t="shared" si="100" ref="N1545:N1608">IFERROR(IF(G1545&gt;=1,(IF(M1544&gt;=$B$1,ROUNDDOWN(($A$1-M1545)/365,0),0)),0),0)</f>
        <v>0</v>
      </c>
      <c s="310">
        <f t="shared" si="101" ref="O1545:O1608">IF(N1545&gt;=18,ROUNDDOWN((($A$1-M1545)-N1545*365)/30,0),0)</f>
        <v>0</v>
      </c>
      <c s="309"/>
      <c s="309"/>
      <c s="315"/>
    </row>
    <row r="1546" spans="6:18" ht="15.75">
      <c r="F1546" s="15">
        <f t="shared" si="98"/>
        <v>0</v>
      </c>
      <c s="299">
        <f t="shared" si="99"/>
        <v>0</v>
      </c>
      <c s="300"/>
      <c s="307"/>
      <c s="300"/>
      <c s="300"/>
      <c s="307"/>
      <c s="308"/>
      <c s="311">
        <f t="shared" si="100"/>
        <v>0</v>
      </c>
      <c s="310">
        <f t="shared" si="101"/>
        <v>0</v>
      </c>
      <c s="309"/>
      <c s="309"/>
      <c s="315"/>
    </row>
    <row r="1547" spans="6:18" ht="15.75">
      <c r="F1547" s="15">
        <f t="shared" si="98"/>
        <v>0</v>
      </c>
      <c s="299">
        <f t="shared" si="99"/>
        <v>0</v>
      </c>
      <c s="300"/>
      <c s="307"/>
      <c s="300"/>
      <c s="300"/>
      <c s="307"/>
      <c s="308"/>
      <c s="311">
        <f t="shared" si="100"/>
        <v>0</v>
      </c>
      <c s="310">
        <f t="shared" si="101"/>
        <v>0</v>
      </c>
      <c s="309"/>
      <c s="309"/>
      <c s="315"/>
    </row>
    <row r="1548" spans="6:18" ht="15.75">
      <c r="F1548" s="15">
        <f t="shared" si="98"/>
        <v>0</v>
      </c>
      <c s="299">
        <f t="shared" si="99"/>
        <v>0</v>
      </c>
      <c s="300"/>
      <c s="307"/>
      <c s="300"/>
      <c s="300"/>
      <c s="307"/>
      <c s="308"/>
      <c s="311">
        <f t="shared" si="100"/>
        <v>0</v>
      </c>
      <c s="310">
        <f t="shared" si="101"/>
        <v>0</v>
      </c>
      <c s="309"/>
      <c s="309"/>
      <c s="315"/>
    </row>
    <row r="1549" spans="6:18" ht="15.75">
      <c r="F1549" s="15">
        <f t="shared" si="98"/>
        <v>0</v>
      </c>
      <c s="299">
        <f t="shared" si="99"/>
        <v>0</v>
      </c>
      <c s="300"/>
      <c s="307"/>
      <c s="300"/>
      <c s="300"/>
      <c s="307"/>
      <c s="308"/>
      <c s="311">
        <f t="shared" si="100"/>
        <v>0</v>
      </c>
      <c s="310">
        <f t="shared" si="101"/>
        <v>0</v>
      </c>
      <c s="309"/>
      <c s="309"/>
      <c s="315"/>
    </row>
    <row r="1550" spans="6:18" ht="15.75">
      <c r="F1550" s="15">
        <f t="shared" si="98"/>
        <v>0</v>
      </c>
      <c s="299">
        <f t="shared" si="99"/>
        <v>0</v>
      </c>
      <c s="300"/>
      <c s="307"/>
      <c s="300"/>
      <c s="300"/>
      <c s="307"/>
      <c s="308"/>
      <c s="311">
        <f t="shared" si="100"/>
        <v>0</v>
      </c>
      <c s="310">
        <f t="shared" si="101"/>
        <v>0</v>
      </c>
      <c s="309"/>
      <c s="309"/>
      <c s="315"/>
    </row>
    <row r="1551" spans="6:18" ht="15.75">
      <c r="F1551" s="15">
        <f t="shared" si="98"/>
        <v>0</v>
      </c>
      <c s="299">
        <f t="shared" si="99"/>
        <v>0</v>
      </c>
      <c s="300"/>
      <c s="307"/>
      <c s="300"/>
      <c s="300"/>
      <c s="307"/>
      <c s="308"/>
      <c s="311">
        <f t="shared" si="100"/>
        <v>0</v>
      </c>
      <c s="310">
        <f t="shared" si="101"/>
        <v>0</v>
      </c>
      <c s="309"/>
      <c s="309"/>
      <c s="315"/>
    </row>
    <row r="1552" spans="6:18" ht="15.75">
      <c r="F1552" s="15">
        <f t="shared" si="98"/>
        <v>0</v>
      </c>
      <c s="299">
        <f t="shared" si="99"/>
        <v>0</v>
      </c>
      <c s="300"/>
      <c s="307"/>
      <c s="300"/>
      <c s="300"/>
      <c s="307"/>
      <c s="308"/>
      <c s="311">
        <f t="shared" si="100"/>
        <v>0</v>
      </c>
      <c s="310">
        <f t="shared" si="101"/>
        <v>0</v>
      </c>
      <c s="309"/>
      <c s="309"/>
      <c s="315"/>
    </row>
    <row r="1553" spans="6:18" ht="15.75">
      <c r="F1553" s="15">
        <f t="shared" si="98"/>
        <v>0</v>
      </c>
      <c s="299">
        <f t="shared" si="99"/>
        <v>0</v>
      </c>
      <c s="300"/>
      <c s="307"/>
      <c s="300"/>
      <c s="300"/>
      <c s="307"/>
      <c s="308"/>
      <c s="311">
        <f t="shared" si="100"/>
        <v>0</v>
      </c>
      <c s="310">
        <f t="shared" si="101"/>
        <v>0</v>
      </c>
      <c s="309"/>
      <c s="309"/>
      <c s="315"/>
    </row>
    <row r="1554" spans="6:18" ht="15.75">
      <c r="F1554" s="15">
        <f t="shared" si="98"/>
        <v>0</v>
      </c>
      <c s="299">
        <f t="shared" si="99"/>
        <v>0</v>
      </c>
      <c s="300"/>
      <c s="307"/>
      <c s="300"/>
      <c s="300"/>
      <c s="307"/>
      <c s="308"/>
      <c s="311">
        <f t="shared" si="100"/>
        <v>0</v>
      </c>
      <c s="310">
        <f t="shared" si="101"/>
        <v>0</v>
      </c>
      <c s="309"/>
      <c s="309"/>
      <c s="315"/>
    </row>
    <row r="1555" spans="6:18" ht="15.75">
      <c r="F1555" s="15">
        <f t="shared" si="98"/>
        <v>0</v>
      </c>
      <c s="299">
        <f t="shared" si="99"/>
        <v>0</v>
      </c>
      <c s="300"/>
      <c s="307"/>
      <c s="300"/>
      <c s="300"/>
      <c s="307"/>
      <c s="308"/>
      <c s="311">
        <f t="shared" si="100"/>
        <v>0</v>
      </c>
      <c s="310">
        <f t="shared" si="101"/>
        <v>0</v>
      </c>
      <c s="309"/>
      <c s="309"/>
      <c s="315"/>
    </row>
    <row r="1556" spans="6:18" ht="15.75">
      <c r="F1556" s="15">
        <f t="shared" si="98"/>
        <v>0</v>
      </c>
      <c s="299">
        <f t="shared" si="99"/>
        <v>0</v>
      </c>
      <c s="300"/>
      <c s="307"/>
      <c s="300"/>
      <c s="300"/>
      <c s="307"/>
      <c s="308"/>
      <c s="311">
        <f t="shared" si="100"/>
        <v>0</v>
      </c>
      <c s="310">
        <f t="shared" si="101"/>
        <v>0</v>
      </c>
      <c s="309"/>
      <c s="309"/>
      <c s="315"/>
    </row>
    <row r="1557" spans="6:18" ht="15.75">
      <c r="F1557" s="15">
        <f t="shared" si="98"/>
        <v>0</v>
      </c>
      <c s="299">
        <f t="shared" si="99"/>
        <v>0</v>
      </c>
      <c s="300"/>
      <c s="307"/>
      <c s="300"/>
      <c s="300"/>
      <c s="307"/>
      <c s="308"/>
      <c s="311">
        <f t="shared" si="100"/>
        <v>0</v>
      </c>
      <c s="310">
        <f t="shared" si="101"/>
        <v>0</v>
      </c>
      <c s="309"/>
      <c s="309"/>
      <c s="315"/>
    </row>
    <row r="1558" spans="6:18" ht="15.75">
      <c r="F1558" s="15">
        <f t="shared" si="98"/>
        <v>0</v>
      </c>
      <c s="299">
        <f t="shared" si="99"/>
        <v>0</v>
      </c>
      <c s="300"/>
      <c s="307"/>
      <c s="300"/>
      <c s="300"/>
      <c s="307"/>
      <c s="308"/>
      <c s="311">
        <f t="shared" si="100"/>
        <v>0</v>
      </c>
      <c s="310">
        <f t="shared" si="101"/>
        <v>0</v>
      </c>
      <c s="309"/>
      <c s="309"/>
      <c s="315"/>
    </row>
    <row r="1559" spans="6:18" ht="15.75">
      <c r="F1559" s="15">
        <f t="shared" si="98"/>
        <v>0</v>
      </c>
      <c s="299">
        <f t="shared" si="99"/>
        <v>0</v>
      </c>
      <c s="300"/>
      <c s="307"/>
      <c s="300"/>
      <c s="300"/>
      <c s="307"/>
      <c s="308"/>
      <c s="311">
        <f t="shared" si="100"/>
        <v>0</v>
      </c>
      <c s="310">
        <f t="shared" si="101"/>
        <v>0</v>
      </c>
      <c s="309"/>
      <c s="309"/>
      <c s="315"/>
    </row>
    <row r="1560" spans="6:18" ht="15.75">
      <c r="F1560" s="15">
        <f t="shared" si="98"/>
        <v>0</v>
      </c>
      <c s="299">
        <f t="shared" si="99"/>
        <v>0</v>
      </c>
      <c s="300"/>
      <c s="307"/>
      <c s="300"/>
      <c s="300"/>
      <c s="307"/>
      <c s="308"/>
      <c s="311">
        <f t="shared" si="100"/>
        <v>0</v>
      </c>
      <c s="310">
        <f t="shared" si="101"/>
        <v>0</v>
      </c>
      <c s="309"/>
      <c s="309"/>
      <c s="315"/>
    </row>
    <row r="1561" spans="6:18" ht="15.75">
      <c r="F1561" s="15">
        <f t="shared" si="98"/>
        <v>0</v>
      </c>
      <c s="299">
        <f t="shared" si="99"/>
        <v>0</v>
      </c>
      <c s="300"/>
      <c s="307"/>
      <c s="300"/>
      <c s="300"/>
      <c s="307"/>
      <c s="308"/>
      <c s="311">
        <f t="shared" si="100"/>
        <v>0</v>
      </c>
      <c s="310">
        <f t="shared" si="101"/>
        <v>0</v>
      </c>
      <c s="309"/>
      <c s="309"/>
      <c s="315"/>
    </row>
    <row r="1562" spans="6:18" ht="15.75">
      <c r="F1562" s="15">
        <f t="shared" si="98"/>
        <v>0</v>
      </c>
      <c s="299">
        <f t="shared" si="99"/>
        <v>0</v>
      </c>
      <c s="300"/>
      <c s="307"/>
      <c s="300"/>
      <c s="300"/>
      <c s="307"/>
      <c s="308"/>
      <c s="311">
        <f t="shared" si="100"/>
        <v>0</v>
      </c>
      <c s="310">
        <f t="shared" si="101"/>
        <v>0</v>
      </c>
      <c s="309"/>
      <c s="309"/>
      <c s="315"/>
    </row>
    <row r="1563" spans="6:18" ht="15.75">
      <c r="F1563" s="15">
        <f t="shared" si="98"/>
        <v>0</v>
      </c>
      <c s="299">
        <f t="shared" si="99"/>
        <v>0</v>
      </c>
      <c s="300"/>
      <c s="307"/>
      <c s="300"/>
      <c s="300"/>
      <c s="307"/>
      <c s="308"/>
      <c s="311">
        <f t="shared" si="100"/>
        <v>0</v>
      </c>
      <c s="310">
        <f t="shared" si="101"/>
        <v>0</v>
      </c>
      <c s="309"/>
      <c s="309"/>
      <c s="315"/>
    </row>
    <row r="1564" spans="6:18" ht="15.75">
      <c r="F1564" s="15">
        <f t="shared" si="98"/>
        <v>0</v>
      </c>
      <c s="299">
        <f t="shared" si="99"/>
        <v>0</v>
      </c>
      <c s="300"/>
      <c s="307"/>
      <c s="300"/>
      <c s="300"/>
      <c s="307"/>
      <c s="308"/>
      <c s="311">
        <f t="shared" si="100"/>
        <v>0</v>
      </c>
      <c s="310">
        <f t="shared" si="101"/>
        <v>0</v>
      </c>
      <c s="309"/>
      <c s="309"/>
      <c s="315"/>
    </row>
    <row r="1565" spans="6:18" ht="15.75">
      <c r="F1565" s="15">
        <f t="shared" si="98"/>
        <v>0</v>
      </c>
      <c s="299">
        <f t="shared" si="99"/>
        <v>0</v>
      </c>
      <c s="300"/>
      <c s="307"/>
      <c s="300"/>
      <c s="300"/>
      <c s="307"/>
      <c s="308"/>
      <c s="311">
        <f t="shared" si="100"/>
        <v>0</v>
      </c>
      <c s="310">
        <f t="shared" si="101"/>
        <v>0</v>
      </c>
      <c s="309"/>
      <c s="309"/>
      <c s="315"/>
    </row>
    <row r="1566" spans="6:18" ht="15.75">
      <c r="F1566" s="15">
        <f t="shared" si="98"/>
        <v>0</v>
      </c>
      <c s="299">
        <f t="shared" si="99"/>
        <v>0</v>
      </c>
      <c s="300"/>
      <c s="307"/>
      <c s="300"/>
      <c s="300"/>
      <c s="307"/>
      <c s="308"/>
      <c s="311">
        <f t="shared" si="100"/>
        <v>0</v>
      </c>
      <c s="310">
        <f t="shared" si="101"/>
        <v>0</v>
      </c>
      <c s="309"/>
      <c s="309"/>
      <c s="315"/>
    </row>
    <row r="1567" spans="6:18" ht="15.75">
      <c r="F1567" s="15">
        <f t="shared" si="98"/>
        <v>0</v>
      </c>
      <c s="299">
        <f t="shared" si="99"/>
        <v>0</v>
      </c>
      <c s="300"/>
      <c s="307"/>
      <c s="300"/>
      <c s="300"/>
      <c s="307"/>
      <c s="308"/>
      <c s="311">
        <f t="shared" si="100"/>
        <v>0</v>
      </c>
      <c s="310">
        <f t="shared" si="101"/>
        <v>0</v>
      </c>
      <c s="309"/>
      <c s="309"/>
      <c s="315"/>
    </row>
    <row r="1568" spans="6:18" ht="15.75">
      <c r="F1568" s="15">
        <f t="shared" si="98"/>
        <v>0</v>
      </c>
      <c s="299">
        <f t="shared" si="99"/>
        <v>0</v>
      </c>
      <c s="300"/>
      <c s="307"/>
      <c s="300"/>
      <c s="300"/>
      <c s="307"/>
      <c s="308"/>
      <c s="311">
        <f t="shared" si="100"/>
        <v>0</v>
      </c>
      <c s="310">
        <f t="shared" si="101"/>
        <v>0</v>
      </c>
      <c s="309"/>
      <c s="309"/>
      <c s="315"/>
    </row>
    <row r="1569" spans="6:18" ht="15.75">
      <c r="F1569" s="15">
        <f t="shared" si="98"/>
        <v>0</v>
      </c>
      <c s="299">
        <f t="shared" si="99"/>
        <v>0</v>
      </c>
      <c s="300"/>
      <c s="307"/>
      <c s="300"/>
      <c s="300"/>
      <c s="307"/>
      <c s="308"/>
      <c s="311">
        <f t="shared" si="100"/>
        <v>0</v>
      </c>
      <c s="310">
        <f t="shared" si="101"/>
        <v>0</v>
      </c>
      <c s="309"/>
      <c s="309"/>
      <c s="315"/>
    </row>
    <row r="1570" spans="6:18" ht="15.75">
      <c r="F1570" s="15">
        <f t="shared" si="98"/>
        <v>0</v>
      </c>
      <c s="299">
        <f t="shared" si="99"/>
        <v>0</v>
      </c>
      <c s="300"/>
      <c s="307"/>
      <c s="300"/>
      <c s="300"/>
      <c s="307"/>
      <c s="308"/>
      <c s="311">
        <f t="shared" si="100"/>
        <v>0</v>
      </c>
      <c s="310">
        <f t="shared" si="101"/>
        <v>0</v>
      </c>
      <c s="309"/>
      <c s="309"/>
      <c s="315"/>
    </row>
    <row r="1571" spans="6:18" ht="15.75">
      <c r="F1571" s="15">
        <f t="shared" si="98"/>
        <v>0</v>
      </c>
      <c s="299">
        <f t="shared" si="99"/>
        <v>0</v>
      </c>
      <c s="300"/>
      <c s="307"/>
      <c s="300"/>
      <c s="300"/>
      <c s="307"/>
      <c s="308"/>
      <c s="311">
        <f t="shared" si="100"/>
        <v>0</v>
      </c>
      <c s="310">
        <f t="shared" si="101"/>
        <v>0</v>
      </c>
      <c s="309"/>
      <c s="309"/>
      <c s="315"/>
    </row>
    <row r="1572" spans="6:18" ht="15.75">
      <c r="F1572" s="15">
        <f t="shared" si="98"/>
        <v>0</v>
      </c>
      <c s="299">
        <f t="shared" si="99"/>
        <v>0</v>
      </c>
      <c s="300"/>
      <c s="307"/>
      <c s="300"/>
      <c s="300"/>
      <c s="307"/>
      <c s="308"/>
      <c s="311">
        <f t="shared" si="100"/>
        <v>0</v>
      </c>
      <c s="310">
        <f t="shared" si="101"/>
        <v>0</v>
      </c>
      <c s="309"/>
      <c s="309"/>
      <c s="315"/>
    </row>
    <row r="1573" spans="6:18" ht="15.75">
      <c r="F1573" s="15">
        <f t="shared" si="98"/>
        <v>0</v>
      </c>
      <c s="299">
        <f t="shared" si="99"/>
        <v>0</v>
      </c>
      <c s="300"/>
      <c s="307"/>
      <c s="300"/>
      <c s="300"/>
      <c s="307"/>
      <c s="308"/>
      <c s="311">
        <f t="shared" si="100"/>
        <v>0</v>
      </c>
      <c s="310">
        <f t="shared" si="101"/>
        <v>0</v>
      </c>
      <c s="309"/>
      <c s="309"/>
      <c s="315"/>
    </row>
    <row r="1574" spans="6:18" ht="15.75">
      <c r="F1574" s="15">
        <f t="shared" si="98"/>
        <v>0</v>
      </c>
      <c s="299">
        <f t="shared" si="99"/>
        <v>0</v>
      </c>
      <c s="300"/>
      <c s="307"/>
      <c s="300"/>
      <c s="300"/>
      <c s="307"/>
      <c s="308"/>
      <c s="311">
        <f t="shared" si="100"/>
        <v>0</v>
      </c>
      <c s="310">
        <f t="shared" si="101"/>
        <v>0</v>
      </c>
      <c s="309"/>
      <c s="309"/>
      <c s="315"/>
    </row>
    <row r="1575" spans="6:18" ht="15.75">
      <c r="F1575" s="15">
        <f t="shared" si="98"/>
        <v>0</v>
      </c>
      <c s="299">
        <f t="shared" si="99"/>
        <v>0</v>
      </c>
      <c s="300"/>
      <c s="307"/>
      <c s="300"/>
      <c s="300"/>
      <c s="307"/>
      <c s="308"/>
      <c s="311">
        <f t="shared" si="100"/>
        <v>0</v>
      </c>
      <c s="310">
        <f t="shared" si="101"/>
        <v>0</v>
      </c>
      <c s="309"/>
      <c s="309"/>
      <c s="315"/>
    </row>
    <row r="1576" spans="6:18" ht="15.75">
      <c r="F1576" s="15">
        <f t="shared" si="98"/>
        <v>0</v>
      </c>
      <c s="299">
        <f t="shared" si="99"/>
        <v>0</v>
      </c>
      <c s="300"/>
      <c s="307"/>
      <c s="300"/>
      <c s="300"/>
      <c s="307"/>
      <c s="308"/>
      <c s="311">
        <f t="shared" si="100"/>
        <v>0</v>
      </c>
      <c s="310">
        <f t="shared" si="101"/>
        <v>0</v>
      </c>
      <c s="309"/>
      <c s="309"/>
      <c s="315"/>
    </row>
    <row r="1577" spans="6:18" ht="15.75">
      <c r="F1577" s="15">
        <f t="shared" si="98"/>
        <v>0</v>
      </c>
      <c s="299">
        <f t="shared" si="99"/>
        <v>0</v>
      </c>
      <c s="300"/>
      <c s="307"/>
      <c s="300"/>
      <c s="300"/>
      <c s="307"/>
      <c s="308"/>
      <c s="311">
        <f t="shared" si="100"/>
        <v>0</v>
      </c>
      <c s="310">
        <f t="shared" si="101"/>
        <v>0</v>
      </c>
      <c s="309"/>
      <c s="309"/>
      <c s="315"/>
    </row>
    <row r="1578" spans="6:18" ht="15.75">
      <c r="F1578" s="15">
        <f t="shared" si="98"/>
        <v>0</v>
      </c>
      <c s="299">
        <f t="shared" si="99"/>
        <v>0</v>
      </c>
      <c s="300"/>
      <c s="307"/>
      <c s="300"/>
      <c s="300"/>
      <c s="307"/>
      <c s="308"/>
      <c s="311">
        <f t="shared" si="100"/>
        <v>0</v>
      </c>
      <c s="310">
        <f t="shared" si="101"/>
        <v>0</v>
      </c>
      <c s="309"/>
      <c s="309"/>
      <c s="315"/>
    </row>
    <row r="1579" spans="6:18" ht="15.75">
      <c r="F1579" s="15">
        <f t="shared" si="98"/>
        <v>0</v>
      </c>
      <c s="299">
        <f t="shared" si="99"/>
        <v>0</v>
      </c>
      <c s="300"/>
      <c s="307"/>
      <c s="300"/>
      <c s="300"/>
      <c s="307"/>
      <c s="308"/>
      <c s="311">
        <f t="shared" si="100"/>
        <v>0</v>
      </c>
      <c s="310">
        <f t="shared" si="101"/>
        <v>0</v>
      </c>
      <c s="309"/>
      <c s="309"/>
      <c s="315"/>
    </row>
    <row r="1580" spans="6:18" ht="15.75">
      <c r="F1580" s="15">
        <f t="shared" si="98"/>
        <v>0</v>
      </c>
      <c s="299">
        <f t="shared" si="99"/>
        <v>0</v>
      </c>
      <c s="300"/>
      <c s="307"/>
      <c s="300"/>
      <c s="300"/>
      <c s="307"/>
      <c s="308"/>
      <c s="311">
        <f t="shared" si="100"/>
        <v>0</v>
      </c>
      <c s="310">
        <f t="shared" si="101"/>
        <v>0</v>
      </c>
      <c s="309"/>
      <c s="309"/>
      <c s="315"/>
    </row>
    <row r="1581" spans="6:18" ht="15.75">
      <c r="F1581" s="15">
        <f t="shared" si="98"/>
        <v>0</v>
      </c>
      <c s="299">
        <f t="shared" si="99"/>
        <v>0</v>
      </c>
      <c s="300"/>
      <c s="307"/>
      <c s="300"/>
      <c s="300"/>
      <c s="307"/>
      <c s="308"/>
      <c s="311">
        <f t="shared" si="100"/>
        <v>0</v>
      </c>
      <c s="310">
        <f t="shared" si="101"/>
        <v>0</v>
      </c>
      <c s="309"/>
      <c s="309"/>
      <c s="315"/>
    </row>
    <row r="1582" spans="6:18" ht="15.75">
      <c r="F1582" s="15">
        <f t="shared" si="98"/>
        <v>0</v>
      </c>
      <c s="299">
        <f t="shared" si="99"/>
        <v>0</v>
      </c>
      <c s="300"/>
      <c s="307"/>
      <c s="300"/>
      <c s="300"/>
      <c s="307"/>
      <c s="308"/>
      <c s="311">
        <f t="shared" si="100"/>
        <v>0</v>
      </c>
      <c s="310">
        <f t="shared" si="101"/>
        <v>0</v>
      </c>
      <c s="309"/>
      <c s="309"/>
      <c s="315"/>
    </row>
    <row r="1583" spans="6:18" ht="15.75">
      <c r="F1583" s="15">
        <f t="shared" si="98"/>
        <v>0</v>
      </c>
      <c s="299">
        <f t="shared" si="99"/>
        <v>0</v>
      </c>
      <c s="300"/>
      <c s="307"/>
      <c s="300"/>
      <c s="300"/>
      <c s="307"/>
      <c s="308"/>
      <c s="311">
        <f t="shared" si="100"/>
        <v>0</v>
      </c>
      <c s="310">
        <f t="shared" si="101"/>
        <v>0</v>
      </c>
      <c s="309"/>
      <c s="309"/>
      <c s="315"/>
    </row>
    <row r="1584" spans="6:18" ht="15.75">
      <c r="F1584" s="15">
        <f t="shared" si="98"/>
        <v>0</v>
      </c>
      <c s="299">
        <f t="shared" si="99"/>
        <v>0</v>
      </c>
      <c s="300"/>
      <c s="307"/>
      <c s="300"/>
      <c s="300"/>
      <c s="307"/>
      <c s="308"/>
      <c s="311">
        <f t="shared" si="100"/>
        <v>0</v>
      </c>
      <c s="310">
        <f t="shared" si="101"/>
        <v>0</v>
      </c>
      <c s="309"/>
      <c s="309"/>
      <c s="315"/>
    </row>
    <row r="1585" spans="6:18" ht="15.75">
      <c r="F1585" s="15">
        <f t="shared" si="98"/>
        <v>0</v>
      </c>
      <c s="299">
        <f t="shared" si="99"/>
        <v>0</v>
      </c>
      <c s="300"/>
      <c s="307"/>
      <c s="300"/>
      <c s="300"/>
      <c s="307"/>
      <c s="308"/>
      <c s="311">
        <f t="shared" si="100"/>
        <v>0</v>
      </c>
      <c s="310">
        <f t="shared" si="101"/>
        <v>0</v>
      </c>
      <c s="309"/>
      <c s="309"/>
      <c s="315"/>
    </row>
    <row r="1586" spans="6:18" ht="15.75">
      <c r="F1586" s="15">
        <f t="shared" si="98"/>
        <v>0</v>
      </c>
      <c s="299">
        <f t="shared" si="99"/>
        <v>0</v>
      </c>
      <c s="300"/>
      <c s="307"/>
      <c s="300"/>
      <c s="300"/>
      <c s="307"/>
      <c s="308"/>
      <c s="311">
        <f t="shared" si="100"/>
        <v>0</v>
      </c>
      <c s="310">
        <f t="shared" si="101"/>
        <v>0</v>
      </c>
      <c s="309"/>
      <c s="309"/>
      <c s="315"/>
    </row>
    <row r="1587" spans="6:18" ht="15.75">
      <c r="F1587" s="15">
        <f t="shared" si="98"/>
        <v>0</v>
      </c>
      <c s="299">
        <f t="shared" si="99"/>
        <v>0</v>
      </c>
      <c s="300"/>
      <c s="307"/>
      <c s="300"/>
      <c s="300"/>
      <c s="307"/>
      <c s="308"/>
      <c s="311">
        <f t="shared" si="100"/>
        <v>0</v>
      </c>
      <c s="310">
        <f t="shared" si="101"/>
        <v>0</v>
      </c>
      <c s="309"/>
      <c s="309"/>
      <c s="315"/>
    </row>
    <row r="1588" spans="6:18" ht="15.75">
      <c r="F1588" s="15">
        <f t="shared" si="98"/>
        <v>0</v>
      </c>
      <c s="299">
        <f t="shared" si="99"/>
        <v>0</v>
      </c>
      <c s="300"/>
      <c s="307"/>
      <c s="300"/>
      <c s="300"/>
      <c s="307"/>
      <c s="308"/>
      <c s="311">
        <f t="shared" si="100"/>
        <v>0</v>
      </c>
      <c s="310">
        <f t="shared" si="101"/>
        <v>0</v>
      </c>
      <c s="309"/>
      <c s="309"/>
      <c s="315"/>
    </row>
    <row r="1589" spans="6:18" ht="15.75">
      <c r="F1589" s="15">
        <f t="shared" si="98"/>
        <v>0</v>
      </c>
      <c s="299">
        <f t="shared" si="99"/>
        <v>0</v>
      </c>
      <c s="300"/>
      <c s="307"/>
      <c s="300"/>
      <c s="300"/>
      <c s="307"/>
      <c s="308"/>
      <c s="311">
        <f t="shared" si="100"/>
        <v>0</v>
      </c>
      <c s="310">
        <f t="shared" si="101"/>
        <v>0</v>
      </c>
      <c s="309"/>
      <c s="309"/>
      <c s="315"/>
    </row>
    <row r="1590" spans="6:18" ht="15.75">
      <c r="F1590" s="15">
        <f t="shared" si="98"/>
        <v>0</v>
      </c>
      <c s="299">
        <f t="shared" si="99"/>
        <v>0</v>
      </c>
      <c s="300"/>
      <c s="307"/>
      <c s="300"/>
      <c s="300"/>
      <c s="307"/>
      <c s="308"/>
      <c s="311">
        <f t="shared" si="100"/>
        <v>0</v>
      </c>
      <c s="310">
        <f t="shared" si="101"/>
        <v>0</v>
      </c>
      <c s="309"/>
      <c s="309"/>
      <c s="315"/>
    </row>
    <row r="1591" spans="6:18" ht="15.75">
      <c r="F1591" s="15">
        <f t="shared" si="98"/>
        <v>0</v>
      </c>
      <c s="299">
        <f t="shared" si="99"/>
        <v>0</v>
      </c>
      <c s="300"/>
      <c s="307"/>
      <c s="300"/>
      <c s="300"/>
      <c s="307"/>
      <c s="308"/>
      <c s="311">
        <f t="shared" si="100"/>
        <v>0</v>
      </c>
      <c s="310">
        <f t="shared" si="101"/>
        <v>0</v>
      </c>
      <c s="309"/>
      <c s="309"/>
      <c s="315"/>
    </row>
    <row r="1592" spans="6:18" ht="15.75">
      <c r="F1592" s="15">
        <f t="shared" si="98"/>
        <v>0</v>
      </c>
      <c s="299">
        <f t="shared" si="99"/>
        <v>0</v>
      </c>
      <c s="300"/>
      <c s="307"/>
      <c s="300"/>
      <c s="300"/>
      <c s="307"/>
      <c s="308"/>
      <c s="311">
        <f t="shared" si="100"/>
        <v>0</v>
      </c>
      <c s="310">
        <f t="shared" si="101"/>
        <v>0</v>
      </c>
      <c s="309"/>
      <c s="309"/>
      <c s="315"/>
    </row>
    <row r="1593" spans="6:18" ht="15.75">
      <c r="F1593" s="15">
        <f t="shared" si="98"/>
        <v>0</v>
      </c>
      <c s="299">
        <f t="shared" si="99"/>
        <v>0</v>
      </c>
      <c s="300"/>
      <c s="307"/>
      <c s="300"/>
      <c s="300"/>
      <c s="307"/>
      <c s="308"/>
      <c s="311">
        <f t="shared" si="100"/>
        <v>0</v>
      </c>
      <c s="310">
        <f t="shared" si="101"/>
        <v>0</v>
      </c>
      <c s="309"/>
      <c s="309"/>
      <c s="315"/>
    </row>
    <row r="1594" spans="6:18" ht="15.75">
      <c r="F1594" s="15">
        <f t="shared" si="98"/>
        <v>0</v>
      </c>
      <c s="299">
        <f t="shared" si="99"/>
        <v>0</v>
      </c>
      <c s="300"/>
      <c s="307"/>
      <c s="300"/>
      <c s="300"/>
      <c s="307"/>
      <c s="308"/>
      <c s="311">
        <f t="shared" si="100"/>
        <v>0</v>
      </c>
      <c s="310">
        <f t="shared" si="101"/>
        <v>0</v>
      </c>
      <c s="309"/>
      <c s="309"/>
      <c s="315"/>
    </row>
    <row r="1595" spans="6:18" ht="15.75">
      <c r="F1595" s="15">
        <f t="shared" si="98"/>
        <v>0</v>
      </c>
      <c s="299">
        <f t="shared" si="99"/>
        <v>0</v>
      </c>
      <c s="300"/>
      <c s="307"/>
      <c s="300"/>
      <c s="300"/>
      <c s="307"/>
      <c s="308"/>
      <c s="311">
        <f t="shared" si="100"/>
        <v>0</v>
      </c>
      <c s="310">
        <f t="shared" si="101"/>
        <v>0</v>
      </c>
      <c s="309"/>
      <c s="309"/>
      <c s="315"/>
    </row>
    <row r="1596" spans="6:18" ht="15.75">
      <c r="F1596" s="15">
        <f t="shared" si="98"/>
        <v>0</v>
      </c>
      <c s="299">
        <f t="shared" si="99"/>
        <v>0</v>
      </c>
      <c s="300"/>
      <c s="307"/>
      <c s="300"/>
      <c s="300"/>
      <c s="307"/>
      <c s="308"/>
      <c s="311">
        <f t="shared" si="100"/>
        <v>0</v>
      </c>
      <c s="310">
        <f t="shared" si="101"/>
        <v>0</v>
      </c>
      <c s="309"/>
      <c s="309"/>
      <c s="315"/>
    </row>
    <row r="1597" spans="6:18" ht="15.75">
      <c r="F1597" s="15">
        <f t="shared" si="98"/>
        <v>0</v>
      </c>
      <c s="299">
        <f t="shared" si="99"/>
        <v>0</v>
      </c>
      <c s="300"/>
      <c s="307"/>
      <c s="300"/>
      <c s="300"/>
      <c s="307"/>
      <c s="308"/>
      <c s="311">
        <f t="shared" si="100"/>
        <v>0</v>
      </c>
      <c s="310">
        <f t="shared" si="101"/>
        <v>0</v>
      </c>
      <c s="309"/>
      <c s="309"/>
      <c s="315"/>
    </row>
    <row r="1598" spans="6:18" ht="15.75">
      <c r="F1598" s="15">
        <f t="shared" si="98"/>
        <v>0</v>
      </c>
      <c s="299">
        <f t="shared" si="99"/>
        <v>0</v>
      </c>
      <c s="300"/>
      <c s="307"/>
      <c s="300"/>
      <c s="300"/>
      <c s="307"/>
      <c s="308"/>
      <c s="311">
        <f t="shared" si="100"/>
        <v>0</v>
      </c>
      <c s="310">
        <f t="shared" si="101"/>
        <v>0</v>
      </c>
      <c s="309"/>
      <c s="309"/>
      <c s="315"/>
    </row>
    <row r="1599" spans="6:18" ht="15.75">
      <c r="F1599" s="15">
        <f t="shared" si="98"/>
        <v>0</v>
      </c>
      <c s="299">
        <f t="shared" si="99"/>
        <v>0</v>
      </c>
      <c s="300"/>
      <c s="307"/>
      <c s="300"/>
      <c s="300"/>
      <c s="307"/>
      <c s="308"/>
      <c s="311">
        <f t="shared" si="100"/>
        <v>0</v>
      </c>
      <c s="310">
        <f t="shared" si="101"/>
        <v>0</v>
      </c>
      <c s="309"/>
      <c s="309"/>
      <c s="315"/>
    </row>
    <row r="1600" spans="6:18" ht="15.75">
      <c r="F1600" s="15">
        <f t="shared" si="98"/>
        <v>0</v>
      </c>
      <c s="299">
        <f t="shared" si="99"/>
        <v>0</v>
      </c>
      <c s="300"/>
      <c s="307"/>
      <c s="300"/>
      <c s="300"/>
      <c s="307"/>
      <c s="308"/>
      <c s="311">
        <f t="shared" si="100"/>
        <v>0</v>
      </c>
      <c s="310">
        <f t="shared" si="101"/>
        <v>0</v>
      </c>
      <c s="309"/>
      <c s="309"/>
      <c s="315"/>
    </row>
    <row r="1601" spans="6:18" ht="15.75">
      <c r="F1601" s="15">
        <f t="shared" si="98"/>
        <v>0</v>
      </c>
      <c s="299">
        <f t="shared" si="99"/>
        <v>0</v>
      </c>
      <c s="300"/>
      <c s="307"/>
      <c s="300"/>
      <c s="300"/>
      <c s="307"/>
      <c s="308"/>
      <c s="311">
        <f t="shared" si="100"/>
        <v>0</v>
      </c>
      <c s="310">
        <f t="shared" si="101"/>
        <v>0</v>
      </c>
      <c s="309"/>
      <c s="309"/>
      <c s="315"/>
    </row>
    <row r="1602" spans="6:18" ht="15.75">
      <c r="F1602" s="15">
        <f t="shared" si="98"/>
        <v>0</v>
      </c>
      <c s="299">
        <f t="shared" si="99"/>
        <v>0</v>
      </c>
      <c s="300"/>
      <c s="307"/>
      <c s="300"/>
      <c s="300"/>
      <c s="307"/>
      <c s="308"/>
      <c s="311">
        <f t="shared" si="100"/>
        <v>0</v>
      </c>
      <c s="310">
        <f t="shared" si="101"/>
        <v>0</v>
      </c>
      <c s="309"/>
      <c s="309"/>
      <c s="315"/>
    </row>
    <row r="1603" spans="6:18" ht="15.75">
      <c r="F1603" s="15">
        <f t="shared" si="98"/>
        <v>0</v>
      </c>
      <c s="299">
        <f t="shared" si="99"/>
        <v>0</v>
      </c>
      <c s="300"/>
      <c s="307"/>
      <c s="300"/>
      <c s="300"/>
      <c s="307"/>
      <c s="308"/>
      <c s="311">
        <f t="shared" si="100"/>
        <v>0</v>
      </c>
      <c s="310">
        <f t="shared" si="101"/>
        <v>0</v>
      </c>
      <c s="309"/>
      <c s="309"/>
      <c s="315"/>
    </row>
    <row r="1604" spans="6:18" ht="15.75">
      <c r="F1604" s="15">
        <f t="shared" si="98"/>
        <v>0</v>
      </c>
      <c s="299">
        <f t="shared" si="99"/>
        <v>0</v>
      </c>
      <c s="300"/>
      <c s="307"/>
      <c s="300"/>
      <c s="300"/>
      <c s="307"/>
      <c s="308"/>
      <c s="311">
        <f t="shared" si="100"/>
        <v>0</v>
      </c>
      <c s="310">
        <f t="shared" si="101"/>
        <v>0</v>
      </c>
      <c s="309"/>
      <c s="309"/>
      <c s="315"/>
    </row>
    <row r="1605" spans="6:18" ht="15.75">
      <c r="F1605" s="15">
        <f t="shared" si="98"/>
        <v>0</v>
      </c>
      <c s="299">
        <f t="shared" si="99"/>
        <v>0</v>
      </c>
      <c s="300"/>
      <c s="307"/>
      <c s="300"/>
      <c s="300"/>
      <c s="307"/>
      <c s="308"/>
      <c s="311">
        <f t="shared" si="100"/>
        <v>0</v>
      </c>
      <c s="310">
        <f t="shared" si="101"/>
        <v>0</v>
      </c>
      <c s="309"/>
      <c s="309"/>
      <c s="315"/>
    </row>
    <row r="1606" spans="6:18" ht="15.75">
      <c r="F1606" s="15">
        <f t="shared" si="98"/>
        <v>0</v>
      </c>
      <c s="299">
        <f t="shared" si="99"/>
        <v>0</v>
      </c>
      <c s="300"/>
      <c s="307"/>
      <c s="300"/>
      <c s="300"/>
      <c s="307"/>
      <c s="308"/>
      <c s="311">
        <f t="shared" si="100"/>
        <v>0</v>
      </c>
      <c s="310">
        <f t="shared" si="101"/>
        <v>0</v>
      </c>
      <c s="309"/>
      <c s="309"/>
      <c s="315"/>
    </row>
    <row r="1607" spans="6:18" ht="15.75">
      <c r="F1607" s="15">
        <f t="shared" si="98"/>
        <v>0</v>
      </c>
      <c s="299">
        <f t="shared" si="99"/>
        <v>0</v>
      </c>
      <c s="300"/>
      <c s="307"/>
      <c s="300"/>
      <c s="300"/>
      <c s="307"/>
      <c s="308"/>
      <c s="311">
        <f t="shared" si="100"/>
        <v>0</v>
      </c>
      <c s="310">
        <f t="shared" si="101"/>
        <v>0</v>
      </c>
      <c s="309"/>
      <c s="309"/>
      <c s="315"/>
    </row>
    <row r="1608" spans="6:18" ht="15.75">
      <c r="F1608" s="15">
        <f t="shared" si="102" ref="F1608:F1671">IF(G1608&gt;=1,(IF(LEN(R1608)=0,(IF(N1608&gt;=18,1,0)),0)),0)</f>
        <v>0</v>
      </c>
      <c s="299">
        <f t="shared" si="99"/>
        <v>0</v>
      </c>
      <c s="300"/>
      <c s="307"/>
      <c s="300"/>
      <c s="300"/>
      <c s="307"/>
      <c s="308"/>
      <c s="311">
        <f t="shared" si="100"/>
        <v>0</v>
      </c>
      <c s="310">
        <f t="shared" si="101"/>
        <v>0</v>
      </c>
      <c s="309"/>
      <c s="309"/>
      <c s="315"/>
    </row>
    <row r="1609" spans="6:18" ht="15.75">
      <c r="F1609" s="15">
        <f t="shared" si="102"/>
        <v>0</v>
      </c>
      <c s="299">
        <f t="shared" si="103" ref="G1609:G1672">IFERROR(IF(LEN(J1609)&gt;=2,(IF(LEN(L1609)&gt;=1,1,0)),0),0)</f>
        <v>0</v>
      </c>
      <c s="300"/>
      <c s="307"/>
      <c s="300"/>
      <c s="300"/>
      <c s="307"/>
      <c s="308"/>
      <c s="311">
        <f t="shared" si="104" ref="N1609:N1672">IFERROR(IF(G1609&gt;=1,(IF(M1608&gt;=$B$1,ROUNDDOWN(($A$1-M1609)/365,0),0)),0),0)</f>
        <v>0</v>
      </c>
      <c s="310">
        <f t="shared" si="105" ref="O1609:O1672">IF(N1609&gt;=18,ROUNDDOWN((($A$1-M1609)-N1609*365)/30,0),0)</f>
        <v>0</v>
      </c>
      <c s="309"/>
      <c s="309"/>
      <c s="315"/>
    </row>
    <row r="1610" spans="6:18" ht="15.75">
      <c r="F1610" s="15">
        <f t="shared" si="102"/>
        <v>0</v>
      </c>
      <c s="299">
        <f t="shared" si="103"/>
        <v>0</v>
      </c>
      <c s="300"/>
      <c s="307"/>
      <c s="300"/>
      <c s="300"/>
      <c s="307"/>
      <c s="308"/>
      <c s="311">
        <f t="shared" si="104"/>
        <v>0</v>
      </c>
      <c s="310">
        <f t="shared" si="105"/>
        <v>0</v>
      </c>
      <c s="309"/>
      <c s="309"/>
      <c s="315"/>
    </row>
    <row r="1611" spans="6:18" ht="15.75">
      <c r="F1611" s="15">
        <f t="shared" si="102"/>
        <v>0</v>
      </c>
      <c s="299">
        <f t="shared" si="103"/>
        <v>0</v>
      </c>
      <c s="300"/>
      <c s="307"/>
      <c s="300"/>
      <c s="300"/>
      <c s="307"/>
      <c s="308"/>
      <c s="311">
        <f t="shared" si="104"/>
        <v>0</v>
      </c>
      <c s="310">
        <f t="shared" si="105"/>
        <v>0</v>
      </c>
      <c s="309"/>
      <c s="309"/>
      <c s="315"/>
    </row>
    <row r="1612" spans="6:18" ht="15.75">
      <c r="F1612" s="15">
        <f t="shared" si="102"/>
        <v>0</v>
      </c>
      <c s="299">
        <f t="shared" si="103"/>
        <v>0</v>
      </c>
      <c s="300"/>
      <c s="307"/>
      <c s="300"/>
      <c s="300"/>
      <c s="307"/>
      <c s="308"/>
      <c s="311">
        <f t="shared" si="104"/>
        <v>0</v>
      </c>
      <c s="310">
        <f t="shared" si="105"/>
        <v>0</v>
      </c>
      <c s="309"/>
      <c s="309"/>
      <c s="315"/>
    </row>
    <row r="1613" spans="6:18" ht="15.75">
      <c r="F1613" s="15">
        <f t="shared" si="102"/>
        <v>0</v>
      </c>
      <c s="299">
        <f t="shared" si="103"/>
        <v>0</v>
      </c>
      <c s="300"/>
      <c s="307"/>
      <c s="300"/>
      <c s="300"/>
      <c s="307"/>
      <c s="308"/>
      <c s="311">
        <f t="shared" si="104"/>
        <v>0</v>
      </c>
      <c s="310">
        <f t="shared" si="105"/>
        <v>0</v>
      </c>
      <c s="309"/>
      <c s="309"/>
      <c s="315"/>
    </row>
    <row r="1614" spans="6:18" ht="15.75">
      <c r="F1614" s="15">
        <f t="shared" si="102"/>
        <v>0</v>
      </c>
      <c s="299">
        <f t="shared" si="103"/>
        <v>0</v>
      </c>
      <c s="300"/>
      <c s="307"/>
      <c s="300"/>
      <c s="300"/>
      <c s="307"/>
      <c s="308"/>
      <c s="311">
        <f t="shared" si="104"/>
        <v>0</v>
      </c>
      <c s="310">
        <f t="shared" si="105"/>
        <v>0</v>
      </c>
      <c s="309"/>
      <c s="309"/>
      <c s="315"/>
    </row>
    <row r="1615" spans="6:18" ht="15.75">
      <c r="F1615" s="15">
        <f t="shared" si="102"/>
        <v>0</v>
      </c>
      <c s="299">
        <f t="shared" si="103"/>
        <v>0</v>
      </c>
      <c s="300"/>
      <c s="307"/>
      <c s="300"/>
      <c s="300"/>
      <c s="307"/>
      <c s="308"/>
      <c s="311">
        <f t="shared" si="104"/>
        <v>0</v>
      </c>
      <c s="310">
        <f t="shared" si="105"/>
        <v>0</v>
      </c>
      <c s="309"/>
      <c s="309"/>
      <c s="315"/>
    </row>
    <row r="1616" spans="6:18" ht="15.75">
      <c r="F1616" s="15">
        <f t="shared" si="102"/>
        <v>0</v>
      </c>
      <c s="299">
        <f t="shared" si="103"/>
        <v>0</v>
      </c>
      <c s="300"/>
      <c s="307"/>
      <c s="300"/>
      <c s="300"/>
      <c s="307"/>
      <c s="308"/>
      <c s="311">
        <f t="shared" si="104"/>
        <v>0</v>
      </c>
      <c s="310">
        <f t="shared" si="105"/>
        <v>0</v>
      </c>
      <c s="309"/>
      <c s="309"/>
      <c s="315"/>
    </row>
    <row r="1617" spans="6:18" ht="15.75">
      <c r="F1617" s="15">
        <f t="shared" si="102"/>
        <v>0</v>
      </c>
      <c s="299">
        <f t="shared" si="103"/>
        <v>0</v>
      </c>
      <c s="300"/>
      <c s="307"/>
      <c s="300"/>
      <c s="300"/>
      <c s="307"/>
      <c s="308"/>
      <c s="311">
        <f t="shared" si="104"/>
        <v>0</v>
      </c>
      <c s="310">
        <f t="shared" si="105"/>
        <v>0</v>
      </c>
      <c s="309"/>
      <c s="309"/>
      <c s="315"/>
    </row>
    <row r="1618" spans="6:18" ht="15.75">
      <c r="F1618" s="15">
        <f t="shared" si="102"/>
        <v>0</v>
      </c>
      <c s="299">
        <f t="shared" si="103"/>
        <v>0</v>
      </c>
      <c s="300"/>
      <c s="307"/>
      <c s="300"/>
      <c s="300"/>
      <c s="307"/>
      <c s="308"/>
      <c s="311">
        <f t="shared" si="104"/>
        <v>0</v>
      </c>
      <c s="310">
        <f t="shared" si="105"/>
        <v>0</v>
      </c>
      <c s="309"/>
      <c s="309"/>
      <c s="315"/>
    </row>
    <row r="1619" spans="6:18" ht="15.75">
      <c r="F1619" s="15">
        <f t="shared" si="102"/>
        <v>0</v>
      </c>
      <c s="299">
        <f t="shared" si="103"/>
        <v>0</v>
      </c>
      <c s="300"/>
      <c s="307"/>
      <c s="300"/>
      <c s="300"/>
      <c s="307"/>
      <c s="308"/>
      <c s="311">
        <f t="shared" si="104"/>
        <v>0</v>
      </c>
      <c s="310">
        <f t="shared" si="105"/>
        <v>0</v>
      </c>
      <c s="309"/>
      <c s="309"/>
      <c s="315"/>
    </row>
    <row r="1620" spans="6:18" ht="15.75">
      <c r="F1620" s="15">
        <f t="shared" si="102"/>
        <v>0</v>
      </c>
      <c s="299">
        <f t="shared" si="103"/>
        <v>0</v>
      </c>
      <c s="300"/>
      <c s="307"/>
      <c s="300"/>
      <c s="300"/>
      <c s="307"/>
      <c s="308"/>
      <c s="311">
        <f t="shared" si="104"/>
        <v>0</v>
      </c>
      <c s="310">
        <f t="shared" si="105"/>
        <v>0</v>
      </c>
      <c s="309"/>
      <c s="309"/>
      <c s="315"/>
    </row>
    <row r="1621" spans="6:18" ht="15.75">
      <c r="F1621" s="15">
        <f t="shared" si="102"/>
        <v>0</v>
      </c>
      <c s="299">
        <f t="shared" si="103"/>
        <v>0</v>
      </c>
      <c s="300"/>
      <c s="307"/>
      <c s="300"/>
      <c s="300"/>
      <c s="307"/>
      <c s="308"/>
      <c s="311">
        <f t="shared" si="104"/>
        <v>0</v>
      </c>
      <c s="310">
        <f t="shared" si="105"/>
        <v>0</v>
      </c>
      <c s="309"/>
      <c s="309"/>
      <c s="315"/>
    </row>
    <row r="1622" spans="6:18" ht="15.75">
      <c r="F1622" s="15">
        <f t="shared" si="102"/>
        <v>0</v>
      </c>
      <c s="299">
        <f t="shared" si="103"/>
        <v>0</v>
      </c>
      <c s="300"/>
      <c s="307"/>
      <c s="300"/>
      <c s="300"/>
      <c s="307"/>
      <c s="308"/>
      <c s="311">
        <f t="shared" si="104"/>
        <v>0</v>
      </c>
      <c s="310">
        <f t="shared" si="105"/>
        <v>0</v>
      </c>
      <c s="309"/>
      <c s="309"/>
      <c s="315"/>
    </row>
    <row r="1623" spans="6:18" ht="15.75">
      <c r="F1623" s="15">
        <f t="shared" si="102"/>
        <v>0</v>
      </c>
      <c s="299">
        <f t="shared" si="103"/>
        <v>0</v>
      </c>
      <c s="300"/>
      <c s="307"/>
      <c s="300"/>
      <c s="300"/>
      <c s="307"/>
      <c s="308"/>
      <c s="311">
        <f t="shared" si="104"/>
        <v>0</v>
      </c>
      <c s="310">
        <f t="shared" si="105"/>
        <v>0</v>
      </c>
      <c s="309"/>
      <c s="309"/>
      <c s="315"/>
    </row>
    <row r="1624" spans="6:18" ht="15.75">
      <c r="F1624" s="15">
        <f t="shared" si="102"/>
        <v>0</v>
      </c>
      <c s="299">
        <f t="shared" si="103"/>
        <v>0</v>
      </c>
      <c s="300"/>
      <c s="307"/>
      <c s="300"/>
      <c s="300"/>
      <c s="307"/>
      <c s="308"/>
      <c s="311">
        <f t="shared" si="104"/>
        <v>0</v>
      </c>
      <c s="310">
        <f t="shared" si="105"/>
        <v>0</v>
      </c>
      <c s="309"/>
      <c s="309"/>
      <c s="315"/>
    </row>
    <row r="1625" spans="6:18" ht="15.75">
      <c r="F1625" s="15">
        <f t="shared" si="102"/>
        <v>0</v>
      </c>
      <c s="299">
        <f t="shared" si="103"/>
        <v>0</v>
      </c>
      <c s="300"/>
      <c s="307"/>
      <c s="300"/>
      <c s="300"/>
      <c s="307"/>
      <c s="308"/>
      <c s="311">
        <f t="shared" si="104"/>
        <v>0</v>
      </c>
      <c s="310">
        <f t="shared" si="105"/>
        <v>0</v>
      </c>
      <c s="309"/>
      <c s="309"/>
      <c s="315"/>
    </row>
    <row r="1626" spans="6:18" ht="15.75">
      <c r="F1626" s="15">
        <f t="shared" si="102"/>
        <v>0</v>
      </c>
      <c s="299">
        <f t="shared" si="103"/>
        <v>0</v>
      </c>
      <c s="300"/>
      <c s="307"/>
      <c s="300"/>
      <c s="300"/>
      <c s="307"/>
      <c s="308"/>
      <c s="311">
        <f t="shared" si="104"/>
        <v>0</v>
      </c>
      <c s="310">
        <f t="shared" si="105"/>
        <v>0</v>
      </c>
      <c s="309"/>
      <c s="309"/>
      <c s="315"/>
    </row>
    <row r="1627" spans="6:18" ht="15.75">
      <c r="F1627" s="15">
        <f t="shared" si="102"/>
        <v>0</v>
      </c>
      <c s="299">
        <f t="shared" si="103"/>
        <v>0</v>
      </c>
      <c s="300"/>
      <c s="307"/>
      <c s="300"/>
      <c s="300"/>
      <c s="307"/>
      <c s="308"/>
      <c s="311">
        <f t="shared" si="104"/>
        <v>0</v>
      </c>
      <c s="310">
        <f t="shared" si="105"/>
        <v>0</v>
      </c>
      <c s="309"/>
      <c s="309"/>
      <c s="315"/>
    </row>
    <row r="1628" spans="6:18" ht="15.75">
      <c r="F1628" s="15">
        <f t="shared" si="102"/>
        <v>0</v>
      </c>
      <c s="299">
        <f t="shared" si="103"/>
        <v>0</v>
      </c>
      <c s="300"/>
      <c s="307"/>
      <c s="300"/>
      <c s="300"/>
      <c s="307"/>
      <c s="308"/>
      <c s="311">
        <f t="shared" si="104"/>
        <v>0</v>
      </c>
      <c s="310">
        <f t="shared" si="105"/>
        <v>0</v>
      </c>
      <c s="309"/>
      <c s="309"/>
      <c s="315"/>
    </row>
    <row r="1629" spans="6:18" ht="15.75">
      <c r="F1629" s="15">
        <f t="shared" si="102"/>
        <v>0</v>
      </c>
      <c s="299">
        <f t="shared" si="103"/>
        <v>0</v>
      </c>
      <c s="300"/>
      <c s="307"/>
      <c s="300"/>
      <c s="300"/>
      <c s="307"/>
      <c s="308"/>
      <c s="311">
        <f t="shared" si="104"/>
        <v>0</v>
      </c>
      <c s="310">
        <f t="shared" si="105"/>
        <v>0</v>
      </c>
      <c s="309"/>
      <c s="309"/>
      <c s="315"/>
    </row>
    <row r="1630" spans="6:18" ht="15.75">
      <c r="F1630" s="15">
        <f t="shared" si="102"/>
        <v>0</v>
      </c>
      <c s="299">
        <f t="shared" si="103"/>
        <v>0</v>
      </c>
      <c s="300"/>
      <c s="307"/>
      <c s="300"/>
      <c s="300"/>
      <c s="307"/>
      <c s="308"/>
      <c s="311">
        <f t="shared" si="104"/>
        <v>0</v>
      </c>
      <c s="310">
        <f t="shared" si="105"/>
        <v>0</v>
      </c>
      <c s="309"/>
      <c s="309"/>
      <c s="315"/>
    </row>
    <row r="1631" spans="6:18" ht="15.75">
      <c r="F1631" s="15">
        <f t="shared" si="102"/>
        <v>0</v>
      </c>
      <c s="299">
        <f t="shared" si="103"/>
        <v>0</v>
      </c>
      <c s="300"/>
      <c s="307"/>
      <c s="300"/>
      <c s="300"/>
      <c s="307"/>
      <c s="308"/>
      <c s="311">
        <f t="shared" si="104"/>
        <v>0</v>
      </c>
      <c s="310">
        <f t="shared" si="105"/>
        <v>0</v>
      </c>
      <c s="309"/>
      <c s="309"/>
      <c s="315"/>
    </row>
    <row r="1632" spans="6:18" ht="15.75">
      <c r="F1632" s="15">
        <f t="shared" si="102"/>
        <v>0</v>
      </c>
      <c s="299">
        <f t="shared" si="103"/>
        <v>0</v>
      </c>
      <c s="300"/>
      <c s="307"/>
      <c s="300"/>
      <c s="300"/>
      <c s="307"/>
      <c s="308"/>
      <c s="311">
        <f t="shared" si="104"/>
        <v>0</v>
      </c>
      <c s="310">
        <f t="shared" si="105"/>
        <v>0</v>
      </c>
      <c s="309"/>
      <c s="309"/>
      <c s="315"/>
    </row>
    <row r="1633" spans="6:18" ht="15.75">
      <c r="F1633" s="15">
        <f t="shared" si="102"/>
        <v>0</v>
      </c>
      <c s="299">
        <f t="shared" si="103"/>
        <v>0</v>
      </c>
      <c s="300"/>
      <c s="307"/>
      <c s="300"/>
      <c s="300"/>
      <c s="307"/>
      <c s="308"/>
      <c s="311">
        <f t="shared" si="104"/>
        <v>0</v>
      </c>
      <c s="310">
        <f t="shared" si="105"/>
        <v>0</v>
      </c>
      <c s="309"/>
      <c s="309"/>
      <c s="315"/>
    </row>
    <row r="1634" spans="6:18" ht="15.75">
      <c r="F1634" s="15">
        <f t="shared" si="102"/>
        <v>0</v>
      </c>
      <c s="299">
        <f t="shared" si="103"/>
        <v>0</v>
      </c>
      <c s="300"/>
      <c s="307"/>
      <c s="300"/>
      <c s="300"/>
      <c s="307"/>
      <c s="308"/>
      <c s="311">
        <f t="shared" si="104"/>
        <v>0</v>
      </c>
      <c s="310">
        <f t="shared" si="105"/>
        <v>0</v>
      </c>
      <c s="309"/>
      <c s="309"/>
      <c s="315"/>
    </row>
    <row r="1635" spans="6:18" ht="15.75">
      <c r="F1635" s="15">
        <f t="shared" si="102"/>
        <v>0</v>
      </c>
      <c s="299">
        <f t="shared" si="103"/>
        <v>0</v>
      </c>
      <c s="300"/>
      <c s="307"/>
      <c s="300"/>
      <c s="300"/>
      <c s="307"/>
      <c s="308"/>
      <c s="311">
        <f t="shared" si="104"/>
        <v>0</v>
      </c>
      <c s="310">
        <f t="shared" si="105"/>
        <v>0</v>
      </c>
      <c s="309"/>
      <c s="309"/>
      <c s="315"/>
    </row>
    <row r="1636" spans="6:18" ht="15.75">
      <c r="F1636" s="15">
        <f t="shared" si="102"/>
        <v>0</v>
      </c>
      <c s="299">
        <f t="shared" si="103"/>
        <v>0</v>
      </c>
      <c s="300"/>
      <c s="307"/>
      <c s="300"/>
      <c s="300"/>
      <c s="307"/>
      <c s="308"/>
      <c s="311">
        <f t="shared" si="104"/>
        <v>0</v>
      </c>
      <c s="310">
        <f t="shared" si="105"/>
        <v>0</v>
      </c>
      <c s="309"/>
      <c s="309"/>
      <c s="315"/>
    </row>
    <row r="1637" spans="6:18" ht="15.75">
      <c r="F1637" s="15">
        <f t="shared" si="102"/>
        <v>0</v>
      </c>
      <c s="299">
        <f t="shared" si="103"/>
        <v>0</v>
      </c>
      <c s="300"/>
      <c s="307"/>
      <c s="300"/>
      <c s="300"/>
      <c s="307"/>
      <c s="308"/>
      <c s="311">
        <f t="shared" si="104"/>
        <v>0</v>
      </c>
      <c s="310">
        <f t="shared" si="105"/>
        <v>0</v>
      </c>
      <c s="309"/>
      <c s="309"/>
      <c s="315"/>
    </row>
    <row r="1638" spans="6:18" ht="15.75">
      <c r="F1638" s="15">
        <f t="shared" si="102"/>
        <v>0</v>
      </c>
      <c s="299">
        <f t="shared" si="103"/>
        <v>0</v>
      </c>
      <c s="300"/>
      <c s="307"/>
      <c s="300"/>
      <c s="300"/>
      <c s="307"/>
      <c s="308"/>
      <c s="311">
        <f t="shared" si="104"/>
        <v>0</v>
      </c>
      <c s="310">
        <f t="shared" si="105"/>
        <v>0</v>
      </c>
      <c s="309"/>
      <c s="309"/>
      <c s="315"/>
    </row>
    <row r="1639" spans="6:18" ht="15.75">
      <c r="F1639" s="15">
        <f t="shared" si="102"/>
        <v>0</v>
      </c>
      <c s="299">
        <f t="shared" si="103"/>
        <v>0</v>
      </c>
      <c s="300"/>
      <c s="307"/>
      <c s="300"/>
      <c s="300"/>
      <c s="307"/>
      <c s="308"/>
      <c s="311">
        <f t="shared" si="104"/>
        <v>0</v>
      </c>
      <c s="310">
        <f t="shared" si="105"/>
        <v>0</v>
      </c>
      <c s="309"/>
      <c s="309"/>
      <c s="315"/>
    </row>
    <row r="1640" spans="6:18" ht="15.75">
      <c r="F1640" s="15">
        <f t="shared" si="102"/>
        <v>0</v>
      </c>
      <c s="299">
        <f t="shared" si="103"/>
        <v>0</v>
      </c>
      <c s="300"/>
      <c s="307"/>
      <c s="300"/>
      <c s="300"/>
      <c s="307"/>
      <c s="308"/>
      <c s="311">
        <f t="shared" si="104"/>
        <v>0</v>
      </c>
      <c s="310">
        <f t="shared" si="105"/>
        <v>0</v>
      </c>
      <c s="309"/>
      <c s="309"/>
      <c s="315"/>
    </row>
    <row r="1641" spans="6:18" ht="15.75">
      <c r="F1641" s="15">
        <f t="shared" si="102"/>
        <v>0</v>
      </c>
      <c s="299">
        <f t="shared" si="103"/>
        <v>0</v>
      </c>
      <c s="300"/>
      <c s="307"/>
      <c s="300"/>
      <c s="300"/>
      <c s="307"/>
      <c s="308"/>
      <c s="311">
        <f t="shared" si="104"/>
        <v>0</v>
      </c>
      <c s="310">
        <f t="shared" si="105"/>
        <v>0</v>
      </c>
      <c s="309"/>
      <c s="309"/>
      <c s="315"/>
    </row>
    <row r="1642" spans="6:18" ht="15.75">
      <c r="F1642" s="15">
        <f t="shared" si="102"/>
        <v>0</v>
      </c>
      <c s="299">
        <f t="shared" si="103"/>
        <v>0</v>
      </c>
      <c s="300"/>
      <c s="307"/>
      <c s="300"/>
      <c s="300"/>
      <c s="307"/>
      <c s="308"/>
      <c s="311">
        <f t="shared" si="104"/>
        <v>0</v>
      </c>
      <c s="310">
        <f t="shared" si="105"/>
        <v>0</v>
      </c>
      <c s="309"/>
      <c s="309"/>
      <c s="315"/>
    </row>
    <row r="1643" spans="6:18" ht="15.75">
      <c r="F1643" s="15">
        <f t="shared" si="102"/>
        <v>0</v>
      </c>
      <c s="299">
        <f t="shared" si="103"/>
        <v>0</v>
      </c>
      <c s="300"/>
      <c s="307"/>
      <c s="300"/>
      <c s="300"/>
      <c s="307"/>
      <c s="308"/>
      <c s="311">
        <f t="shared" si="104"/>
        <v>0</v>
      </c>
      <c s="310">
        <f t="shared" si="105"/>
        <v>0</v>
      </c>
      <c s="309"/>
      <c s="309"/>
      <c s="315"/>
    </row>
    <row r="1644" spans="6:18" ht="15.75">
      <c r="F1644" s="15">
        <f t="shared" si="102"/>
        <v>0</v>
      </c>
      <c s="299">
        <f t="shared" si="103"/>
        <v>0</v>
      </c>
      <c s="300"/>
      <c s="307"/>
      <c s="300"/>
      <c s="300"/>
      <c s="307"/>
      <c s="308"/>
      <c s="311">
        <f t="shared" si="104"/>
        <v>0</v>
      </c>
      <c s="310">
        <f t="shared" si="105"/>
        <v>0</v>
      </c>
      <c s="309"/>
      <c s="309"/>
      <c s="315"/>
    </row>
    <row r="1645" spans="6:18" ht="15.75">
      <c r="F1645" s="15">
        <f t="shared" si="102"/>
        <v>0</v>
      </c>
      <c s="299">
        <f t="shared" si="103"/>
        <v>0</v>
      </c>
      <c s="300"/>
      <c s="307"/>
      <c s="300"/>
      <c s="300"/>
      <c s="307"/>
      <c s="308"/>
      <c s="311">
        <f t="shared" si="104"/>
        <v>0</v>
      </c>
      <c s="310">
        <f t="shared" si="105"/>
        <v>0</v>
      </c>
      <c s="309"/>
      <c s="309"/>
      <c s="315"/>
    </row>
    <row r="1646" spans="6:18" ht="15.75">
      <c r="F1646" s="15">
        <f t="shared" si="102"/>
        <v>0</v>
      </c>
      <c s="299">
        <f t="shared" si="103"/>
        <v>0</v>
      </c>
      <c s="300"/>
      <c s="307"/>
      <c s="300"/>
      <c s="300"/>
      <c s="307"/>
      <c s="308"/>
      <c s="311">
        <f t="shared" si="104"/>
        <v>0</v>
      </c>
      <c s="310">
        <f t="shared" si="105"/>
        <v>0</v>
      </c>
      <c s="309"/>
      <c s="309"/>
      <c s="315"/>
    </row>
    <row r="1647" spans="6:18" ht="15.75">
      <c r="F1647" s="15">
        <f t="shared" si="102"/>
        <v>0</v>
      </c>
      <c s="299">
        <f t="shared" si="103"/>
        <v>0</v>
      </c>
      <c s="300"/>
      <c s="307"/>
      <c s="300"/>
      <c s="300"/>
      <c s="307"/>
      <c s="308"/>
      <c s="311">
        <f t="shared" si="104"/>
        <v>0</v>
      </c>
      <c s="310">
        <f t="shared" si="105"/>
        <v>0</v>
      </c>
      <c s="309"/>
      <c s="309"/>
      <c s="315"/>
    </row>
    <row r="1648" spans="6:18" ht="15.75">
      <c r="F1648" s="15">
        <f t="shared" si="102"/>
        <v>0</v>
      </c>
      <c s="299">
        <f t="shared" si="103"/>
        <v>0</v>
      </c>
      <c s="300"/>
      <c s="307"/>
      <c s="300"/>
      <c s="300"/>
      <c s="307"/>
      <c s="308"/>
      <c s="311">
        <f t="shared" si="104"/>
        <v>0</v>
      </c>
      <c s="310">
        <f t="shared" si="105"/>
        <v>0</v>
      </c>
      <c s="309"/>
      <c s="309"/>
      <c s="315"/>
    </row>
    <row r="1649" spans="6:18" ht="15.75">
      <c r="F1649" s="15">
        <f t="shared" si="102"/>
        <v>0</v>
      </c>
      <c s="299">
        <f t="shared" si="103"/>
        <v>0</v>
      </c>
      <c s="300"/>
      <c s="307"/>
      <c s="300"/>
      <c s="300"/>
      <c s="307"/>
      <c s="308"/>
      <c s="311">
        <f t="shared" si="104"/>
        <v>0</v>
      </c>
      <c s="310">
        <f t="shared" si="105"/>
        <v>0</v>
      </c>
      <c s="309"/>
      <c s="309"/>
      <c s="315"/>
    </row>
    <row r="1650" spans="6:18" ht="15.75">
      <c r="F1650" s="15">
        <f t="shared" si="102"/>
        <v>0</v>
      </c>
      <c s="299">
        <f t="shared" si="103"/>
        <v>0</v>
      </c>
      <c s="300"/>
      <c s="307"/>
      <c s="300"/>
      <c s="300"/>
      <c s="307"/>
      <c s="308"/>
      <c s="311">
        <f t="shared" si="104"/>
        <v>0</v>
      </c>
      <c s="310">
        <f t="shared" si="105"/>
        <v>0</v>
      </c>
      <c s="309"/>
      <c s="309"/>
      <c s="315"/>
    </row>
    <row r="1651" spans="6:18" ht="15.75">
      <c r="F1651" s="15">
        <f t="shared" si="102"/>
        <v>0</v>
      </c>
      <c s="299">
        <f t="shared" si="103"/>
        <v>0</v>
      </c>
      <c s="300"/>
      <c s="307"/>
      <c s="300"/>
      <c s="300"/>
      <c s="307"/>
      <c s="308"/>
      <c s="311">
        <f t="shared" si="104"/>
        <v>0</v>
      </c>
      <c s="310">
        <f t="shared" si="105"/>
        <v>0</v>
      </c>
      <c s="309"/>
      <c s="309"/>
      <c s="315"/>
    </row>
    <row r="1652" spans="6:18" ht="15.75">
      <c r="F1652" s="15">
        <f t="shared" si="102"/>
        <v>0</v>
      </c>
      <c s="299">
        <f t="shared" si="103"/>
        <v>0</v>
      </c>
      <c s="300"/>
      <c s="307"/>
      <c s="300"/>
      <c s="300"/>
      <c s="307"/>
      <c s="308"/>
      <c s="311">
        <f t="shared" si="104"/>
        <v>0</v>
      </c>
      <c s="310">
        <f t="shared" si="105"/>
        <v>0</v>
      </c>
      <c s="309"/>
      <c s="309"/>
      <c s="315"/>
    </row>
    <row r="1653" spans="6:18" ht="15.75">
      <c r="F1653" s="15">
        <f t="shared" si="102"/>
        <v>0</v>
      </c>
      <c s="299">
        <f t="shared" si="103"/>
        <v>0</v>
      </c>
      <c s="300"/>
      <c s="307"/>
      <c s="300"/>
      <c s="300"/>
      <c s="307"/>
      <c s="308"/>
      <c s="311">
        <f t="shared" si="104"/>
        <v>0</v>
      </c>
      <c s="310">
        <f t="shared" si="105"/>
        <v>0</v>
      </c>
      <c s="309"/>
      <c s="309"/>
      <c s="315"/>
    </row>
    <row r="1654" spans="6:18" ht="15.75">
      <c r="F1654" s="15">
        <f t="shared" si="102"/>
        <v>0</v>
      </c>
      <c s="299">
        <f t="shared" si="103"/>
        <v>0</v>
      </c>
      <c s="300"/>
      <c s="307"/>
      <c s="300"/>
      <c s="300"/>
      <c s="307"/>
      <c s="308"/>
      <c s="311">
        <f t="shared" si="104"/>
        <v>0</v>
      </c>
      <c s="310">
        <f t="shared" si="105"/>
        <v>0</v>
      </c>
      <c s="309"/>
      <c s="309"/>
      <c s="315"/>
    </row>
    <row r="1655" spans="6:18" ht="15.75">
      <c r="F1655" s="15">
        <f t="shared" si="102"/>
        <v>0</v>
      </c>
      <c s="299">
        <f t="shared" si="103"/>
        <v>0</v>
      </c>
      <c s="300"/>
      <c s="307"/>
      <c s="300"/>
      <c s="300"/>
      <c s="307"/>
      <c s="308"/>
      <c s="311">
        <f t="shared" si="104"/>
        <v>0</v>
      </c>
      <c s="310">
        <f t="shared" si="105"/>
        <v>0</v>
      </c>
      <c s="309"/>
      <c s="309"/>
      <c s="315"/>
    </row>
    <row r="1656" spans="6:18" ht="15.75">
      <c r="F1656" s="15">
        <f t="shared" si="102"/>
        <v>0</v>
      </c>
      <c s="299">
        <f t="shared" si="103"/>
        <v>0</v>
      </c>
      <c s="300"/>
      <c s="307"/>
      <c s="300"/>
      <c s="300"/>
      <c s="307"/>
      <c s="308"/>
      <c s="311">
        <f t="shared" si="104"/>
        <v>0</v>
      </c>
      <c s="310">
        <f t="shared" si="105"/>
        <v>0</v>
      </c>
      <c s="309"/>
      <c s="309"/>
      <c s="315"/>
    </row>
    <row r="1657" spans="6:18" ht="15.75">
      <c r="F1657" s="15">
        <f t="shared" si="102"/>
        <v>0</v>
      </c>
      <c s="299">
        <f t="shared" si="103"/>
        <v>0</v>
      </c>
      <c s="300"/>
      <c s="307"/>
      <c s="300"/>
      <c s="300"/>
      <c s="307"/>
      <c s="308"/>
      <c s="311">
        <f t="shared" si="104"/>
        <v>0</v>
      </c>
      <c s="310">
        <f t="shared" si="105"/>
        <v>0</v>
      </c>
      <c s="309"/>
      <c s="309"/>
      <c s="315"/>
    </row>
    <row r="1658" spans="6:18" ht="15.75">
      <c r="F1658" s="15">
        <f t="shared" si="102"/>
        <v>0</v>
      </c>
      <c s="299">
        <f t="shared" si="103"/>
        <v>0</v>
      </c>
      <c s="300"/>
      <c s="307"/>
      <c s="300"/>
      <c s="300"/>
      <c s="307"/>
      <c s="308"/>
      <c s="311">
        <f t="shared" si="104"/>
        <v>0</v>
      </c>
      <c s="310">
        <f t="shared" si="105"/>
        <v>0</v>
      </c>
      <c s="309"/>
      <c s="309"/>
      <c s="315"/>
    </row>
    <row r="1659" spans="6:18" ht="15.75">
      <c r="F1659" s="15">
        <f t="shared" si="102"/>
        <v>0</v>
      </c>
      <c s="299">
        <f t="shared" si="103"/>
        <v>0</v>
      </c>
      <c s="300"/>
      <c s="307"/>
      <c s="300"/>
      <c s="300"/>
      <c s="307"/>
      <c s="308"/>
      <c s="311">
        <f t="shared" si="104"/>
        <v>0</v>
      </c>
      <c s="310">
        <f t="shared" si="105"/>
        <v>0</v>
      </c>
      <c s="309"/>
      <c s="309"/>
      <c s="315"/>
    </row>
    <row r="1660" spans="6:18" ht="15.75">
      <c r="F1660" s="15">
        <f t="shared" si="102"/>
        <v>0</v>
      </c>
      <c s="299">
        <f t="shared" si="103"/>
        <v>0</v>
      </c>
      <c s="300"/>
      <c s="307"/>
      <c s="300"/>
      <c s="300"/>
      <c s="307"/>
      <c s="308"/>
      <c s="311">
        <f t="shared" si="104"/>
        <v>0</v>
      </c>
      <c s="310">
        <f t="shared" si="105"/>
        <v>0</v>
      </c>
      <c s="309"/>
      <c s="309"/>
      <c s="315"/>
    </row>
    <row r="1661" spans="6:18" ht="15.75">
      <c r="F1661" s="15">
        <f t="shared" si="102"/>
        <v>0</v>
      </c>
      <c s="299">
        <f t="shared" si="103"/>
        <v>0</v>
      </c>
      <c s="300"/>
      <c s="307"/>
      <c s="300"/>
      <c s="300"/>
      <c s="307"/>
      <c s="308"/>
      <c s="311">
        <f t="shared" si="104"/>
        <v>0</v>
      </c>
      <c s="310">
        <f t="shared" si="105"/>
        <v>0</v>
      </c>
      <c s="309"/>
      <c s="309"/>
      <c s="315"/>
    </row>
    <row r="1662" spans="6:18" ht="15.75">
      <c r="F1662" s="15">
        <f t="shared" si="102"/>
        <v>0</v>
      </c>
      <c s="299">
        <f t="shared" si="103"/>
        <v>0</v>
      </c>
      <c s="300"/>
      <c s="307"/>
      <c s="300"/>
      <c s="300"/>
      <c s="307"/>
      <c s="308"/>
      <c s="311">
        <f t="shared" si="104"/>
        <v>0</v>
      </c>
      <c s="310">
        <f t="shared" si="105"/>
        <v>0</v>
      </c>
      <c s="309"/>
      <c s="309"/>
      <c s="315"/>
    </row>
    <row r="1663" spans="6:18" ht="15.75">
      <c r="F1663" s="15">
        <f t="shared" si="102"/>
        <v>0</v>
      </c>
      <c s="299">
        <f t="shared" si="103"/>
        <v>0</v>
      </c>
      <c s="300"/>
      <c s="307"/>
      <c s="300"/>
      <c s="300"/>
      <c s="307"/>
      <c s="308"/>
      <c s="311">
        <f t="shared" si="104"/>
        <v>0</v>
      </c>
      <c s="310">
        <f t="shared" si="105"/>
        <v>0</v>
      </c>
      <c s="309"/>
      <c s="309"/>
      <c s="315"/>
    </row>
    <row r="1664" spans="6:18" ht="15.75">
      <c r="F1664" s="15">
        <f t="shared" si="102"/>
        <v>0</v>
      </c>
      <c s="299">
        <f t="shared" si="103"/>
        <v>0</v>
      </c>
      <c s="300"/>
      <c s="307"/>
      <c s="300"/>
      <c s="300"/>
      <c s="307"/>
      <c s="308"/>
      <c s="311">
        <f t="shared" si="104"/>
        <v>0</v>
      </c>
      <c s="310">
        <f t="shared" si="105"/>
        <v>0</v>
      </c>
      <c s="309"/>
      <c s="309"/>
      <c s="315"/>
    </row>
    <row r="1665" spans="6:18" ht="15.75">
      <c r="F1665" s="15">
        <f t="shared" si="102"/>
        <v>0</v>
      </c>
      <c s="299">
        <f t="shared" si="103"/>
        <v>0</v>
      </c>
      <c s="300"/>
      <c s="307"/>
      <c s="300"/>
      <c s="300"/>
      <c s="307"/>
      <c s="308"/>
      <c s="311">
        <f t="shared" si="104"/>
        <v>0</v>
      </c>
      <c s="310">
        <f t="shared" si="105"/>
        <v>0</v>
      </c>
      <c s="309"/>
      <c s="309"/>
      <c s="315"/>
    </row>
    <row r="1666" spans="6:18" ht="15.75">
      <c r="F1666" s="15">
        <f t="shared" si="102"/>
        <v>0</v>
      </c>
      <c s="299">
        <f t="shared" si="103"/>
        <v>0</v>
      </c>
      <c s="300"/>
      <c s="307"/>
      <c s="300"/>
      <c s="300"/>
      <c s="307"/>
      <c s="308"/>
      <c s="311">
        <f t="shared" si="104"/>
        <v>0</v>
      </c>
      <c s="310">
        <f t="shared" si="105"/>
        <v>0</v>
      </c>
      <c s="309"/>
      <c s="309"/>
      <c s="315"/>
    </row>
    <row r="1667" spans="6:18" ht="15.75">
      <c r="F1667" s="15">
        <f t="shared" si="102"/>
        <v>0</v>
      </c>
      <c s="299">
        <f t="shared" si="103"/>
        <v>0</v>
      </c>
      <c s="300"/>
      <c s="307"/>
      <c s="300"/>
      <c s="300"/>
      <c s="307"/>
      <c s="308"/>
      <c s="311">
        <f t="shared" si="104"/>
        <v>0</v>
      </c>
      <c s="310">
        <f t="shared" si="105"/>
        <v>0</v>
      </c>
      <c s="309"/>
      <c s="309"/>
      <c s="315"/>
    </row>
    <row r="1668" spans="6:18" ht="15.75">
      <c r="F1668" s="15">
        <f t="shared" si="102"/>
        <v>0</v>
      </c>
      <c s="299">
        <f t="shared" si="103"/>
        <v>0</v>
      </c>
      <c s="300"/>
      <c s="307"/>
      <c s="300"/>
      <c s="300"/>
      <c s="307"/>
      <c s="308"/>
      <c s="311">
        <f t="shared" si="104"/>
        <v>0</v>
      </c>
      <c s="310">
        <f t="shared" si="105"/>
        <v>0</v>
      </c>
      <c s="309"/>
      <c s="309"/>
      <c s="315"/>
    </row>
    <row r="1669" spans="6:18" ht="15.75">
      <c r="F1669" s="15">
        <f t="shared" si="102"/>
        <v>0</v>
      </c>
      <c s="299">
        <f t="shared" si="103"/>
        <v>0</v>
      </c>
      <c s="300"/>
      <c s="307"/>
      <c s="300"/>
      <c s="300"/>
      <c s="307"/>
      <c s="308"/>
      <c s="311">
        <f t="shared" si="104"/>
        <v>0</v>
      </c>
      <c s="310">
        <f t="shared" si="105"/>
        <v>0</v>
      </c>
      <c s="309"/>
      <c s="309"/>
      <c s="315"/>
    </row>
    <row r="1670" spans="6:18" ht="15.75">
      <c r="F1670" s="15">
        <f t="shared" si="102"/>
        <v>0</v>
      </c>
      <c s="299">
        <f t="shared" si="103"/>
        <v>0</v>
      </c>
      <c s="300"/>
      <c s="307"/>
      <c s="300"/>
      <c s="300"/>
      <c s="307"/>
      <c s="308"/>
      <c s="311">
        <f t="shared" si="104"/>
        <v>0</v>
      </c>
      <c s="310">
        <f t="shared" si="105"/>
        <v>0</v>
      </c>
      <c s="309"/>
      <c s="309"/>
      <c s="315"/>
    </row>
    <row r="1671" spans="6:18" ht="15.75">
      <c r="F1671" s="15">
        <f t="shared" si="102"/>
        <v>0</v>
      </c>
      <c s="299">
        <f t="shared" si="103"/>
        <v>0</v>
      </c>
      <c s="300"/>
      <c s="307"/>
      <c s="300"/>
      <c s="300"/>
      <c s="307"/>
      <c s="308"/>
      <c s="311">
        <f t="shared" si="104"/>
        <v>0</v>
      </c>
      <c s="310">
        <f t="shared" si="105"/>
        <v>0</v>
      </c>
      <c s="309"/>
      <c s="309"/>
      <c s="315"/>
    </row>
    <row r="1672" spans="6:18" ht="15.75">
      <c r="F1672" s="15">
        <f t="shared" si="106" ref="F1672:F1735">IF(G1672&gt;=1,(IF(LEN(R1672)=0,(IF(N1672&gt;=18,1,0)),0)),0)</f>
        <v>0</v>
      </c>
      <c s="299">
        <f t="shared" si="103"/>
        <v>0</v>
      </c>
      <c s="300"/>
      <c s="307"/>
      <c s="300"/>
      <c s="300"/>
      <c s="307"/>
      <c s="308"/>
      <c s="311">
        <f t="shared" si="104"/>
        <v>0</v>
      </c>
      <c s="310">
        <f t="shared" si="105"/>
        <v>0</v>
      </c>
      <c s="309"/>
      <c s="309"/>
      <c s="315"/>
    </row>
    <row r="1673" spans="6:18" ht="15.75">
      <c r="F1673" s="15">
        <f t="shared" si="106"/>
        <v>0</v>
      </c>
      <c s="299">
        <f t="shared" si="107" ref="G1673:G1736">IFERROR(IF(LEN(J1673)&gt;=2,(IF(LEN(L1673)&gt;=1,1,0)),0),0)</f>
        <v>0</v>
      </c>
      <c s="300"/>
      <c s="307"/>
      <c s="300"/>
      <c s="300"/>
      <c s="307"/>
      <c s="308"/>
      <c s="311">
        <f t="shared" si="108" ref="N1673:N1736">IFERROR(IF(G1673&gt;=1,(IF(M1672&gt;=$B$1,ROUNDDOWN(($A$1-M1673)/365,0),0)),0),0)</f>
        <v>0</v>
      </c>
      <c s="310">
        <f t="shared" si="109" ref="O1673:O1736">IF(N1673&gt;=18,ROUNDDOWN((($A$1-M1673)-N1673*365)/30,0),0)</f>
        <v>0</v>
      </c>
      <c s="309"/>
      <c s="309"/>
      <c s="315"/>
    </row>
    <row r="1674" spans="6:18" ht="15.75">
      <c r="F1674" s="15">
        <f t="shared" si="106"/>
        <v>0</v>
      </c>
      <c s="299">
        <f t="shared" si="107"/>
        <v>0</v>
      </c>
      <c s="300"/>
      <c s="307"/>
      <c s="300"/>
      <c s="300"/>
      <c s="307"/>
      <c s="308"/>
      <c s="311">
        <f t="shared" si="108"/>
        <v>0</v>
      </c>
      <c s="310">
        <f t="shared" si="109"/>
        <v>0</v>
      </c>
      <c s="309"/>
      <c s="309"/>
      <c s="315"/>
    </row>
    <row r="1675" spans="6:18" ht="15.75">
      <c r="F1675" s="15">
        <f t="shared" si="106"/>
        <v>0</v>
      </c>
      <c s="299">
        <f t="shared" si="107"/>
        <v>0</v>
      </c>
      <c s="300"/>
      <c s="307"/>
      <c s="300"/>
      <c s="300"/>
      <c s="307"/>
      <c s="308"/>
      <c s="311">
        <f t="shared" si="108"/>
        <v>0</v>
      </c>
      <c s="310">
        <f t="shared" si="109"/>
        <v>0</v>
      </c>
      <c s="309"/>
      <c s="309"/>
      <c s="315"/>
    </row>
    <row r="1676" spans="6:18" ht="15.75">
      <c r="F1676" s="15">
        <f t="shared" si="106"/>
        <v>0</v>
      </c>
      <c s="299">
        <f t="shared" si="107"/>
        <v>0</v>
      </c>
      <c s="300"/>
      <c s="307"/>
      <c s="300"/>
      <c s="300"/>
      <c s="307"/>
      <c s="308"/>
      <c s="311">
        <f t="shared" si="108"/>
        <v>0</v>
      </c>
      <c s="310">
        <f t="shared" si="109"/>
        <v>0</v>
      </c>
      <c s="309"/>
      <c s="309"/>
      <c s="315"/>
    </row>
    <row r="1677" spans="6:18" ht="15.75">
      <c r="F1677" s="15">
        <f t="shared" si="106"/>
        <v>0</v>
      </c>
      <c s="299">
        <f t="shared" si="107"/>
        <v>0</v>
      </c>
      <c s="300"/>
      <c s="307"/>
      <c s="300"/>
      <c s="300"/>
      <c s="307"/>
      <c s="308"/>
      <c s="311">
        <f t="shared" si="108"/>
        <v>0</v>
      </c>
      <c s="310">
        <f t="shared" si="109"/>
        <v>0</v>
      </c>
      <c s="309"/>
      <c s="309"/>
      <c s="315"/>
    </row>
    <row r="1678" spans="6:18" ht="15.75">
      <c r="F1678" s="15">
        <f t="shared" si="106"/>
        <v>0</v>
      </c>
      <c s="299">
        <f t="shared" si="107"/>
        <v>0</v>
      </c>
      <c s="300"/>
      <c s="307"/>
      <c s="300"/>
      <c s="300"/>
      <c s="307"/>
      <c s="308"/>
      <c s="311">
        <f t="shared" si="108"/>
        <v>0</v>
      </c>
      <c s="310">
        <f t="shared" si="109"/>
        <v>0</v>
      </c>
      <c s="309"/>
      <c s="309"/>
      <c s="315"/>
    </row>
    <row r="1679" spans="6:18" ht="15.75">
      <c r="F1679" s="15">
        <f t="shared" si="106"/>
        <v>0</v>
      </c>
      <c s="299">
        <f t="shared" si="107"/>
        <v>0</v>
      </c>
      <c s="300"/>
      <c s="307"/>
      <c s="300"/>
      <c s="300"/>
      <c s="307"/>
      <c s="308"/>
      <c s="311">
        <f t="shared" si="108"/>
        <v>0</v>
      </c>
      <c s="310">
        <f t="shared" si="109"/>
        <v>0</v>
      </c>
      <c s="309"/>
      <c s="309"/>
      <c s="315"/>
    </row>
    <row r="1680" spans="6:18" ht="15.75">
      <c r="F1680" s="15">
        <f t="shared" si="106"/>
        <v>0</v>
      </c>
      <c s="299">
        <f t="shared" si="107"/>
        <v>0</v>
      </c>
      <c s="300"/>
      <c s="307"/>
      <c s="300"/>
      <c s="300"/>
      <c s="307"/>
      <c s="308"/>
      <c s="311">
        <f t="shared" si="108"/>
        <v>0</v>
      </c>
      <c s="310">
        <f t="shared" si="109"/>
        <v>0</v>
      </c>
      <c s="309"/>
      <c s="309"/>
      <c s="315"/>
    </row>
    <row r="1681" spans="6:18" ht="15.75">
      <c r="F1681" s="15">
        <f t="shared" si="106"/>
        <v>0</v>
      </c>
      <c s="299">
        <f t="shared" si="107"/>
        <v>0</v>
      </c>
      <c s="300"/>
      <c s="307"/>
      <c s="300"/>
      <c s="300"/>
      <c s="307"/>
      <c s="308"/>
      <c s="311">
        <f t="shared" si="108"/>
        <v>0</v>
      </c>
      <c s="310">
        <f t="shared" si="109"/>
        <v>0</v>
      </c>
      <c s="309"/>
      <c s="309"/>
      <c s="315"/>
    </row>
    <row r="1682" spans="6:18" ht="15.75">
      <c r="F1682" s="15">
        <f t="shared" si="106"/>
        <v>0</v>
      </c>
      <c s="299">
        <f t="shared" si="107"/>
        <v>0</v>
      </c>
      <c s="300"/>
      <c s="307"/>
      <c s="300"/>
      <c s="300"/>
      <c s="307"/>
      <c s="308"/>
      <c s="311">
        <f t="shared" si="108"/>
        <v>0</v>
      </c>
      <c s="310">
        <f t="shared" si="109"/>
        <v>0</v>
      </c>
      <c s="309"/>
      <c s="309"/>
      <c s="315"/>
    </row>
    <row r="1683" spans="6:18" ht="15.75">
      <c r="F1683" s="15">
        <f t="shared" si="106"/>
        <v>0</v>
      </c>
      <c s="299">
        <f t="shared" si="107"/>
        <v>0</v>
      </c>
      <c s="300"/>
      <c s="307"/>
      <c s="300"/>
      <c s="300"/>
      <c s="307"/>
      <c s="308"/>
      <c s="311">
        <f t="shared" si="108"/>
        <v>0</v>
      </c>
      <c s="310">
        <f t="shared" si="109"/>
        <v>0</v>
      </c>
      <c s="309"/>
      <c s="309"/>
      <c s="315"/>
    </row>
    <row r="1684" spans="6:18" ht="15.75">
      <c r="F1684" s="15">
        <f t="shared" si="106"/>
        <v>0</v>
      </c>
      <c s="299">
        <f t="shared" si="107"/>
        <v>0</v>
      </c>
      <c s="300"/>
      <c s="307"/>
      <c s="300"/>
      <c s="300"/>
      <c s="307"/>
      <c s="308"/>
      <c s="311">
        <f t="shared" si="108"/>
        <v>0</v>
      </c>
      <c s="310">
        <f t="shared" si="109"/>
        <v>0</v>
      </c>
      <c s="309"/>
      <c s="309"/>
      <c s="315"/>
    </row>
    <row r="1685" spans="6:18" ht="15.75">
      <c r="F1685" s="15">
        <f t="shared" si="106"/>
        <v>0</v>
      </c>
      <c s="299">
        <f t="shared" si="107"/>
        <v>0</v>
      </c>
      <c s="300"/>
      <c s="307"/>
      <c s="300"/>
      <c s="300"/>
      <c s="307"/>
      <c s="308"/>
      <c s="311">
        <f t="shared" si="108"/>
        <v>0</v>
      </c>
      <c s="310">
        <f t="shared" si="109"/>
        <v>0</v>
      </c>
      <c s="309"/>
      <c s="309"/>
      <c s="315"/>
    </row>
    <row r="1686" spans="6:18" ht="15.75">
      <c r="F1686" s="15">
        <f t="shared" si="106"/>
        <v>0</v>
      </c>
      <c s="299">
        <f t="shared" si="107"/>
        <v>0</v>
      </c>
      <c s="300"/>
      <c s="307"/>
      <c s="300"/>
      <c s="300"/>
      <c s="307"/>
      <c s="308"/>
      <c s="311">
        <f t="shared" si="108"/>
        <v>0</v>
      </c>
      <c s="310">
        <f t="shared" si="109"/>
        <v>0</v>
      </c>
      <c s="309"/>
      <c s="309"/>
      <c s="315"/>
    </row>
    <row r="1687" spans="6:18" ht="15.75">
      <c r="F1687" s="15">
        <f t="shared" si="106"/>
        <v>0</v>
      </c>
      <c s="299">
        <f t="shared" si="107"/>
        <v>0</v>
      </c>
      <c s="300"/>
      <c s="307"/>
      <c s="300"/>
      <c s="300"/>
      <c s="307"/>
      <c s="308"/>
      <c s="311">
        <f t="shared" si="108"/>
        <v>0</v>
      </c>
      <c s="310">
        <f t="shared" si="109"/>
        <v>0</v>
      </c>
      <c s="309"/>
      <c s="309"/>
      <c s="315"/>
    </row>
    <row r="1688" spans="6:18" ht="15.75">
      <c r="F1688" s="15">
        <f t="shared" si="106"/>
        <v>0</v>
      </c>
      <c s="299">
        <f t="shared" si="107"/>
        <v>0</v>
      </c>
      <c s="300"/>
      <c s="307"/>
      <c s="300"/>
      <c s="300"/>
      <c s="307"/>
      <c s="308"/>
      <c s="311">
        <f t="shared" si="108"/>
        <v>0</v>
      </c>
      <c s="310">
        <f t="shared" si="109"/>
        <v>0</v>
      </c>
      <c s="309"/>
      <c s="309"/>
      <c s="315"/>
    </row>
    <row r="1689" spans="6:18" ht="15.75">
      <c r="F1689" s="15">
        <f t="shared" si="106"/>
        <v>0</v>
      </c>
      <c s="299">
        <f t="shared" si="107"/>
        <v>0</v>
      </c>
      <c s="300"/>
      <c s="307"/>
      <c s="300"/>
      <c s="300"/>
      <c s="307"/>
      <c s="308"/>
      <c s="311">
        <f t="shared" si="108"/>
        <v>0</v>
      </c>
      <c s="310">
        <f t="shared" si="109"/>
        <v>0</v>
      </c>
      <c s="309"/>
      <c s="309"/>
      <c s="315"/>
    </row>
    <row r="1690" spans="6:18" ht="15.75">
      <c r="F1690" s="15">
        <f t="shared" si="106"/>
        <v>0</v>
      </c>
      <c s="299">
        <f t="shared" si="107"/>
        <v>0</v>
      </c>
      <c s="300"/>
      <c s="307"/>
      <c s="300"/>
      <c s="300"/>
      <c s="307"/>
      <c s="308"/>
      <c s="311">
        <f t="shared" si="108"/>
        <v>0</v>
      </c>
      <c s="310">
        <f t="shared" si="109"/>
        <v>0</v>
      </c>
      <c s="309"/>
      <c s="309"/>
      <c s="315"/>
    </row>
    <row r="1691" spans="6:18" ht="15.75">
      <c r="F1691" s="15">
        <f t="shared" si="106"/>
        <v>0</v>
      </c>
      <c s="299">
        <f t="shared" si="107"/>
        <v>0</v>
      </c>
      <c s="300"/>
      <c s="307"/>
      <c s="300"/>
      <c s="300"/>
      <c s="307"/>
      <c s="308"/>
      <c s="311">
        <f t="shared" si="108"/>
        <v>0</v>
      </c>
      <c s="310">
        <f t="shared" si="109"/>
        <v>0</v>
      </c>
      <c s="309"/>
      <c s="309"/>
      <c s="315"/>
    </row>
    <row r="1692" spans="6:18" ht="15.75">
      <c r="F1692" s="15">
        <f t="shared" si="106"/>
        <v>0</v>
      </c>
      <c s="299">
        <f t="shared" si="107"/>
        <v>0</v>
      </c>
      <c s="300"/>
      <c s="307"/>
      <c s="300"/>
      <c s="300"/>
      <c s="307"/>
      <c s="308"/>
      <c s="311">
        <f t="shared" si="108"/>
        <v>0</v>
      </c>
      <c s="310">
        <f t="shared" si="109"/>
        <v>0</v>
      </c>
      <c s="309"/>
      <c s="309"/>
      <c s="315"/>
    </row>
    <row r="1693" spans="6:18" ht="15.75">
      <c r="F1693" s="15">
        <f t="shared" si="106"/>
        <v>0</v>
      </c>
      <c s="299">
        <f t="shared" si="107"/>
        <v>0</v>
      </c>
      <c s="300"/>
      <c s="307"/>
      <c s="300"/>
      <c s="300"/>
      <c s="307"/>
      <c s="308"/>
      <c s="311">
        <f t="shared" si="108"/>
        <v>0</v>
      </c>
      <c s="310">
        <f t="shared" si="109"/>
        <v>0</v>
      </c>
      <c s="309"/>
      <c s="309"/>
      <c s="315"/>
    </row>
    <row r="1694" spans="6:18" ht="15.75">
      <c r="F1694" s="15">
        <f t="shared" si="106"/>
        <v>0</v>
      </c>
      <c s="299">
        <f t="shared" si="107"/>
        <v>0</v>
      </c>
      <c s="300"/>
      <c s="307"/>
      <c s="300"/>
      <c s="300"/>
      <c s="307"/>
      <c s="308"/>
      <c s="311">
        <f t="shared" si="108"/>
        <v>0</v>
      </c>
      <c s="310">
        <f t="shared" si="109"/>
        <v>0</v>
      </c>
      <c s="309"/>
      <c s="309"/>
      <c s="315"/>
    </row>
    <row r="1695" spans="6:18" ht="15.75">
      <c r="F1695" s="15">
        <f t="shared" si="106"/>
        <v>0</v>
      </c>
      <c s="299">
        <f t="shared" si="107"/>
        <v>0</v>
      </c>
      <c s="300"/>
      <c s="307"/>
      <c s="300"/>
      <c s="300"/>
      <c s="307"/>
      <c s="308"/>
      <c s="311">
        <f t="shared" si="108"/>
        <v>0</v>
      </c>
      <c s="310">
        <f t="shared" si="109"/>
        <v>0</v>
      </c>
      <c s="309"/>
      <c s="309"/>
      <c s="315"/>
    </row>
    <row r="1696" spans="6:18" ht="15.75">
      <c r="F1696" s="15">
        <f t="shared" si="106"/>
        <v>0</v>
      </c>
      <c s="299">
        <f t="shared" si="107"/>
        <v>0</v>
      </c>
      <c s="300"/>
      <c s="307"/>
      <c s="300"/>
      <c s="300"/>
      <c s="307"/>
      <c s="308"/>
      <c s="311">
        <f t="shared" si="108"/>
        <v>0</v>
      </c>
      <c s="310">
        <f t="shared" si="109"/>
        <v>0</v>
      </c>
      <c s="309"/>
      <c s="309"/>
      <c s="315"/>
    </row>
    <row r="1697" spans="6:18" ht="15.75">
      <c r="F1697" s="15">
        <f t="shared" si="106"/>
        <v>0</v>
      </c>
      <c s="299">
        <f t="shared" si="107"/>
        <v>0</v>
      </c>
      <c s="300"/>
      <c s="307"/>
      <c s="300"/>
      <c s="300"/>
      <c s="307"/>
      <c s="308"/>
      <c s="311">
        <f t="shared" si="108"/>
        <v>0</v>
      </c>
      <c s="310">
        <f t="shared" si="109"/>
        <v>0</v>
      </c>
      <c s="309"/>
      <c s="309"/>
      <c s="315"/>
    </row>
    <row r="1698" spans="6:18" ht="15.75">
      <c r="F1698" s="15">
        <f t="shared" si="106"/>
        <v>0</v>
      </c>
      <c s="299">
        <f t="shared" si="107"/>
        <v>0</v>
      </c>
      <c s="300"/>
      <c s="307"/>
      <c s="300"/>
      <c s="300"/>
      <c s="307"/>
      <c s="308"/>
      <c s="311">
        <f t="shared" si="108"/>
        <v>0</v>
      </c>
      <c s="310">
        <f t="shared" si="109"/>
        <v>0</v>
      </c>
      <c s="309"/>
      <c s="309"/>
      <c s="315"/>
    </row>
    <row r="1699" spans="6:18" ht="15.75">
      <c r="F1699" s="15">
        <f t="shared" si="106"/>
        <v>0</v>
      </c>
      <c s="299">
        <f t="shared" si="107"/>
        <v>0</v>
      </c>
      <c s="300"/>
      <c s="307"/>
      <c s="300"/>
      <c s="300"/>
      <c s="307"/>
      <c s="308"/>
      <c s="311">
        <f t="shared" si="108"/>
        <v>0</v>
      </c>
      <c s="310">
        <f t="shared" si="109"/>
        <v>0</v>
      </c>
      <c s="309"/>
      <c s="309"/>
      <c s="315"/>
    </row>
    <row r="1700" spans="6:18" ht="15.75">
      <c r="F1700" s="15">
        <f t="shared" si="106"/>
        <v>0</v>
      </c>
      <c s="299">
        <f t="shared" si="107"/>
        <v>0</v>
      </c>
      <c s="300"/>
      <c s="307"/>
      <c s="300"/>
      <c s="300"/>
      <c s="307"/>
      <c s="308"/>
      <c s="311">
        <f t="shared" si="108"/>
        <v>0</v>
      </c>
      <c s="310">
        <f t="shared" si="109"/>
        <v>0</v>
      </c>
      <c s="309"/>
      <c s="309"/>
      <c s="315"/>
    </row>
    <row r="1701" spans="6:18" ht="15.75">
      <c r="F1701" s="15">
        <f t="shared" si="106"/>
        <v>0</v>
      </c>
      <c s="299">
        <f t="shared" si="107"/>
        <v>0</v>
      </c>
      <c s="300"/>
      <c s="307"/>
      <c s="300"/>
      <c s="300"/>
      <c s="307"/>
      <c s="308"/>
      <c s="311">
        <f t="shared" si="108"/>
        <v>0</v>
      </c>
      <c s="310">
        <f t="shared" si="109"/>
        <v>0</v>
      </c>
      <c s="309"/>
      <c s="309"/>
      <c s="315"/>
    </row>
    <row r="1702" spans="6:18" ht="15.75">
      <c r="F1702" s="15">
        <f t="shared" si="106"/>
        <v>0</v>
      </c>
      <c s="299">
        <f t="shared" si="107"/>
        <v>0</v>
      </c>
      <c s="300"/>
      <c s="307"/>
      <c s="300"/>
      <c s="300"/>
      <c s="307"/>
      <c s="308"/>
      <c s="311">
        <f t="shared" si="108"/>
        <v>0</v>
      </c>
      <c s="310">
        <f t="shared" si="109"/>
        <v>0</v>
      </c>
      <c s="309"/>
      <c s="309"/>
      <c s="315"/>
    </row>
    <row r="1703" spans="6:18" ht="15.75">
      <c r="F1703" s="15">
        <f t="shared" si="106"/>
        <v>0</v>
      </c>
      <c s="299">
        <f t="shared" si="107"/>
        <v>0</v>
      </c>
      <c s="300"/>
      <c s="307"/>
      <c s="300"/>
      <c s="300"/>
      <c s="307"/>
      <c s="308"/>
      <c s="311">
        <f t="shared" si="108"/>
        <v>0</v>
      </c>
      <c s="310">
        <f t="shared" si="109"/>
        <v>0</v>
      </c>
      <c s="309"/>
      <c s="309"/>
      <c s="315"/>
    </row>
    <row r="1704" spans="6:18" ht="15.75">
      <c r="F1704" s="15">
        <f t="shared" si="106"/>
        <v>0</v>
      </c>
      <c s="299">
        <f t="shared" si="107"/>
        <v>0</v>
      </c>
      <c s="300"/>
      <c s="307"/>
      <c s="300"/>
      <c s="300"/>
      <c s="307"/>
      <c s="308"/>
      <c s="311">
        <f t="shared" si="108"/>
        <v>0</v>
      </c>
      <c s="310">
        <f t="shared" si="109"/>
        <v>0</v>
      </c>
      <c s="309"/>
      <c s="309"/>
      <c s="315"/>
    </row>
    <row r="1705" spans="6:18" ht="15.75">
      <c r="F1705" s="15">
        <f t="shared" si="106"/>
        <v>0</v>
      </c>
      <c s="299">
        <f t="shared" si="107"/>
        <v>0</v>
      </c>
      <c s="300"/>
      <c s="307"/>
      <c s="300"/>
      <c s="300"/>
      <c s="307"/>
      <c s="308"/>
      <c s="311">
        <f t="shared" si="108"/>
        <v>0</v>
      </c>
      <c s="310">
        <f t="shared" si="109"/>
        <v>0</v>
      </c>
      <c s="309"/>
      <c s="309"/>
      <c s="315"/>
    </row>
    <row r="1706" spans="6:18" ht="15.75">
      <c r="F1706" s="15">
        <f t="shared" si="106"/>
        <v>0</v>
      </c>
      <c s="299">
        <f t="shared" si="107"/>
        <v>0</v>
      </c>
      <c s="300"/>
      <c s="307"/>
      <c s="300"/>
      <c s="300"/>
      <c s="307"/>
      <c s="308"/>
      <c s="311">
        <f t="shared" si="108"/>
        <v>0</v>
      </c>
      <c s="310">
        <f t="shared" si="109"/>
        <v>0</v>
      </c>
      <c s="309"/>
      <c s="309"/>
      <c s="315"/>
    </row>
    <row r="1707" spans="6:18" ht="15.75">
      <c r="F1707" s="15">
        <f t="shared" si="106"/>
        <v>0</v>
      </c>
      <c s="299">
        <f t="shared" si="107"/>
        <v>0</v>
      </c>
      <c s="300"/>
      <c s="307"/>
      <c s="300"/>
      <c s="300"/>
      <c s="307"/>
      <c s="308"/>
      <c s="311">
        <f t="shared" si="108"/>
        <v>0</v>
      </c>
      <c s="310">
        <f t="shared" si="109"/>
        <v>0</v>
      </c>
      <c s="309"/>
      <c s="309"/>
      <c s="315"/>
    </row>
    <row r="1708" spans="6:18" ht="15.75">
      <c r="F1708" s="15">
        <f t="shared" si="106"/>
        <v>0</v>
      </c>
      <c s="299">
        <f t="shared" si="107"/>
        <v>0</v>
      </c>
      <c s="300"/>
      <c s="307"/>
      <c s="300"/>
      <c s="300"/>
      <c s="307"/>
      <c s="308"/>
      <c s="311">
        <f t="shared" si="108"/>
        <v>0</v>
      </c>
      <c s="310">
        <f t="shared" si="109"/>
        <v>0</v>
      </c>
      <c s="309"/>
      <c s="309"/>
      <c s="315"/>
    </row>
    <row r="1709" spans="6:18" ht="15.75">
      <c r="F1709" s="15">
        <f t="shared" si="106"/>
        <v>0</v>
      </c>
      <c s="299">
        <f t="shared" si="107"/>
        <v>0</v>
      </c>
      <c s="300"/>
      <c s="307"/>
      <c s="300"/>
      <c s="300"/>
      <c s="307"/>
      <c s="308"/>
      <c s="311">
        <f t="shared" si="108"/>
        <v>0</v>
      </c>
      <c s="310">
        <f t="shared" si="109"/>
        <v>0</v>
      </c>
      <c s="309"/>
      <c s="309"/>
      <c s="315"/>
    </row>
    <row r="1710" spans="6:18" ht="15.75">
      <c r="F1710" s="15">
        <f t="shared" si="106"/>
        <v>0</v>
      </c>
      <c s="299">
        <f t="shared" si="107"/>
        <v>0</v>
      </c>
      <c s="300"/>
      <c s="307"/>
      <c s="300"/>
      <c s="300"/>
      <c s="307"/>
      <c s="308"/>
      <c s="311">
        <f t="shared" si="108"/>
        <v>0</v>
      </c>
      <c s="310">
        <f t="shared" si="109"/>
        <v>0</v>
      </c>
      <c s="309"/>
      <c s="309"/>
      <c s="315"/>
    </row>
    <row r="1711" spans="6:18" ht="15.75">
      <c r="F1711" s="15">
        <f t="shared" si="106"/>
        <v>0</v>
      </c>
      <c s="299">
        <f t="shared" si="107"/>
        <v>0</v>
      </c>
      <c s="300"/>
      <c s="307"/>
      <c s="300"/>
      <c s="300"/>
      <c s="307"/>
      <c s="308"/>
      <c s="311">
        <f t="shared" si="108"/>
        <v>0</v>
      </c>
      <c s="310">
        <f t="shared" si="109"/>
        <v>0</v>
      </c>
      <c s="309"/>
      <c s="309"/>
      <c s="315"/>
    </row>
    <row r="1712" spans="6:18" ht="15.75">
      <c r="F1712" s="15">
        <f t="shared" si="106"/>
        <v>0</v>
      </c>
      <c s="299">
        <f t="shared" si="107"/>
        <v>0</v>
      </c>
      <c s="300"/>
      <c s="307"/>
      <c s="300"/>
      <c s="300"/>
      <c s="307"/>
      <c s="308"/>
      <c s="311">
        <f t="shared" si="108"/>
        <v>0</v>
      </c>
      <c s="310">
        <f t="shared" si="109"/>
        <v>0</v>
      </c>
      <c s="309"/>
      <c s="309"/>
      <c s="315"/>
    </row>
    <row r="1713" spans="6:18" ht="15.75">
      <c r="F1713" s="15">
        <f t="shared" si="106"/>
        <v>0</v>
      </c>
      <c s="299">
        <f t="shared" si="107"/>
        <v>0</v>
      </c>
      <c s="300"/>
      <c s="307"/>
      <c s="300"/>
      <c s="300"/>
      <c s="307"/>
      <c s="308"/>
      <c s="311">
        <f t="shared" si="108"/>
        <v>0</v>
      </c>
      <c s="310">
        <f t="shared" si="109"/>
        <v>0</v>
      </c>
      <c s="309"/>
      <c s="309"/>
      <c s="315"/>
    </row>
    <row r="1714" spans="6:18" ht="15.75">
      <c r="F1714" s="15">
        <f t="shared" si="106"/>
        <v>0</v>
      </c>
      <c s="299">
        <f t="shared" si="107"/>
        <v>0</v>
      </c>
      <c s="300"/>
      <c s="307"/>
      <c s="300"/>
      <c s="300"/>
      <c s="307"/>
      <c s="308"/>
      <c s="311">
        <f t="shared" si="108"/>
        <v>0</v>
      </c>
      <c s="310">
        <f t="shared" si="109"/>
        <v>0</v>
      </c>
      <c s="309"/>
      <c s="309"/>
      <c s="315"/>
    </row>
    <row r="1715" spans="6:18" ht="15.75">
      <c r="F1715" s="15">
        <f t="shared" si="106"/>
        <v>0</v>
      </c>
      <c s="299">
        <f t="shared" si="107"/>
        <v>0</v>
      </c>
      <c s="300"/>
      <c s="307"/>
      <c s="300"/>
      <c s="300"/>
      <c s="307"/>
      <c s="308"/>
      <c s="311">
        <f t="shared" si="108"/>
        <v>0</v>
      </c>
      <c s="310">
        <f t="shared" si="109"/>
        <v>0</v>
      </c>
      <c s="309"/>
      <c s="309"/>
      <c s="315"/>
    </row>
    <row r="1716" spans="6:18" ht="15.75">
      <c r="F1716" s="15">
        <f t="shared" si="106"/>
        <v>0</v>
      </c>
      <c s="299">
        <f t="shared" si="107"/>
        <v>0</v>
      </c>
      <c s="300"/>
      <c s="307"/>
      <c s="300"/>
      <c s="300"/>
      <c s="307"/>
      <c s="308"/>
      <c s="311">
        <f t="shared" si="108"/>
        <v>0</v>
      </c>
      <c s="310">
        <f t="shared" si="109"/>
        <v>0</v>
      </c>
      <c s="309"/>
      <c s="309"/>
      <c s="315"/>
    </row>
    <row r="1717" spans="6:18" ht="15.75">
      <c r="F1717" s="15">
        <f t="shared" si="106"/>
        <v>0</v>
      </c>
      <c s="299">
        <f t="shared" si="107"/>
        <v>0</v>
      </c>
      <c s="300"/>
      <c s="307"/>
      <c s="300"/>
      <c s="300"/>
      <c s="307"/>
      <c s="308"/>
      <c s="311">
        <f t="shared" si="108"/>
        <v>0</v>
      </c>
      <c s="310">
        <f t="shared" si="109"/>
        <v>0</v>
      </c>
      <c s="309"/>
      <c s="309"/>
      <c s="315"/>
    </row>
    <row r="1718" spans="6:18" ht="15.75">
      <c r="F1718" s="15">
        <f t="shared" si="106"/>
        <v>0</v>
      </c>
      <c s="299">
        <f t="shared" si="107"/>
        <v>0</v>
      </c>
      <c s="300"/>
      <c s="307"/>
      <c s="300"/>
      <c s="300"/>
      <c s="307"/>
      <c s="308"/>
      <c s="311">
        <f t="shared" si="108"/>
        <v>0</v>
      </c>
      <c s="310">
        <f t="shared" si="109"/>
        <v>0</v>
      </c>
      <c s="309"/>
      <c s="309"/>
      <c s="315"/>
    </row>
    <row r="1719" spans="6:18" ht="15.75">
      <c r="F1719" s="15">
        <f t="shared" si="106"/>
        <v>0</v>
      </c>
      <c s="299">
        <f t="shared" si="107"/>
        <v>0</v>
      </c>
      <c s="300"/>
      <c s="307"/>
      <c s="300"/>
      <c s="300"/>
      <c s="307"/>
      <c s="308"/>
      <c s="311">
        <f t="shared" si="108"/>
        <v>0</v>
      </c>
      <c s="310">
        <f t="shared" si="109"/>
        <v>0</v>
      </c>
      <c s="309"/>
      <c s="309"/>
      <c s="315"/>
    </row>
    <row r="1720" spans="6:18" ht="15.75">
      <c r="F1720" s="15">
        <f t="shared" si="106"/>
        <v>0</v>
      </c>
      <c s="299">
        <f t="shared" si="107"/>
        <v>0</v>
      </c>
      <c s="300"/>
      <c s="307"/>
      <c s="300"/>
      <c s="300"/>
      <c s="307"/>
      <c s="308"/>
      <c s="311">
        <f t="shared" si="108"/>
        <v>0</v>
      </c>
      <c s="310">
        <f t="shared" si="109"/>
        <v>0</v>
      </c>
      <c s="309"/>
      <c s="309"/>
      <c s="315"/>
    </row>
    <row r="1721" spans="6:18" ht="15.75">
      <c r="F1721" s="15">
        <f t="shared" si="106"/>
        <v>0</v>
      </c>
      <c s="299">
        <f t="shared" si="107"/>
        <v>0</v>
      </c>
      <c s="300"/>
      <c s="307"/>
      <c s="300"/>
      <c s="300"/>
      <c s="307"/>
      <c s="308"/>
      <c s="311">
        <f t="shared" si="108"/>
        <v>0</v>
      </c>
      <c s="310">
        <f t="shared" si="109"/>
        <v>0</v>
      </c>
      <c s="309"/>
      <c s="309"/>
      <c s="315"/>
    </row>
    <row r="1722" spans="6:18" ht="15.75">
      <c r="F1722" s="15">
        <f t="shared" si="106"/>
        <v>0</v>
      </c>
      <c s="299">
        <f t="shared" si="107"/>
        <v>0</v>
      </c>
      <c s="300"/>
      <c s="307"/>
      <c s="300"/>
      <c s="300"/>
      <c s="307"/>
      <c s="308"/>
      <c s="311">
        <f t="shared" si="108"/>
        <v>0</v>
      </c>
      <c s="310">
        <f t="shared" si="109"/>
        <v>0</v>
      </c>
      <c s="309"/>
      <c s="309"/>
      <c s="315"/>
    </row>
    <row r="1723" spans="6:18" ht="15.75">
      <c r="F1723" s="15">
        <f t="shared" si="106"/>
        <v>0</v>
      </c>
      <c s="299">
        <f t="shared" si="107"/>
        <v>0</v>
      </c>
      <c s="300"/>
      <c s="307"/>
      <c s="300"/>
      <c s="300"/>
      <c s="307"/>
      <c s="308"/>
      <c s="311">
        <f t="shared" si="108"/>
        <v>0</v>
      </c>
      <c s="310">
        <f t="shared" si="109"/>
        <v>0</v>
      </c>
      <c s="309"/>
      <c s="309"/>
      <c s="315"/>
    </row>
    <row r="1724" spans="6:18" ht="15.75">
      <c r="F1724" s="15">
        <f t="shared" si="106"/>
        <v>0</v>
      </c>
      <c s="299">
        <f t="shared" si="107"/>
        <v>0</v>
      </c>
      <c s="300"/>
      <c s="307"/>
      <c s="300"/>
      <c s="300"/>
      <c s="307"/>
      <c s="308"/>
      <c s="311">
        <f t="shared" si="108"/>
        <v>0</v>
      </c>
      <c s="310">
        <f t="shared" si="109"/>
        <v>0</v>
      </c>
      <c s="309"/>
      <c s="309"/>
      <c s="315"/>
    </row>
    <row r="1725" spans="6:18" ht="15.75">
      <c r="F1725" s="15">
        <f t="shared" si="106"/>
        <v>0</v>
      </c>
      <c s="299">
        <f t="shared" si="107"/>
        <v>0</v>
      </c>
      <c s="300"/>
      <c s="307"/>
      <c s="300"/>
      <c s="300"/>
      <c s="307"/>
      <c s="308"/>
      <c s="311">
        <f t="shared" si="108"/>
        <v>0</v>
      </c>
      <c s="310">
        <f t="shared" si="109"/>
        <v>0</v>
      </c>
      <c s="309"/>
      <c s="309"/>
      <c s="315"/>
    </row>
    <row r="1726" spans="6:18" ht="15.75">
      <c r="F1726" s="15">
        <f t="shared" si="106"/>
        <v>0</v>
      </c>
      <c s="299">
        <f t="shared" si="107"/>
        <v>0</v>
      </c>
      <c s="300"/>
      <c s="307"/>
      <c s="300"/>
      <c s="300"/>
      <c s="307"/>
      <c s="308"/>
      <c s="311">
        <f t="shared" si="108"/>
        <v>0</v>
      </c>
      <c s="310">
        <f t="shared" si="109"/>
        <v>0</v>
      </c>
      <c s="309"/>
      <c s="309"/>
      <c s="315"/>
    </row>
    <row r="1727" spans="6:18" ht="15.75">
      <c r="F1727" s="15">
        <f t="shared" si="106"/>
        <v>0</v>
      </c>
      <c s="299">
        <f t="shared" si="107"/>
        <v>0</v>
      </c>
      <c s="300"/>
      <c s="307"/>
      <c s="300"/>
      <c s="300"/>
      <c s="307"/>
      <c s="308"/>
      <c s="311">
        <f t="shared" si="108"/>
        <v>0</v>
      </c>
      <c s="310">
        <f t="shared" si="109"/>
        <v>0</v>
      </c>
      <c s="309"/>
      <c s="309"/>
      <c s="315"/>
    </row>
    <row r="1728" spans="6:18" ht="15.75">
      <c r="F1728" s="15">
        <f t="shared" si="106"/>
        <v>0</v>
      </c>
      <c s="299">
        <f t="shared" si="107"/>
        <v>0</v>
      </c>
      <c s="300"/>
      <c s="307"/>
      <c s="300"/>
      <c s="300"/>
      <c s="307"/>
      <c s="308"/>
      <c s="311">
        <f t="shared" si="108"/>
        <v>0</v>
      </c>
      <c s="310">
        <f t="shared" si="109"/>
        <v>0</v>
      </c>
      <c s="309"/>
      <c s="309"/>
      <c s="315"/>
    </row>
    <row r="1729" spans="6:18" ht="15.75">
      <c r="F1729" s="15">
        <f t="shared" si="106"/>
        <v>0</v>
      </c>
      <c s="299">
        <f t="shared" si="107"/>
        <v>0</v>
      </c>
      <c s="300"/>
      <c s="307"/>
      <c s="300"/>
      <c s="300"/>
      <c s="307"/>
      <c s="308"/>
      <c s="311">
        <f t="shared" si="108"/>
        <v>0</v>
      </c>
      <c s="310">
        <f t="shared" si="109"/>
        <v>0</v>
      </c>
      <c s="309"/>
      <c s="309"/>
      <c s="315"/>
    </row>
    <row r="1730" spans="6:18" ht="15.75">
      <c r="F1730" s="15">
        <f t="shared" si="106"/>
        <v>0</v>
      </c>
      <c s="299">
        <f t="shared" si="107"/>
        <v>0</v>
      </c>
      <c s="300"/>
      <c s="307"/>
      <c s="300"/>
      <c s="300"/>
      <c s="307"/>
      <c s="308"/>
      <c s="311">
        <f t="shared" si="108"/>
        <v>0</v>
      </c>
      <c s="310">
        <f t="shared" si="109"/>
        <v>0</v>
      </c>
      <c s="309"/>
      <c s="309"/>
      <c s="315"/>
    </row>
    <row r="1731" spans="6:18" ht="15.75">
      <c r="F1731" s="15">
        <f t="shared" si="106"/>
        <v>0</v>
      </c>
      <c s="299">
        <f t="shared" si="107"/>
        <v>0</v>
      </c>
      <c s="300"/>
      <c s="307"/>
      <c s="300"/>
      <c s="300"/>
      <c s="307"/>
      <c s="308"/>
      <c s="311">
        <f t="shared" si="108"/>
        <v>0</v>
      </c>
      <c s="310">
        <f t="shared" si="109"/>
        <v>0</v>
      </c>
      <c s="309"/>
      <c s="309"/>
      <c s="315"/>
    </row>
    <row r="1732" spans="6:18" ht="15.75">
      <c r="F1732" s="15">
        <f t="shared" si="106"/>
        <v>0</v>
      </c>
      <c s="299">
        <f t="shared" si="107"/>
        <v>0</v>
      </c>
      <c s="300"/>
      <c s="307"/>
      <c s="300"/>
      <c s="300"/>
      <c s="307"/>
      <c s="308"/>
      <c s="311">
        <f t="shared" si="108"/>
        <v>0</v>
      </c>
      <c s="310">
        <f t="shared" si="109"/>
        <v>0</v>
      </c>
      <c s="309"/>
      <c s="309"/>
      <c s="315"/>
    </row>
    <row r="1733" spans="6:18" ht="15.75">
      <c r="F1733" s="15">
        <f t="shared" si="106"/>
        <v>0</v>
      </c>
      <c s="299">
        <f t="shared" si="107"/>
        <v>0</v>
      </c>
      <c s="300"/>
      <c s="307"/>
      <c s="300"/>
      <c s="300"/>
      <c s="307"/>
      <c s="308"/>
      <c s="311">
        <f t="shared" si="108"/>
        <v>0</v>
      </c>
      <c s="310">
        <f t="shared" si="109"/>
        <v>0</v>
      </c>
      <c s="309"/>
      <c s="309"/>
      <c s="315"/>
    </row>
    <row r="1734" spans="6:18" ht="15.75">
      <c r="F1734" s="15">
        <f t="shared" si="106"/>
        <v>0</v>
      </c>
      <c s="299">
        <f t="shared" si="107"/>
        <v>0</v>
      </c>
      <c s="300"/>
      <c s="307"/>
      <c s="300"/>
      <c s="300"/>
      <c s="307"/>
      <c s="308"/>
      <c s="311">
        <f t="shared" si="108"/>
        <v>0</v>
      </c>
      <c s="310">
        <f t="shared" si="109"/>
        <v>0</v>
      </c>
      <c s="309"/>
      <c s="309"/>
      <c s="315"/>
    </row>
    <row r="1735" spans="6:18" ht="15.75">
      <c r="F1735" s="15">
        <f t="shared" si="106"/>
        <v>0</v>
      </c>
      <c s="299">
        <f t="shared" si="107"/>
        <v>0</v>
      </c>
      <c s="300"/>
      <c s="307"/>
      <c s="300"/>
      <c s="300"/>
      <c s="307"/>
      <c s="308"/>
      <c s="311">
        <f t="shared" si="108"/>
        <v>0</v>
      </c>
      <c s="310">
        <f t="shared" si="109"/>
        <v>0</v>
      </c>
      <c s="309"/>
      <c s="309"/>
      <c s="315"/>
    </row>
    <row r="1736" spans="6:18" ht="15.75">
      <c r="F1736" s="15">
        <f t="shared" si="110" ref="F1736:F1799">IF(G1736&gt;=1,(IF(LEN(R1736)=0,(IF(N1736&gt;=18,1,0)),0)),0)</f>
        <v>0</v>
      </c>
      <c s="299">
        <f t="shared" si="107"/>
        <v>0</v>
      </c>
      <c s="300"/>
      <c s="307"/>
      <c s="300"/>
      <c s="300"/>
      <c s="307"/>
      <c s="308"/>
      <c s="311">
        <f t="shared" si="108"/>
        <v>0</v>
      </c>
      <c s="310">
        <f t="shared" si="109"/>
        <v>0</v>
      </c>
      <c s="309"/>
      <c s="309"/>
      <c s="315"/>
    </row>
    <row r="1737" spans="6:18" ht="15.75">
      <c r="F1737" s="15">
        <f t="shared" si="110"/>
        <v>0</v>
      </c>
      <c s="299">
        <f t="shared" si="111" ref="G1737:G1800">IFERROR(IF(LEN(J1737)&gt;=2,(IF(LEN(L1737)&gt;=1,1,0)),0),0)</f>
        <v>0</v>
      </c>
      <c s="300"/>
      <c s="307"/>
      <c s="300"/>
      <c s="300"/>
      <c s="307"/>
      <c s="308"/>
      <c s="311">
        <f t="shared" si="112" ref="N1737:N1800">IFERROR(IF(G1737&gt;=1,(IF(M1736&gt;=$B$1,ROUNDDOWN(($A$1-M1737)/365,0),0)),0),0)</f>
        <v>0</v>
      </c>
      <c s="310">
        <f t="shared" si="113" ref="O1737:O1800">IF(N1737&gt;=18,ROUNDDOWN((($A$1-M1737)-N1737*365)/30,0),0)</f>
        <v>0</v>
      </c>
      <c s="309"/>
      <c s="309"/>
      <c s="315"/>
    </row>
    <row r="1738" spans="6:18" ht="15.75">
      <c r="F1738" s="15">
        <f t="shared" si="110"/>
        <v>0</v>
      </c>
      <c s="299">
        <f t="shared" si="111"/>
        <v>0</v>
      </c>
      <c s="300"/>
      <c s="307"/>
      <c s="300"/>
      <c s="300"/>
      <c s="307"/>
      <c s="308"/>
      <c s="311">
        <f t="shared" si="112"/>
        <v>0</v>
      </c>
      <c s="310">
        <f t="shared" si="113"/>
        <v>0</v>
      </c>
      <c s="309"/>
      <c s="309"/>
      <c s="315"/>
    </row>
    <row r="1739" spans="6:18" ht="15.75">
      <c r="F1739" s="15">
        <f t="shared" si="110"/>
        <v>0</v>
      </c>
      <c s="299">
        <f t="shared" si="111"/>
        <v>0</v>
      </c>
      <c s="300"/>
      <c s="307"/>
      <c s="300"/>
      <c s="300"/>
      <c s="307"/>
      <c s="308"/>
      <c s="311">
        <f t="shared" si="112"/>
        <v>0</v>
      </c>
      <c s="310">
        <f t="shared" si="113"/>
        <v>0</v>
      </c>
      <c s="309"/>
      <c s="309"/>
      <c s="315"/>
    </row>
    <row r="1740" spans="6:18" ht="15.75">
      <c r="F1740" s="15">
        <f t="shared" si="110"/>
        <v>0</v>
      </c>
      <c s="299">
        <f t="shared" si="111"/>
        <v>0</v>
      </c>
      <c s="300"/>
      <c s="307"/>
      <c s="300"/>
      <c s="300"/>
      <c s="307"/>
      <c s="308"/>
      <c s="311">
        <f t="shared" si="112"/>
        <v>0</v>
      </c>
      <c s="310">
        <f t="shared" si="113"/>
        <v>0</v>
      </c>
      <c s="309"/>
      <c s="309"/>
      <c s="315"/>
    </row>
    <row r="1741" spans="6:18" ht="15.75">
      <c r="F1741" s="15">
        <f t="shared" si="110"/>
        <v>0</v>
      </c>
      <c s="299">
        <f t="shared" si="111"/>
        <v>0</v>
      </c>
      <c s="300"/>
      <c s="307"/>
      <c s="300"/>
      <c s="300"/>
      <c s="307"/>
      <c s="308"/>
      <c s="311">
        <f t="shared" si="112"/>
        <v>0</v>
      </c>
      <c s="310">
        <f t="shared" si="113"/>
        <v>0</v>
      </c>
      <c s="309"/>
      <c s="309"/>
      <c s="315"/>
    </row>
    <row r="1742" spans="6:18" ht="15.75">
      <c r="F1742" s="15">
        <f t="shared" si="110"/>
        <v>0</v>
      </c>
      <c s="299">
        <f t="shared" si="111"/>
        <v>0</v>
      </c>
      <c s="300"/>
      <c s="307"/>
      <c s="300"/>
      <c s="300"/>
      <c s="307"/>
      <c s="308"/>
      <c s="311">
        <f t="shared" si="112"/>
        <v>0</v>
      </c>
      <c s="310">
        <f t="shared" si="113"/>
        <v>0</v>
      </c>
      <c s="309"/>
      <c s="309"/>
      <c s="315"/>
    </row>
    <row r="1743" spans="6:18" ht="15.75">
      <c r="F1743" s="15">
        <f t="shared" si="110"/>
        <v>0</v>
      </c>
      <c s="299">
        <f t="shared" si="111"/>
        <v>0</v>
      </c>
      <c s="300"/>
      <c s="307"/>
      <c s="300"/>
      <c s="300"/>
      <c s="307"/>
      <c s="308"/>
      <c s="311">
        <f t="shared" si="112"/>
        <v>0</v>
      </c>
      <c s="310">
        <f t="shared" si="113"/>
        <v>0</v>
      </c>
      <c s="309"/>
      <c s="309"/>
      <c s="315"/>
    </row>
    <row r="1744" spans="6:18" ht="15.75">
      <c r="F1744" s="15">
        <f t="shared" si="110"/>
        <v>0</v>
      </c>
      <c s="299">
        <f t="shared" si="111"/>
        <v>0</v>
      </c>
      <c s="300"/>
      <c s="307"/>
      <c s="300"/>
      <c s="300"/>
      <c s="307"/>
      <c s="308"/>
      <c s="311">
        <f t="shared" si="112"/>
        <v>0</v>
      </c>
      <c s="310">
        <f t="shared" si="113"/>
        <v>0</v>
      </c>
      <c s="309"/>
      <c s="309"/>
      <c s="315"/>
    </row>
    <row r="1745" spans="6:18" ht="15.75">
      <c r="F1745" s="15">
        <f t="shared" si="110"/>
        <v>0</v>
      </c>
      <c s="299">
        <f t="shared" si="111"/>
        <v>0</v>
      </c>
      <c s="300"/>
      <c s="307"/>
      <c s="300"/>
      <c s="300"/>
      <c s="307"/>
      <c s="308"/>
      <c s="311">
        <f t="shared" si="112"/>
        <v>0</v>
      </c>
      <c s="310">
        <f t="shared" si="113"/>
        <v>0</v>
      </c>
      <c s="309"/>
      <c s="309"/>
      <c s="315"/>
    </row>
    <row r="1746" spans="6:18" ht="15.75">
      <c r="F1746" s="15">
        <f t="shared" si="110"/>
        <v>0</v>
      </c>
      <c s="299">
        <f t="shared" si="111"/>
        <v>0</v>
      </c>
      <c s="300"/>
      <c s="307"/>
      <c s="300"/>
      <c s="300"/>
      <c s="307"/>
      <c s="308"/>
      <c s="311">
        <f t="shared" si="112"/>
        <v>0</v>
      </c>
      <c s="310">
        <f t="shared" si="113"/>
        <v>0</v>
      </c>
      <c s="309"/>
      <c s="309"/>
      <c s="315"/>
    </row>
    <row r="1747" spans="6:18" ht="15.75">
      <c r="F1747" s="15">
        <f t="shared" si="110"/>
        <v>0</v>
      </c>
      <c s="299">
        <f t="shared" si="111"/>
        <v>0</v>
      </c>
      <c s="300"/>
      <c s="307"/>
      <c s="300"/>
      <c s="300"/>
      <c s="307"/>
      <c s="308"/>
      <c s="311">
        <f t="shared" si="112"/>
        <v>0</v>
      </c>
      <c s="310">
        <f t="shared" si="113"/>
        <v>0</v>
      </c>
      <c s="309"/>
      <c s="309"/>
      <c s="315"/>
    </row>
    <row r="1748" spans="6:18" ht="15.75">
      <c r="F1748" s="15">
        <f t="shared" si="110"/>
        <v>0</v>
      </c>
      <c s="299">
        <f t="shared" si="111"/>
        <v>0</v>
      </c>
      <c s="300"/>
      <c s="307"/>
      <c s="300"/>
      <c s="300"/>
      <c s="307"/>
      <c s="308"/>
      <c s="311">
        <f t="shared" si="112"/>
        <v>0</v>
      </c>
      <c s="310">
        <f t="shared" si="113"/>
        <v>0</v>
      </c>
      <c s="309"/>
      <c s="309"/>
      <c s="315"/>
    </row>
    <row r="1749" spans="6:18" ht="15.75">
      <c r="F1749" s="15">
        <f t="shared" si="110"/>
        <v>0</v>
      </c>
      <c s="299">
        <f t="shared" si="111"/>
        <v>0</v>
      </c>
      <c s="300"/>
      <c s="307"/>
      <c s="300"/>
      <c s="300"/>
      <c s="307"/>
      <c s="308"/>
      <c s="311">
        <f t="shared" si="112"/>
        <v>0</v>
      </c>
      <c s="310">
        <f t="shared" si="113"/>
        <v>0</v>
      </c>
      <c s="309"/>
      <c s="309"/>
      <c s="315"/>
    </row>
    <row r="1750" spans="6:18" ht="15.75">
      <c r="F1750" s="15">
        <f t="shared" si="110"/>
        <v>0</v>
      </c>
      <c s="299">
        <f t="shared" si="111"/>
        <v>0</v>
      </c>
      <c s="300"/>
      <c s="307"/>
      <c s="300"/>
      <c s="300"/>
      <c s="307"/>
      <c s="308"/>
      <c s="311">
        <f t="shared" si="112"/>
        <v>0</v>
      </c>
      <c s="310">
        <f t="shared" si="113"/>
        <v>0</v>
      </c>
      <c s="309"/>
      <c s="309"/>
      <c s="315"/>
    </row>
    <row r="1751" spans="6:18" ht="15.75">
      <c r="F1751" s="15">
        <f t="shared" si="110"/>
        <v>0</v>
      </c>
      <c s="299">
        <f t="shared" si="111"/>
        <v>0</v>
      </c>
      <c s="300"/>
      <c s="307"/>
      <c s="300"/>
      <c s="300"/>
      <c s="307"/>
      <c s="308"/>
      <c s="311">
        <f t="shared" si="112"/>
        <v>0</v>
      </c>
      <c s="310">
        <f t="shared" si="113"/>
        <v>0</v>
      </c>
      <c s="309"/>
      <c s="309"/>
      <c s="315"/>
    </row>
    <row r="1752" spans="6:18" ht="15.75">
      <c r="F1752" s="15">
        <f t="shared" si="110"/>
        <v>0</v>
      </c>
      <c s="299">
        <f t="shared" si="111"/>
        <v>0</v>
      </c>
      <c s="300"/>
      <c s="307"/>
      <c s="300"/>
      <c s="300"/>
      <c s="307"/>
      <c s="308"/>
      <c s="311">
        <f t="shared" si="112"/>
        <v>0</v>
      </c>
      <c s="310">
        <f t="shared" si="113"/>
        <v>0</v>
      </c>
      <c s="309"/>
      <c s="309"/>
      <c s="315"/>
    </row>
    <row r="1753" spans="6:18" ht="15.75">
      <c r="F1753" s="15">
        <f t="shared" si="110"/>
        <v>0</v>
      </c>
      <c s="299">
        <f t="shared" si="111"/>
        <v>0</v>
      </c>
      <c s="300"/>
      <c s="307"/>
      <c s="300"/>
      <c s="300"/>
      <c s="307"/>
      <c s="308"/>
      <c s="311">
        <f t="shared" si="112"/>
        <v>0</v>
      </c>
      <c s="310">
        <f t="shared" si="113"/>
        <v>0</v>
      </c>
      <c s="309"/>
      <c s="309"/>
      <c s="315"/>
    </row>
    <row r="1754" spans="6:18" ht="15.75">
      <c r="F1754" s="15">
        <f t="shared" si="110"/>
        <v>0</v>
      </c>
      <c s="299">
        <f t="shared" si="111"/>
        <v>0</v>
      </c>
      <c s="300"/>
      <c s="307"/>
      <c s="300"/>
      <c s="300"/>
      <c s="307"/>
      <c s="308"/>
      <c s="311">
        <f t="shared" si="112"/>
        <v>0</v>
      </c>
      <c s="310">
        <f t="shared" si="113"/>
        <v>0</v>
      </c>
      <c s="309"/>
      <c s="309"/>
      <c s="315"/>
    </row>
    <row r="1755" spans="6:18" ht="15.75">
      <c r="F1755" s="15">
        <f t="shared" si="110"/>
        <v>0</v>
      </c>
      <c s="299">
        <f t="shared" si="111"/>
        <v>0</v>
      </c>
      <c s="300"/>
      <c s="307"/>
      <c s="300"/>
      <c s="300"/>
      <c s="307"/>
      <c s="308"/>
      <c s="311">
        <f t="shared" si="112"/>
        <v>0</v>
      </c>
      <c s="310">
        <f t="shared" si="113"/>
        <v>0</v>
      </c>
      <c s="309"/>
      <c s="309"/>
      <c s="315"/>
    </row>
    <row r="1756" spans="6:18" ht="15.75">
      <c r="F1756" s="15">
        <f t="shared" si="110"/>
        <v>0</v>
      </c>
      <c s="299">
        <f t="shared" si="111"/>
        <v>0</v>
      </c>
      <c s="300"/>
      <c s="307"/>
      <c s="300"/>
      <c s="300"/>
      <c s="307"/>
      <c s="308"/>
      <c s="311">
        <f t="shared" si="112"/>
        <v>0</v>
      </c>
      <c s="310">
        <f t="shared" si="113"/>
        <v>0</v>
      </c>
      <c s="309"/>
      <c s="309"/>
      <c s="315"/>
    </row>
    <row r="1757" spans="6:18" ht="15.75">
      <c r="F1757" s="15">
        <f t="shared" si="110"/>
        <v>0</v>
      </c>
      <c s="299">
        <f t="shared" si="111"/>
        <v>0</v>
      </c>
      <c s="300"/>
      <c s="307"/>
      <c s="300"/>
      <c s="300"/>
      <c s="307"/>
      <c s="308"/>
      <c s="311">
        <f t="shared" si="112"/>
        <v>0</v>
      </c>
      <c s="310">
        <f t="shared" si="113"/>
        <v>0</v>
      </c>
      <c s="309"/>
      <c s="309"/>
      <c s="315"/>
    </row>
    <row r="1758" spans="6:18" ht="15.75">
      <c r="F1758" s="15">
        <f t="shared" si="110"/>
        <v>0</v>
      </c>
      <c s="299">
        <f t="shared" si="111"/>
        <v>0</v>
      </c>
      <c s="300"/>
      <c s="307"/>
      <c s="300"/>
      <c s="300"/>
      <c s="307"/>
      <c s="308"/>
      <c s="311">
        <f t="shared" si="112"/>
        <v>0</v>
      </c>
      <c s="310">
        <f t="shared" si="113"/>
        <v>0</v>
      </c>
      <c s="309"/>
      <c s="309"/>
      <c s="315"/>
    </row>
    <row r="1759" spans="6:18" ht="15.75">
      <c r="F1759" s="15">
        <f t="shared" si="110"/>
        <v>0</v>
      </c>
      <c s="299">
        <f t="shared" si="111"/>
        <v>0</v>
      </c>
      <c s="300"/>
      <c s="307"/>
      <c s="300"/>
      <c s="300"/>
      <c s="307"/>
      <c s="308"/>
      <c s="311">
        <f t="shared" si="112"/>
        <v>0</v>
      </c>
      <c s="310">
        <f t="shared" si="113"/>
        <v>0</v>
      </c>
      <c s="309"/>
      <c s="309"/>
      <c s="315"/>
    </row>
    <row r="1760" spans="6:18" ht="15.75">
      <c r="F1760" s="15">
        <f t="shared" si="110"/>
        <v>0</v>
      </c>
      <c s="299">
        <f t="shared" si="111"/>
        <v>0</v>
      </c>
      <c s="300"/>
      <c s="307"/>
      <c s="300"/>
      <c s="300"/>
      <c s="307"/>
      <c s="308"/>
      <c s="311">
        <f t="shared" si="112"/>
        <v>0</v>
      </c>
      <c s="310">
        <f t="shared" si="113"/>
        <v>0</v>
      </c>
      <c s="309"/>
      <c s="309"/>
      <c s="315"/>
    </row>
    <row r="1761" spans="6:18" ht="15.75">
      <c r="F1761" s="15">
        <f t="shared" si="110"/>
        <v>0</v>
      </c>
      <c s="299">
        <f t="shared" si="111"/>
        <v>0</v>
      </c>
      <c s="300"/>
      <c s="307"/>
      <c s="300"/>
      <c s="300"/>
      <c s="307"/>
      <c s="308"/>
      <c s="311">
        <f t="shared" si="112"/>
        <v>0</v>
      </c>
      <c s="310">
        <f t="shared" si="113"/>
        <v>0</v>
      </c>
      <c s="309"/>
      <c s="309"/>
      <c s="315"/>
    </row>
    <row r="1762" spans="6:18" ht="15.75">
      <c r="F1762" s="15">
        <f t="shared" si="110"/>
        <v>0</v>
      </c>
      <c s="299">
        <f t="shared" si="111"/>
        <v>0</v>
      </c>
      <c s="300"/>
      <c s="307"/>
      <c s="300"/>
      <c s="300"/>
      <c s="307"/>
      <c s="308"/>
      <c s="311">
        <f t="shared" si="112"/>
        <v>0</v>
      </c>
      <c s="310">
        <f t="shared" si="113"/>
        <v>0</v>
      </c>
      <c s="309"/>
      <c s="309"/>
      <c s="315"/>
    </row>
    <row r="1763" spans="6:18" ht="15.75">
      <c r="F1763" s="15">
        <f t="shared" si="110"/>
        <v>0</v>
      </c>
      <c s="299">
        <f t="shared" si="111"/>
        <v>0</v>
      </c>
      <c s="300"/>
      <c s="307"/>
      <c s="300"/>
      <c s="300"/>
      <c s="307"/>
      <c s="308"/>
      <c s="311">
        <f t="shared" si="112"/>
        <v>0</v>
      </c>
      <c s="310">
        <f t="shared" si="113"/>
        <v>0</v>
      </c>
      <c s="309"/>
      <c s="309"/>
      <c s="315"/>
    </row>
    <row r="1764" spans="6:18" ht="15.75">
      <c r="F1764" s="15">
        <f t="shared" si="110"/>
        <v>0</v>
      </c>
      <c s="299">
        <f t="shared" si="111"/>
        <v>0</v>
      </c>
      <c s="300"/>
      <c s="307"/>
      <c s="300"/>
      <c s="300"/>
      <c s="307"/>
      <c s="308"/>
      <c s="311">
        <f t="shared" si="112"/>
        <v>0</v>
      </c>
      <c s="310">
        <f t="shared" si="113"/>
        <v>0</v>
      </c>
      <c s="309"/>
      <c s="309"/>
      <c s="315"/>
    </row>
    <row r="1765" spans="6:18" ht="15.75">
      <c r="F1765" s="15">
        <f t="shared" si="110"/>
        <v>0</v>
      </c>
      <c s="299">
        <f t="shared" si="111"/>
        <v>0</v>
      </c>
      <c s="300"/>
      <c s="307"/>
      <c s="300"/>
      <c s="300"/>
      <c s="307"/>
      <c s="308"/>
      <c s="311">
        <f t="shared" si="112"/>
        <v>0</v>
      </c>
      <c s="310">
        <f t="shared" si="113"/>
        <v>0</v>
      </c>
      <c s="309"/>
      <c s="309"/>
      <c s="315"/>
    </row>
    <row r="1766" spans="6:18" ht="15.75">
      <c r="F1766" s="15">
        <f t="shared" si="110"/>
        <v>0</v>
      </c>
      <c s="299">
        <f t="shared" si="111"/>
        <v>0</v>
      </c>
      <c s="300"/>
      <c s="307"/>
      <c s="300"/>
      <c s="300"/>
      <c s="307"/>
      <c s="308"/>
      <c s="311">
        <f t="shared" si="112"/>
        <v>0</v>
      </c>
      <c s="310">
        <f t="shared" si="113"/>
        <v>0</v>
      </c>
      <c s="309"/>
      <c s="309"/>
      <c s="315"/>
    </row>
    <row r="1767" spans="6:18" ht="15.75">
      <c r="F1767" s="15">
        <f t="shared" si="110"/>
        <v>0</v>
      </c>
      <c s="299">
        <f t="shared" si="111"/>
        <v>0</v>
      </c>
      <c s="300"/>
      <c s="307"/>
      <c s="300"/>
      <c s="300"/>
      <c s="307"/>
      <c s="308"/>
      <c s="311">
        <f t="shared" si="112"/>
        <v>0</v>
      </c>
      <c s="310">
        <f t="shared" si="113"/>
        <v>0</v>
      </c>
      <c s="309"/>
      <c s="309"/>
      <c s="315"/>
    </row>
    <row r="1768" spans="6:18" ht="15.75">
      <c r="F1768" s="15">
        <f t="shared" si="110"/>
        <v>0</v>
      </c>
      <c s="299">
        <f t="shared" si="111"/>
        <v>0</v>
      </c>
      <c s="300"/>
      <c s="307"/>
      <c s="300"/>
      <c s="300"/>
      <c s="307"/>
      <c s="308"/>
      <c s="311">
        <f t="shared" si="112"/>
        <v>0</v>
      </c>
      <c s="310">
        <f t="shared" si="113"/>
        <v>0</v>
      </c>
      <c s="309"/>
      <c s="309"/>
      <c s="315"/>
    </row>
    <row r="1769" spans="6:18" ht="15.75">
      <c r="F1769" s="15">
        <f t="shared" si="110"/>
        <v>0</v>
      </c>
      <c s="299">
        <f t="shared" si="111"/>
        <v>0</v>
      </c>
      <c s="300"/>
      <c s="307"/>
      <c s="300"/>
      <c s="300"/>
      <c s="307"/>
      <c s="308"/>
      <c s="311">
        <f t="shared" si="112"/>
        <v>0</v>
      </c>
      <c s="310">
        <f t="shared" si="113"/>
        <v>0</v>
      </c>
      <c s="309"/>
      <c s="309"/>
      <c s="315"/>
    </row>
    <row r="1770" spans="6:18" ht="15.75">
      <c r="F1770" s="15">
        <f t="shared" si="110"/>
        <v>0</v>
      </c>
      <c s="299">
        <f t="shared" si="111"/>
        <v>0</v>
      </c>
      <c s="300"/>
      <c s="307"/>
      <c s="300"/>
      <c s="300"/>
      <c s="307"/>
      <c s="308"/>
      <c s="311">
        <f t="shared" si="112"/>
        <v>0</v>
      </c>
      <c s="310">
        <f t="shared" si="113"/>
        <v>0</v>
      </c>
      <c s="309"/>
      <c s="309"/>
      <c s="315"/>
    </row>
    <row r="1771" spans="6:18" ht="15.75">
      <c r="F1771" s="15">
        <f t="shared" si="110"/>
        <v>0</v>
      </c>
      <c s="299">
        <f t="shared" si="111"/>
        <v>0</v>
      </c>
      <c s="300"/>
      <c s="307"/>
      <c s="300"/>
      <c s="300"/>
      <c s="307"/>
      <c s="308"/>
      <c s="311">
        <f t="shared" si="112"/>
        <v>0</v>
      </c>
      <c s="310">
        <f t="shared" si="113"/>
        <v>0</v>
      </c>
      <c s="309"/>
      <c s="309"/>
      <c s="315"/>
    </row>
    <row r="1772" spans="6:18" ht="15.75">
      <c r="F1772" s="15">
        <f t="shared" si="110"/>
        <v>0</v>
      </c>
      <c s="299">
        <f t="shared" si="111"/>
        <v>0</v>
      </c>
      <c s="300"/>
      <c s="307"/>
      <c s="300"/>
      <c s="300"/>
      <c s="307"/>
      <c s="308"/>
      <c s="311">
        <f t="shared" si="112"/>
        <v>0</v>
      </c>
      <c s="310">
        <f t="shared" si="113"/>
        <v>0</v>
      </c>
      <c s="309"/>
      <c s="309"/>
      <c s="315"/>
    </row>
    <row r="1773" spans="6:18" ht="15.75">
      <c r="F1773" s="15">
        <f t="shared" si="110"/>
        <v>0</v>
      </c>
      <c s="299">
        <f t="shared" si="111"/>
        <v>0</v>
      </c>
      <c s="300"/>
      <c s="307"/>
      <c s="300"/>
      <c s="300"/>
      <c s="307"/>
      <c s="308"/>
      <c s="311">
        <f t="shared" si="112"/>
        <v>0</v>
      </c>
      <c s="310">
        <f t="shared" si="113"/>
        <v>0</v>
      </c>
      <c s="309"/>
      <c s="309"/>
      <c s="315"/>
    </row>
    <row r="1774" spans="6:18" ht="15.75">
      <c r="F1774" s="15">
        <f t="shared" si="110"/>
        <v>0</v>
      </c>
      <c s="299">
        <f t="shared" si="111"/>
        <v>0</v>
      </c>
      <c s="300"/>
      <c s="307"/>
      <c s="300"/>
      <c s="300"/>
      <c s="307"/>
      <c s="308"/>
      <c s="311">
        <f t="shared" si="112"/>
        <v>0</v>
      </c>
      <c s="310">
        <f t="shared" si="113"/>
        <v>0</v>
      </c>
      <c s="309"/>
      <c s="309"/>
      <c s="315"/>
    </row>
    <row r="1775" spans="6:18" ht="15.75">
      <c r="F1775" s="15">
        <f t="shared" si="110"/>
        <v>0</v>
      </c>
      <c s="299">
        <f t="shared" si="111"/>
        <v>0</v>
      </c>
      <c s="300"/>
      <c s="307"/>
      <c s="300"/>
      <c s="300"/>
      <c s="307"/>
      <c s="308"/>
      <c s="311">
        <f t="shared" si="112"/>
        <v>0</v>
      </c>
      <c s="310">
        <f t="shared" si="113"/>
        <v>0</v>
      </c>
      <c s="309"/>
      <c s="309"/>
      <c s="315"/>
    </row>
    <row r="1776" spans="6:18" ht="15.75">
      <c r="F1776" s="15">
        <f t="shared" si="110"/>
        <v>0</v>
      </c>
      <c s="299">
        <f t="shared" si="111"/>
        <v>0</v>
      </c>
      <c s="300"/>
      <c s="307"/>
      <c s="300"/>
      <c s="300"/>
      <c s="307"/>
      <c s="308"/>
      <c s="311">
        <f t="shared" si="112"/>
        <v>0</v>
      </c>
      <c s="310">
        <f t="shared" si="113"/>
        <v>0</v>
      </c>
      <c s="309"/>
      <c s="309"/>
      <c s="315"/>
    </row>
    <row r="1777" spans="6:18" ht="15.75">
      <c r="F1777" s="15">
        <f t="shared" si="110"/>
        <v>0</v>
      </c>
      <c s="299">
        <f t="shared" si="111"/>
        <v>0</v>
      </c>
      <c s="300"/>
      <c s="307"/>
      <c s="300"/>
      <c s="300"/>
      <c s="307"/>
      <c s="308"/>
      <c s="311">
        <f t="shared" si="112"/>
        <v>0</v>
      </c>
      <c s="310">
        <f t="shared" si="113"/>
        <v>0</v>
      </c>
      <c s="309"/>
      <c s="309"/>
      <c s="315"/>
    </row>
    <row r="1778" spans="6:18" ht="15.75">
      <c r="F1778" s="15">
        <f t="shared" si="110"/>
        <v>0</v>
      </c>
      <c s="299">
        <f t="shared" si="111"/>
        <v>0</v>
      </c>
      <c s="300"/>
      <c s="307"/>
      <c s="300"/>
      <c s="300"/>
      <c s="307"/>
      <c s="308"/>
      <c s="311">
        <f t="shared" si="112"/>
        <v>0</v>
      </c>
      <c s="310">
        <f t="shared" si="113"/>
        <v>0</v>
      </c>
      <c s="309"/>
      <c s="309"/>
      <c s="315"/>
    </row>
    <row r="1779" spans="6:18" ht="15.75">
      <c r="F1779" s="15">
        <f t="shared" si="110"/>
        <v>0</v>
      </c>
      <c s="299">
        <f t="shared" si="111"/>
        <v>0</v>
      </c>
      <c s="300"/>
      <c s="307"/>
      <c s="300"/>
      <c s="300"/>
      <c s="307"/>
      <c s="308"/>
      <c s="311">
        <f t="shared" si="112"/>
        <v>0</v>
      </c>
      <c s="310">
        <f t="shared" si="113"/>
        <v>0</v>
      </c>
      <c s="309"/>
      <c s="309"/>
      <c s="315"/>
    </row>
    <row r="1780" spans="6:18" ht="15.75">
      <c r="F1780" s="15">
        <f t="shared" si="110"/>
        <v>0</v>
      </c>
      <c s="299">
        <f t="shared" si="111"/>
        <v>0</v>
      </c>
      <c s="300"/>
      <c s="307"/>
      <c s="300"/>
      <c s="300"/>
      <c s="307"/>
      <c s="308"/>
      <c s="311">
        <f t="shared" si="112"/>
        <v>0</v>
      </c>
      <c s="310">
        <f t="shared" si="113"/>
        <v>0</v>
      </c>
      <c s="309"/>
      <c s="309"/>
      <c s="315"/>
    </row>
    <row r="1781" spans="6:18" ht="15.75">
      <c r="F1781" s="15">
        <f t="shared" si="110"/>
        <v>0</v>
      </c>
      <c s="299">
        <f t="shared" si="111"/>
        <v>0</v>
      </c>
      <c s="300"/>
      <c s="307"/>
      <c s="300"/>
      <c s="300"/>
      <c s="307"/>
      <c s="308"/>
      <c s="311">
        <f t="shared" si="112"/>
        <v>0</v>
      </c>
      <c s="310">
        <f t="shared" si="113"/>
        <v>0</v>
      </c>
      <c s="309"/>
      <c s="309"/>
      <c s="315"/>
    </row>
    <row r="1782" spans="6:18" ht="15.75">
      <c r="F1782" s="15">
        <f t="shared" si="110"/>
        <v>0</v>
      </c>
      <c s="299">
        <f t="shared" si="111"/>
        <v>0</v>
      </c>
      <c s="300"/>
      <c s="307"/>
      <c s="300"/>
      <c s="300"/>
      <c s="307"/>
      <c s="308"/>
      <c s="311">
        <f t="shared" si="112"/>
        <v>0</v>
      </c>
      <c s="310">
        <f t="shared" si="113"/>
        <v>0</v>
      </c>
      <c s="309"/>
      <c s="309"/>
      <c s="315"/>
    </row>
    <row r="1783" spans="6:18" ht="15.75">
      <c r="F1783" s="15">
        <f t="shared" si="110"/>
        <v>0</v>
      </c>
      <c s="299">
        <f t="shared" si="111"/>
        <v>0</v>
      </c>
      <c s="300"/>
      <c s="307"/>
      <c s="300"/>
      <c s="300"/>
      <c s="307"/>
      <c s="308"/>
      <c s="311">
        <f t="shared" si="112"/>
        <v>0</v>
      </c>
      <c s="310">
        <f t="shared" si="113"/>
        <v>0</v>
      </c>
      <c s="309"/>
      <c s="309"/>
      <c s="315"/>
    </row>
    <row r="1784" spans="6:18" ht="15.75">
      <c r="F1784" s="15">
        <f t="shared" si="110"/>
        <v>0</v>
      </c>
      <c s="299">
        <f t="shared" si="111"/>
        <v>0</v>
      </c>
      <c s="300"/>
      <c s="307"/>
      <c s="300"/>
      <c s="300"/>
      <c s="307"/>
      <c s="308"/>
      <c s="311">
        <f t="shared" si="112"/>
        <v>0</v>
      </c>
      <c s="310">
        <f t="shared" si="113"/>
        <v>0</v>
      </c>
      <c s="309"/>
      <c s="309"/>
      <c s="315"/>
    </row>
    <row r="1785" spans="6:18" ht="15.75">
      <c r="F1785" s="15">
        <f t="shared" si="110"/>
        <v>0</v>
      </c>
      <c s="299">
        <f t="shared" si="111"/>
        <v>0</v>
      </c>
      <c s="300"/>
      <c s="307"/>
      <c s="300"/>
      <c s="300"/>
      <c s="307"/>
      <c s="308"/>
      <c s="311">
        <f t="shared" si="112"/>
        <v>0</v>
      </c>
      <c s="310">
        <f t="shared" si="113"/>
        <v>0</v>
      </c>
      <c s="309"/>
      <c s="309"/>
      <c s="315"/>
    </row>
    <row r="1786" spans="6:18" ht="15.75">
      <c r="F1786" s="15">
        <f t="shared" si="110"/>
        <v>0</v>
      </c>
      <c s="299">
        <f t="shared" si="111"/>
        <v>0</v>
      </c>
      <c s="300"/>
      <c s="307"/>
      <c s="300"/>
      <c s="300"/>
      <c s="307"/>
      <c s="308"/>
      <c s="311">
        <f t="shared" si="112"/>
        <v>0</v>
      </c>
      <c s="310">
        <f t="shared" si="113"/>
        <v>0</v>
      </c>
      <c s="309"/>
      <c s="309"/>
      <c s="315"/>
    </row>
    <row r="1787" spans="6:18" ht="15.75">
      <c r="F1787" s="15">
        <f t="shared" si="110"/>
        <v>0</v>
      </c>
      <c s="299">
        <f t="shared" si="111"/>
        <v>0</v>
      </c>
      <c s="300"/>
      <c s="307"/>
      <c s="300"/>
      <c s="300"/>
      <c s="307"/>
      <c s="308"/>
      <c s="311">
        <f t="shared" si="112"/>
        <v>0</v>
      </c>
      <c s="310">
        <f t="shared" si="113"/>
        <v>0</v>
      </c>
      <c s="309"/>
      <c s="309"/>
      <c s="315"/>
    </row>
    <row r="1788" spans="6:18" ht="15.75">
      <c r="F1788" s="15">
        <f t="shared" si="110"/>
        <v>0</v>
      </c>
      <c s="299">
        <f t="shared" si="111"/>
        <v>0</v>
      </c>
      <c s="300"/>
      <c s="307"/>
      <c s="300"/>
      <c s="300"/>
      <c s="307"/>
      <c s="308"/>
      <c s="311">
        <f t="shared" si="112"/>
        <v>0</v>
      </c>
      <c s="310">
        <f t="shared" si="113"/>
        <v>0</v>
      </c>
      <c s="309"/>
      <c s="309"/>
      <c s="315"/>
    </row>
    <row r="1789" spans="6:18" ht="15.75">
      <c r="F1789" s="15">
        <f t="shared" si="110"/>
        <v>0</v>
      </c>
      <c s="299">
        <f t="shared" si="111"/>
        <v>0</v>
      </c>
      <c s="300"/>
      <c s="307"/>
      <c s="300"/>
      <c s="300"/>
      <c s="307"/>
      <c s="308"/>
      <c s="311">
        <f t="shared" si="112"/>
        <v>0</v>
      </c>
      <c s="310">
        <f t="shared" si="113"/>
        <v>0</v>
      </c>
      <c s="309"/>
      <c s="309"/>
      <c s="315"/>
    </row>
    <row r="1790" spans="6:18" ht="15.75">
      <c r="F1790" s="15">
        <f t="shared" si="110"/>
        <v>0</v>
      </c>
      <c s="299">
        <f t="shared" si="111"/>
        <v>0</v>
      </c>
      <c s="300"/>
      <c s="307"/>
      <c s="300"/>
      <c s="300"/>
      <c s="307"/>
      <c s="308"/>
      <c s="311">
        <f t="shared" si="112"/>
        <v>0</v>
      </c>
      <c s="310">
        <f t="shared" si="113"/>
        <v>0</v>
      </c>
      <c s="309"/>
      <c s="309"/>
      <c s="315"/>
    </row>
    <row r="1791" spans="6:18" ht="15.75">
      <c r="F1791" s="15">
        <f t="shared" si="110"/>
        <v>0</v>
      </c>
      <c s="299">
        <f t="shared" si="111"/>
        <v>0</v>
      </c>
      <c s="300"/>
      <c s="307"/>
      <c s="300"/>
      <c s="300"/>
      <c s="307"/>
      <c s="308"/>
      <c s="311">
        <f t="shared" si="112"/>
        <v>0</v>
      </c>
      <c s="310">
        <f t="shared" si="113"/>
        <v>0</v>
      </c>
      <c s="309"/>
      <c s="309"/>
      <c s="315"/>
    </row>
    <row r="1792" spans="6:18" ht="15.75">
      <c r="F1792" s="15">
        <f t="shared" si="110"/>
        <v>0</v>
      </c>
      <c s="299">
        <f t="shared" si="111"/>
        <v>0</v>
      </c>
      <c s="300"/>
      <c s="307"/>
      <c s="300"/>
      <c s="300"/>
      <c s="307"/>
      <c s="308"/>
      <c s="311">
        <f t="shared" si="112"/>
        <v>0</v>
      </c>
      <c s="310">
        <f t="shared" si="113"/>
        <v>0</v>
      </c>
      <c s="309"/>
      <c s="309"/>
      <c s="315"/>
    </row>
    <row r="1793" spans="6:18" ht="15.75">
      <c r="F1793" s="15">
        <f t="shared" si="110"/>
        <v>0</v>
      </c>
      <c s="299">
        <f t="shared" si="111"/>
        <v>0</v>
      </c>
      <c s="300"/>
      <c s="307"/>
      <c s="300"/>
      <c s="300"/>
      <c s="307"/>
      <c s="308"/>
      <c s="311">
        <f t="shared" si="112"/>
        <v>0</v>
      </c>
      <c s="310">
        <f t="shared" si="113"/>
        <v>0</v>
      </c>
      <c s="309"/>
      <c s="309"/>
      <c s="315"/>
    </row>
    <row r="1794" spans="6:18" ht="15.75">
      <c r="F1794" s="15">
        <f t="shared" si="110"/>
        <v>0</v>
      </c>
      <c s="299">
        <f t="shared" si="111"/>
        <v>0</v>
      </c>
      <c s="300"/>
      <c s="307"/>
      <c s="300"/>
      <c s="300"/>
      <c s="307"/>
      <c s="308"/>
      <c s="311">
        <f t="shared" si="112"/>
        <v>0</v>
      </c>
      <c s="310">
        <f t="shared" si="113"/>
        <v>0</v>
      </c>
      <c s="309"/>
      <c s="309"/>
      <c s="315"/>
    </row>
    <row r="1795" spans="6:18" ht="15.75">
      <c r="F1795" s="15">
        <f t="shared" si="110"/>
        <v>0</v>
      </c>
      <c s="299">
        <f t="shared" si="111"/>
        <v>0</v>
      </c>
      <c s="300"/>
      <c s="307"/>
      <c s="300"/>
      <c s="300"/>
      <c s="307"/>
      <c s="308"/>
      <c s="311">
        <f t="shared" si="112"/>
        <v>0</v>
      </c>
      <c s="310">
        <f t="shared" si="113"/>
        <v>0</v>
      </c>
      <c s="309"/>
      <c s="309"/>
      <c s="315"/>
    </row>
    <row r="1796" spans="6:18" ht="15.75">
      <c r="F1796" s="15">
        <f t="shared" si="110"/>
        <v>0</v>
      </c>
      <c s="299">
        <f t="shared" si="111"/>
        <v>0</v>
      </c>
      <c s="300"/>
      <c s="307"/>
      <c s="300"/>
      <c s="300"/>
      <c s="307"/>
      <c s="308"/>
      <c s="311">
        <f t="shared" si="112"/>
        <v>0</v>
      </c>
      <c s="310">
        <f t="shared" si="113"/>
        <v>0</v>
      </c>
      <c s="309"/>
      <c s="309"/>
      <c s="315"/>
    </row>
    <row r="1797" spans="6:18" ht="15.75">
      <c r="F1797" s="15">
        <f t="shared" si="110"/>
        <v>0</v>
      </c>
      <c s="299">
        <f t="shared" si="111"/>
        <v>0</v>
      </c>
      <c s="300"/>
      <c s="307"/>
      <c s="300"/>
      <c s="300"/>
      <c s="307"/>
      <c s="308"/>
      <c s="311">
        <f t="shared" si="112"/>
        <v>0</v>
      </c>
      <c s="310">
        <f t="shared" si="113"/>
        <v>0</v>
      </c>
      <c s="309"/>
      <c s="309"/>
      <c s="315"/>
    </row>
    <row r="1798" spans="6:18" ht="15.75">
      <c r="F1798" s="15">
        <f t="shared" si="110"/>
        <v>0</v>
      </c>
      <c s="299">
        <f t="shared" si="111"/>
        <v>0</v>
      </c>
      <c s="300"/>
      <c s="307"/>
      <c s="300"/>
      <c s="300"/>
      <c s="307"/>
      <c s="308"/>
      <c s="311">
        <f t="shared" si="112"/>
        <v>0</v>
      </c>
      <c s="310">
        <f t="shared" si="113"/>
        <v>0</v>
      </c>
      <c s="309"/>
      <c s="309"/>
      <c s="315"/>
    </row>
    <row r="1799" spans="6:18" ht="15.75">
      <c r="F1799" s="15">
        <f t="shared" si="110"/>
        <v>0</v>
      </c>
      <c s="299">
        <f t="shared" si="111"/>
        <v>0</v>
      </c>
      <c s="300"/>
      <c s="307"/>
      <c s="300"/>
      <c s="300"/>
      <c s="307"/>
      <c s="308"/>
      <c s="311">
        <f t="shared" si="112"/>
        <v>0</v>
      </c>
      <c s="310">
        <f t="shared" si="113"/>
        <v>0</v>
      </c>
      <c s="309"/>
      <c s="309"/>
      <c s="315"/>
    </row>
    <row r="1800" spans="6:18" ht="15.75">
      <c r="F1800" s="15">
        <f t="shared" si="114" ref="F1800:F1863">IF(G1800&gt;=1,(IF(LEN(R1800)=0,(IF(N1800&gt;=18,1,0)),0)),0)</f>
        <v>0</v>
      </c>
      <c s="299">
        <f t="shared" si="111"/>
        <v>0</v>
      </c>
      <c s="300"/>
      <c s="307"/>
      <c s="300"/>
      <c s="300"/>
      <c s="307"/>
      <c s="308"/>
      <c s="311">
        <f t="shared" si="112"/>
        <v>0</v>
      </c>
      <c s="310">
        <f t="shared" si="113"/>
        <v>0</v>
      </c>
      <c s="309"/>
      <c s="309"/>
      <c s="315"/>
    </row>
    <row r="1801" spans="6:18" ht="15.75">
      <c r="F1801" s="15">
        <f t="shared" si="114"/>
        <v>0</v>
      </c>
      <c s="299">
        <f t="shared" si="115" ref="G1801:G1864">IFERROR(IF(LEN(J1801)&gt;=2,(IF(LEN(L1801)&gt;=1,1,0)),0),0)</f>
        <v>0</v>
      </c>
      <c s="300"/>
      <c s="307"/>
      <c s="300"/>
      <c s="300"/>
      <c s="307"/>
      <c s="308"/>
      <c s="311">
        <f t="shared" si="116" ref="N1801:N1864">IFERROR(IF(G1801&gt;=1,(IF(M1800&gt;=$B$1,ROUNDDOWN(($A$1-M1801)/365,0),0)),0),0)</f>
        <v>0</v>
      </c>
      <c s="310">
        <f t="shared" si="117" ref="O1801:O1864">IF(N1801&gt;=18,ROUNDDOWN((($A$1-M1801)-N1801*365)/30,0),0)</f>
        <v>0</v>
      </c>
      <c s="309"/>
      <c s="309"/>
      <c s="315"/>
    </row>
    <row r="1802" spans="6:18" ht="15.75">
      <c r="F1802" s="15">
        <f t="shared" si="114"/>
        <v>0</v>
      </c>
      <c s="299">
        <f t="shared" si="115"/>
        <v>0</v>
      </c>
      <c s="300"/>
      <c s="307"/>
      <c s="300"/>
      <c s="300"/>
      <c s="307"/>
      <c s="308"/>
      <c s="311">
        <f t="shared" si="116"/>
        <v>0</v>
      </c>
      <c s="310">
        <f t="shared" si="117"/>
        <v>0</v>
      </c>
      <c s="309"/>
      <c s="309"/>
      <c s="315"/>
    </row>
    <row r="1803" spans="6:18" ht="15.75">
      <c r="F1803" s="15">
        <f t="shared" si="114"/>
        <v>0</v>
      </c>
      <c s="299">
        <f t="shared" si="115"/>
        <v>0</v>
      </c>
      <c s="300"/>
      <c s="307"/>
      <c s="300"/>
      <c s="300"/>
      <c s="307"/>
      <c s="308"/>
      <c s="311">
        <f t="shared" si="116"/>
        <v>0</v>
      </c>
      <c s="310">
        <f t="shared" si="117"/>
        <v>0</v>
      </c>
      <c s="309"/>
      <c s="309"/>
      <c s="315"/>
    </row>
    <row r="1804" spans="6:18" ht="15.75">
      <c r="F1804" s="15">
        <f t="shared" si="114"/>
        <v>0</v>
      </c>
      <c s="299">
        <f t="shared" si="115"/>
        <v>0</v>
      </c>
      <c s="300"/>
      <c s="307"/>
      <c s="300"/>
      <c s="300"/>
      <c s="307"/>
      <c s="308"/>
      <c s="311">
        <f t="shared" si="116"/>
        <v>0</v>
      </c>
      <c s="310">
        <f t="shared" si="117"/>
        <v>0</v>
      </c>
      <c s="309"/>
      <c s="309"/>
      <c s="315"/>
    </row>
    <row r="1805" spans="6:18" ht="15.75">
      <c r="F1805" s="15">
        <f t="shared" si="114"/>
        <v>0</v>
      </c>
      <c s="299">
        <f t="shared" si="115"/>
        <v>0</v>
      </c>
      <c s="300"/>
      <c s="307"/>
      <c s="300"/>
      <c s="300"/>
      <c s="307"/>
      <c s="308"/>
      <c s="311">
        <f t="shared" si="116"/>
        <v>0</v>
      </c>
      <c s="310">
        <f t="shared" si="117"/>
        <v>0</v>
      </c>
      <c s="309"/>
      <c s="309"/>
      <c s="315"/>
    </row>
    <row r="1806" spans="6:18" ht="15.75">
      <c r="F1806" s="15">
        <f t="shared" si="114"/>
        <v>0</v>
      </c>
      <c s="299">
        <f t="shared" si="115"/>
        <v>0</v>
      </c>
      <c s="300"/>
      <c s="307"/>
      <c s="300"/>
      <c s="300"/>
      <c s="307"/>
      <c s="308"/>
      <c s="311">
        <f t="shared" si="116"/>
        <v>0</v>
      </c>
      <c s="310">
        <f t="shared" si="117"/>
        <v>0</v>
      </c>
      <c s="309"/>
      <c s="309"/>
      <c s="315"/>
    </row>
    <row r="1807" spans="6:18" ht="15.75">
      <c r="F1807" s="15">
        <f t="shared" si="114"/>
        <v>0</v>
      </c>
      <c s="299">
        <f t="shared" si="115"/>
        <v>0</v>
      </c>
      <c s="300"/>
      <c s="307"/>
      <c s="300"/>
      <c s="300"/>
      <c s="307"/>
      <c s="308"/>
      <c s="311">
        <f t="shared" si="116"/>
        <v>0</v>
      </c>
      <c s="310">
        <f t="shared" si="117"/>
        <v>0</v>
      </c>
      <c s="309"/>
      <c s="309"/>
      <c s="315"/>
    </row>
    <row r="1808" spans="6:18" ht="15.75">
      <c r="F1808" s="15">
        <f t="shared" si="114"/>
        <v>0</v>
      </c>
      <c s="299">
        <f t="shared" si="115"/>
        <v>0</v>
      </c>
      <c s="300"/>
      <c s="307"/>
      <c s="300"/>
      <c s="300"/>
      <c s="307"/>
      <c s="308"/>
      <c s="311">
        <f t="shared" si="116"/>
        <v>0</v>
      </c>
      <c s="310">
        <f t="shared" si="117"/>
        <v>0</v>
      </c>
      <c s="309"/>
      <c s="309"/>
      <c s="315"/>
    </row>
    <row r="1809" spans="6:18" ht="15.75">
      <c r="F1809" s="15">
        <f t="shared" si="114"/>
        <v>0</v>
      </c>
      <c s="299">
        <f t="shared" si="115"/>
        <v>0</v>
      </c>
      <c s="300"/>
      <c s="307"/>
      <c s="300"/>
      <c s="300"/>
      <c s="307"/>
      <c s="308"/>
      <c s="311">
        <f t="shared" si="116"/>
        <v>0</v>
      </c>
      <c s="310">
        <f t="shared" si="117"/>
        <v>0</v>
      </c>
      <c s="309"/>
      <c s="309"/>
      <c s="315"/>
    </row>
    <row r="1810" spans="6:18" ht="15.75">
      <c r="F1810" s="15">
        <f t="shared" si="114"/>
        <v>0</v>
      </c>
      <c s="299">
        <f t="shared" si="115"/>
        <v>0</v>
      </c>
      <c s="300"/>
      <c s="307"/>
      <c s="300"/>
      <c s="300"/>
      <c s="307"/>
      <c s="308"/>
      <c s="311">
        <f t="shared" si="116"/>
        <v>0</v>
      </c>
      <c s="310">
        <f t="shared" si="117"/>
        <v>0</v>
      </c>
      <c s="309"/>
      <c s="309"/>
      <c s="315"/>
    </row>
    <row r="1811" spans="6:18" ht="15.75">
      <c r="F1811" s="15">
        <f t="shared" si="114"/>
        <v>0</v>
      </c>
      <c s="299">
        <f t="shared" si="115"/>
        <v>0</v>
      </c>
      <c s="300"/>
      <c s="307"/>
      <c s="300"/>
      <c s="300"/>
      <c s="307"/>
      <c s="308"/>
      <c s="311">
        <f t="shared" si="116"/>
        <v>0</v>
      </c>
      <c s="310">
        <f t="shared" si="117"/>
        <v>0</v>
      </c>
      <c s="309"/>
      <c s="309"/>
      <c s="315"/>
    </row>
    <row r="1812" spans="6:18" ht="15.75">
      <c r="F1812" s="15">
        <f t="shared" si="114"/>
        <v>0</v>
      </c>
      <c s="299">
        <f t="shared" si="115"/>
        <v>0</v>
      </c>
      <c s="300"/>
      <c s="307"/>
      <c s="300"/>
      <c s="300"/>
      <c s="307"/>
      <c s="308"/>
      <c s="311">
        <f t="shared" si="116"/>
        <v>0</v>
      </c>
      <c s="310">
        <f t="shared" si="117"/>
        <v>0</v>
      </c>
      <c s="309"/>
      <c s="309"/>
      <c s="315"/>
    </row>
    <row r="1813" spans="6:18" ht="15.75">
      <c r="F1813" s="15">
        <f t="shared" si="114"/>
        <v>0</v>
      </c>
      <c s="299">
        <f t="shared" si="115"/>
        <v>0</v>
      </c>
      <c s="300"/>
      <c s="307"/>
      <c s="300"/>
      <c s="300"/>
      <c s="307"/>
      <c s="308"/>
      <c s="311">
        <f t="shared" si="116"/>
        <v>0</v>
      </c>
      <c s="310">
        <f t="shared" si="117"/>
        <v>0</v>
      </c>
      <c s="309"/>
      <c s="309"/>
      <c s="315"/>
    </row>
    <row r="1814" spans="6:18" ht="15.75">
      <c r="F1814" s="15">
        <f t="shared" si="114"/>
        <v>0</v>
      </c>
      <c s="299">
        <f t="shared" si="115"/>
        <v>0</v>
      </c>
      <c s="300"/>
      <c s="307"/>
      <c s="300"/>
      <c s="300"/>
      <c s="307"/>
      <c s="308"/>
      <c s="311">
        <f t="shared" si="116"/>
        <v>0</v>
      </c>
      <c s="310">
        <f t="shared" si="117"/>
        <v>0</v>
      </c>
      <c s="309"/>
      <c s="309"/>
      <c s="315"/>
    </row>
    <row r="1815" spans="6:18" ht="15.75">
      <c r="F1815" s="15">
        <f t="shared" si="114"/>
        <v>0</v>
      </c>
      <c s="299">
        <f t="shared" si="115"/>
        <v>0</v>
      </c>
      <c s="300"/>
      <c s="307"/>
      <c s="300"/>
      <c s="300"/>
      <c s="307"/>
      <c s="308"/>
      <c s="311">
        <f t="shared" si="116"/>
        <v>0</v>
      </c>
      <c s="310">
        <f t="shared" si="117"/>
        <v>0</v>
      </c>
      <c s="309"/>
      <c s="309"/>
      <c s="315"/>
    </row>
    <row r="1816" spans="6:18" ht="15.75">
      <c r="F1816" s="15">
        <f t="shared" si="114"/>
        <v>0</v>
      </c>
      <c s="299">
        <f t="shared" si="115"/>
        <v>0</v>
      </c>
      <c s="300"/>
      <c s="307"/>
      <c s="300"/>
      <c s="300"/>
      <c s="307"/>
      <c s="308"/>
      <c s="311">
        <f t="shared" si="116"/>
        <v>0</v>
      </c>
      <c s="310">
        <f t="shared" si="117"/>
        <v>0</v>
      </c>
      <c s="309"/>
      <c s="309"/>
      <c s="315"/>
    </row>
    <row r="1817" spans="6:18" ht="15.75">
      <c r="F1817" s="15">
        <f t="shared" si="114"/>
        <v>0</v>
      </c>
      <c s="299">
        <f t="shared" si="115"/>
        <v>0</v>
      </c>
      <c s="300"/>
      <c s="307"/>
      <c s="300"/>
      <c s="300"/>
      <c s="307"/>
      <c s="308"/>
      <c s="311">
        <f t="shared" si="116"/>
        <v>0</v>
      </c>
      <c s="310">
        <f t="shared" si="117"/>
        <v>0</v>
      </c>
      <c s="309"/>
      <c s="309"/>
      <c s="315"/>
    </row>
    <row r="1818" spans="6:18" ht="15.75">
      <c r="F1818" s="15">
        <f t="shared" si="114"/>
        <v>0</v>
      </c>
      <c s="299">
        <f t="shared" si="115"/>
        <v>0</v>
      </c>
      <c s="300"/>
      <c s="307"/>
      <c s="300"/>
      <c s="300"/>
      <c s="307"/>
      <c s="308"/>
      <c s="311">
        <f t="shared" si="116"/>
        <v>0</v>
      </c>
      <c s="310">
        <f t="shared" si="117"/>
        <v>0</v>
      </c>
      <c s="309"/>
      <c s="309"/>
      <c s="315"/>
    </row>
    <row r="1819" spans="6:18" ht="15.75">
      <c r="F1819" s="15">
        <f t="shared" si="114"/>
        <v>0</v>
      </c>
      <c s="299">
        <f t="shared" si="115"/>
        <v>0</v>
      </c>
      <c s="300"/>
      <c s="307"/>
      <c s="300"/>
      <c s="300"/>
      <c s="307"/>
      <c s="308"/>
      <c s="311">
        <f t="shared" si="116"/>
        <v>0</v>
      </c>
      <c s="310">
        <f t="shared" si="117"/>
        <v>0</v>
      </c>
      <c s="309"/>
      <c s="309"/>
      <c s="315"/>
    </row>
    <row r="1820" spans="6:18" ht="15.75">
      <c r="F1820" s="15">
        <f t="shared" si="114"/>
        <v>0</v>
      </c>
      <c s="299">
        <f t="shared" si="115"/>
        <v>0</v>
      </c>
      <c s="300"/>
      <c s="307"/>
      <c s="300"/>
      <c s="300"/>
      <c s="307"/>
      <c s="308"/>
      <c s="311">
        <f t="shared" si="116"/>
        <v>0</v>
      </c>
      <c s="310">
        <f t="shared" si="117"/>
        <v>0</v>
      </c>
      <c s="309"/>
      <c s="309"/>
      <c s="315"/>
    </row>
    <row r="1821" spans="6:18" ht="15.75">
      <c r="F1821" s="15">
        <f t="shared" si="114"/>
        <v>0</v>
      </c>
      <c s="299">
        <f t="shared" si="115"/>
        <v>0</v>
      </c>
      <c s="300"/>
      <c s="307"/>
      <c s="300"/>
      <c s="300"/>
      <c s="307"/>
      <c s="308"/>
      <c s="311">
        <f t="shared" si="116"/>
        <v>0</v>
      </c>
      <c s="310">
        <f t="shared" si="117"/>
        <v>0</v>
      </c>
      <c s="309"/>
      <c s="309"/>
      <c s="315"/>
    </row>
    <row r="1822" spans="6:18" ht="15.75">
      <c r="F1822" s="15">
        <f t="shared" si="114"/>
        <v>0</v>
      </c>
      <c s="299">
        <f t="shared" si="115"/>
        <v>0</v>
      </c>
      <c s="300"/>
      <c s="307"/>
      <c s="300"/>
      <c s="300"/>
      <c s="307"/>
      <c s="308"/>
      <c s="311">
        <f t="shared" si="116"/>
        <v>0</v>
      </c>
      <c s="310">
        <f t="shared" si="117"/>
        <v>0</v>
      </c>
      <c s="309"/>
      <c s="309"/>
      <c s="315"/>
    </row>
    <row r="1823" spans="6:18" ht="15.75">
      <c r="F1823" s="15">
        <f t="shared" si="114"/>
        <v>0</v>
      </c>
      <c s="299">
        <f t="shared" si="115"/>
        <v>0</v>
      </c>
      <c s="300"/>
      <c s="307"/>
      <c s="300"/>
      <c s="300"/>
      <c s="307"/>
      <c s="308"/>
      <c s="311">
        <f t="shared" si="116"/>
        <v>0</v>
      </c>
      <c s="310">
        <f t="shared" si="117"/>
        <v>0</v>
      </c>
      <c s="309"/>
      <c s="309"/>
      <c s="315"/>
    </row>
    <row r="1824" spans="6:18" ht="15.75">
      <c r="F1824" s="15">
        <f t="shared" si="114"/>
        <v>0</v>
      </c>
      <c s="299">
        <f t="shared" si="115"/>
        <v>0</v>
      </c>
      <c s="300"/>
      <c s="307"/>
      <c s="300"/>
      <c s="300"/>
      <c s="307"/>
      <c s="308"/>
      <c s="311">
        <f t="shared" si="116"/>
        <v>0</v>
      </c>
      <c s="310">
        <f t="shared" si="117"/>
        <v>0</v>
      </c>
      <c s="309"/>
      <c s="309"/>
      <c s="315"/>
    </row>
    <row r="1825" spans="6:18" ht="15.75">
      <c r="F1825" s="15">
        <f t="shared" si="114"/>
        <v>0</v>
      </c>
      <c s="299">
        <f t="shared" si="115"/>
        <v>0</v>
      </c>
      <c s="300"/>
      <c s="307"/>
      <c s="300"/>
      <c s="300"/>
      <c s="307"/>
      <c s="308"/>
      <c s="311">
        <f t="shared" si="116"/>
        <v>0</v>
      </c>
      <c s="310">
        <f t="shared" si="117"/>
        <v>0</v>
      </c>
      <c s="309"/>
      <c s="309"/>
      <c s="315"/>
    </row>
    <row r="1826" spans="6:18" ht="15.75">
      <c r="F1826" s="15">
        <f t="shared" si="114"/>
        <v>0</v>
      </c>
      <c s="299">
        <f t="shared" si="115"/>
        <v>0</v>
      </c>
      <c s="300"/>
      <c s="307"/>
      <c s="300"/>
      <c s="300"/>
      <c s="307"/>
      <c s="308"/>
      <c s="311">
        <f t="shared" si="116"/>
        <v>0</v>
      </c>
      <c s="310">
        <f t="shared" si="117"/>
        <v>0</v>
      </c>
      <c s="309"/>
      <c s="309"/>
      <c s="315"/>
    </row>
    <row r="1827" spans="6:18" ht="15.75">
      <c r="F1827" s="15">
        <f t="shared" si="114"/>
        <v>0</v>
      </c>
      <c s="299">
        <f t="shared" si="115"/>
        <v>0</v>
      </c>
      <c s="300"/>
      <c s="307"/>
      <c s="300"/>
      <c s="300"/>
      <c s="307"/>
      <c s="308"/>
      <c s="311">
        <f t="shared" si="116"/>
        <v>0</v>
      </c>
      <c s="310">
        <f t="shared" si="117"/>
        <v>0</v>
      </c>
      <c s="309"/>
      <c s="309"/>
      <c s="315"/>
    </row>
    <row r="1828" spans="6:18" ht="15.75">
      <c r="F1828" s="15">
        <f t="shared" si="114"/>
        <v>0</v>
      </c>
      <c s="299">
        <f t="shared" si="115"/>
        <v>0</v>
      </c>
      <c s="300"/>
      <c s="307"/>
      <c s="300"/>
      <c s="300"/>
      <c s="307"/>
      <c s="308"/>
      <c s="311">
        <f t="shared" si="116"/>
        <v>0</v>
      </c>
      <c s="310">
        <f t="shared" si="117"/>
        <v>0</v>
      </c>
      <c s="309"/>
      <c s="309"/>
      <c s="315"/>
    </row>
    <row r="1829" spans="6:18" ht="15.75">
      <c r="F1829" s="15">
        <f t="shared" si="114"/>
        <v>0</v>
      </c>
      <c s="299">
        <f t="shared" si="115"/>
        <v>0</v>
      </c>
      <c s="300"/>
      <c s="307"/>
      <c s="300"/>
      <c s="300"/>
      <c s="307"/>
      <c s="308"/>
      <c s="311">
        <f t="shared" si="116"/>
        <v>0</v>
      </c>
      <c s="310">
        <f t="shared" si="117"/>
        <v>0</v>
      </c>
      <c s="309"/>
      <c s="309"/>
      <c s="315"/>
    </row>
    <row r="1830" spans="6:18" ht="15.75">
      <c r="F1830" s="15">
        <f t="shared" si="114"/>
        <v>0</v>
      </c>
      <c s="299">
        <f t="shared" si="115"/>
        <v>0</v>
      </c>
      <c s="300"/>
      <c s="307"/>
      <c s="300"/>
      <c s="300"/>
      <c s="307"/>
      <c s="308"/>
      <c s="311">
        <f t="shared" si="116"/>
        <v>0</v>
      </c>
      <c s="310">
        <f t="shared" si="117"/>
        <v>0</v>
      </c>
      <c s="309"/>
      <c s="309"/>
      <c s="315"/>
    </row>
    <row r="1831" spans="6:18" ht="15.75">
      <c r="F1831" s="15">
        <f t="shared" si="114"/>
        <v>0</v>
      </c>
      <c s="299">
        <f t="shared" si="115"/>
        <v>0</v>
      </c>
      <c s="300"/>
      <c s="307"/>
      <c s="300"/>
      <c s="300"/>
      <c s="307"/>
      <c s="308"/>
      <c s="311">
        <f t="shared" si="116"/>
        <v>0</v>
      </c>
      <c s="310">
        <f t="shared" si="117"/>
        <v>0</v>
      </c>
      <c s="309"/>
      <c s="309"/>
      <c s="315"/>
    </row>
    <row r="1832" spans="6:18" ht="15.75">
      <c r="F1832" s="15">
        <f t="shared" si="114"/>
        <v>0</v>
      </c>
      <c s="299">
        <f t="shared" si="115"/>
        <v>0</v>
      </c>
      <c s="300"/>
      <c s="307"/>
      <c s="300"/>
      <c s="300"/>
      <c s="307"/>
      <c s="308"/>
      <c s="311">
        <f t="shared" si="116"/>
        <v>0</v>
      </c>
      <c s="310">
        <f t="shared" si="117"/>
        <v>0</v>
      </c>
      <c s="309"/>
      <c s="309"/>
      <c s="315"/>
    </row>
    <row r="1833" spans="6:18" ht="15.75">
      <c r="F1833" s="15">
        <f t="shared" si="114"/>
        <v>0</v>
      </c>
      <c s="299">
        <f t="shared" si="115"/>
        <v>0</v>
      </c>
      <c s="300"/>
      <c s="307"/>
      <c s="300"/>
      <c s="300"/>
      <c s="307"/>
      <c s="308"/>
      <c s="311">
        <f t="shared" si="116"/>
        <v>0</v>
      </c>
      <c s="310">
        <f t="shared" si="117"/>
        <v>0</v>
      </c>
      <c s="309"/>
      <c s="309"/>
      <c s="315"/>
    </row>
    <row r="1834" spans="6:18" ht="15.75">
      <c r="F1834" s="15">
        <f t="shared" si="114"/>
        <v>0</v>
      </c>
      <c s="299">
        <f t="shared" si="115"/>
        <v>0</v>
      </c>
      <c s="300"/>
      <c s="307"/>
      <c s="300"/>
      <c s="300"/>
      <c s="307"/>
      <c s="308"/>
      <c s="311">
        <f t="shared" si="116"/>
        <v>0</v>
      </c>
      <c s="310">
        <f t="shared" si="117"/>
        <v>0</v>
      </c>
      <c s="309"/>
      <c s="309"/>
      <c s="315"/>
    </row>
    <row r="1835" spans="6:18" ht="15.75">
      <c r="F1835" s="15">
        <f t="shared" si="114"/>
        <v>0</v>
      </c>
      <c s="299">
        <f t="shared" si="115"/>
        <v>0</v>
      </c>
      <c s="300"/>
      <c s="307"/>
      <c s="300"/>
      <c s="300"/>
      <c s="307"/>
      <c s="308"/>
      <c s="311">
        <f t="shared" si="116"/>
        <v>0</v>
      </c>
      <c s="310">
        <f t="shared" si="117"/>
        <v>0</v>
      </c>
      <c s="309"/>
      <c s="309"/>
      <c s="315"/>
    </row>
    <row r="1836" spans="6:18" ht="15.75">
      <c r="F1836" s="15">
        <f t="shared" si="114"/>
        <v>0</v>
      </c>
      <c s="299">
        <f t="shared" si="115"/>
        <v>0</v>
      </c>
      <c s="300"/>
      <c s="307"/>
      <c s="300"/>
      <c s="300"/>
      <c s="307"/>
      <c s="308"/>
      <c s="311">
        <f t="shared" si="116"/>
        <v>0</v>
      </c>
      <c s="310">
        <f t="shared" si="117"/>
        <v>0</v>
      </c>
      <c s="309"/>
      <c s="309"/>
      <c s="315"/>
    </row>
    <row r="1837" spans="6:18" ht="15.75">
      <c r="F1837" s="15">
        <f t="shared" si="114"/>
        <v>0</v>
      </c>
      <c s="299">
        <f t="shared" si="115"/>
        <v>0</v>
      </c>
      <c s="300"/>
      <c s="307"/>
      <c s="300"/>
      <c s="300"/>
      <c s="307"/>
      <c s="308"/>
      <c s="311">
        <f t="shared" si="116"/>
        <v>0</v>
      </c>
      <c s="310">
        <f t="shared" si="117"/>
        <v>0</v>
      </c>
      <c s="309"/>
      <c s="309"/>
      <c s="315"/>
    </row>
    <row r="1838" spans="6:18" ht="15.75">
      <c r="F1838" s="15">
        <f t="shared" si="114"/>
        <v>0</v>
      </c>
      <c s="299">
        <f t="shared" si="115"/>
        <v>0</v>
      </c>
      <c s="300"/>
      <c s="307"/>
      <c s="300"/>
      <c s="300"/>
      <c s="307"/>
      <c s="308"/>
      <c s="311">
        <f t="shared" si="116"/>
        <v>0</v>
      </c>
      <c s="310">
        <f t="shared" si="117"/>
        <v>0</v>
      </c>
      <c s="309"/>
      <c s="309"/>
      <c s="315"/>
    </row>
    <row r="1839" spans="6:18" ht="15.75">
      <c r="F1839" s="15">
        <f t="shared" si="114"/>
        <v>0</v>
      </c>
      <c s="299">
        <f t="shared" si="115"/>
        <v>0</v>
      </c>
      <c s="300"/>
      <c s="307"/>
      <c s="300"/>
      <c s="300"/>
      <c s="307"/>
      <c s="308"/>
      <c s="311">
        <f t="shared" si="116"/>
        <v>0</v>
      </c>
      <c s="310">
        <f t="shared" si="117"/>
        <v>0</v>
      </c>
      <c s="309"/>
      <c s="309"/>
      <c s="315"/>
    </row>
    <row r="1840" spans="6:18" ht="15.75">
      <c r="F1840" s="15">
        <f t="shared" si="114"/>
        <v>0</v>
      </c>
      <c s="299">
        <f t="shared" si="115"/>
        <v>0</v>
      </c>
      <c s="300"/>
      <c s="307"/>
      <c s="300"/>
      <c s="300"/>
      <c s="307"/>
      <c s="308"/>
      <c s="311">
        <f t="shared" si="116"/>
        <v>0</v>
      </c>
      <c s="310">
        <f t="shared" si="117"/>
        <v>0</v>
      </c>
      <c s="309"/>
      <c s="309"/>
      <c s="315"/>
    </row>
    <row r="1841" spans="6:18" ht="15.75">
      <c r="F1841" s="15">
        <f t="shared" si="114"/>
        <v>0</v>
      </c>
      <c s="299">
        <f t="shared" si="115"/>
        <v>0</v>
      </c>
      <c s="300"/>
      <c s="307"/>
      <c s="300"/>
      <c s="300"/>
      <c s="307"/>
      <c s="308"/>
      <c s="311">
        <f t="shared" si="116"/>
        <v>0</v>
      </c>
      <c s="310">
        <f t="shared" si="117"/>
        <v>0</v>
      </c>
      <c s="309"/>
      <c s="309"/>
      <c s="315"/>
    </row>
    <row r="1842" spans="6:18" ht="15.75">
      <c r="F1842" s="15">
        <f t="shared" si="114"/>
        <v>0</v>
      </c>
      <c s="299">
        <f t="shared" si="115"/>
        <v>0</v>
      </c>
      <c s="300"/>
      <c s="307"/>
      <c s="300"/>
      <c s="300"/>
      <c s="307"/>
      <c s="308"/>
      <c s="311">
        <f t="shared" si="116"/>
        <v>0</v>
      </c>
      <c s="310">
        <f t="shared" si="117"/>
        <v>0</v>
      </c>
      <c s="309"/>
      <c s="309"/>
      <c s="315"/>
    </row>
    <row r="1843" spans="6:18" ht="15.75">
      <c r="F1843" s="15">
        <f t="shared" si="114"/>
        <v>0</v>
      </c>
      <c s="299">
        <f t="shared" si="115"/>
        <v>0</v>
      </c>
      <c s="300"/>
      <c s="307"/>
      <c s="300"/>
      <c s="300"/>
      <c s="307"/>
      <c s="308"/>
      <c s="311">
        <f t="shared" si="116"/>
        <v>0</v>
      </c>
      <c s="310">
        <f t="shared" si="117"/>
        <v>0</v>
      </c>
      <c s="309"/>
      <c s="309"/>
      <c s="315"/>
    </row>
    <row r="1844" spans="6:18" ht="15.75">
      <c r="F1844" s="15">
        <f t="shared" si="114"/>
        <v>0</v>
      </c>
      <c s="299">
        <f t="shared" si="115"/>
        <v>0</v>
      </c>
      <c s="300"/>
      <c s="307"/>
      <c s="300"/>
      <c s="300"/>
      <c s="307"/>
      <c s="308"/>
      <c s="311">
        <f t="shared" si="116"/>
        <v>0</v>
      </c>
      <c s="310">
        <f t="shared" si="117"/>
        <v>0</v>
      </c>
      <c s="309"/>
      <c s="309"/>
      <c s="315"/>
    </row>
    <row r="1845" spans="6:18" ht="15.75">
      <c r="F1845" s="15">
        <f t="shared" si="114"/>
        <v>0</v>
      </c>
      <c s="299">
        <f t="shared" si="115"/>
        <v>0</v>
      </c>
      <c s="300"/>
      <c s="307"/>
      <c s="300"/>
      <c s="300"/>
      <c s="307"/>
      <c s="308"/>
      <c s="311">
        <f t="shared" si="116"/>
        <v>0</v>
      </c>
      <c s="310">
        <f t="shared" si="117"/>
        <v>0</v>
      </c>
      <c s="309"/>
      <c s="309"/>
      <c s="315"/>
    </row>
    <row r="1846" spans="6:18" ht="15.75">
      <c r="F1846" s="15">
        <f t="shared" si="114"/>
        <v>0</v>
      </c>
      <c s="299">
        <f t="shared" si="115"/>
        <v>0</v>
      </c>
      <c s="300"/>
      <c s="307"/>
      <c s="300"/>
      <c s="300"/>
      <c s="307"/>
      <c s="308"/>
      <c s="311">
        <f t="shared" si="116"/>
        <v>0</v>
      </c>
      <c s="310">
        <f t="shared" si="117"/>
        <v>0</v>
      </c>
      <c s="309"/>
      <c s="309"/>
      <c s="315"/>
    </row>
    <row r="1847" spans="6:18" ht="15.75">
      <c r="F1847" s="15">
        <f t="shared" si="114"/>
        <v>0</v>
      </c>
      <c s="299">
        <f t="shared" si="115"/>
        <v>0</v>
      </c>
      <c s="300"/>
      <c s="307"/>
      <c s="300"/>
      <c s="300"/>
      <c s="307"/>
      <c s="308"/>
      <c s="311">
        <f t="shared" si="116"/>
        <v>0</v>
      </c>
      <c s="310">
        <f t="shared" si="117"/>
        <v>0</v>
      </c>
      <c s="309"/>
      <c s="309"/>
      <c s="315"/>
    </row>
    <row r="1848" spans="6:18" ht="15.75">
      <c r="F1848" s="15">
        <f t="shared" si="114"/>
        <v>0</v>
      </c>
      <c s="299">
        <f t="shared" si="115"/>
        <v>0</v>
      </c>
      <c s="300"/>
      <c s="307"/>
      <c s="300"/>
      <c s="300"/>
      <c s="307"/>
      <c s="308"/>
      <c s="311">
        <f t="shared" si="116"/>
        <v>0</v>
      </c>
      <c s="310">
        <f t="shared" si="117"/>
        <v>0</v>
      </c>
      <c s="309"/>
      <c s="309"/>
      <c s="315"/>
    </row>
    <row r="1849" spans="6:18" ht="15.75">
      <c r="F1849" s="15">
        <f t="shared" si="114"/>
        <v>0</v>
      </c>
      <c s="299">
        <f t="shared" si="115"/>
        <v>0</v>
      </c>
      <c s="300"/>
      <c s="307"/>
      <c s="300"/>
      <c s="300"/>
      <c s="307"/>
      <c s="308"/>
      <c s="311">
        <f t="shared" si="116"/>
        <v>0</v>
      </c>
      <c s="310">
        <f t="shared" si="117"/>
        <v>0</v>
      </c>
      <c s="309"/>
      <c s="309"/>
      <c s="315"/>
    </row>
    <row r="1850" spans="6:18" ht="15.75">
      <c r="F1850" s="15">
        <f t="shared" si="114"/>
        <v>0</v>
      </c>
      <c s="299">
        <f t="shared" si="115"/>
        <v>0</v>
      </c>
      <c s="300"/>
      <c s="307"/>
      <c s="300"/>
      <c s="300"/>
      <c s="307"/>
      <c s="308"/>
      <c s="311">
        <f t="shared" si="116"/>
        <v>0</v>
      </c>
      <c s="310">
        <f t="shared" si="117"/>
        <v>0</v>
      </c>
      <c s="309"/>
      <c s="309"/>
      <c s="315"/>
    </row>
    <row r="1851" spans="6:18" ht="15.75">
      <c r="F1851" s="15">
        <f t="shared" si="114"/>
        <v>0</v>
      </c>
      <c s="299">
        <f t="shared" si="115"/>
        <v>0</v>
      </c>
      <c s="300"/>
      <c s="307"/>
      <c s="300"/>
      <c s="300"/>
      <c s="307"/>
      <c s="308"/>
      <c s="311">
        <f t="shared" si="116"/>
        <v>0</v>
      </c>
      <c s="310">
        <f t="shared" si="117"/>
        <v>0</v>
      </c>
      <c s="309"/>
      <c s="309"/>
      <c s="315"/>
    </row>
    <row r="1852" spans="6:18" ht="15.75">
      <c r="F1852" s="15">
        <f t="shared" si="114"/>
        <v>0</v>
      </c>
      <c s="299">
        <f t="shared" si="115"/>
        <v>0</v>
      </c>
      <c s="300"/>
      <c s="307"/>
      <c s="300"/>
      <c s="300"/>
      <c s="307"/>
      <c s="308"/>
      <c s="311">
        <f t="shared" si="116"/>
        <v>0</v>
      </c>
      <c s="310">
        <f t="shared" si="117"/>
        <v>0</v>
      </c>
      <c s="309"/>
      <c s="309"/>
      <c s="315"/>
    </row>
    <row r="1853" spans="6:18" ht="15.75">
      <c r="F1853" s="15">
        <f t="shared" si="114"/>
        <v>0</v>
      </c>
      <c s="299">
        <f t="shared" si="115"/>
        <v>0</v>
      </c>
      <c s="300"/>
      <c s="307"/>
      <c s="300"/>
      <c s="300"/>
      <c s="307"/>
      <c s="308"/>
      <c s="311">
        <f t="shared" si="116"/>
        <v>0</v>
      </c>
      <c s="310">
        <f t="shared" si="117"/>
        <v>0</v>
      </c>
      <c s="309"/>
      <c s="309"/>
      <c s="315"/>
    </row>
    <row r="1854" spans="6:18" ht="15.75">
      <c r="F1854" s="15">
        <f t="shared" si="114"/>
        <v>0</v>
      </c>
      <c s="299">
        <f t="shared" si="115"/>
        <v>0</v>
      </c>
      <c s="300"/>
      <c s="307"/>
      <c s="300"/>
      <c s="300"/>
      <c s="307"/>
      <c s="308"/>
      <c s="311">
        <f t="shared" si="116"/>
        <v>0</v>
      </c>
      <c s="310">
        <f t="shared" si="117"/>
        <v>0</v>
      </c>
      <c s="309"/>
      <c s="309"/>
      <c s="315"/>
    </row>
    <row r="1855" spans="6:18" ht="15.75">
      <c r="F1855" s="15">
        <f t="shared" si="114"/>
        <v>0</v>
      </c>
      <c s="299">
        <f t="shared" si="115"/>
        <v>0</v>
      </c>
      <c s="300"/>
      <c s="307"/>
      <c s="300"/>
      <c s="300"/>
      <c s="307"/>
      <c s="308"/>
      <c s="311">
        <f t="shared" si="116"/>
        <v>0</v>
      </c>
      <c s="310">
        <f t="shared" si="117"/>
        <v>0</v>
      </c>
      <c s="309"/>
      <c s="309"/>
      <c s="315"/>
    </row>
    <row r="1856" spans="6:18" ht="15.75">
      <c r="F1856" s="15">
        <f t="shared" si="114"/>
        <v>0</v>
      </c>
      <c s="299">
        <f t="shared" si="115"/>
        <v>0</v>
      </c>
      <c s="300"/>
      <c s="307"/>
      <c s="300"/>
      <c s="300"/>
      <c s="307"/>
      <c s="308"/>
      <c s="311">
        <f t="shared" si="116"/>
        <v>0</v>
      </c>
      <c s="310">
        <f t="shared" si="117"/>
        <v>0</v>
      </c>
      <c s="309"/>
      <c s="309"/>
      <c s="315"/>
    </row>
    <row r="1857" spans="6:18" ht="15.75">
      <c r="F1857" s="15">
        <f t="shared" si="114"/>
        <v>0</v>
      </c>
      <c s="299">
        <f t="shared" si="115"/>
        <v>0</v>
      </c>
      <c s="300"/>
      <c s="307"/>
      <c s="300"/>
      <c s="300"/>
      <c s="307"/>
      <c s="308"/>
      <c s="311">
        <f t="shared" si="116"/>
        <v>0</v>
      </c>
      <c s="310">
        <f t="shared" si="117"/>
        <v>0</v>
      </c>
      <c s="309"/>
      <c s="309"/>
      <c s="315"/>
    </row>
    <row r="1858" spans="6:18" ht="15.75">
      <c r="F1858" s="15">
        <f t="shared" si="114"/>
        <v>0</v>
      </c>
      <c s="299">
        <f t="shared" si="115"/>
        <v>0</v>
      </c>
      <c s="300"/>
      <c s="307"/>
      <c s="300"/>
      <c s="300"/>
      <c s="307"/>
      <c s="308"/>
      <c s="311">
        <f t="shared" si="116"/>
        <v>0</v>
      </c>
      <c s="310">
        <f t="shared" si="117"/>
        <v>0</v>
      </c>
      <c s="309"/>
      <c s="309"/>
      <c s="315"/>
    </row>
    <row r="1859" spans="6:18" ht="15.75">
      <c r="F1859" s="15">
        <f t="shared" si="114"/>
        <v>0</v>
      </c>
      <c s="299">
        <f t="shared" si="115"/>
        <v>0</v>
      </c>
      <c s="300"/>
      <c s="307"/>
      <c s="300"/>
      <c s="300"/>
      <c s="307"/>
      <c s="308"/>
      <c s="311">
        <f t="shared" si="116"/>
        <v>0</v>
      </c>
      <c s="310">
        <f t="shared" si="117"/>
        <v>0</v>
      </c>
      <c s="309"/>
      <c s="309"/>
      <c s="315"/>
    </row>
    <row r="1860" spans="6:18" ht="15.75">
      <c r="F1860" s="15">
        <f t="shared" si="114"/>
        <v>0</v>
      </c>
      <c s="299">
        <f t="shared" si="115"/>
        <v>0</v>
      </c>
      <c s="300"/>
      <c s="307"/>
      <c s="300"/>
      <c s="300"/>
      <c s="307"/>
      <c s="308"/>
      <c s="311">
        <f t="shared" si="116"/>
        <v>0</v>
      </c>
      <c s="310">
        <f t="shared" si="117"/>
        <v>0</v>
      </c>
      <c s="309"/>
      <c s="309"/>
      <c s="315"/>
    </row>
    <row r="1861" spans="6:18" ht="15.75">
      <c r="F1861" s="15">
        <f t="shared" si="114"/>
        <v>0</v>
      </c>
      <c s="299">
        <f t="shared" si="115"/>
        <v>0</v>
      </c>
      <c s="300"/>
      <c s="307"/>
      <c s="300"/>
      <c s="300"/>
      <c s="307"/>
      <c s="308"/>
      <c s="311">
        <f t="shared" si="116"/>
        <v>0</v>
      </c>
      <c s="310">
        <f t="shared" si="117"/>
        <v>0</v>
      </c>
      <c s="309"/>
      <c s="309"/>
      <c s="315"/>
    </row>
    <row r="1862" spans="6:18" ht="15.75">
      <c r="F1862" s="15">
        <f t="shared" si="114"/>
        <v>0</v>
      </c>
      <c s="299">
        <f t="shared" si="115"/>
        <v>0</v>
      </c>
      <c s="300"/>
      <c s="307"/>
      <c s="300"/>
      <c s="300"/>
      <c s="307"/>
      <c s="308"/>
      <c s="311">
        <f t="shared" si="116"/>
        <v>0</v>
      </c>
      <c s="310">
        <f t="shared" si="117"/>
        <v>0</v>
      </c>
      <c s="309"/>
      <c s="309"/>
      <c s="315"/>
    </row>
    <row r="1863" spans="6:18" ht="15.75">
      <c r="F1863" s="15">
        <f t="shared" si="114"/>
        <v>0</v>
      </c>
      <c s="299">
        <f t="shared" si="115"/>
        <v>0</v>
      </c>
      <c s="300"/>
      <c s="307"/>
      <c s="300"/>
      <c s="300"/>
      <c s="307"/>
      <c s="308"/>
      <c s="311">
        <f t="shared" si="116"/>
        <v>0</v>
      </c>
      <c s="310">
        <f t="shared" si="117"/>
        <v>0</v>
      </c>
      <c s="309"/>
      <c s="309"/>
      <c s="315"/>
    </row>
    <row r="1864" spans="6:18" ht="15.75">
      <c r="F1864" s="15">
        <f t="shared" si="118" ref="F1864:F1927">IF(G1864&gt;=1,(IF(LEN(R1864)=0,(IF(N1864&gt;=18,1,0)),0)),0)</f>
        <v>0</v>
      </c>
      <c s="299">
        <f t="shared" si="115"/>
        <v>0</v>
      </c>
      <c s="300"/>
      <c s="307"/>
      <c s="300"/>
      <c s="300"/>
      <c s="307"/>
      <c s="308"/>
      <c s="311">
        <f t="shared" si="116"/>
        <v>0</v>
      </c>
      <c s="310">
        <f t="shared" si="117"/>
        <v>0</v>
      </c>
      <c s="309"/>
      <c s="309"/>
      <c s="315"/>
    </row>
    <row r="1865" spans="6:18" ht="15.75">
      <c r="F1865" s="15">
        <f t="shared" si="118"/>
        <v>0</v>
      </c>
      <c s="299">
        <f t="shared" si="119" ref="G1865:G1928">IFERROR(IF(LEN(J1865)&gt;=2,(IF(LEN(L1865)&gt;=1,1,0)),0),0)</f>
        <v>0</v>
      </c>
      <c s="300"/>
      <c s="307"/>
      <c s="300"/>
      <c s="300"/>
      <c s="307"/>
      <c s="308"/>
      <c s="311">
        <f t="shared" si="120" ref="N1865:N1928">IFERROR(IF(G1865&gt;=1,(IF(M1864&gt;=$B$1,ROUNDDOWN(($A$1-M1865)/365,0),0)),0),0)</f>
        <v>0</v>
      </c>
      <c s="310">
        <f t="shared" si="121" ref="O1865:O1928">IF(N1865&gt;=18,ROUNDDOWN((($A$1-M1865)-N1865*365)/30,0),0)</f>
        <v>0</v>
      </c>
      <c s="309"/>
      <c s="309"/>
      <c s="315"/>
    </row>
    <row r="1866" spans="6:18" ht="15.75">
      <c r="F1866" s="15">
        <f t="shared" si="118"/>
        <v>0</v>
      </c>
      <c s="299">
        <f t="shared" si="119"/>
        <v>0</v>
      </c>
      <c s="300"/>
      <c s="307"/>
      <c s="300"/>
      <c s="300"/>
      <c s="307"/>
      <c s="308"/>
      <c s="311">
        <f t="shared" si="120"/>
        <v>0</v>
      </c>
      <c s="310">
        <f t="shared" si="121"/>
        <v>0</v>
      </c>
      <c s="309"/>
      <c s="309"/>
      <c s="315"/>
    </row>
    <row r="1867" spans="6:18" ht="15.75">
      <c r="F1867" s="15">
        <f t="shared" si="118"/>
        <v>0</v>
      </c>
      <c s="299">
        <f t="shared" si="119"/>
        <v>0</v>
      </c>
      <c s="300"/>
      <c s="307"/>
      <c s="300"/>
      <c s="300"/>
      <c s="307"/>
      <c s="308"/>
      <c s="311">
        <f t="shared" si="120"/>
        <v>0</v>
      </c>
      <c s="310">
        <f t="shared" si="121"/>
        <v>0</v>
      </c>
      <c s="309"/>
      <c s="309"/>
      <c s="315"/>
    </row>
    <row r="1868" spans="6:18" ht="15.75">
      <c r="F1868" s="15">
        <f t="shared" si="118"/>
        <v>0</v>
      </c>
      <c s="299">
        <f t="shared" si="119"/>
        <v>0</v>
      </c>
      <c s="300"/>
      <c s="307"/>
      <c s="300"/>
      <c s="300"/>
      <c s="307"/>
      <c s="308"/>
      <c s="311">
        <f t="shared" si="120"/>
        <v>0</v>
      </c>
      <c s="310">
        <f t="shared" si="121"/>
        <v>0</v>
      </c>
      <c s="309"/>
      <c s="309"/>
      <c s="315"/>
    </row>
    <row r="1869" spans="6:18" ht="15.75">
      <c r="F1869" s="15">
        <f t="shared" si="118"/>
        <v>0</v>
      </c>
      <c s="299">
        <f t="shared" si="119"/>
        <v>0</v>
      </c>
      <c s="300"/>
      <c s="307"/>
      <c s="300"/>
      <c s="300"/>
      <c s="307"/>
      <c s="308"/>
      <c s="311">
        <f t="shared" si="120"/>
        <v>0</v>
      </c>
      <c s="310">
        <f t="shared" si="121"/>
        <v>0</v>
      </c>
      <c s="309"/>
      <c s="309"/>
      <c s="315"/>
    </row>
    <row r="1870" spans="6:18" ht="15.75">
      <c r="F1870" s="15">
        <f t="shared" si="118"/>
        <v>0</v>
      </c>
      <c s="299">
        <f t="shared" si="119"/>
        <v>0</v>
      </c>
      <c s="300"/>
      <c s="307"/>
      <c s="300"/>
      <c s="300"/>
      <c s="307"/>
      <c s="308"/>
      <c s="311">
        <f t="shared" si="120"/>
        <v>0</v>
      </c>
      <c s="310">
        <f t="shared" si="121"/>
        <v>0</v>
      </c>
      <c s="309"/>
      <c s="309"/>
      <c s="315"/>
    </row>
    <row r="1871" spans="6:18" ht="15.75">
      <c r="F1871" s="15">
        <f t="shared" si="118"/>
        <v>0</v>
      </c>
      <c s="299">
        <f t="shared" si="119"/>
        <v>0</v>
      </c>
      <c s="300"/>
      <c s="307"/>
      <c s="300"/>
      <c s="300"/>
      <c s="307"/>
      <c s="308"/>
      <c s="311">
        <f t="shared" si="120"/>
        <v>0</v>
      </c>
      <c s="310">
        <f t="shared" si="121"/>
        <v>0</v>
      </c>
      <c s="309"/>
      <c s="309"/>
      <c s="315"/>
    </row>
    <row r="1872" spans="6:18" ht="15.75">
      <c r="F1872" s="15">
        <f t="shared" si="118"/>
        <v>0</v>
      </c>
      <c s="299">
        <f t="shared" si="119"/>
        <v>0</v>
      </c>
      <c s="300"/>
      <c s="307"/>
      <c s="300"/>
      <c s="300"/>
      <c s="307"/>
      <c s="308"/>
      <c s="311">
        <f t="shared" si="120"/>
        <v>0</v>
      </c>
      <c s="310">
        <f t="shared" si="121"/>
        <v>0</v>
      </c>
      <c s="309"/>
      <c s="309"/>
      <c s="315"/>
    </row>
    <row r="1873" spans="6:18" ht="15.75">
      <c r="F1873" s="15">
        <f t="shared" si="118"/>
        <v>0</v>
      </c>
      <c s="299">
        <f t="shared" si="119"/>
        <v>0</v>
      </c>
      <c s="300"/>
      <c s="307"/>
      <c s="300"/>
      <c s="300"/>
      <c s="307"/>
      <c s="308"/>
      <c s="311">
        <f t="shared" si="120"/>
        <v>0</v>
      </c>
      <c s="310">
        <f t="shared" si="121"/>
        <v>0</v>
      </c>
      <c s="309"/>
      <c s="309"/>
      <c s="315"/>
    </row>
    <row r="1874" spans="6:18" ht="15.75">
      <c r="F1874" s="15">
        <f t="shared" si="118"/>
        <v>0</v>
      </c>
      <c s="299">
        <f t="shared" si="119"/>
        <v>0</v>
      </c>
      <c s="300"/>
      <c s="307"/>
      <c s="300"/>
      <c s="300"/>
      <c s="307"/>
      <c s="308"/>
      <c s="311">
        <f t="shared" si="120"/>
        <v>0</v>
      </c>
      <c s="310">
        <f t="shared" si="121"/>
        <v>0</v>
      </c>
      <c s="309"/>
      <c s="309"/>
      <c s="315"/>
    </row>
    <row r="1875" spans="6:18" ht="15.75">
      <c r="F1875" s="15">
        <f t="shared" si="118"/>
        <v>0</v>
      </c>
      <c s="299">
        <f t="shared" si="119"/>
        <v>0</v>
      </c>
      <c s="300"/>
      <c s="307"/>
      <c s="300"/>
      <c s="300"/>
      <c s="307"/>
      <c s="308"/>
      <c s="311">
        <f t="shared" si="120"/>
        <v>0</v>
      </c>
      <c s="310">
        <f t="shared" si="121"/>
        <v>0</v>
      </c>
      <c s="309"/>
      <c s="309"/>
      <c s="315"/>
    </row>
    <row r="1876" spans="6:18" ht="15.75">
      <c r="F1876" s="15">
        <f t="shared" si="118"/>
        <v>0</v>
      </c>
      <c s="299">
        <f t="shared" si="119"/>
        <v>0</v>
      </c>
      <c s="300"/>
      <c s="307"/>
      <c s="300"/>
      <c s="300"/>
      <c s="307"/>
      <c s="308"/>
      <c s="311">
        <f t="shared" si="120"/>
        <v>0</v>
      </c>
      <c s="310">
        <f t="shared" si="121"/>
        <v>0</v>
      </c>
      <c s="309"/>
      <c s="309"/>
      <c s="315"/>
    </row>
    <row r="1877" spans="6:18" ht="15.75">
      <c r="F1877" s="15">
        <f t="shared" si="118"/>
        <v>0</v>
      </c>
      <c s="299">
        <f t="shared" si="119"/>
        <v>0</v>
      </c>
      <c s="300"/>
      <c s="307"/>
      <c s="300"/>
      <c s="300"/>
      <c s="307"/>
      <c s="308"/>
      <c s="311">
        <f t="shared" si="120"/>
        <v>0</v>
      </c>
      <c s="310">
        <f t="shared" si="121"/>
        <v>0</v>
      </c>
      <c s="309"/>
      <c s="309"/>
      <c s="315"/>
    </row>
    <row r="1878" spans="6:18" ht="15.75">
      <c r="F1878" s="15">
        <f t="shared" si="118"/>
        <v>0</v>
      </c>
      <c s="299">
        <f t="shared" si="119"/>
        <v>0</v>
      </c>
      <c s="300"/>
      <c s="307"/>
      <c s="300"/>
      <c s="300"/>
      <c s="307"/>
      <c s="308"/>
      <c s="311">
        <f t="shared" si="120"/>
        <v>0</v>
      </c>
      <c s="310">
        <f t="shared" si="121"/>
        <v>0</v>
      </c>
      <c s="309"/>
      <c s="309"/>
      <c s="315"/>
    </row>
    <row r="1879" spans="6:18" ht="15.75">
      <c r="F1879" s="15">
        <f t="shared" si="118"/>
        <v>0</v>
      </c>
      <c s="299">
        <f t="shared" si="119"/>
        <v>0</v>
      </c>
      <c s="300"/>
      <c s="307"/>
      <c s="300"/>
      <c s="300"/>
      <c s="307"/>
      <c s="308"/>
      <c s="311">
        <f t="shared" si="120"/>
        <v>0</v>
      </c>
      <c s="310">
        <f t="shared" si="121"/>
        <v>0</v>
      </c>
      <c s="309"/>
      <c s="309"/>
      <c s="315"/>
    </row>
    <row r="1880" spans="6:18" ht="15.75">
      <c r="F1880" s="15">
        <f t="shared" si="118"/>
        <v>0</v>
      </c>
      <c s="299">
        <f t="shared" si="119"/>
        <v>0</v>
      </c>
      <c s="300"/>
      <c s="307"/>
      <c s="300"/>
      <c s="300"/>
      <c s="307"/>
      <c s="308"/>
      <c s="311">
        <f t="shared" si="120"/>
        <v>0</v>
      </c>
      <c s="310">
        <f t="shared" si="121"/>
        <v>0</v>
      </c>
      <c s="309"/>
      <c s="309"/>
      <c s="315"/>
    </row>
    <row r="1881" spans="6:18" ht="15.75">
      <c r="F1881" s="15">
        <f t="shared" si="118"/>
        <v>0</v>
      </c>
      <c s="299">
        <f t="shared" si="119"/>
        <v>0</v>
      </c>
      <c s="300"/>
      <c s="307"/>
      <c s="300"/>
      <c s="300"/>
      <c s="307"/>
      <c s="308"/>
      <c s="311">
        <f t="shared" si="120"/>
        <v>0</v>
      </c>
      <c s="310">
        <f t="shared" si="121"/>
        <v>0</v>
      </c>
      <c s="309"/>
      <c s="309"/>
      <c s="315"/>
    </row>
    <row r="1882" spans="6:18" ht="15.75">
      <c r="F1882" s="15">
        <f t="shared" si="118"/>
        <v>0</v>
      </c>
      <c s="299">
        <f t="shared" si="119"/>
        <v>0</v>
      </c>
      <c s="300"/>
      <c s="307"/>
      <c s="300"/>
      <c s="300"/>
      <c s="307"/>
      <c s="308"/>
      <c s="311">
        <f t="shared" si="120"/>
        <v>0</v>
      </c>
      <c s="310">
        <f t="shared" si="121"/>
        <v>0</v>
      </c>
      <c s="309"/>
      <c s="309"/>
      <c s="315"/>
    </row>
    <row r="1883" spans="6:18" ht="15.75">
      <c r="F1883" s="15">
        <f t="shared" si="118"/>
        <v>0</v>
      </c>
      <c s="299">
        <f t="shared" si="119"/>
        <v>0</v>
      </c>
      <c s="300"/>
      <c s="307"/>
      <c s="300"/>
      <c s="300"/>
      <c s="307"/>
      <c s="308"/>
      <c s="311">
        <f t="shared" si="120"/>
        <v>0</v>
      </c>
      <c s="310">
        <f t="shared" si="121"/>
        <v>0</v>
      </c>
      <c s="309"/>
      <c s="309"/>
      <c s="315"/>
    </row>
    <row r="1884" spans="6:18" ht="15.75">
      <c r="F1884" s="15">
        <f t="shared" si="118"/>
        <v>0</v>
      </c>
      <c s="299">
        <f t="shared" si="119"/>
        <v>0</v>
      </c>
      <c s="300"/>
      <c s="307"/>
      <c s="300"/>
      <c s="300"/>
      <c s="307"/>
      <c s="308"/>
      <c s="311">
        <f t="shared" si="120"/>
        <v>0</v>
      </c>
      <c s="310">
        <f t="shared" si="121"/>
        <v>0</v>
      </c>
      <c s="309"/>
      <c s="309"/>
      <c s="315"/>
    </row>
    <row r="1885" spans="6:18" ht="15.75">
      <c r="F1885" s="15">
        <f t="shared" si="118"/>
        <v>0</v>
      </c>
      <c s="299">
        <f t="shared" si="119"/>
        <v>0</v>
      </c>
      <c s="300"/>
      <c s="307"/>
      <c s="300"/>
      <c s="300"/>
      <c s="307"/>
      <c s="308"/>
      <c s="311">
        <f t="shared" si="120"/>
        <v>0</v>
      </c>
      <c s="310">
        <f t="shared" si="121"/>
        <v>0</v>
      </c>
      <c s="309"/>
      <c s="309"/>
      <c s="315"/>
    </row>
    <row r="1886" spans="6:18" ht="15.75">
      <c r="F1886" s="15">
        <f t="shared" si="118"/>
        <v>0</v>
      </c>
      <c s="299">
        <f t="shared" si="119"/>
        <v>0</v>
      </c>
      <c s="300"/>
      <c s="307"/>
      <c s="300"/>
      <c s="300"/>
      <c s="307"/>
      <c s="308"/>
      <c s="311">
        <f t="shared" si="120"/>
        <v>0</v>
      </c>
      <c s="310">
        <f t="shared" si="121"/>
        <v>0</v>
      </c>
      <c s="309"/>
      <c s="309"/>
      <c s="315"/>
    </row>
    <row r="1887" spans="6:18" ht="15.75">
      <c r="F1887" s="15">
        <f t="shared" si="118"/>
        <v>0</v>
      </c>
      <c s="299">
        <f t="shared" si="119"/>
        <v>0</v>
      </c>
      <c s="300"/>
      <c s="307"/>
      <c s="300"/>
      <c s="300"/>
      <c s="307"/>
      <c s="308"/>
      <c s="311">
        <f t="shared" si="120"/>
        <v>0</v>
      </c>
      <c s="310">
        <f t="shared" si="121"/>
        <v>0</v>
      </c>
      <c s="309"/>
      <c s="309"/>
      <c s="315"/>
    </row>
    <row r="1888" spans="6:18" ht="15.75">
      <c r="F1888" s="15">
        <f t="shared" si="118"/>
        <v>0</v>
      </c>
      <c s="299">
        <f t="shared" si="119"/>
        <v>0</v>
      </c>
      <c s="300"/>
      <c s="307"/>
      <c s="300"/>
      <c s="300"/>
      <c s="307"/>
      <c s="308"/>
      <c s="311">
        <f t="shared" si="120"/>
        <v>0</v>
      </c>
      <c s="310">
        <f t="shared" si="121"/>
        <v>0</v>
      </c>
      <c s="309"/>
      <c s="309"/>
      <c s="315"/>
    </row>
    <row r="1889" spans="6:18" ht="15.75">
      <c r="F1889" s="15">
        <f t="shared" si="118"/>
        <v>0</v>
      </c>
      <c s="299">
        <f t="shared" si="119"/>
        <v>0</v>
      </c>
      <c s="300"/>
      <c s="307"/>
      <c s="300"/>
      <c s="300"/>
      <c s="307"/>
      <c s="308"/>
      <c s="311">
        <f t="shared" si="120"/>
        <v>0</v>
      </c>
      <c s="310">
        <f t="shared" si="121"/>
        <v>0</v>
      </c>
      <c s="309"/>
      <c s="309"/>
      <c s="315"/>
    </row>
    <row r="1890" spans="6:18" ht="15.75">
      <c r="F1890" s="15">
        <f t="shared" si="118"/>
        <v>0</v>
      </c>
      <c s="299">
        <f t="shared" si="119"/>
        <v>0</v>
      </c>
      <c s="300"/>
      <c s="307"/>
      <c s="300"/>
      <c s="300"/>
      <c s="307"/>
      <c s="308"/>
      <c s="311">
        <f t="shared" si="120"/>
        <v>0</v>
      </c>
      <c s="310">
        <f t="shared" si="121"/>
        <v>0</v>
      </c>
      <c s="309"/>
      <c s="309"/>
      <c s="315"/>
    </row>
    <row r="1891" spans="6:18" ht="15.75">
      <c r="F1891" s="15">
        <f t="shared" si="118"/>
        <v>0</v>
      </c>
      <c s="299">
        <f t="shared" si="119"/>
        <v>0</v>
      </c>
      <c s="300"/>
      <c s="307"/>
      <c s="300"/>
      <c s="300"/>
      <c s="307"/>
      <c s="308"/>
      <c s="311">
        <f t="shared" si="120"/>
        <v>0</v>
      </c>
      <c s="310">
        <f t="shared" si="121"/>
        <v>0</v>
      </c>
      <c s="309"/>
      <c s="309"/>
      <c s="315"/>
    </row>
    <row r="1892" spans="6:18" ht="15.75">
      <c r="F1892" s="15">
        <f t="shared" si="118"/>
        <v>0</v>
      </c>
      <c s="299">
        <f t="shared" si="119"/>
        <v>0</v>
      </c>
      <c s="300"/>
      <c s="307"/>
      <c s="300"/>
      <c s="300"/>
      <c s="307"/>
      <c s="308"/>
      <c s="311">
        <f t="shared" si="120"/>
        <v>0</v>
      </c>
      <c s="310">
        <f t="shared" si="121"/>
        <v>0</v>
      </c>
      <c s="309"/>
      <c s="309"/>
      <c s="315"/>
    </row>
    <row r="1893" spans="6:18" ht="15.75">
      <c r="F1893" s="15">
        <f t="shared" si="118"/>
        <v>0</v>
      </c>
      <c s="299">
        <f t="shared" si="119"/>
        <v>0</v>
      </c>
      <c s="300"/>
      <c s="307"/>
      <c s="300"/>
      <c s="300"/>
      <c s="307"/>
      <c s="308"/>
      <c s="311">
        <f t="shared" si="120"/>
        <v>0</v>
      </c>
      <c s="310">
        <f t="shared" si="121"/>
        <v>0</v>
      </c>
      <c s="309"/>
      <c s="309"/>
      <c s="315"/>
    </row>
    <row r="1894" spans="6:18" ht="15.75">
      <c r="F1894" s="15">
        <f t="shared" si="118"/>
        <v>0</v>
      </c>
      <c s="299">
        <f t="shared" si="119"/>
        <v>0</v>
      </c>
      <c s="300"/>
      <c s="307"/>
      <c s="300"/>
      <c s="300"/>
      <c s="307"/>
      <c s="308"/>
      <c s="311">
        <f t="shared" si="120"/>
        <v>0</v>
      </c>
      <c s="310">
        <f t="shared" si="121"/>
        <v>0</v>
      </c>
      <c s="309"/>
      <c s="309"/>
      <c s="315"/>
    </row>
    <row r="1895" spans="6:18" ht="15.75">
      <c r="F1895" s="15">
        <f t="shared" si="118"/>
        <v>0</v>
      </c>
      <c s="299">
        <f t="shared" si="119"/>
        <v>0</v>
      </c>
      <c s="300"/>
      <c s="307"/>
      <c s="300"/>
      <c s="300"/>
      <c s="307"/>
      <c s="308"/>
      <c s="311">
        <f t="shared" si="120"/>
        <v>0</v>
      </c>
      <c s="310">
        <f t="shared" si="121"/>
        <v>0</v>
      </c>
      <c s="309"/>
      <c s="309"/>
      <c s="315"/>
    </row>
    <row r="1896" spans="6:18" ht="15.75">
      <c r="F1896" s="15">
        <f t="shared" si="118"/>
        <v>0</v>
      </c>
      <c s="299">
        <f t="shared" si="119"/>
        <v>0</v>
      </c>
      <c s="300"/>
      <c s="307"/>
      <c s="300"/>
      <c s="300"/>
      <c s="307"/>
      <c s="308"/>
      <c s="311">
        <f t="shared" si="120"/>
        <v>0</v>
      </c>
      <c s="310">
        <f t="shared" si="121"/>
        <v>0</v>
      </c>
      <c s="309"/>
      <c s="309"/>
      <c s="315"/>
    </row>
    <row r="1897" spans="6:18" ht="15.75">
      <c r="F1897" s="15">
        <f t="shared" si="118"/>
        <v>0</v>
      </c>
      <c s="299">
        <f t="shared" si="119"/>
        <v>0</v>
      </c>
      <c s="300"/>
      <c s="307"/>
      <c s="300"/>
      <c s="300"/>
      <c s="307"/>
      <c s="308"/>
      <c s="311">
        <f t="shared" si="120"/>
        <v>0</v>
      </c>
      <c s="310">
        <f t="shared" si="121"/>
        <v>0</v>
      </c>
      <c s="309"/>
      <c s="309"/>
      <c s="315"/>
    </row>
    <row r="1898" spans="6:18" ht="15.75">
      <c r="F1898" s="15">
        <f t="shared" si="118"/>
        <v>0</v>
      </c>
      <c s="299">
        <f t="shared" si="119"/>
        <v>0</v>
      </c>
      <c s="300"/>
      <c s="307"/>
      <c s="300"/>
      <c s="300"/>
      <c s="307"/>
      <c s="308"/>
      <c s="311">
        <f t="shared" si="120"/>
        <v>0</v>
      </c>
      <c s="310">
        <f t="shared" si="121"/>
        <v>0</v>
      </c>
      <c s="309"/>
      <c s="309"/>
      <c s="315"/>
    </row>
    <row r="1899" spans="6:18" ht="15.75">
      <c r="F1899" s="15">
        <f t="shared" si="118"/>
        <v>0</v>
      </c>
      <c s="299">
        <f t="shared" si="119"/>
        <v>0</v>
      </c>
      <c s="300"/>
      <c s="307"/>
      <c s="300"/>
      <c s="300"/>
      <c s="307"/>
      <c s="308"/>
      <c s="311">
        <f t="shared" si="120"/>
        <v>0</v>
      </c>
      <c s="310">
        <f t="shared" si="121"/>
        <v>0</v>
      </c>
      <c s="309"/>
      <c s="309"/>
      <c s="315"/>
    </row>
    <row r="1900" spans="6:18" ht="15.75">
      <c r="F1900" s="15">
        <f t="shared" si="118"/>
        <v>0</v>
      </c>
      <c s="299">
        <f t="shared" si="119"/>
        <v>0</v>
      </c>
      <c s="300"/>
      <c s="307"/>
      <c s="300"/>
      <c s="300"/>
      <c s="307"/>
      <c s="308"/>
      <c s="311">
        <f t="shared" si="120"/>
        <v>0</v>
      </c>
      <c s="310">
        <f t="shared" si="121"/>
        <v>0</v>
      </c>
      <c s="309"/>
      <c s="309"/>
      <c s="315"/>
    </row>
    <row r="1901" spans="6:18" ht="15.75">
      <c r="F1901" s="15">
        <f t="shared" si="118"/>
        <v>0</v>
      </c>
      <c s="299">
        <f t="shared" si="119"/>
        <v>0</v>
      </c>
      <c s="300"/>
      <c s="307"/>
      <c s="300"/>
      <c s="300"/>
      <c s="307"/>
      <c s="308"/>
      <c s="311">
        <f t="shared" si="120"/>
        <v>0</v>
      </c>
      <c s="310">
        <f t="shared" si="121"/>
        <v>0</v>
      </c>
      <c s="309"/>
      <c s="309"/>
      <c s="315"/>
    </row>
    <row r="1902" spans="6:18" ht="15.75">
      <c r="F1902" s="15">
        <f t="shared" si="118"/>
        <v>0</v>
      </c>
      <c s="299">
        <f t="shared" si="119"/>
        <v>0</v>
      </c>
      <c s="300"/>
      <c s="307"/>
      <c s="300"/>
      <c s="300"/>
      <c s="307"/>
      <c s="308"/>
      <c s="311">
        <f t="shared" si="120"/>
        <v>0</v>
      </c>
      <c s="310">
        <f t="shared" si="121"/>
        <v>0</v>
      </c>
      <c s="309"/>
      <c s="309"/>
      <c s="315"/>
    </row>
    <row r="1903" spans="6:18" ht="15.75">
      <c r="F1903" s="15">
        <f t="shared" si="118"/>
        <v>0</v>
      </c>
      <c s="299">
        <f t="shared" si="119"/>
        <v>0</v>
      </c>
      <c s="300"/>
      <c s="307"/>
      <c s="300"/>
      <c s="300"/>
      <c s="307"/>
      <c s="308"/>
      <c s="311">
        <f t="shared" si="120"/>
        <v>0</v>
      </c>
      <c s="310">
        <f t="shared" si="121"/>
        <v>0</v>
      </c>
      <c s="309"/>
      <c s="309"/>
      <c s="315"/>
    </row>
    <row r="1904" spans="6:18" ht="15.75">
      <c r="F1904" s="15">
        <f t="shared" si="118"/>
        <v>0</v>
      </c>
      <c s="299">
        <f t="shared" si="119"/>
        <v>0</v>
      </c>
      <c s="300"/>
      <c s="307"/>
      <c s="300"/>
      <c s="300"/>
      <c s="307"/>
      <c s="308"/>
      <c s="311">
        <f t="shared" si="120"/>
        <v>0</v>
      </c>
      <c s="310">
        <f t="shared" si="121"/>
        <v>0</v>
      </c>
      <c s="309"/>
      <c s="309"/>
      <c s="315"/>
    </row>
    <row r="1905" spans="6:18" ht="15.75">
      <c r="F1905" s="15">
        <f t="shared" si="118"/>
        <v>0</v>
      </c>
      <c s="299">
        <f t="shared" si="119"/>
        <v>0</v>
      </c>
      <c s="300"/>
      <c s="307"/>
      <c s="300"/>
      <c s="300"/>
      <c s="307"/>
      <c s="308"/>
      <c s="311">
        <f t="shared" si="120"/>
        <v>0</v>
      </c>
      <c s="310">
        <f t="shared" si="121"/>
        <v>0</v>
      </c>
      <c s="309"/>
      <c s="309"/>
      <c s="315"/>
    </row>
    <row r="1906" spans="6:18" ht="15.75">
      <c r="F1906" s="15">
        <f t="shared" si="118"/>
        <v>0</v>
      </c>
      <c s="299">
        <f t="shared" si="119"/>
        <v>0</v>
      </c>
      <c s="300"/>
      <c s="307"/>
      <c s="300"/>
      <c s="300"/>
      <c s="307"/>
      <c s="308"/>
      <c s="311">
        <f t="shared" si="120"/>
        <v>0</v>
      </c>
      <c s="310">
        <f t="shared" si="121"/>
        <v>0</v>
      </c>
      <c s="309"/>
      <c s="309"/>
      <c s="315"/>
    </row>
    <row r="1907" spans="6:18" ht="15.75">
      <c r="F1907" s="15">
        <f t="shared" si="118"/>
        <v>0</v>
      </c>
      <c s="299">
        <f t="shared" si="119"/>
        <v>0</v>
      </c>
      <c s="300"/>
      <c s="307"/>
      <c s="300"/>
      <c s="300"/>
      <c s="307"/>
      <c s="308"/>
      <c s="311">
        <f t="shared" si="120"/>
        <v>0</v>
      </c>
      <c s="310">
        <f t="shared" si="121"/>
        <v>0</v>
      </c>
      <c s="309"/>
      <c s="309"/>
      <c s="315"/>
    </row>
    <row r="1908" spans="6:18" ht="15.75">
      <c r="F1908" s="15">
        <f t="shared" si="118"/>
        <v>0</v>
      </c>
      <c s="299">
        <f t="shared" si="119"/>
        <v>0</v>
      </c>
      <c s="300"/>
      <c s="307"/>
      <c s="300"/>
      <c s="300"/>
      <c s="307"/>
      <c s="308"/>
      <c s="311">
        <f t="shared" si="120"/>
        <v>0</v>
      </c>
      <c s="310">
        <f t="shared" si="121"/>
        <v>0</v>
      </c>
      <c s="309"/>
      <c s="309"/>
      <c s="315"/>
    </row>
    <row r="1909" spans="6:18" ht="15.75">
      <c r="F1909" s="15">
        <f t="shared" si="118"/>
        <v>0</v>
      </c>
      <c s="299">
        <f t="shared" si="119"/>
        <v>0</v>
      </c>
      <c s="300"/>
      <c s="307"/>
      <c s="300"/>
      <c s="300"/>
      <c s="307"/>
      <c s="308"/>
      <c s="311">
        <f t="shared" si="120"/>
        <v>0</v>
      </c>
      <c s="310">
        <f t="shared" si="121"/>
        <v>0</v>
      </c>
      <c s="309"/>
      <c s="309"/>
      <c s="315"/>
    </row>
    <row r="1910" spans="6:18" ht="15.75">
      <c r="F1910" s="15">
        <f t="shared" si="118"/>
        <v>0</v>
      </c>
      <c s="299">
        <f t="shared" si="119"/>
        <v>0</v>
      </c>
      <c s="300"/>
      <c s="307"/>
      <c s="300"/>
      <c s="300"/>
      <c s="307"/>
      <c s="308"/>
      <c s="311">
        <f t="shared" si="120"/>
        <v>0</v>
      </c>
      <c s="310">
        <f t="shared" si="121"/>
        <v>0</v>
      </c>
      <c s="309"/>
      <c s="309"/>
      <c s="315"/>
    </row>
    <row r="1911" spans="6:18" ht="15.75">
      <c r="F1911" s="15">
        <f t="shared" si="118"/>
        <v>0</v>
      </c>
      <c s="299">
        <f t="shared" si="119"/>
        <v>0</v>
      </c>
      <c s="300"/>
      <c s="307"/>
      <c s="300"/>
      <c s="300"/>
      <c s="307"/>
      <c s="308"/>
      <c s="311">
        <f t="shared" si="120"/>
        <v>0</v>
      </c>
      <c s="310">
        <f t="shared" si="121"/>
        <v>0</v>
      </c>
      <c s="309"/>
      <c s="309"/>
      <c s="315"/>
    </row>
    <row r="1912" spans="6:18" ht="15.75">
      <c r="F1912" s="15">
        <f t="shared" si="118"/>
        <v>0</v>
      </c>
      <c s="299">
        <f t="shared" si="119"/>
        <v>0</v>
      </c>
      <c s="300"/>
      <c s="307"/>
      <c s="300"/>
      <c s="300"/>
      <c s="307"/>
      <c s="308"/>
      <c s="311">
        <f t="shared" si="120"/>
        <v>0</v>
      </c>
      <c s="310">
        <f t="shared" si="121"/>
        <v>0</v>
      </c>
      <c s="309"/>
      <c s="309"/>
      <c s="315"/>
    </row>
    <row r="1913" spans="6:18" ht="15.75">
      <c r="F1913" s="15">
        <f t="shared" si="118"/>
        <v>0</v>
      </c>
      <c s="299">
        <f t="shared" si="119"/>
        <v>0</v>
      </c>
      <c s="300"/>
      <c s="307"/>
      <c s="300"/>
      <c s="300"/>
      <c s="307"/>
      <c s="308"/>
      <c s="311">
        <f t="shared" si="120"/>
        <v>0</v>
      </c>
      <c s="310">
        <f t="shared" si="121"/>
        <v>0</v>
      </c>
      <c s="309"/>
      <c s="309"/>
      <c s="315"/>
    </row>
    <row r="1914" spans="6:18" ht="15.75">
      <c r="F1914" s="15">
        <f t="shared" si="118"/>
        <v>0</v>
      </c>
      <c s="299">
        <f t="shared" si="119"/>
        <v>0</v>
      </c>
      <c s="300"/>
      <c s="307"/>
      <c s="300"/>
      <c s="300"/>
      <c s="307"/>
      <c s="308"/>
      <c s="311">
        <f t="shared" si="120"/>
        <v>0</v>
      </c>
      <c s="310">
        <f t="shared" si="121"/>
        <v>0</v>
      </c>
      <c s="309"/>
      <c s="309"/>
      <c s="315"/>
    </row>
    <row r="1915" spans="6:18" ht="15.75">
      <c r="F1915" s="15">
        <f t="shared" si="118"/>
        <v>0</v>
      </c>
      <c s="299">
        <f t="shared" si="119"/>
        <v>0</v>
      </c>
      <c s="300"/>
      <c s="307"/>
      <c s="300"/>
      <c s="300"/>
      <c s="307"/>
      <c s="308"/>
      <c s="311">
        <f t="shared" si="120"/>
        <v>0</v>
      </c>
      <c s="310">
        <f t="shared" si="121"/>
        <v>0</v>
      </c>
      <c s="309"/>
      <c s="309"/>
      <c s="315"/>
    </row>
    <row r="1916" spans="6:18" ht="15.75">
      <c r="F1916" s="15">
        <f t="shared" si="118"/>
        <v>0</v>
      </c>
      <c s="299">
        <f t="shared" si="119"/>
        <v>0</v>
      </c>
      <c s="300"/>
      <c s="307"/>
      <c s="300"/>
      <c s="300"/>
      <c s="307"/>
      <c s="308"/>
      <c s="311">
        <f t="shared" si="120"/>
        <v>0</v>
      </c>
      <c s="310">
        <f t="shared" si="121"/>
        <v>0</v>
      </c>
      <c s="309"/>
      <c s="309"/>
      <c s="315"/>
    </row>
    <row r="1917" spans="6:18" ht="15.75">
      <c r="F1917" s="15">
        <f t="shared" si="118"/>
        <v>0</v>
      </c>
      <c s="299">
        <f t="shared" si="119"/>
        <v>0</v>
      </c>
      <c s="300"/>
      <c s="307"/>
      <c s="300"/>
      <c s="300"/>
      <c s="307"/>
      <c s="308"/>
      <c s="311">
        <f t="shared" si="120"/>
        <v>0</v>
      </c>
      <c s="310">
        <f t="shared" si="121"/>
        <v>0</v>
      </c>
      <c s="309"/>
      <c s="309"/>
      <c s="315"/>
    </row>
    <row r="1918" spans="6:18" ht="15.75">
      <c r="F1918" s="15">
        <f t="shared" si="118"/>
        <v>0</v>
      </c>
      <c s="299">
        <f t="shared" si="119"/>
        <v>0</v>
      </c>
      <c s="300"/>
      <c s="307"/>
      <c s="300"/>
      <c s="300"/>
      <c s="307"/>
      <c s="308"/>
      <c s="311">
        <f t="shared" si="120"/>
        <v>0</v>
      </c>
      <c s="310">
        <f t="shared" si="121"/>
        <v>0</v>
      </c>
      <c s="309"/>
      <c s="309"/>
      <c s="315"/>
    </row>
    <row r="1919" spans="6:18" ht="15.75">
      <c r="F1919" s="15">
        <f t="shared" si="118"/>
        <v>0</v>
      </c>
      <c s="299">
        <f t="shared" si="119"/>
        <v>0</v>
      </c>
      <c s="300"/>
      <c s="307"/>
      <c s="300"/>
      <c s="300"/>
      <c s="307"/>
      <c s="308"/>
      <c s="311">
        <f t="shared" si="120"/>
        <v>0</v>
      </c>
      <c s="310">
        <f t="shared" si="121"/>
        <v>0</v>
      </c>
      <c s="309"/>
      <c s="309"/>
      <c s="315"/>
    </row>
    <row r="1920" spans="6:18" ht="15.75">
      <c r="F1920" s="15">
        <f t="shared" si="118"/>
        <v>0</v>
      </c>
      <c s="299">
        <f t="shared" si="119"/>
        <v>0</v>
      </c>
      <c s="300"/>
      <c s="307"/>
      <c s="300"/>
      <c s="300"/>
      <c s="307"/>
      <c s="308"/>
      <c s="311">
        <f t="shared" si="120"/>
        <v>0</v>
      </c>
      <c s="310">
        <f t="shared" si="121"/>
        <v>0</v>
      </c>
      <c s="309"/>
      <c s="309"/>
      <c s="315"/>
    </row>
    <row r="1921" spans="6:18" ht="15.75">
      <c r="F1921" s="15">
        <f t="shared" si="118"/>
        <v>0</v>
      </c>
      <c s="299">
        <f t="shared" si="119"/>
        <v>0</v>
      </c>
      <c s="300"/>
      <c s="307"/>
      <c s="300"/>
      <c s="300"/>
      <c s="307"/>
      <c s="308"/>
      <c s="311">
        <f t="shared" si="120"/>
        <v>0</v>
      </c>
      <c s="310">
        <f t="shared" si="121"/>
        <v>0</v>
      </c>
      <c s="309"/>
      <c s="309"/>
      <c s="315"/>
    </row>
    <row r="1922" spans="6:18" ht="15.75">
      <c r="F1922" s="15">
        <f t="shared" si="118"/>
        <v>0</v>
      </c>
      <c s="299">
        <f t="shared" si="119"/>
        <v>0</v>
      </c>
      <c s="300"/>
      <c s="307"/>
      <c s="300"/>
      <c s="300"/>
      <c s="307"/>
      <c s="308"/>
      <c s="311">
        <f t="shared" si="120"/>
        <v>0</v>
      </c>
      <c s="310">
        <f t="shared" si="121"/>
        <v>0</v>
      </c>
      <c s="309"/>
      <c s="309"/>
      <c s="315"/>
    </row>
    <row r="1923" spans="6:18" ht="15.75">
      <c r="F1923" s="15">
        <f t="shared" si="118"/>
        <v>0</v>
      </c>
      <c s="299">
        <f t="shared" si="119"/>
        <v>0</v>
      </c>
      <c s="300"/>
      <c s="307"/>
      <c s="300"/>
      <c s="300"/>
      <c s="307"/>
      <c s="308"/>
      <c s="311">
        <f t="shared" si="120"/>
        <v>0</v>
      </c>
      <c s="310">
        <f t="shared" si="121"/>
        <v>0</v>
      </c>
      <c s="309"/>
      <c s="309"/>
      <c s="315"/>
    </row>
    <row r="1924" spans="6:18" ht="15.75">
      <c r="F1924" s="15">
        <f t="shared" si="118"/>
        <v>0</v>
      </c>
      <c s="299">
        <f t="shared" si="119"/>
        <v>0</v>
      </c>
      <c s="300"/>
      <c s="307"/>
      <c s="300"/>
      <c s="300"/>
      <c s="307"/>
      <c s="308"/>
      <c s="311">
        <f t="shared" si="120"/>
        <v>0</v>
      </c>
      <c s="310">
        <f t="shared" si="121"/>
        <v>0</v>
      </c>
      <c s="309"/>
      <c s="309"/>
      <c s="315"/>
    </row>
    <row r="1925" spans="6:18" ht="15.75">
      <c r="F1925" s="15">
        <f t="shared" si="118"/>
        <v>0</v>
      </c>
      <c s="299">
        <f t="shared" si="119"/>
        <v>0</v>
      </c>
      <c s="300"/>
      <c s="307"/>
      <c s="300"/>
      <c s="300"/>
      <c s="307"/>
      <c s="308"/>
      <c s="311">
        <f t="shared" si="120"/>
        <v>0</v>
      </c>
      <c s="310">
        <f t="shared" si="121"/>
        <v>0</v>
      </c>
      <c s="309"/>
      <c s="309"/>
      <c s="315"/>
    </row>
    <row r="1926" spans="6:18" ht="15.75">
      <c r="F1926" s="15">
        <f t="shared" si="118"/>
        <v>0</v>
      </c>
      <c s="299">
        <f t="shared" si="119"/>
        <v>0</v>
      </c>
      <c s="300"/>
      <c s="307"/>
      <c s="300"/>
      <c s="300"/>
      <c s="307"/>
      <c s="308"/>
      <c s="311">
        <f t="shared" si="120"/>
        <v>0</v>
      </c>
      <c s="310">
        <f t="shared" si="121"/>
        <v>0</v>
      </c>
      <c s="309"/>
      <c s="309"/>
      <c s="315"/>
    </row>
    <row r="1927" spans="6:18" ht="15.75">
      <c r="F1927" s="15">
        <f t="shared" si="118"/>
        <v>0</v>
      </c>
      <c s="299">
        <f t="shared" si="119"/>
        <v>0</v>
      </c>
      <c s="300"/>
      <c s="307"/>
      <c s="300"/>
      <c s="300"/>
      <c s="307"/>
      <c s="308"/>
      <c s="311">
        <f t="shared" si="120"/>
        <v>0</v>
      </c>
      <c s="310">
        <f t="shared" si="121"/>
        <v>0</v>
      </c>
      <c s="309"/>
      <c s="309"/>
      <c s="315"/>
    </row>
    <row r="1928" spans="6:18" ht="15.75">
      <c r="F1928" s="15">
        <f t="shared" si="122" ref="F1928:F1991">IF(G1928&gt;=1,(IF(LEN(R1928)=0,(IF(N1928&gt;=18,1,0)),0)),0)</f>
        <v>0</v>
      </c>
      <c s="299">
        <f t="shared" si="119"/>
        <v>0</v>
      </c>
      <c s="300"/>
      <c s="307"/>
      <c s="300"/>
      <c s="300"/>
      <c s="307"/>
      <c s="308"/>
      <c s="311">
        <f t="shared" si="120"/>
        <v>0</v>
      </c>
      <c s="310">
        <f t="shared" si="121"/>
        <v>0</v>
      </c>
      <c s="309"/>
      <c s="309"/>
      <c s="315"/>
    </row>
    <row r="1929" spans="6:18" ht="15.75">
      <c r="F1929" s="15">
        <f t="shared" si="122"/>
        <v>0</v>
      </c>
      <c s="299">
        <f t="shared" si="123" ref="G1929:G1992">IFERROR(IF(LEN(J1929)&gt;=2,(IF(LEN(L1929)&gt;=1,1,0)),0),0)</f>
        <v>0</v>
      </c>
      <c s="300"/>
      <c s="307"/>
      <c s="300"/>
      <c s="300"/>
      <c s="307"/>
      <c s="308"/>
      <c s="311">
        <f t="shared" si="124" ref="N1929:N1992">IFERROR(IF(G1929&gt;=1,(IF(M1928&gt;=$B$1,ROUNDDOWN(($A$1-M1929)/365,0),0)),0),0)</f>
        <v>0</v>
      </c>
      <c s="310">
        <f t="shared" si="125" ref="O1929:O1992">IF(N1929&gt;=18,ROUNDDOWN((($A$1-M1929)-N1929*365)/30,0),0)</f>
        <v>0</v>
      </c>
      <c s="309"/>
      <c s="309"/>
      <c s="315"/>
    </row>
    <row r="1930" spans="6:18" ht="15.75">
      <c r="F1930" s="15">
        <f t="shared" si="122"/>
        <v>0</v>
      </c>
      <c s="299">
        <f t="shared" si="123"/>
        <v>0</v>
      </c>
      <c s="300"/>
      <c s="307"/>
      <c s="300"/>
      <c s="300"/>
      <c s="307"/>
      <c s="308"/>
      <c s="311">
        <f t="shared" si="124"/>
        <v>0</v>
      </c>
      <c s="310">
        <f t="shared" si="125"/>
        <v>0</v>
      </c>
      <c s="309"/>
      <c s="309"/>
      <c s="315"/>
    </row>
    <row r="1931" spans="6:18" ht="15.75">
      <c r="F1931" s="15">
        <f t="shared" si="122"/>
        <v>0</v>
      </c>
      <c s="299">
        <f t="shared" si="123"/>
        <v>0</v>
      </c>
      <c s="300"/>
      <c s="307"/>
      <c s="300"/>
      <c s="300"/>
      <c s="307"/>
      <c s="308"/>
      <c s="311">
        <f t="shared" si="124"/>
        <v>0</v>
      </c>
      <c s="310">
        <f t="shared" si="125"/>
        <v>0</v>
      </c>
      <c s="309"/>
      <c s="309"/>
      <c s="315"/>
    </row>
    <row r="1932" spans="6:18" ht="15.75">
      <c r="F1932" s="15">
        <f t="shared" si="122"/>
        <v>0</v>
      </c>
      <c s="299">
        <f t="shared" si="123"/>
        <v>0</v>
      </c>
      <c s="300"/>
      <c s="307"/>
      <c s="300"/>
      <c s="300"/>
      <c s="307"/>
      <c s="308"/>
      <c s="311">
        <f t="shared" si="124"/>
        <v>0</v>
      </c>
      <c s="310">
        <f t="shared" si="125"/>
        <v>0</v>
      </c>
      <c s="309"/>
      <c s="309"/>
      <c s="315"/>
    </row>
    <row r="1933" spans="6:18" ht="15.75">
      <c r="F1933" s="15">
        <f t="shared" si="122"/>
        <v>0</v>
      </c>
      <c s="299">
        <f t="shared" si="123"/>
        <v>0</v>
      </c>
      <c s="300"/>
      <c s="307"/>
      <c s="300"/>
      <c s="300"/>
      <c s="307"/>
      <c s="308"/>
      <c s="311">
        <f t="shared" si="124"/>
        <v>0</v>
      </c>
      <c s="310">
        <f t="shared" si="125"/>
        <v>0</v>
      </c>
      <c s="309"/>
      <c s="309"/>
      <c s="315"/>
    </row>
    <row r="1934" spans="6:18" ht="15.75">
      <c r="F1934" s="15">
        <f t="shared" si="122"/>
        <v>0</v>
      </c>
      <c s="299">
        <f t="shared" si="123"/>
        <v>0</v>
      </c>
      <c s="300"/>
      <c s="307"/>
      <c s="300"/>
      <c s="300"/>
      <c s="307"/>
      <c s="308"/>
      <c s="311">
        <f t="shared" si="124"/>
        <v>0</v>
      </c>
      <c s="310">
        <f t="shared" si="125"/>
        <v>0</v>
      </c>
      <c s="309"/>
      <c s="309"/>
      <c s="315"/>
    </row>
    <row r="1935" spans="6:18" ht="15.75">
      <c r="F1935" s="15">
        <f t="shared" si="122"/>
        <v>0</v>
      </c>
      <c s="299">
        <f t="shared" si="123"/>
        <v>0</v>
      </c>
      <c s="300"/>
      <c s="307"/>
      <c s="300"/>
      <c s="300"/>
      <c s="307"/>
      <c s="308"/>
      <c s="311">
        <f t="shared" si="124"/>
        <v>0</v>
      </c>
      <c s="310">
        <f t="shared" si="125"/>
        <v>0</v>
      </c>
      <c s="309"/>
      <c s="309"/>
      <c s="315"/>
    </row>
    <row r="1936" spans="6:18" ht="15.75">
      <c r="F1936" s="15">
        <f t="shared" si="122"/>
        <v>0</v>
      </c>
      <c s="299">
        <f t="shared" si="123"/>
        <v>0</v>
      </c>
      <c s="300"/>
      <c s="307"/>
      <c s="300"/>
      <c s="300"/>
      <c s="307"/>
      <c s="308"/>
      <c s="311">
        <f t="shared" si="124"/>
        <v>0</v>
      </c>
      <c s="310">
        <f t="shared" si="125"/>
        <v>0</v>
      </c>
      <c s="309"/>
      <c s="309"/>
      <c s="315"/>
    </row>
    <row r="1937" spans="6:18" ht="15.75">
      <c r="F1937" s="15">
        <f t="shared" si="122"/>
        <v>0</v>
      </c>
      <c s="299">
        <f t="shared" si="123"/>
        <v>0</v>
      </c>
      <c s="300"/>
      <c s="307"/>
      <c s="300"/>
      <c s="300"/>
      <c s="307"/>
      <c s="308"/>
      <c s="311">
        <f t="shared" si="124"/>
        <v>0</v>
      </c>
      <c s="310">
        <f t="shared" si="125"/>
        <v>0</v>
      </c>
      <c s="309"/>
      <c s="309"/>
      <c s="315"/>
    </row>
    <row r="1938" spans="6:18" ht="15.75">
      <c r="F1938" s="15">
        <f t="shared" si="122"/>
        <v>0</v>
      </c>
      <c s="299">
        <f t="shared" si="123"/>
        <v>0</v>
      </c>
      <c s="300"/>
      <c s="307"/>
      <c s="300"/>
      <c s="300"/>
      <c s="307"/>
      <c s="308"/>
      <c s="311">
        <f t="shared" si="124"/>
        <v>0</v>
      </c>
      <c s="310">
        <f t="shared" si="125"/>
        <v>0</v>
      </c>
      <c s="309"/>
      <c s="309"/>
      <c s="315"/>
    </row>
    <row r="1939" spans="6:18" ht="15.75">
      <c r="F1939" s="15">
        <f t="shared" si="122"/>
        <v>0</v>
      </c>
      <c s="299">
        <f t="shared" si="123"/>
        <v>0</v>
      </c>
      <c s="300"/>
      <c s="307"/>
      <c s="300"/>
      <c s="300"/>
      <c s="307"/>
      <c s="308"/>
      <c s="311">
        <f t="shared" si="124"/>
        <v>0</v>
      </c>
      <c s="310">
        <f t="shared" si="125"/>
        <v>0</v>
      </c>
      <c s="309"/>
      <c s="309"/>
      <c s="315"/>
    </row>
    <row r="1940" spans="6:18" ht="15.75">
      <c r="F1940" s="15">
        <f t="shared" si="122"/>
        <v>0</v>
      </c>
      <c s="299">
        <f t="shared" si="123"/>
        <v>0</v>
      </c>
      <c s="300"/>
      <c s="307"/>
      <c s="300"/>
      <c s="300"/>
      <c s="307"/>
      <c s="308"/>
      <c s="311">
        <f t="shared" si="124"/>
        <v>0</v>
      </c>
      <c s="310">
        <f t="shared" si="125"/>
        <v>0</v>
      </c>
      <c s="309"/>
      <c s="309"/>
      <c s="315"/>
    </row>
    <row r="1941" spans="6:18" ht="15.75">
      <c r="F1941" s="15">
        <f t="shared" si="122"/>
        <v>0</v>
      </c>
      <c s="299">
        <f t="shared" si="123"/>
        <v>0</v>
      </c>
      <c s="300"/>
      <c s="307"/>
      <c s="300"/>
      <c s="300"/>
      <c s="307"/>
      <c s="308"/>
      <c s="311">
        <f t="shared" si="124"/>
        <v>0</v>
      </c>
      <c s="310">
        <f t="shared" si="125"/>
        <v>0</v>
      </c>
      <c s="309"/>
      <c s="309"/>
      <c s="315"/>
    </row>
    <row r="1942" spans="6:18" ht="15.75">
      <c r="F1942" s="15">
        <f t="shared" si="122"/>
        <v>0</v>
      </c>
      <c s="299">
        <f t="shared" si="123"/>
        <v>0</v>
      </c>
      <c s="300"/>
      <c s="307"/>
      <c s="300"/>
      <c s="300"/>
      <c s="307"/>
      <c s="308"/>
      <c s="311">
        <f t="shared" si="124"/>
        <v>0</v>
      </c>
      <c s="310">
        <f t="shared" si="125"/>
        <v>0</v>
      </c>
      <c s="309"/>
      <c s="309"/>
      <c s="315"/>
    </row>
    <row r="1943" spans="6:18" ht="15.75">
      <c r="F1943" s="15">
        <f t="shared" si="122"/>
        <v>0</v>
      </c>
      <c s="299">
        <f t="shared" si="123"/>
        <v>0</v>
      </c>
      <c s="300"/>
      <c s="307"/>
      <c s="300"/>
      <c s="300"/>
      <c s="307"/>
      <c s="308"/>
      <c s="311">
        <f t="shared" si="124"/>
        <v>0</v>
      </c>
      <c s="310">
        <f t="shared" si="125"/>
        <v>0</v>
      </c>
      <c s="309"/>
      <c s="309"/>
      <c s="315"/>
    </row>
    <row r="1944" spans="6:18" ht="15.75">
      <c r="F1944" s="15">
        <f t="shared" si="122"/>
        <v>0</v>
      </c>
      <c s="299">
        <f t="shared" si="123"/>
        <v>0</v>
      </c>
      <c s="300"/>
      <c s="307"/>
      <c s="300"/>
      <c s="300"/>
      <c s="307"/>
      <c s="308"/>
      <c s="311">
        <f t="shared" si="124"/>
        <v>0</v>
      </c>
      <c s="310">
        <f t="shared" si="125"/>
        <v>0</v>
      </c>
      <c s="309"/>
      <c s="309"/>
      <c s="315"/>
    </row>
    <row r="1945" spans="6:18" ht="15.75">
      <c r="F1945" s="15">
        <f t="shared" si="122"/>
        <v>0</v>
      </c>
      <c s="299">
        <f t="shared" si="123"/>
        <v>0</v>
      </c>
      <c s="300"/>
      <c s="307"/>
      <c s="300"/>
      <c s="300"/>
      <c s="307"/>
      <c s="308"/>
      <c s="311">
        <f t="shared" si="124"/>
        <v>0</v>
      </c>
      <c s="310">
        <f t="shared" si="125"/>
        <v>0</v>
      </c>
      <c s="309"/>
      <c s="309"/>
      <c s="315"/>
    </row>
    <row r="1946" spans="6:18" ht="15.75">
      <c r="F1946" s="15">
        <f t="shared" si="122"/>
        <v>0</v>
      </c>
      <c s="299">
        <f t="shared" si="123"/>
        <v>0</v>
      </c>
      <c s="300"/>
      <c s="307"/>
      <c s="300"/>
      <c s="300"/>
      <c s="307"/>
      <c s="308"/>
      <c s="311">
        <f t="shared" si="124"/>
        <v>0</v>
      </c>
      <c s="310">
        <f t="shared" si="125"/>
        <v>0</v>
      </c>
      <c s="309"/>
      <c s="309"/>
      <c s="315"/>
    </row>
    <row r="1947" spans="6:18" ht="15.75">
      <c r="F1947" s="15">
        <f t="shared" si="122"/>
        <v>0</v>
      </c>
      <c s="299">
        <f t="shared" si="123"/>
        <v>0</v>
      </c>
      <c s="300"/>
      <c s="307"/>
      <c s="300"/>
      <c s="300"/>
      <c s="307"/>
      <c s="308"/>
      <c s="311">
        <f t="shared" si="124"/>
        <v>0</v>
      </c>
      <c s="310">
        <f t="shared" si="125"/>
        <v>0</v>
      </c>
      <c s="309"/>
      <c s="309"/>
      <c s="315"/>
    </row>
    <row r="1948" spans="6:18" ht="15.75">
      <c r="F1948" s="15">
        <f t="shared" si="122"/>
        <v>0</v>
      </c>
      <c s="299">
        <f t="shared" si="123"/>
        <v>0</v>
      </c>
      <c s="300"/>
      <c s="307"/>
      <c s="300"/>
      <c s="300"/>
      <c s="307"/>
      <c s="308"/>
      <c s="311">
        <f t="shared" si="124"/>
        <v>0</v>
      </c>
      <c s="310">
        <f t="shared" si="125"/>
        <v>0</v>
      </c>
      <c s="309"/>
      <c s="309"/>
      <c s="315"/>
    </row>
    <row r="1949" spans="6:18" ht="15.75">
      <c r="F1949" s="15">
        <f t="shared" si="122"/>
        <v>0</v>
      </c>
      <c s="299">
        <f t="shared" si="123"/>
        <v>0</v>
      </c>
      <c s="300"/>
      <c s="307"/>
      <c s="300"/>
      <c s="300"/>
      <c s="307"/>
      <c s="308"/>
      <c s="311">
        <f t="shared" si="124"/>
        <v>0</v>
      </c>
      <c s="310">
        <f t="shared" si="125"/>
        <v>0</v>
      </c>
      <c s="309"/>
      <c s="309"/>
      <c s="315"/>
    </row>
    <row r="1950" spans="6:18" ht="15.75">
      <c r="F1950" s="15">
        <f t="shared" si="122"/>
        <v>0</v>
      </c>
      <c s="299">
        <f t="shared" si="123"/>
        <v>0</v>
      </c>
      <c s="300"/>
      <c s="307"/>
      <c s="300"/>
      <c s="300"/>
      <c s="307"/>
      <c s="308"/>
      <c s="311">
        <f t="shared" si="124"/>
        <v>0</v>
      </c>
      <c s="310">
        <f t="shared" si="125"/>
        <v>0</v>
      </c>
      <c s="309"/>
      <c s="309"/>
      <c s="315"/>
    </row>
    <row r="1951" spans="6:18" ht="15.75">
      <c r="F1951" s="15">
        <f t="shared" si="122"/>
        <v>0</v>
      </c>
      <c s="299">
        <f t="shared" si="123"/>
        <v>0</v>
      </c>
      <c s="300"/>
      <c s="307"/>
      <c s="300"/>
      <c s="300"/>
      <c s="307"/>
      <c s="308"/>
      <c s="311">
        <f t="shared" si="124"/>
        <v>0</v>
      </c>
      <c s="310">
        <f t="shared" si="125"/>
        <v>0</v>
      </c>
      <c s="309"/>
      <c s="309"/>
      <c s="315"/>
    </row>
    <row r="1952" spans="6:18" ht="15.75">
      <c r="F1952" s="15">
        <f t="shared" si="122"/>
        <v>0</v>
      </c>
      <c s="299">
        <f t="shared" si="123"/>
        <v>0</v>
      </c>
      <c s="300"/>
      <c s="307"/>
      <c s="300"/>
      <c s="300"/>
      <c s="307"/>
      <c s="308"/>
      <c s="311">
        <f t="shared" si="124"/>
        <v>0</v>
      </c>
      <c s="310">
        <f t="shared" si="125"/>
        <v>0</v>
      </c>
      <c s="309"/>
      <c s="309"/>
      <c s="315"/>
    </row>
    <row r="1953" spans="6:18" ht="15.75">
      <c r="F1953" s="15">
        <f t="shared" si="122"/>
        <v>0</v>
      </c>
      <c s="299">
        <f t="shared" si="123"/>
        <v>0</v>
      </c>
      <c s="300"/>
      <c s="307"/>
      <c s="300"/>
      <c s="300"/>
      <c s="307"/>
      <c s="308"/>
      <c s="311">
        <f t="shared" si="124"/>
        <v>0</v>
      </c>
      <c s="310">
        <f t="shared" si="125"/>
        <v>0</v>
      </c>
      <c s="309"/>
      <c s="309"/>
      <c s="315"/>
    </row>
    <row r="1954" spans="6:18" ht="15.75">
      <c r="F1954" s="15">
        <f t="shared" si="122"/>
        <v>0</v>
      </c>
      <c s="299">
        <f t="shared" si="123"/>
        <v>0</v>
      </c>
      <c s="300"/>
      <c s="307"/>
      <c s="300"/>
      <c s="300"/>
      <c s="307"/>
      <c s="308"/>
      <c s="311">
        <f t="shared" si="124"/>
        <v>0</v>
      </c>
      <c s="310">
        <f t="shared" si="125"/>
        <v>0</v>
      </c>
      <c s="309"/>
      <c s="309"/>
      <c s="315"/>
    </row>
    <row r="1955" spans="6:18" ht="15.75">
      <c r="F1955" s="15">
        <f t="shared" si="122"/>
        <v>0</v>
      </c>
      <c s="299">
        <f t="shared" si="123"/>
        <v>0</v>
      </c>
      <c s="300"/>
      <c s="307"/>
      <c s="300"/>
      <c s="300"/>
      <c s="307"/>
      <c s="308"/>
      <c s="311">
        <f t="shared" si="124"/>
        <v>0</v>
      </c>
      <c s="310">
        <f t="shared" si="125"/>
        <v>0</v>
      </c>
      <c s="309"/>
      <c s="309"/>
      <c s="315"/>
    </row>
    <row r="1956" spans="6:18" ht="15.75">
      <c r="F1956" s="15">
        <f t="shared" si="122"/>
        <v>0</v>
      </c>
      <c s="299">
        <f t="shared" si="123"/>
        <v>0</v>
      </c>
      <c s="300"/>
      <c s="307"/>
      <c s="300"/>
      <c s="300"/>
      <c s="307"/>
      <c s="308"/>
      <c s="311">
        <f t="shared" si="124"/>
        <v>0</v>
      </c>
      <c s="310">
        <f t="shared" si="125"/>
        <v>0</v>
      </c>
      <c s="309"/>
      <c s="309"/>
      <c s="315"/>
    </row>
    <row r="1957" spans="6:18" ht="15.75">
      <c r="F1957" s="15">
        <f t="shared" si="122"/>
        <v>0</v>
      </c>
      <c s="299">
        <f t="shared" si="123"/>
        <v>0</v>
      </c>
      <c s="300"/>
      <c s="307"/>
      <c s="300"/>
      <c s="300"/>
      <c s="307"/>
      <c s="308"/>
      <c s="311">
        <f t="shared" si="124"/>
        <v>0</v>
      </c>
      <c s="310">
        <f t="shared" si="125"/>
        <v>0</v>
      </c>
      <c s="309"/>
      <c s="309"/>
      <c s="315"/>
    </row>
    <row r="1958" spans="6:18" ht="15.75">
      <c r="F1958" s="15">
        <f t="shared" si="122"/>
        <v>0</v>
      </c>
      <c s="299">
        <f t="shared" si="123"/>
        <v>0</v>
      </c>
      <c s="300"/>
      <c s="307"/>
      <c s="300"/>
      <c s="300"/>
      <c s="307"/>
      <c s="308"/>
      <c s="311">
        <f t="shared" si="124"/>
        <v>0</v>
      </c>
      <c s="310">
        <f t="shared" si="125"/>
        <v>0</v>
      </c>
      <c s="309"/>
      <c s="309"/>
      <c s="315"/>
    </row>
    <row r="1959" spans="6:18" ht="15.75">
      <c r="F1959" s="15">
        <f t="shared" si="122"/>
        <v>0</v>
      </c>
      <c s="299">
        <f t="shared" si="123"/>
        <v>0</v>
      </c>
      <c s="300"/>
      <c s="307"/>
      <c s="300"/>
      <c s="300"/>
      <c s="307"/>
      <c s="308"/>
      <c s="311">
        <f t="shared" si="124"/>
        <v>0</v>
      </c>
      <c s="310">
        <f t="shared" si="125"/>
        <v>0</v>
      </c>
      <c s="309"/>
      <c s="309"/>
      <c s="315"/>
    </row>
    <row r="1960" spans="6:18" ht="15.75">
      <c r="F1960" s="15">
        <f t="shared" si="122"/>
        <v>0</v>
      </c>
      <c s="299">
        <f t="shared" si="123"/>
        <v>0</v>
      </c>
      <c s="300"/>
      <c s="307"/>
      <c s="300"/>
      <c s="300"/>
      <c s="307"/>
      <c s="308"/>
      <c s="311">
        <f t="shared" si="124"/>
        <v>0</v>
      </c>
      <c s="310">
        <f t="shared" si="125"/>
        <v>0</v>
      </c>
      <c s="309"/>
      <c s="309"/>
      <c s="315"/>
    </row>
    <row r="1961" spans="6:18" ht="15.75">
      <c r="F1961" s="15">
        <f t="shared" si="122"/>
        <v>0</v>
      </c>
      <c s="299">
        <f t="shared" si="123"/>
        <v>0</v>
      </c>
      <c s="300"/>
      <c s="307"/>
      <c s="300"/>
      <c s="300"/>
      <c s="307"/>
      <c s="308"/>
      <c s="311">
        <f t="shared" si="124"/>
        <v>0</v>
      </c>
      <c s="310">
        <f t="shared" si="125"/>
        <v>0</v>
      </c>
      <c s="309"/>
      <c s="309"/>
      <c s="315"/>
    </row>
    <row r="1962" spans="6:18" ht="15.75">
      <c r="F1962" s="15">
        <f t="shared" si="122"/>
        <v>0</v>
      </c>
      <c s="299">
        <f t="shared" si="123"/>
        <v>0</v>
      </c>
      <c s="300"/>
      <c s="307"/>
      <c s="300"/>
      <c s="300"/>
      <c s="307"/>
      <c s="308"/>
      <c s="311">
        <f t="shared" si="124"/>
        <v>0</v>
      </c>
      <c s="310">
        <f t="shared" si="125"/>
        <v>0</v>
      </c>
      <c s="309"/>
      <c s="309"/>
      <c s="315"/>
    </row>
    <row r="1963" spans="6:18" ht="15.75">
      <c r="F1963" s="15">
        <f t="shared" si="122"/>
        <v>0</v>
      </c>
      <c s="299">
        <f t="shared" si="123"/>
        <v>0</v>
      </c>
      <c s="300"/>
      <c s="307"/>
      <c s="300"/>
      <c s="300"/>
      <c s="307"/>
      <c s="308"/>
      <c s="311">
        <f t="shared" si="124"/>
        <v>0</v>
      </c>
      <c s="310">
        <f t="shared" si="125"/>
        <v>0</v>
      </c>
      <c s="309"/>
      <c s="309"/>
      <c s="315"/>
    </row>
    <row r="1964" spans="6:18" ht="15.75">
      <c r="F1964" s="15">
        <f t="shared" si="122"/>
        <v>0</v>
      </c>
      <c s="299">
        <f t="shared" si="123"/>
        <v>0</v>
      </c>
      <c s="300"/>
      <c s="307"/>
      <c s="300"/>
      <c s="300"/>
      <c s="307"/>
      <c s="308"/>
      <c s="311">
        <f t="shared" si="124"/>
        <v>0</v>
      </c>
      <c s="310">
        <f t="shared" si="125"/>
        <v>0</v>
      </c>
      <c s="309"/>
      <c s="309"/>
      <c s="315"/>
    </row>
    <row r="1965" spans="6:18" ht="15.75">
      <c r="F1965" s="15">
        <f t="shared" si="122"/>
        <v>0</v>
      </c>
      <c s="299">
        <f t="shared" si="123"/>
        <v>0</v>
      </c>
      <c s="300"/>
      <c s="307"/>
      <c s="300"/>
      <c s="300"/>
      <c s="307"/>
      <c s="308"/>
      <c s="311">
        <f t="shared" si="124"/>
        <v>0</v>
      </c>
      <c s="310">
        <f t="shared" si="125"/>
        <v>0</v>
      </c>
      <c s="309"/>
      <c s="309"/>
      <c s="315"/>
    </row>
    <row r="1966" spans="6:18" ht="15.75">
      <c r="F1966" s="15">
        <f t="shared" si="122"/>
        <v>0</v>
      </c>
      <c s="299">
        <f t="shared" si="123"/>
        <v>0</v>
      </c>
      <c s="300"/>
      <c s="307"/>
      <c s="300"/>
      <c s="300"/>
      <c s="307"/>
      <c s="308"/>
      <c s="311">
        <f t="shared" si="124"/>
        <v>0</v>
      </c>
      <c s="310">
        <f t="shared" si="125"/>
        <v>0</v>
      </c>
      <c s="309"/>
      <c s="309"/>
      <c s="315"/>
    </row>
    <row r="1967" spans="6:18" ht="15.75">
      <c r="F1967" s="15">
        <f t="shared" si="122"/>
        <v>0</v>
      </c>
      <c s="299">
        <f t="shared" si="123"/>
        <v>0</v>
      </c>
      <c s="300"/>
      <c s="307"/>
      <c s="300"/>
      <c s="300"/>
      <c s="307"/>
      <c s="308"/>
      <c s="311">
        <f t="shared" si="124"/>
        <v>0</v>
      </c>
      <c s="310">
        <f t="shared" si="125"/>
        <v>0</v>
      </c>
      <c s="309"/>
      <c s="309"/>
      <c s="315"/>
    </row>
    <row r="1968" spans="6:18" ht="15.75">
      <c r="F1968" s="15">
        <f t="shared" si="122"/>
        <v>0</v>
      </c>
      <c s="299">
        <f t="shared" si="123"/>
        <v>0</v>
      </c>
      <c s="300"/>
      <c s="307"/>
      <c s="300"/>
      <c s="300"/>
      <c s="307"/>
      <c s="308"/>
      <c s="311">
        <f t="shared" si="124"/>
        <v>0</v>
      </c>
      <c s="310">
        <f t="shared" si="125"/>
        <v>0</v>
      </c>
      <c s="309"/>
      <c s="309"/>
      <c s="315"/>
    </row>
    <row r="1969" spans="6:18" ht="15.75">
      <c r="F1969" s="15">
        <f t="shared" si="122"/>
        <v>0</v>
      </c>
      <c s="299">
        <f t="shared" si="123"/>
        <v>0</v>
      </c>
      <c s="300"/>
      <c s="307"/>
      <c s="300"/>
      <c s="300"/>
      <c s="307"/>
      <c s="308"/>
      <c s="311">
        <f t="shared" si="124"/>
        <v>0</v>
      </c>
      <c s="310">
        <f t="shared" si="125"/>
        <v>0</v>
      </c>
      <c s="309"/>
      <c s="309"/>
      <c s="315"/>
    </row>
    <row r="1970" spans="6:18" ht="15.75">
      <c r="F1970" s="15">
        <f t="shared" si="122"/>
        <v>0</v>
      </c>
      <c s="299">
        <f t="shared" si="123"/>
        <v>0</v>
      </c>
      <c s="300"/>
      <c s="307"/>
      <c s="300"/>
      <c s="300"/>
      <c s="307"/>
      <c s="308"/>
      <c s="311">
        <f t="shared" si="124"/>
        <v>0</v>
      </c>
      <c s="310">
        <f t="shared" si="125"/>
        <v>0</v>
      </c>
      <c s="309"/>
      <c s="309"/>
      <c s="315"/>
    </row>
    <row r="1971" spans="6:18" ht="15.75">
      <c r="F1971" s="15">
        <f t="shared" si="122"/>
        <v>0</v>
      </c>
      <c s="299">
        <f t="shared" si="123"/>
        <v>0</v>
      </c>
      <c s="300"/>
      <c s="307"/>
      <c s="300"/>
      <c s="300"/>
      <c s="307"/>
      <c s="308"/>
      <c s="311">
        <f t="shared" si="124"/>
        <v>0</v>
      </c>
      <c s="310">
        <f t="shared" si="125"/>
        <v>0</v>
      </c>
      <c s="309"/>
      <c s="309"/>
      <c s="315"/>
    </row>
    <row r="1972" spans="6:18" ht="15.75">
      <c r="F1972" s="15">
        <f t="shared" si="122"/>
        <v>0</v>
      </c>
      <c s="299">
        <f t="shared" si="123"/>
        <v>0</v>
      </c>
      <c s="300"/>
      <c s="307"/>
      <c s="300"/>
      <c s="300"/>
      <c s="307"/>
      <c s="308"/>
      <c s="311">
        <f t="shared" si="124"/>
        <v>0</v>
      </c>
      <c s="310">
        <f t="shared" si="125"/>
        <v>0</v>
      </c>
      <c s="309"/>
      <c s="309"/>
      <c s="315"/>
    </row>
    <row r="1973" spans="6:18" ht="15.75">
      <c r="F1973" s="15">
        <f t="shared" si="122"/>
        <v>0</v>
      </c>
      <c s="299">
        <f t="shared" si="123"/>
        <v>0</v>
      </c>
      <c s="300"/>
      <c s="307"/>
      <c s="300"/>
      <c s="300"/>
      <c s="307"/>
      <c s="308"/>
      <c s="311">
        <f t="shared" si="124"/>
        <v>0</v>
      </c>
      <c s="310">
        <f t="shared" si="125"/>
        <v>0</v>
      </c>
      <c s="309"/>
      <c s="309"/>
      <c s="315"/>
    </row>
    <row r="1974" spans="6:18" ht="15.75">
      <c r="F1974" s="15">
        <f t="shared" si="122"/>
        <v>0</v>
      </c>
      <c s="299">
        <f t="shared" si="123"/>
        <v>0</v>
      </c>
      <c s="300"/>
      <c s="307"/>
      <c s="300"/>
      <c s="300"/>
      <c s="307"/>
      <c s="308"/>
      <c s="311">
        <f t="shared" si="124"/>
        <v>0</v>
      </c>
      <c s="310">
        <f t="shared" si="125"/>
        <v>0</v>
      </c>
      <c s="309"/>
      <c s="309"/>
      <c s="315"/>
    </row>
    <row r="1975" spans="6:18" ht="15.75">
      <c r="F1975" s="15">
        <f t="shared" si="122"/>
        <v>0</v>
      </c>
      <c s="299">
        <f t="shared" si="123"/>
        <v>0</v>
      </c>
      <c s="300"/>
      <c s="307"/>
      <c s="300"/>
      <c s="300"/>
      <c s="307"/>
      <c s="308"/>
      <c s="311">
        <f t="shared" si="124"/>
        <v>0</v>
      </c>
      <c s="310">
        <f t="shared" si="125"/>
        <v>0</v>
      </c>
      <c s="309"/>
      <c s="309"/>
      <c s="315"/>
    </row>
    <row r="1976" spans="6:18" ht="15.75">
      <c r="F1976" s="15">
        <f t="shared" si="122"/>
        <v>0</v>
      </c>
      <c s="299">
        <f t="shared" si="123"/>
        <v>0</v>
      </c>
      <c s="300"/>
      <c s="307"/>
      <c s="300"/>
      <c s="300"/>
      <c s="307"/>
      <c s="308"/>
      <c s="311">
        <f t="shared" si="124"/>
        <v>0</v>
      </c>
      <c s="310">
        <f t="shared" si="125"/>
        <v>0</v>
      </c>
      <c s="309"/>
      <c s="309"/>
      <c s="315"/>
    </row>
    <row r="1977" spans="6:18" ht="15.75">
      <c r="F1977" s="15">
        <f t="shared" si="122"/>
        <v>0</v>
      </c>
      <c s="299">
        <f t="shared" si="123"/>
        <v>0</v>
      </c>
      <c s="300"/>
      <c s="307"/>
      <c s="300"/>
      <c s="300"/>
      <c s="307"/>
      <c s="308"/>
      <c s="311">
        <f t="shared" si="124"/>
        <v>0</v>
      </c>
      <c s="310">
        <f t="shared" si="125"/>
        <v>0</v>
      </c>
      <c s="309"/>
      <c s="309"/>
      <c s="315"/>
    </row>
    <row r="1978" spans="6:18" ht="15.75">
      <c r="F1978" s="15">
        <f t="shared" si="122"/>
        <v>0</v>
      </c>
      <c s="299">
        <f t="shared" si="123"/>
        <v>0</v>
      </c>
      <c s="300"/>
      <c s="307"/>
      <c s="300"/>
      <c s="300"/>
      <c s="307"/>
      <c s="308"/>
      <c s="311">
        <f t="shared" si="124"/>
        <v>0</v>
      </c>
      <c s="310">
        <f t="shared" si="125"/>
        <v>0</v>
      </c>
      <c s="309"/>
      <c s="309"/>
      <c s="315"/>
    </row>
    <row r="1979" spans="6:18" ht="15.75">
      <c r="F1979" s="15">
        <f t="shared" si="122"/>
        <v>0</v>
      </c>
      <c s="299">
        <f t="shared" si="123"/>
        <v>0</v>
      </c>
      <c s="300"/>
      <c s="307"/>
      <c s="300"/>
      <c s="300"/>
      <c s="307"/>
      <c s="308"/>
      <c s="311">
        <f t="shared" si="124"/>
        <v>0</v>
      </c>
      <c s="310">
        <f t="shared" si="125"/>
        <v>0</v>
      </c>
      <c s="309"/>
      <c s="309"/>
      <c s="315"/>
    </row>
    <row r="1980" spans="6:18" ht="15.75">
      <c r="F1980" s="15">
        <f t="shared" si="122"/>
        <v>0</v>
      </c>
      <c s="299">
        <f t="shared" si="123"/>
        <v>0</v>
      </c>
      <c s="300"/>
      <c s="307"/>
      <c s="300"/>
      <c s="300"/>
      <c s="307"/>
      <c s="308"/>
      <c s="311">
        <f t="shared" si="124"/>
        <v>0</v>
      </c>
      <c s="310">
        <f t="shared" si="125"/>
        <v>0</v>
      </c>
      <c s="309"/>
      <c s="309"/>
      <c s="315"/>
    </row>
    <row r="1981" spans="6:18" ht="15.75">
      <c r="F1981" s="15">
        <f t="shared" si="122"/>
        <v>0</v>
      </c>
      <c s="299">
        <f t="shared" si="123"/>
        <v>0</v>
      </c>
      <c s="300"/>
      <c s="307"/>
      <c s="300"/>
      <c s="300"/>
      <c s="307"/>
      <c s="308"/>
      <c s="311">
        <f t="shared" si="124"/>
        <v>0</v>
      </c>
      <c s="310">
        <f t="shared" si="125"/>
        <v>0</v>
      </c>
      <c s="309"/>
      <c s="309"/>
      <c s="315"/>
    </row>
    <row r="1982" spans="6:18" ht="15.75">
      <c r="F1982" s="15">
        <f t="shared" si="122"/>
        <v>0</v>
      </c>
      <c s="299">
        <f t="shared" si="123"/>
        <v>0</v>
      </c>
      <c s="300"/>
      <c s="307"/>
      <c s="300"/>
      <c s="300"/>
      <c s="307"/>
      <c s="308"/>
      <c s="311">
        <f t="shared" si="124"/>
        <v>0</v>
      </c>
      <c s="310">
        <f t="shared" si="125"/>
        <v>0</v>
      </c>
      <c s="309"/>
      <c s="309"/>
      <c s="315"/>
    </row>
    <row r="1983" spans="6:18" ht="15.75">
      <c r="F1983" s="15">
        <f t="shared" si="122"/>
        <v>0</v>
      </c>
      <c s="299">
        <f t="shared" si="123"/>
        <v>0</v>
      </c>
      <c s="300"/>
      <c s="307"/>
      <c s="300"/>
      <c s="300"/>
      <c s="307"/>
      <c s="308"/>
      <c s="311">
        <f t="shared" si="124"/>
        <v>0</v>
      </c>
      <c s="310">
        <f t="shared" si="125"/>
        <v>0</v>
      </c>
      <c s="309"/>
      <c s="309"/>
      <c s="315"/>
    </row>
    <row r="1984" spans="6:18" ht="15.75">
      <c r="F1984" s="15">
        <f t="shared" si="122"/>
        <v>0</v>
      </c>
      <c s="299">
        <f t="shared" si="123"/>
        <v>0</v>
      </c>
      <c s="300"/>
      <c s="307"/>
      <c s="300"/>
      <c s="300"/>
      <c s="307"/>
      <c s="308"/>
      <c s="311">
        <f t="shared" si="124"/>
        <v>0</v>
      </c>
      <c s="310">
        <f t="shared" si="125"/>
        <v>0</v>
      </c>
      <c s="309"/>
      <c s="309"/>
      <c s="315"/>
    </row>
    <row r="1985" spans="6:18" ht="15.75">
      <c r="F1985" s="15">
        <f t="shared" si="122"/>
        <v>0</v>
      </c>
      <c s="299">
        <f t="shared" si="123"/>
        <v>0</v>
      </c>
      <c s="300"/>
      <c s="307"/>
      <c s="300"/>
      <c s="300"/>
      <c s="307"/>
      <c s="308"/>
      <c s="311">
        <f t="shared" si="124"/>
        <v>0</v>
      </c>
      <c s="310">
        <f t="shared" si="125"/>
        <v>0</v>
      </c>
      <c s="309"/>
      <c s="309"/>
      <c s="315"/>
    </row>
    <row r="1986" spans="6:18" ht="15.75">
      <c r="F1986" s="15">
        <f t="shared" si="122"/>
        <v>0</v>
      </c>
      <c s="299">
        <f t="shared" si="123"/>
        <v>0</v>
      </c>
      <c s="300"/>
      <c s="307"/>
      <c s="300"/>
      <c s="300"/>
      <c s="307"/>
      <c s="308"/>
      <c s="311">
        <f t="shared" si="124"/>
        <v>0</v>
      </c>
      <c s="310">
        <f t="shared" si="125"/>
        <v>0</v>
      </c>
      <c s="309"/>
      <c s="309"/>
      <c s="315"/>
    </row>
    <row r="1987" spans="6:18" ht="15.75">
      <c r="F1987" s="15">
        <f t="shared" si="122"/>
        <v>0</v>
      </c>
      <c s="299">
        <f t="shared" si="123"/>
        <v>0</v>
      </c>
      <c s="300"/>
      <c s="307"/>
      <c s="300"/>
      <c s="300"/>
      <c s="307"/>
      <c s="308"/>
      <c s="311">
        <f t="shared" si="124"/>
        <v>0</v>
      </c>
      <c s="310">
        <f t="shared" si="125"/>
        <v>0</v>
      </c>
      <c s="309"/>
      <c s="309"/>
      <c s="315"/>
    </row>
    <row r="1988" spans="6:18" ht="15.75">
      <c r="F1988" s="15">
        <f t="shared" si="122"/>
        <v>0</v>
      </c>
      <c s="299">
        <f t="shared" si="123"/>
        <v>0</v>
      </c>
      <c s="300"/>
      <c s="307"/>
      <c s="300"/>
      <c s="300"/>
      <c s="307"/>
      <c s="308"/>
      <c s="311">
        <f t="shared" si="124"/>
        <v>0</v>
      </c>
      <c s="310">
        <f t="shared" si="125"/>
        <v>0</v>
      </c>
      <c s="309"/>
      <c s="309"/>
      <c s="315"/>
    </row>
    <row r="1989" spans="6:18" ht="15.75">
      <c r="F1989" s="15">
        <f t="shared" si="122"/>
        <v>0</v>
      </c>
      <c s="299">
        <f t="shared" si="123"/>
        <v>0</v>
      </c>
      <c s="300"/>
      <c s="307"/>
      <c s="300"/>
      <c s="300"/>
      <c s="307"/>
      <c s="308"/>
      <c s="311">
        <f t="shared" si="124"/>
        <v>0</v>
      </c>
      <c s="310">
        <f t="shared" si="125"/>
        <v>0</v>
      </c>
      <c s="309"/>
      <c s="309"/>
      <c s="315"/>
    </row>
    <row r="1990" spans="6:18" ht="15.75">
      <c r="F1990" s="15">
        <f t="shared" si="122"/>
        <v>0</v>
      </c>
      <c s="299">
        <f t="shared" si="123"/>
        <v>0</v>
      </c>
      <c s="300"/>
      <c s="307"/>
      <c s="300"/>
      <c s="300"/>
      <c s="307"/>
      <c s="308"/>
      <c s="311">
        <f t="shared" si="124"/>
        <v>0</v>
      </c>
      <c s="310">
        <f t="shared" si="125"/>
        <v>0</v>
      </c>
      <c s="309"/>
      <c s="309"/>
      <c s="315"/>
    </row>
    <row r="1991" spans="6:18" ht="15.75">
      <c r="F1991" s="15">
        <f t="shared" si="122"/>
        <v>0</v>
      </c>
      <c s="299">
        <f t="shared" si="123"/>
        <v>0</v>
      </c>
      <c s="300"/>
      <c s="307"/>
      <c s="300"/>
      <c s="300"/>
      <c s="307"/>
      <c s="308"/>
      <c s="311">
        <f t="shared" si="124"/>
        <v>0</v>
      </c>
      <c s="310">
        <f t="shared" si="125"/>
        <v>0</v>
      </c>
      <c s="309"/>
      <c s="309"/>
      <c s="315"/>
    </row>
    <row r="1992" spans="6:18" ht="15.75">
      <c r="F1992" s="15">
        <f t="shared" si="126" ref="F1992:F2055">IF(G1992&gt;=1,(IF(LEN(R1992)=0,(IF(N1992&gt;=18,1,0)),0)),0)</f>
        <v>0</v>
      </c>
      <c s="299">
        <f t="shared" si="123"/>
        <v>0</v>
      </c>
      <c s="300"/>
      <c s="307"/>
      <c s="300"/>
      <c s="300"/>
      <c s="307"/>
      <c s="308"/>
      <c s="311">
        <f t="shared" si="124"/>
        <v>0</v>
      </c>
      <c s="310">
        <f t="shared" si="125"/>
        <v>0</v>
      </c>
      <c s="309"/>
      <c s="309"/>
      <c s="315"/>
    </row>
    <row r="1993" spans="6:18" ht="15.75">
      <c r="F1993" s="15">
        <f t="shared" si="126"/>
        <v>0</v>
      </c>
      <c s="299">
        <f t="shared" si="127" ref="G1993:G2056">IFERROR(IF(LEN(J1993)&gt;=2,(IF(LEN(L1993)&gt;=1,1,0)),0),0)</f>
        <v>0</v>
      </c>
      <c s="300"/>
      <c s="307"/>
      <c s="300"/>
      <c s="300"/>
      <c s="307"/>
      <c s="308"/>
      <c s="311">
        <f t="shared" si="128" ref="N1993:N2056">IFERROR(IF(G1993&gt;=1,(IF(M1992&gt;=$B$1,ROUNDDOWN(($A$1-M1993)/365,0),0)),0),0)</f>
        <v>0</v>
      </c>
      <c s="310">
        <f t="shared" si="129" ref="O1993:O2056">IF(N1993&gt;=18,ROUNDDOWN((($A$1-M1993)-N1993*365)/30,0),0)</f>
        <v>0</v>
      </c>
      <c s="309"/>
      <c s="309"/>
      <c s="315"/>
    </row>
    <row r="1994" spans="6:18" ht="15.75">
      <c r="F1994" s="15">
        <f t="shared" si="126"/>
        <v>0</v>
      </c>
      <c s="299">
        <f t="shared" si="127"/>
        <v>0</v>
      </c>
      <c s="300"/>
      <c s="307"/>
      <c s="300"/>
      <c s="300"/>
      <c s="307"/>
      <c s="308"/>
      <c s="311">
        <f t="shared" si="128"/>
        <v>0</v>
      </c>
      <c s="310">
        <f t="shared" si="129"/>
        <v>0</v>
      </c>
      <c s="309"/>
      <c s="309"/>
      <c s="315"/>
    </row>
    <row r="1995" spans="6:18" ht="15.75">
      <c r="F1995" s="15">
        <f t="shared" si="126"/>
        <v>0</v>
      </c>
      <c s="299">
        <f t="shared" si="127"/>
        <v>0</v>
      </c>
      <c s="300"/>
      <c s="307"/>
      <c s="300"/>
      <c s="300"/>
      <c s="307"/>
      <c s="308"/>
      <c s="311">
        <f t="shared" si="128"/>
        <v>0</v>
      </c>
      <c s="310">
        <f t="shared" si="129"/>
        <v>0</v>
      </c>
      <c s="309"/>
      <c s="309"/>
      <c s="315"/>
    </row>
    <row r="1996" spans="6:18" ht="15.75">
      <c r="F1996" s="15">
        <f t="shared" si="126"/>
        <v>0</v>
      </c>
      <c s="299">
        <f t="shared" si="127"/>
        <v>0</v>
      </c>
      <c s="300"/>
      <c s="307"/>
      <c s="300"/>
      <c s="300"/>
      <c s="307"/>
      <c s="308"/>
      <c s="311">
        <f t="shared" si="128"/>
        <v>0</v>
      </c>
      <c s="310">
        <f t="shared" si="129"/>
        <v>0</v>
      </c>
      <c s="309"/>
      <c s="309"/>
      <c s="315"/>
    </row>
    <row r="1997" spans="6:18" ht="15.75">
      <c r="F1997" s="15">
        <f t="shared" si="126"/>
        <v>0</v>
      </c>
      <c s="299">
        <f t="shared" si="127"/>
        <v>0</v>
      </c>
      <c s="300"/>
      <c s="307"/>
      <c s="300"/>
      <c s="300"/>
      <c s="307"/>
      <c s="308"/>
      <c s="311">
        <f t="shared" si="128"/>
        <v>0</v>
      </c>
      <c s="310">
        <f t="shared" si="129"/>
        <v>0</v>
      </c>
      <c s="309"/>
      <c s="309"/>
      <c s="315"/>
    </row>
    <row r="1998" spans="6:18" ht="15.75">
      <c r="F1998" s="15">
        <f t="shared" si="126"/>
        <v>0</v>
      </c>
      <c s="299">
        <f t="shared" si="127"/>
        <v>0</v>
      </c>
      <c s="300"/>
      <c s="307"/>
      <c s="300"/>
      <c s="300"/>
      <c s="307"/>
      <c s="308"/>
      <c s="311">
        <f t="shared" si="128"/>
        <v>0</v>
      </c>
      <c s="310">
        <f t="shared" si="129"/>
        <v>0</v>
      </c>
      <c s="309"/>
      <c s="309"/>
      <c s="315"/>
    </row>
    <row r="1999" spans="6:18" ht="15.75">
      <c r="F1999" s="15">
        <f t="shared" si="126"/>
        <v>0</v>
      </c>
      <c s="299">
        <f t="shared" si="127"/>
        <v>0</v>
      </c>
      <c s="300"/>
      <c s="307"/>
      <c s="300"/>
      <c s="300"/>
      <c s="307"/>
      <c s="308"/>
      <c s="311">
        <f t="shared" si="128"/>
        <v>0</v>
      </c>
      <c s="310">
        <f t="shared" si="129"/>
        <v>0</v>
      </c>
      <c s="309"/>
      <c s="309"/>
      <c s="315"/>
    </row>
    <row r="2000" spans="6:18" ht="15.75">
      <c r="F2000" s="15">
        <f t="shared" si="126"/>
        <v>0</v>
      </c>
      <c s="299">
        <f t="shared" si="127"/>
        <v>0</v>
      </c>
      <c s="300"/>
      <c s="307"/>
      <c s="300"/>
      <c s="300"/>
      <c s="307"/>
      <c s="308"/>
      <c s="311">
        <f t="shared" si="128"/>
        <v>0</v>
      </c>
      <c s="310">
        <f t="shared" si="129"/>
        <v>0</v>
      </c>
      <c s="309"/>
      <c s="309"/>
      <c s="315"/>
    </row>
    <row r="2001" spans="6:18" ht="15.75">
      <c r="F2001" s="15">
        <f t="shared" si="126"/>
        <v>0</v>
      </c>
      <c s="299">
        <f t="shared" si="127"/>
        <v>0</v>
      </c>
      <c s="300"/>
      <c s="307"/>
      <c s="300"/>
      <c s="300"/>
      <c s="307"/>
      <c s="308"/>
      <c s="311">
        <f t="shared" si="128"/>
        <v>0</v>
      </c>
      <c s="310">
        <f t="shared" si="129"/>
        <v>0</v>
      </c>
      <c s="309"/>
      <c s="309"/>
      <c s="315"/>
    </row>
    <row r="2002" spans="6:18" ht="15.75">
      <c r="F2002" s="15">
        <f t="shared" si="126"/>
        <v>0</v>
      </c>
      <c s="299">
        <f t="shared" si="127"/>
        <v>0</v>
      </c>
      <c s="300"/>
      <c s="307"/>
      <c s="300"/>
      <c s="300"/>
      <c s="307"/>
      <c s="308"/>
      <c s="311">
        <f t="shared" si="128"/>
        <v>0</v>
      </c>
      <c s="310">
        <f t="shared" si="129"/>
        <v>0</v>
      </c>
      <c s="309"/>
      <c s="309"/>
      <c s="315"/>
    </row>
    <row r="2003" spans="6:18" ht="15.75">
      <c r="F2003" s="15">
        <f t="shared" si="126"/>
        <v>0</v>
      </c>
      <c s="299">
        <f t="shared" si="127"/>
        <v>0</v>
      </c>
      <c s="300"/>
      <c s="307"/>
      <c s="300"/>
      <c s="300"/>
      <c s="307"/>
      <c s="308"/>
      <c s="311">
        <f t="shared" si="128"/>
        <v>0</v>
      </c>
      <c s="310">
        <f t="shared" si="129"/>
        <v>0</v>
      </c>
      <c s="309"/>
      <c s="309"/>
      <c s="315"/>
    </row>
    <row r="2004" spans="6:18" ht="15.75">
      <c r="F2004" s="15">
        <f t="shared" si="126"/>
        <v>0</v>
      </c>
      <c s="299">
        <f t="shared" si="127"/>
        <v>0</v>
      </c>
      <c s="300"/>
      <c s="307"/>
      <c s="300"/>
      <c s="300"/>
      <c s="307"/>
      <c s="308"/>
      <c s="311">
        <f t="shared" si="128"/>
        <v>0</v>
      </c>
      <c s="310">
        <f t="shared" si="129"/>
        <v>0</v>
      </c>
      <c s="309"/>
      <c s="309"/>
      <c s="315"/>
    </row>
    <row r="2005" spans="6:18" ht="15.75">
      <c r="F2005" s="15">
        <f t="shared" si="126"/>
        <v>0</v>
      </c>
      <c s="299">
        <f t="shared" si="127"/>
        <v>0</v>
      </c>
      <c s="300"/>
      <c s="307"/>
      <c s="300"/>
      <c s="300"/>
      <c s="307"/>
      <c s="308"/>
      <c s="311">
        <f t="shared" si="128"/>
        <v>0</v>
      </c>
      <c s="310">
        <f t="shared" si="129"/>
        <v>0</v>
      </c>
      <c s="309"/>
      <c s="309"/>
      <c s="315"/>
    </row>
    <row r="2006" spans="6:18" ht="15.75">
      <c r="F2006" s="15">
        <f t="shared" si="126"/>
        <v>0</v>
      </c>
      <c s="299">
        <f t="shared" si="127"/>
        <v>0</v>
      </c>
      <c s="300"/>
      <c s="307"/>
      <c s="300"/>
      <c s="300"/>
      <c s="307"/>
      <c s="308"/>
      <c s="311">
        <f t="shared" si="128"/>
        <v>0</v>
      </c>
      <c s="310">
        <f t="shared" si="129"/>
        <v>0</v>
      </c>
      <c s="309"/>
      <c s="309"/>
      <c s="315"/>
    </row>
    <row r="2007" spans="6:18" ht="15.75">
      <c r="F2007" s="15">
        <f t="shared" si="126"/>
        <v>0</v>
      </c>
      <c s="299">
        <f t="shared" si="127"/>
        <v>0</v>
      </c>
      <c s="300"/>
      <c s="307"/>
      <c s="300"/>
      <c s="300"/>
      <c s="307"/>
      <c s="308"/>
      <c s="311">
        <f t="shared" si="128"/>
        <v>0</v>
      </c>
      <c s="310">
        <f t="shared" si="129"/>
        <v>0</v>
      </c>
      <c s="309"/>
      <c s="309"/>
      <c s="315"/>
    </row>
    <row r="2008" spans="6:18" ht="15.75">
      <c r="F2008" s="15">
        <f t="shared" si="126"/>
        <v>0</v>
      </c>
      <c s="299">
        <f t="shared" si="127"/>
        <v>0</v>
      </c>
      <c s="300"/>
      <c s="307"/>
      <c s="300"/>
      <c s="300"/>
      <c s="307"/>
      <c s="308"/>
      <c s="311">
        <f t="shared" si="128"/>
        <v>0</v>
      </c>
      <c s="310">
        <f t="shared" si="129"/>
        <v>0</v>
      </c>
      <c s="309"/>
      <c s="309"/>
      <c s="315"/>
    </row>
    <row r="2009" spans="6:18" ht="15.75">
      <c r="F2009" s="15">
        <f t="shared" si="126"/>
        <v>0</v>
      </c>
      <c s="299">
        <f t="shared" si="127"/>
        <v>0</v>
      </c>
      <c s="300"/>
      <c s="307"/>
      <c s="300"/>
      <c s="300"/>
      <c s="307"/>
      <c s="308"/>
      <c s="311">
        <f t="shared" si="128"/>
        <v>0</v>
      </c>
      <c s="310">
        <f t="shared" si="129"/>
        <v>0</v>
      </c>
      <c s="309"/>
      <c s="309"/>
      <c s="315"/>
    </row>
    <row r="2010" spans="6:18" ht="15.75">
      <c r="F2010" s="15">
        <f t="shared" si="126"/>
        <v>0</v>
      </c>
      <c s="299">
        <f t="shared" si="127"/>
        <v>0</v>
      </c>
      <c s="300"/>
      <c s="307"/>
      <c s="300"/>
      <c s="300"/>
      <c s="307"/>
      <c s="308"/>
      <c s="311">
        <f t="shared" si="128"/>
        <v>0</v>
      </c>
      <c s="310">
        <f t="shared" si="129"/>
        <v>0</v>
      </c>
      <c s="309"/>
      <c s="309"/>
      <c s="315"/>
    </row>
    <row r="2011" spans="6:18" ht="15.75">
      <c r="F2011" s="15">
        <f t="shared" si="126"/>
        <v>0</v>
      </c>
      <c s="299">
        <f t="shared" si="127"/>
        <v>0</v>
      </c>
      <c s="300"/>
      <c s="307"/>
      <c s="300"/>
      <c s="300"/>
      <c s="307"/>
      <c s="308"/>
      <c s="311">
        <f t="shared" si="128"/>
        <v>0</v>
      </c>
      <c s="310">
        <f t="shared" si="129"/>
        <v>0</v>
      </c>
      <c s="309"/>
      <c s="309"/>
      <c s="315"/>
    </row>
    <row r="2012" spans="6:18" ht="15.75">
      <c r="F2012" s="15">
        <f t="shared" si="126"/>
        <v>0</v>
      </c>
      <c s="299">
        <f t="shared" si="127"/>
        <v>0</v>
      </c>
      <c s="300"/>
      <c s="307"/>
      <c s="300"/>
      <c s="300"/>
      <c s="307"/>
      <c s="308"/>
      <c s="311">
        <f t="shared" si="128"/>
        <v>0</v>
      </c>
      <c s="310">
        <f t="shared" si="129"/>
        <v>0</v>
      </c>
      <c s="309"/>
      <c s="309"/>
      <c s="315"/>
    </row>
    <row r="2013" spans="6:18" ht="15.75">
      <c r="F2013" s="15">
        <f t="shared" si="126"/>
        <v>0</v>
      </c>
      <c s="299">
        <f t="shared" si="127"/>
        <v>0</v>
      </c>
      <c s="300"/>
      <c s="307"/>
      <c s="300"/>
      <c s="300"/>
      <c s="307"/>
      <c s="308"/>
      <c s="311">
        <f t="shared" si="128"/>
        <v>0</v>
      </c>
      <c s="310">
        <f t="shared" si="129"/>
        <v>0</v>
      </c>
      <c s="309"/>
      <c s="309"/>
      <c s="315"/>
    </row>
    <row r="2014" spans="6:18" ht="15.75">
      <c r="F2014" s="15">
        <f t="shared" si="126"/>
        <v>0</v>
      </c>
      <c s="299">
        <f t="shared" si="127"/>
        <v>0</v>
      </c>
      <c s="300"/>
      <c s="307"/>
      <c s="300"/>
      <c s="300"/>
      <c s="307"/>
      <c s="308"/>
      <c s="311">
        <f t="shared" si="128"/>
        <v>0</v>
      </c>
      <c s="310">
        <f t="shared" si="129"/>
        <v>0</v>
      </c>
      <c s="309"/>
      <c s="309"/>
      <c s="315"/>
    </row>
    <row r="2015" spans="6:18" ht="15.75">
      <c r="F2015" s="15">
        <f t="shared" si="126"/>
        <v>0</v>
      </c>
      <c s="299">
        <f t="shared" si="127"/>
        <v>0</v>
      </c>
      <c s="300"/>
      <c s="307"/>
      <c s="300"/>
      <c s="300"/>
      <c s="307"/>
      <c s="308"/>
      <c s="311">
        <f t="shared" si="128"/>
        <v>0</v>
      </c>
      <c s="310">
        <f t="shared" si="129"/>
        <v>0</v>
      </c>
      <c s="309"/>
      <c s="309"/>
      <c s="315"/>
    </row>
    <row r="2016" spans="6:18" ht="15.75">
      <c r="F2016" s="15">
        <f t="shared" si="126"/>
        <v>0</v>
      </c>
      <c s="299">
        <f t="shared" si="127"/>
        <v>0</v>
      </c>
      <c s="300"/>
      <c s="307"/>
      <c s="300"/>
      <c s="300"/>
      <c s="307"/>
      <c s="308"/>
      <c s="311">
        <f t="shared" si="128"/>
        <v>0</v>
      </c>
      <c s="310">
        <f t="shared" si="129"/>
        <v>0</v>
      </c>
      <c s="309"/>
      <c s="309"/>
      <c s="315"/>
    </row>
    <row r="2017" spans="6:18" ht="15.75">
      <c r="F2017" s="15">
        <f t="shared" si="126"/>
        <v>0</v>
      </c>
      <c s="299">
        <f t="shared" si="127"/>
        <v>0</v>
      </c>
      <c s="300"/>
      <c s="307"/>
      <c s="300"/>
      <c s="300"/>
      <c s="307"/>
      <c s="308"/>
      <c s="311">
        <f t="shared" si="128"/>
        <v>0</v>
      </c>
      <c s="310">
        <f t="shared" si="129"/>
        <v>0</v>
      </c>
      <c s="309"/>
      <c s="309"/>
      <c s="315"/>
    </row>
    <row r="2018" spans="6:18" ht="15.75">
      <c r="F2018" s="15">
        <f t="shared" si="126"/>
        <v>0</v>
      </c>
      <c s="299">
        <f t="shared" si="127"/>
        <v>0</v>
      </c>
      <c s="300"/>
      <c s="307"/>
      <c s="300"/>
      <c s="300"/>
      <c s="307"/>
      <c s="308"/>
      <c s="311">
        <f t="shared" si="128"/>
        <v>0</v>
      </c>
      <c s="310">
        <f t="shared" si="129"/>
        <v>0</v>
      </c>
      <c s="309"/>
      <c s="309"/>
      <c s="315"/>
    </row>
    <row r="2019" spans="6:18" ht="15.75">
      <c r="F2019" s="15">
        <f t="shared" si="126"/>
        <v>0</v>
      </c>
      <c s="299">
        <f t="shared" si="127"/>
        <v>0</v>
      </c>
      <c s="300"/>
      <c s="307"/>
      <c s="300"/>
      <c s="300"/>
      <c s="307"/>
      <c s="308"/>
      <c s="311">
        <f t="shared" si="128"/>
        <v>0</v>
      </c>
      <c s="310">
        <f t="shared" si="129"/>
        <v>0</v>
      </c>
      <c s="309"/>
      <c s="309"/>
      <c s="315"/>
    </row>
    <row r="2020" spans="6:18" ht="15.75">
      <c r="F2020" s="15">
        <f t="shared" si="126"/>
        <v>0</v>
      </c>
      <c s="299">
        <f t="shared" si="127"/>
        <v>0</v>
      </c>
      <c s="300"/>
      <c s="307"/>
      <c s="300"/>
      <c s="300"/>
      <c s="307"/>
      <c s="308"/>
      <c s="311">
        <f t="shared" si="128"/>
        <v>0</v>
      </c>
      <c s="310">
        <f t="shared" si="129"/>
        <v>0</v>
      </c>
      <c s="309"/>
      <c s="309"/>
      <c s="315"/>
    </row>
    <row r="2021" spans="6:18" ht="15.75">
      <c r="F2021" s="15">
        <f t="shared" si="126"/>
        <v>0</v>
      </c>
      <c s="299">
        <f t="shared" si="127"/>
        <v>0</v>
      </c>
      <c s="300"/>
      <c s="307"/>
      <c s="300"/>
      <c s="300"/>
      <c s="307"/>
      <c s="308"/>
      <c s="311">
        <f t="shared" si="128"/>
        <v>0</v>
      </c>
      <c s="310">
        <f t="shared" si="129"/>
        <v>0</v>
      </c>
      <c s="309"/>
      <c s="309"/>
      <c s="315"/>
    </row>
    <row r="2022" spans="6:18" ht="15.75">
      <c r="F2022" s="15">
        <f t="shared" si="126"/>
        <v>0</v>
      </c>
      <c s="299">
        <f t="shared" si="127"/>
        <v>0</v>
      </c>
      <c s="300"/>
      <c s="307"/>
      <c s="300"/>
      <c s="300"/>
      <c s="307"/>
      <c s="308"/>
      <c s="311">
        <f t="shared" si="128"/>
        <v>0</v>
      </c>
      <c s="310">
        <f t="shared" si="129"/>
        <v>0</v>
      </c>
      <c s="309"/>
      <c s="309"/>
      <c s="315"/>
    </row>
    <row r="2023" spans="6:18" ht="15.75">
      <c r="F2023" s="15">
        <f t="shared" si="126"/>
        <v>0</v>
      </c>
      <c s="299">
        <f t="shared" si="127"/>
        <v>0</v>
      </c>
      <c s="300"/>
      <c s="307"/>
      <c s="300"/>
      <c s="300"/>
      <c s="307"/>
      <c s="308"/>
      <c s="311">
        <f t="shared" si="128"/>
        <v>0</v>
      </c>
      <c s="310">
        <f t="shared" si="129"/>
        <v>0</v>
      </c>
      <c s="309"/>
      <c s="309"/>
      <c s="315"/>
    </row>
    <row r="2024" spans="6:18" ht="15.75">
      <c r="F2024" s="15">
        <f t="shared" si="126"/>
        <v>0</v>
      </c>
      <c s="299">
        <f t="shared" si="127"/>
        <v>0</v>
      </c>
      <c s="300"/>
      <c s="307"/>
      <c s="300"/>
      <c s="300"/>
      <c s="307"/>
      <c s="308"/>
      <c s="311">
        <f t="shared" si="128"/>
        <v>0</v>
      </c>
      <c s="310">
        <f t="shared" si="129"/>
        <v>0</v>
      </c>
      <c s="309"/>
      <c s="309"/>
      <c s="315"/>
    </row>
    <row r="2025" spans="6:18" ht="15.75">
      <c r="F2025" s="15">
        <f t="shared" si="126"/>
        <v>0</v>
      </c>
      <c s="299">
        <f t="shared" si="127"/>
        <v>0</v>
      </c>
      <c s="300"/>
      <c s="307"/>
      <c s="300"/>
      <c s="300"/>
      <c s="307"/>
      <c s="308"/>
      <c s="311">
        <f t="shared" si="128"/>
        <v>0</v>
      </c>
      <c s="310">
        <f t="shared" si="129"/>
        <v>0</v>
      </c>
      <c s="309"/>
      <c s="309"/>
      <c s="315"/>
    </row>
    <row r="2026" spans="6:18" ht="15.75">
      <c r="F2026" s="15">
        <f t="shared" si="126"/>
        <v>0</v>
      </c>
      <c s="299">
        <f t="shared" si="127"/>
        <v>0</v>
      </c>
      <c s="300"/>
      <c s="307"/>
      <c s="300"/>
      <c s="300"/>
      <c s="307"/>
      <c s="308"/>
      <c s="311">
        <f t="shared" si="128"/>
        <v>0</v>
      </c>
      <c s="310">
        <f t="shared" si="129"/>
        <v>0</v>
      </c>
      <c s="309"/>
      <c s="309"/>
      <c s="315"/>
    </row>
    <row r="2027" spans="6:18" ht="15.75">
      <c r="F2027" s="15">
        <f t="shared" si="126"/>
        <v>0</v>
      </c>
      <c s="299">
        <f t="shared" si="127"/>
        <v>0</v>
      </c>
      <c s="300"/>
      <c s="307"/>
      <c s="300"/>
      <c s="300"/>
      <c s="307"/>
      <c s="308"/>
      <c s="311">
        <f t="shared" si="128"/>
        <v>0</v>
      </c>
      <c s="310">
        <f t="shared" si="129"/>
        <v>0</v>
      </c>
      <c s="309"/>
      <c s="309"/>
      <c s="315"/>
    </row>
    <row r="2028" spans="6:18" ht="15.75">
      <c r="F2028" s="15">
        <f t="shared" si="126"/>
        <v>0</v>
      </c>
      <c s="299">
        <f t="shared" si="127"/>
        <v>0</v>
      </c>
      <c s="300"/>
      <c s="307"/>
      <c s="300"/>
      <c s="300"/>
      <c s="307"/>
      <c s="308"/>
      <c s="311">
        <f t="shared" si="128"/>
        <v>0</v>
      </c>
      <c s="310">
        <f t="shared" si="129"/>
        <v>0</v>
      </c>
      <c s="309"/>
      <c s="309"/>
      <c s="315"/>
    </row>
    <row r="2029" spans="6:18" ht="15.75">
      <c r="F2029" s="15">
        <f t="shared" si="126"/>
        <v>0</v>
      </c>
      <c s="299">
        <f t="shared" si="127"/>
        <v>0</v>
      </c>
      <c s="300"/>
      <c s="307"/>
      <c s="300"/>
      <c s="300"/>
      <c s="307"/>
      <c s="308"/>
      <c s="311">
        <f t="shared" si="128"/>
        <v>0</v>
      </c>
      <c s="310">
        <f t="shared" si="129"/>
        <v>0</v>
      </c>
      <c s="309"/>
      <c s="309"/>
      <c s="315"/>
    </row>
    <row r="2030" spans="6:18" ht="15.75">
      <c r="F2030" s="15">
        <f t="shared" si="126"/>
        <v>0</v>
      </c>
      <c s="299">
        <f t="shared" si="127"/>
        <v>0</v>
      </c>
      <c s="300"/>
      <c s="307"/>
      <c s="300"/>
      <c s="300"/>
      <c s="307"/>
      <c s="308"/>
      <c s="311">
        <f t="shared" si="128"/>
        <v>0</v>
      </c>
      <c s="310">
        <f t="shared" si="129"/>
        <v>0</v>
      </c>
      <c s="309"/>
      <c s="309"/>
      <c s="315"/>
    </row>
    <row r="2031" spans="6:18" ht="15.75">
      <c r="F2031" s="15">
        <f t="shared" si="126"/>
        <v>0</v>
      </c>
      <c s="299">
        <f t="shared" si="127"/>
        <v>0</v>
      </c>
      <c s="300"/>
      <c s="307"/>
      <c s="300"/>
      <c s="300"/>
      <c s="307"/>
      <c s="308"/>
      <c s="311">
        <f t="shared" si="128"/>
        <v>0</v>
      </c>
      <c s="310">
        <f t="shared" si="129"/>
        <v>0</v>
      </c>
      <c s="309"/>
      <c s="309"/>
      <c s="315"/>
    </row>
    <row r="2032" spans="6:18" ht="15.75">
      <c r="F2032" s="15">
        <f t="shared" si="126"/>
        <v>0</v>
      </c>
      <c s="299">
        <f t="shared" si="127"/>
        <v>0</v>
      </c>
      <c s="300"/>
      <c s="307"/>
      <c s="300"/>
      <c s="300"/>
      <c s="307"/>
      <c s="308"/>
      <c s="311">
        <f t="shared" si="128"/>
        <v>0</v>
      </c>
      <c s="310">
        <f t="shared" si="129"/>
        <v>0</v>
      </c>
      <c s="309"/>
      <c s="309"/>
      <c s="315"/>
    </row>
    <row r="2033" spans="6:18" ht="15.75">
      <c r="F2033" s="15">
        <f t="shared" si="126"/>
        <v>0</v>
      </c>
      <c s="299">
        <f t="shared" si="127"/>
        <v>0</v>
      </c>
      <c s="300"/>
      <c s="307"/>
      <c s="300"/>
      <c s="300"/>
      <c s="307"/>
      <c s="308"/>
      <c s="311">
        <f t="shared" si="128"/>
        <v>0</v>
      </c>
      <c s="310">
        <f t="shared" si="129"/>
        <v>0</v>
      </c>
      <c s="309"/>
      <c s="309"/>
      <c s="315"/>
    </row>
    <row r="2034" spans="6:18" ht="15.75">
      <c r="F2034" s="15">
        <f t="shared" si="126"/>
        <v>0</v>
      </c>
      <c s="299">
        <f t="shared" si="127"/>
        <v>0</v>
      </c>
      <c s="300"/>
      <c s="307"/>
      <c s="300"/>
      <c s="300"/>
      <c s="307"/>
      <c s="308"/>
      <c s="311">
        <f t="shared" si="128"/>
        <v>0</v>
      </c>
      <c s="310">
        <f t="shared" si="129"/>
        <v>0</v>
      </c>
      <c s="309"/>
      <c s="309"/>
      <c s="315"/>
    </row>
    <row r="2035" spans="6:18" ht="15.75">
      <c r="F2035" s="15">
        <f t="shared" si="126"/>
        <v>0</v>
      </c>
      <c s="299">
        <f t="shared" si="127"/>
        <v>0</v>
      </c>
      <c s="300"/>
      <c s="307"/>
      <c s="300"/>
      <c s="300"/>
      <c s="307"/>
      <c s="308"/>
      <c s="311">
        <f t="shared" si="128"/>
        <v>0</v>
      </c>
      <c s="310">
        <f t="shared" si="129"/>
        <v>0</v>
      </c>
      <c s="309"/>
      <c s="309"/>
      <c s="315"/>
    </row>
    <row r="2036" spans="6:18" ht="15.75">
      <c r="F2036" s="15">
        <f t="shared" si="126"/>
        <v>0</v>
      </c>
      <c s="299">
        <f t="shared" si="127"/>
        <v>0</v>
      </c>
      <c s="300"/>
      <c s="307"/>
      <c s="300"/>
      <c s="300"/>
      <c s="307"/>
      <c s="308"/>
      <c s="311">
        <f t="shared" si="128"/>
        <v>0</v>
      </c>
      <c s="310">
        <f t="shared" si="129"/>
        <v>0</v>
      </c>
      <c s="309"/>
      <c s="309"/>
      <c s="315"/>
    </row>
    <row r="2037" spans="6:18" ht="15.75">
      <c r="F2037" s="15">
        <f t="shared" si="126"/>
        <v>0</v>
      </c>
      <c s="299">
        <f t="shared" si="127"/>
        <v>0</v>
      </c>
      <c s="300"/>
      <c s="307"/>
      <c s="300"/>
      <c s="300"/>
      <c s="307"/>
      <c s="308"/>
      <c s="311">
        <f t="shared" si="128"/>
        <v>0</v>
      </c>
      <c s="310">
        <f t="shared" si="129"/>
        <v>0</v>
      </c>
      <c s="309"/>
      <c s="309"/>
      <c s="315"/>
    </row>
    <row r="2038" spans="6:18" ht="15.75">
      <c r="F2038" s="15">
        <f t="shared" si="126"/>
        <v>0</v>
      </c>
      <c s="299">
        <f t="shared" si="127"/>
        <v>0</v>
      </c>
      <c s="300"/>
      <c s="307"/>
      <c s="300"/>
      <c s="300"/>
      <c s="307"/>
      <c s="308"/>
      <c s="311">
        <f t="shared" si="128"/>
        <v>0</v>
      </c>
      <c s="310">
        <f t="shared" si="129"/>
        <v>0</v>
      </c>
      <c s="309"/>
      <c s="309"/>
      <c s="315"/>
    </row>
    <row r="2039" spans="6:18" ht="15.75">
      <c r="F2039" s="15">
        <f t="shared" si="126"/>
        <v>0</v>
      </c>
      <c s="299">
        <f t="shared" si="127"/>
        <v>0</v>
      </c>
      <c s="300"/>
      <c s="307"/>
      <c s="300"/>
      <c s="300"/>
      <c s="307"/>
      <c s="308"/>
      <c s="311">
        <f t="shared" si="128"/>
        <v>0</v>
      </c>
      <c s="310">
        <f t="shared" si="129"/>
        <v>0</v>
      </c>
      <c s="309"/>
      <c s="309"/>
      <c s="315"/>
    </row>
    <row r="2040" spans="6:18" ht="15.75">
      <c r="F2040" s="15">
        <f t="shared" si="126"/>
        <v>0</v>
      </c>
      <c s="299">
        <f t="shared" si="127"/>
        <v>0</v>
      </c>
      <c s="300"/>
      <c s="307"/>
      <c s="300"/>
      <c s="300"/>
      <c s="307"/>
      <c s="308"/>
      <c s="311">
        <f t="shared" si="128"/>
        <v>0</v>
      </c>
      <c s="310">
        <f t="shared" si="129"/>
        <v>0</v>
      </c>
      <c s="309"/>
      <c s="309"/>
      <c s="315"/>
    </row>
    <row r="2041" spans="6:18" ht="15.75">
      <c r="F2041" s="15">
        <f t="shared" si="126"/>
        <v>0</v>
      </c>
      <c s="299">
        <f t="shared" si="127"/>
        <v>0</v>
      </c>
      <c s="300"/>
      <c s="307"/>
      <c s="300"/>
      <c s="300"/>
      <c s="307"/>
      <c s="308"/>
      <c s="311">
        <f t="shared" si="128"/>
        <v>0</v>
      </c>
      <c s="310">
        <f t="shared" si="129"/>
        <v>0</v>
      </c>
      <c s="309"/>
      <c s="309"/>
      <c s="315"/>
    </row>
    <row r="2042" spans="6:18" ht="15.75">
      <c r="F2042" s="15">
        <f t="shared" si="126"/>
        <v>0</v>
      </c>
      <c s="299">
        <f t="shared" si="127"/>
        <v>0</v>
      </c>
      <c s="300"/>
      <c s="307"/>
      <c s="300"/>
      <c s="300"/>
      <c s="307"/>
      <c s="308"/>
      <c s="311">
        <f t="shared" si="128"/>
        <v>0</v>
      </c>
      <c s="310">
        <f t="shared" si="129"/>
        <v>0</v>
      </c>
      <c s="309"/>
      <c s="309"/>
      <c s="315"/>
    </row>
    <row r="2043" spans="6:18" ht="15.75">
      <c r="F2043" s="15">
        <f t="shared" si="126"/>
        <v>0</v>
      </c>
      <c s="299">
        <f t="shared" si="127"/>
        <v>0</v>
      </c>
      <c s="300"/>
      <c s="307"/>
      <c s="300"/>
      <c s="300"/>
      <c s="307"/>
      <c s="308"/>
      <c s="311">
        <f t="shared" si="128"/>
        <v>0</v>
      </c>
      <c s="310">
        <f t="shared" si="129"/>
        <v>0</v>
      </c>
      <c s="309"/>
      <c s="309"/>
      <c s="315"/>
    </row>
    <row r="2044" spans="6:18" ht="15.75">
      <c r="F2044" s="15">
        <f t="shared" si="126"/>
        <v>0</v>
      </c>
      <c s="299">
        <f t="shared" si="127"/>
        <v>0</v>
      </c>
      <c s="300"/>
      <c s="307"/>
      <c s="300"/>
      <c s="300"/>
      <c s="307"/>
      <c s="308"/>
      <c s="311">
        <f t="shared" si="128"/>
        <v>0</v>
      </c>
      <c s="310">
        <f t="shared" si="129"/>
        <v>0</v>
      </c>
      <c s="309"/>
      <c s="309"/>
      <c s="315"/>
    </row>
    <row r="2045" spans="6:18" ht="15.75">
      <c r="F2045" s="15">
        <f t="shared" si="126"/>
        <v>0</v>
      </c>
      <c s="299">
        <f t="shared" si="127"/>
        <v>0</v>
      </c>
      <c s="300"/>
      <c s="307"/>
      <c s="300"/>
      <c s="300"/>
      <c s="307"/>
      <c s="308"/>
      <c s="311">
        <f t="shared" si="128"/>
        <v>0</v>
      </c>
      <c s="310">
        <f t="shared" si="129"/>
        <v>0</v>
      </c>
      <c s="309"/>
      <c s="309"/>
      <c s="315"/>
    </row>
    <row r="2046" spans="6:18" ht="15.75">
      <c r="F2046" s="15">
        <f t="shared" si="126"/>
        <v>0</v>
      </c>
      <c s="299">
        <f t="shared" si="127"/>
        <v>0</v>
      </c>
      <c s="300"/>
      <c s="307"/>
      <c s="300"/>
      <c s="300"/>
      <c s="307"/>
      <c s="308"/>
      <c s="311">
        <f t="shared" si="128"/>
        <v>0</v>
      </c>
      <c s="310">
        <f t="shared" si="129"/>
        <v>0</v>
      </c>
      <c s="309"/>
      <c s="309"/>
      <c s="315"/>
    </row>
    <row r="2047" spans="6:18" ht="15.75">
      <c r="F2047" s="15">
        <f t="shared" si="126"/>
        <v>0</v>
      </c>
      <c s="299">
        <f t="shared" si="127"/>
        <v>0</v>
      </c>
      <c s="300"/>
      <c s="307"/>
      <c s="300"/>
      <c s="300"/>
      <c s="307"/>
      <c s="308"/>
      <c s="311">
        <f t="shared" si="128"/>
        <v>0</v>
      </c>
      <c s="310">
        <f t="shared" si="129"/>
        <v>0</v>
      </c>
      <c s="309"/>
      <c s="309"/>
      <c s="315"/>
    </row>
    <row r="2048" spans="6:18" ht="15.75">
      <c r="F2048" s="15">
        <f t="shared" si="126"/>
        <v>0</v>
      </c>
      <c s="299">
        <f t="shared" si="127"/>
        <v>0</v>
      </c>
      <c s="300"/>
      <c s="307"/>
      <c s="300"/>
      <c s="300"/>
      <c s="307"/>
      <c s="308"/>
      <c s="311">
        <f t="shared" si="128"/>
        <v>0</v>
      </c>
      <c s="310">
        <f t="shared" si="129"/>
        <v>0</v>
      </c>
      <c s="309"/>
      <c s="309"/>
      <c s="315"/>
    </row>
    <row r="2049" spans="6:18" ht="15.75">
      <c r="F2049" s="15">
        <f t="shared" si="126"/>
        <v>0</v>
      </c>
      <c s="299">
        <f t="shared" si="127"/>
        <v>0</v>
      </c>
      <c s="300"/>
      <c s="307"/>
      <c s="300"/>
      <c s="300"/>
      <c s="307"/>
      <c s="308"/>
      <c s="311">
        <f t="shared" si="128"/>
        <v>0</v>
      </c>
      <c s="310">
        <f t="shared" si="129"/>
        <v>0</v>
      </c>
      <c s="309"/>
      <c s="309"/>
      <c s="315"/>
    </row>
    <row r="2050" spans="6:18" ht="15.75">
      <c r="F2050" s="15">
        <f t="shared" si="126"/>
        <v>0</v>
      </c>
      <c s="299">
        <f t="shared" si="127"/>
        <v>0</v>
      </c>
      <c s="300"/>
      <c s="307"/>
      <c s="300"/>
      <c s="300"/>
      <c s="307"/>
      <c s="308"/>
      <c s="311">
        <f t="shared" si="128"/>
        <v>0</v>
      </c>
      <c s="310">
        <f t="shared" si="129"/>
        <v>0</v>
      </c>
      <c s="309"/>
      <c s="309"/>
      <c s="315"/>
    </row>
    <row r="2051" spans="6:18" ht="15.75">
      <c r="F2051" s="15">
        <f t="shared" si="126"/>
        <v>0</v>
      </c>
      <c s="299">
        <f t="shared" si="127"/>
        <v>0</v>
      </c>
      <c s="300"/>
      <c s="307"/>
      <c s="300"/>
      <c s="300"/>
      <c s="307"/>
      <c s="308"/>
      <c s="311">
        <f t="shared" si="128"/>
        <v>0</v>
      </c>
      <c s="310">
        <f t="shared" si="129"/>
        <v>0</v>
      </c>
      <c s="309"/>
      <c s="309"/>
      <c s="315"/>
    </row>
    <row r="2052" spans="6:18" ht="15.75">
      <c r="F2052" s="15">
        <f t="shared" si="126"/>
        <v>0</v>
      </c>
      <c s="299">
        <f t="shared" si="127"/>
        <v>0</v>
      </c>
      <c s="300"/>
      <c s="307"/>
      <c s="300"/>
      <c s="300"/>
      <c s="307"/>
      <c s="308"/>
      <c s="311">
        <f t="shared" si="128"/>
        <v>0</v>
      </c>
      <c s="310">
        <f t="shared" si="129"/>
        <v>0</v>
      </c>
      <c s="309"/>
      <c s="309"/>
      <c s="315"/>
    </row>
    <row r="2053" spans="6:18" ht="15.75">
      <c r="F2053" s="15">
        <f t="shared" si="126"/>
        <v>0</v>
      </c>
      <c s="299">
        <f t="shared" si="127"/>
        <v>0</v>
      </c>
      <c s="300"/>
      <c s="307"/>
      <c s="300"/>
      <c s="300"/>
      <c s="307"/>
      <c s="308"/>
      <c s="311">
        <f t="shared" si="128"/>
        <v>0</v>
      </c>
      <c s="310">
        <f t="shared" si="129"/>
        <v>0</v>
      </c>
      <c s="309"/>
      <c s="309"/>
      <c s="315"/>
    </row>
    <row r="2054" spans="6:18" ht="15.75">
      <c r="F2054" s="15">
        <f t="shared" si="126"/>
        <v>0</v>
      </c>
      <c s="299">
        <f t="shared" si="127"/>
        <v>0</v>
      </c>
      <c s="300"/>
      <c s="307"/>
      <c s="300"/>
      <c s="300"/>
      <c s="307"/>
      <c s="308"/>
      <c s="311">
        <f t="shared" si="128"/>
        <v>0</v>
      </c>
      <c s="310">
        <f t="shared" si="129"/>
        <v>0</v>
      </c>
      <c s="309"/>
      <c s="309"/>
      <c s="315"/>
    </row>
    <row r="2055" spans="6:18" ht="15.75">
      <c r="F2055" s="15">
        <f t="shared" si="126"/>
        <v>0</v>
      </c>
      <c s="299">
        <f t="shared" si="127"/>
        <v>0</v>
      </c>
      <c s="300"/>
      <c s="307"/>
      <c s="300"/>
      <c s="300"/>
      <c s="307"/>
      <c s="308"/>
      <c s="311">
        <f t="shared" si="128"/>
        <v>0</v>
      </c>
      <c s="310">
        <f t="shared" si="129"/>
        <v>0</v>
      </c>
      <c s="309"/>
      <c s="309"/>
      <c s="315"/>
    </row>
    <row r="2056" spans="6:18" ht="15.75">
      <c r="F2056" s="15">
        <f t="shared" si="130" ref="F2056:F2119">IF(G2056&gt;=1,(IF(LEN(R2056)=0,(IF(N2056&gt;=18,1,0)),0)),0)</f>
        <v>0</v>
      </c>
      <c s="299">
        <f t="shared" si="127"/>
        <v>0</v>
      </c>
      <c s="300"/>
      <c s="307"/>
      <c s="300"/>
      <c s="300"/>
      <c s="307"/>
      <c s="308"/>
      <c s="311">
        <f t="shared" si="128"/>
        <v>0</v>
      </c>
      <c s="310">
        <f t="shared" si="129"/>
        <v>0</v>
      </c>
      <c s="309"/>
      <c s="309"/>
      <c s="315"/>
    </row>
    <row r="2057" spans="6:18" ht="15.75">
      <c r="F2057" s="15">
        <f t="shared" si="130"/>
        <v>0</v>
      </c>
      <c s="299">
        <f t="shared" si="131" ref="G2057:G2120">IFERROR(IF(LEN(J2057)&gt;=2,(IF(LEN(L2057)&gt;=1,1,0)),0),0)</f>
        <v>0</v>
      </c>
      <c s="300"/>
      <c s="307"/>
      <c s="300"/>
      <c s="300"/>
      <c s="307"/>
      <c s="308"/>
      <c s="311">
        <f t="shared" si="132" ref="N2057:N2120">IFERROR(IF(G2057&gt;=1,(IF(M2056&gt;=$B$1,ROUNDDOWN(($A$1-M2057)/365,0),0)),0),0)</f>
        <v>0</v>
      </c>
      <c s="310">
        <f t="shared" si="133" ref="O2057:O2120">IF(N2057&gt;=18,ROUNDDOWN((($A$1-M2057)-N2057*365)/30,0),0)</f>
        <v>0</v>
      </c>
      <c s="309"/>
      <c s="309"/>
      <c s="315"/>
    </row>
    <row r="2058" spans="6:18" ht="15.75">
      <c r="F2058" s="15">
        <f t="shared" si="130"/>
        <v>0</v>
      </c>
      <c s="299">
        <f t="shared" si="131"/>
        <v>0</v>
      </c>
      <c s="300"/>
      <c s="307"/>
      <c s="300"/>
      <c s="300"/>
      <c s="307"/>
      <c s="308"/>
      <c s="311">
        <f t="shared" si="132"/>
        <v>0</v>
      </c>
      <c s="310">
        <f t="shared" si="133"/>
        <v>0</v>
      </c>
      <c s="309"/>
      <c s="309"/>
      <c s="315"/>
    </row>
    <row r="2059" spans="6:18" ht="15.75">
      <c r="F2059" s="15">
        <f t="shared" si="130"/>
        <v>0</v>
      </c>
      <c s="299">
        <f t="shared" si="131"/>
        <v>0</v>
      </c>
      <c s="300"/>
      <c s="307"/>
      <c s="300"/>
      <c s="300"/>
      <c s="307"/>
      <c s="308"/>
      <c s="311">
        <f t="shared" si="132"/>
        <v>0</v>
      </c>
      <c s="310">
        <f t="shared" si="133"/>
        <v>0</v>
      </c>
      <c s="309"/>
      <c s="309"/>
      <c s="315"/>
    </row>
    <row r="2060" spans="6:18" ht="15.75">
      <c r="F2060" s="15">
        <f t="shared" si="130"/>
        <v>0</v>
      </c>
      <c s="299">
        <f t="shared" si="131"/>
        <v>0</v>
      </c>
      <c s="300"/>
      <c s="307"/>
      <c s="300"/>
      <c s="300"/>
      <c s="307"/>
      <c s="308"/>
      <c s="311">
        <f t="shared" si="132"/>
        <v>0</v>
      </c>
      <c s="310">
        <f t="shared" si="133"/>
        <v>0</v>
      </c>
      <c s="309"/>
      <c s="309"/>
      <c s="315"/>
    </row>
    <row r="2061" spans="6:18" ht="15.75">
      <c r="F2061" s="15">
        <f t="shared" si="130"/>
        <v>0</v>
      </c>
      <c s="299">
        <f t="shared" si="131"/>
        <v>0</v>
      </c>
      <c s="300"/>
      <c s="307"/>
      <c s="300"/>
      <c s="300"/>
      <c s="307"/>
      <c s="308"/>
      <c s="311">
        <f t="shared" si="132"/>
        <v>0</v>
      </c>
      <c s="310">
        <f t="shared" si="133"/>
        <v>0</v>
      </c>
      <c s="309"/>
      <c s="309"/>
      <c s="315"/>
    </row>
    <row r="2062" spans="6:18" ht="15.75">
      <c r="F2062" s="15">
        <f t="shared" si="130"/>
        <v>0</v>
      </c>
      <c s="299">
        <f t="shared" si="131"/>
        <v>0</v>
      </c>
      <c s="300"/>
      <c s="307"/>
      <c s="300"/>
      <c s="300"/>
      <c s="307"/>
      <c s="308"/>
      <c s="311">
        <f t="shared" si="132"/>
        <v>0</v>
      </c>
      <c s="310">
        <f t="shared" si="133"/>
        <v>0</v>
      </c>
      <c s="309"/>
      <c s="309"/>
      <c s="315"/>
    </row>
    <row r="2063" spans="6:18" ht="15.75">
      <c r="F2063" s="15">
        <f t="shared" si="130"/>
        <v>0</v>
      </c>
      <c s="299">
        <f t="shared" si="131"/>
        <v>0</v>
      </c>
      <c s="300"/>
      <c s="307"/>
      <c s="300"/>
      <c s="300"/>
      <c s="307"/>
      <c s="308"/>
      <c s="311">
        <f t="shared" si="132"/>
        <v>0</v>
      </c>
      <c s="310">
        <f t="shared" si="133"/>
        <v>0</v>
      </c>
      <c s="309"/>
      <c s="309"/>
      <c s="315"/>
    </row>
    <row r="2064" spans="6:18" ht="15.75">
      <c r="F2064" s="15">
        <f t="shared" si="130"/>
        <v>0</v>
      </c>
      <c s="299">
        <f t="shared" si="131"/>
        <v>0</v>
      </c>
      <c s="300"/>
      <c s="307"/>
      <c s="300"/>
      <c s="300"/>
      <c s="307"/>
      <c s="308"/>
      <c s="311">
        <f t="shared" si="132"/>
        <v>0</v>
      </c>
      <c s="310">
        <f t="shared" si="133"/>
        <v>0</v>
      </c>
      <c s="309"/>
      <c s="309"/>
      <c s="315"/>
    </row>
    <row r="2065" spans="6:18" ht="15.75">
      <c r="F2065" s="15">
        <f t="shared" si="130"/>
        <v>0</v>
      </c>
      <c s="299">
        <f t="shared" si="131"/>
        <v>0</v>
      </c>
      <c s="300"/>
      <c s="307"/>
      <c s="300"/>
      <c s="300"/>
      <c s="307"/>
      <c s="308"/>
      <c s="311">
        <f t="shared" si="132"/>
        <v>0</v>
      </c>
      <c s="310">
        <f t="shared" si="133"/>
        <v>0</v>
      </c>
      <c s="309"/>
      <c s="309"/>
      <c s="315"/>
    </row>
    <row r="2066" spans="6:18" ht="15.75">
      <c r="F2066" s="15">
        <f t="shared" si="130"/>
        <v>0</v>
      </c>
      <c s="299">
        <f t="shared" si="131"/>
        <v>0</v>
      </c>
      <c s="300"/>
      <c s="307"/>
      <c s="300"/>
      <c s="300"/>
      <c s="307"/>
      <c s="308"/>
      <c s="311">
        <f t="shared" si="132"/>
        <v>0</v>
      </c>
      <c s="310">
        <f t="shared" si="133"/>
        <v>0</v>
      </c>
      <c s="309"/>
      <c s="309"/>
      <c s="315"/>
    </row>
    <row r="2067" spans="6:18" ht="15.75">
      <c r="F2067" s="15">
        <f t="shared" si="130"/>
        <v>0</v>
      </c>
      <c s="299">
        <f t="shared" si="131"/>
        <v>0</v>
      </c>
      <c s="300"/>
      <c s="307"/>
      <c s="300"/>
      <c s="300"/>
      <c s="307"/>
      <c s="308"/>
      <c s="311">
        <f t="shared" si="132"/>
        <v>0</v>
      </c>
      <c s="310">
        <f t="shared" si="133"/>
        <v>0</v>
      </c>
      <c s="309"/>
      <c s="309"/>
      <c s="315"/>
    </row>
    <row r="2068" spans="6:18" ht="15.75">
      <c r="F2068" s="15">
        <f t="shared" si="130"/>
        <v>0</v>
      </c>
      <c s="299">
        <f t="shared" si="131"/>
        <v>0</v>
      </c>
      <c s="300"/>
      <c s="307"/>
      <c s="300"/>
      <c s="300"/>
      <c s="307"/>
      <c s="308"/>
      <c s="311">
        <f t="shared" si="132"/>
        <v>0</v>
      </c>
      <c s="310">
        <f t="shared" si="133"/>
        <v>0</v>
      </c>
      <c s="309"/>
      <c s="309"/>
      <c s="315"/>
    </row>
    <row r="2069" spans="6:18" ht="15.75">
      <c r="F2069" s="15">
        <f t="shared" si="130"/>
        <v>0</v>
      </c>
      <c s="299">
        <f t="shared" si="131"/>
        <v>0</v>
      </c>
      <c s="300"/>
      <c s="307"/>
      <c s="300"/>
      <c s="300"/>
      <c s="307"/>
      <c s="308"/>
      <c s="311">
        <f t="shared" si="132"/>
        <v>0</v>
      </c>
      <c s="310">
        <f t="shared" si="133"/>
        <v>0</v>
      </c>
      <c s="309"/>
      <c s="309"/>
      <c s="315"/>
    </row>
    <row r="2070" spans="6:18" ht="15.75">
      <c r="F2070" s="15">
        <f t="shared" si="130"/>
        <v>0</v>
      </c>
      <c s="299">
        <f t="shared" si="131"/>
        <v>0</v>
      </c>
      <c s="300"/>
      <c s="307"/>
      <c s="300"/>
      <c s="300"/>
      <c s="307"/>
      <c s="308"/>
      <c s="311">
        <f t="shared" si="132"/>
        <v>0</v>
      </c>
      <c s="310">
        <f t="shared" si="133"/>
        <v>0</v>
      </c>
      <c s="309"/>
      <c s="309"/>
      <c s="315"/>
    </row>
    <row r="2071" spans="6:18" ht="15.75">
      <c r="F2071" s="15">
        <f t="shared" si="130"/>
        <v>0</v>
      </c>
      <c s="299">
        <f t="shared" si="131"/>
        <v>0</v>
      </c>
      <c s="300"/>
      <c s="307"/>
      <c s="300"/>
      <c s="300"/>
      <c s="307"/>
      <c s="308"/>
      <c s="311">
        <f t="shared" si="132"/>
        <v>0</v>
      </c>
      <c s="310">
        <f t="shared" si="133"/>
        <v>0</v>
      </c>
      <c s="309"/>
      <c s="309"/>
      <c s="315"/>
    </row>
    <row r="2072" spans="6:18" ht="15.75">
      <c r="F2072" s="15">
        <f t="shared" si="130"/>
        <v>0</v>
      </c>
      <c s="299">
        <f t="shared" si="131"/>
        <v>0</v>
      </c>
      <c s="300"/>
      <c s="307"/>
      <c s="300"/>
      <c s="300"/>
      <c s="307"/>
      <c s="308"/>
      <c s="311">
        <f t="shared" si="132"/>
        <v>0</v>
      </c>
      <c s="310">
        <f t="shared" si="133"/>
        <v>0</v>
      </c>
      <c s="309"/>
      <c s="309"/>
      <c s="315"/>
    </row>
    <row r="2073" spans="6:18" ht="15.75">
      <c r="F2073" s="15">
        <f t="shared" si="130"/>
        <v>0</v>
      </c>
      <c s="299">
        <f t="shared" si="131"/>
        <v>0</v>
      </c>
      <c s="300"/>
      <c s="307"/>
      <c s="300"/>
      <c s="300"/>
      <c s="307"/>
      <c s="308"/>
      <c s="311">
        <f t="shared" si="132"/>
        <v>0</v>
      </c>
      <c s="310">
        <f t="shared" si="133"/>
        <v>0</v>
      </c>
      <c s="309"/>
      <c s="309"/>
      <c s="315"/>
    </row>
    <row r="2074" spans="6:18" ht="15.75">
      <c r="F2074" s="15">
        <f t="shared" si="130"/>
        <v>0</v>
      </c>
      <c s="299">
        <f t="shared" si="131"/>
        <v>0</v>
      </c>
      <c s="300"/>
      <c s="307"/>
      <c s="300"/>
      <c s="300"/>
      <c s="307"/>
      <c s="308"/>
      <c s="311">
        <f t="shared" si="132"/>
        <v>0</v>
      </c>
      <c s="310">
        <f t="shared" si="133"/>
        <v>0</v>
      </c>
      <c s="309"/>
      <c s="309"/>
      <c s="315"/>
    </row>
    <row r="2075" spans="6:18" ht="15.75">
      <c r="F2075" s="15">
        <f t="shared" si="130"/>
        <v>0</v>
      </c>
      <c s="299">
        <f t="shared" si="131"/>
        <v>0</v>
      </c>
      <c s="300"/>
      <c s="307"/>
      <c s="300"/>
      <c s="300"/>
      <c s="307"/>
      <c s="308"/>
      <c s="311">
        <f t="shared" si="132"/>
        <v>0</v>
      </c>
      <c s="310">
        <f t="shared" si="133"/>
        <v>0</v>
      </c>
      <c s="309"/>
      <c s="309"/>
      <c s="315"/>
    </row>
    <row r="2076" spans="6:18" ht="15.75">
      <c r="F2076" s="15">
        <f t="shared" si="130"/>
        <v>0</v>
      </c>
      <c s="299">
        <f t="shared" si="131"/>
        <v>0</v>
      </c>
      <c s="300"/>
      <c s="307"/>
      <c s="300"/>
      <c s="300"/>
      <c s="307"/>
      <c s="308"/>
      <c s="311">
        <f t="shared" si="132"/>
        <v>0</v>
      </c>
      <c s="310">
        <f t="shared" si="133"/>
        <v>0</v>
      </c>
      <c s="309"/>
      <c s="309"/>
      <c s="315"/>
    </row>
    <row r="2077" spans="6:18" ht="15.75">
      <c r="F2077" s="15">
        <f t="shared" si="130"/>
        <v>0</v>
      </c>
      <c s="299">
        <f t="shared" si="131"/>
        <v>0</v>
      </c>
      <c s="300"/>
      <c s="307"/>
      <c s="300"/>
      <c s="300"/>
      <c s="307"/>
      <c s="308"/>
      <c s="311">
        <f t="shared" si="132"/>
        <v>0</v>
      </c>
      <c s="310">
        <f t="shared" si="133"/>
        <v>0</v>
      </c>
      <c s="309"/>
      <c s="309"/>
      <c s="315"/>
    </row>
    <row r="2078" spans="6:18" ht="15.75">
      <c r="F2078" s="15">
        <f t="shared" si="130"/>
        <v>0</v>
      </c>
      <c s="299">
        <f t="shared" si="131"/>
        <v>0</v>
      </c>
      <c s="300"/>
      <c s="307"/>
      <c s="300"/>
      <c s="300"/>
      <c s="307"/>
      <c s="308"/>
      <c s="311">
        <f t="shared" si="132"/>
        <v>0</v>
      </c>
      <c s="310">
        <f t="shared" si="133"/>
        <v>0</v>
      </c>
      <c s="309"/>
      <c s="309"/>
      <c s="315"/>
    </row>
    <row r="2079" spans="6:18" ht="15.75">
      <c r="F2079" s="15">
        <f t="shared" si="130"/>
        <v>0</v>
      </c>
      <c s="299">
        <f t="shared" si="131"/>
        <v>0</v>
      </c>
      <c s="300"/>
      <c s="307"/>
      <c s="300"/>
      <c s="300"/>
      <c s="307"/>
      <c s="308"/>
      <c s="311">
        <f t="shared" si="132"/>
        <v>0</v>
      </c>
      <c s="310">
        <f t="shared" si="133"/>
        <v>0</v>
      </c>
      <c s="309"/>
      <c s="309"/>
      <c s="315"/>
    </row>
    <row r="2080" spans="6:18" ht="15.75">
      <c r="F2080" s="15">
        <f t="shared" si="130"/>
        <v>0</v>
      </c>
      <c s="299">
        <f t="shared" si="131"/>
        <v>0</v>
      </c>
      <c s="300"/>
      <c s="307"/>
      <c s="300"/>
      <c s="300"/>
      <c s="307"/>
      <c s="308"/>
      <c s="311">
        <f t="shared" si="132"/>
        <v>0</v>
      </c>
      <c s="310">
        <f t="shared" si="133"/>
        <v>0</v>
      </c>
      <c s="309"/>
      <c s="309"/>
      <c s="315"/>
    </row>
    <row r="2081" spans="6:18" ht="15.75">
      <c r="F2081" s="15">
        <f t="shared" si="130"/>
        <v>0</v>
      </c>
      <c s="299">
        <f t="shared" si="131"/>
        <v>0</v>
      </c>
      <c s="300"/>
      <c s="307"/>
      <c s="300"/>
      <c s="300"/>
      <c s="307"/>
      <c s="308"/>
      <c s="311">
        <f t="shared" si="132"/>
        <v>0</v>
      </c>
      <c s="310">
        <f t="shared" si="133"/>
        <v>0</v>
      </c>
      <c s="309"/>
      <c s="309"/>
      <c s="315"/>
    </row>
    <row r="2082" spans="6:18" ht="15.75">
      <c r="F2082" s="15">
        <f t="shared" si="130"/>
        <v>0</v>
      </c>
      <c s="299">
        <f t="shared" si="131"/>
        <v>0</v>
      </c>
      <c s="300"/>
      <c s="307"/>
      <c s="300"/>
      <c s="300"/>
      <c s="307"/>
      <c s="308"/>
      <c s="311">
        <f t="shared" si="132"/>
        <v>0</v>
      </c>
      <c s="310">
        <f t="shared" si="133"/>
        <v>0</v>
      </c>
      <c s="309"/>
      <c s="309"/>
      <c s="315"/>
    </row>
    <row r="2083" spans="6:18" ht="15.75">
      <c r="F2083" s="15">
        <f t="shared" si="130"/>
        <v>0</v>
      </c>
      <c s="299">
        <f t="shared" si="131"/>
        <v>0</v>
      </c>
      <c s="300"/>
      <c s="307"/>
      <c s="300"/>
      <c s="300"/>
      <c s="307"/>
      <c s="308"/>
      <c s="311">
        <f t="shared" si="132"/>
        <v>0</v>
      </c>
      <c s="310">
        <f t="shared" si="133"/>
        <v>0</v>
      </c>
      <c s="309"/>
      <c s="309"/>
      <c s="315"/>
    </row>
    <row r="2084" spans="6:18" ht="15.75">
      <c r="F2084" s="15">
        <f t="shared" si="130"/>
        <v>0</v>
      </c>
      <c s="299">
        <f t="shared" si="131"/>
        <v>0</v>
      </c>
      <c s="300"/>
      <c s="307"/>
      <c s="300"/>
      <c s="300"/>
      <c s="307"/>
      <c s="308"/>
      <c s="311">
        <f t="shared" si="132"/>
        <v>0</v>
      </c>
      <c s="310">
        <f t="shared" si="133"/>
        <v>0</v>
      </c>
      <c s="309"/>
      <c s="309"/>
      <c s="315"/>
    </row>
    <row r="2085" spans="6:18" ht="15.75">
      <c r="F2085" s="15">
        <f t="shared" si="130"/>
        <v>0</v>
      </c>
      <c s="299">
        <f t="shared" si="131"/>
        <v>0</v>
      </c>
      <c s="300"/>
      <c s="307"/>
      <c s="300"/>
      <c s="300"/>
      <c s="307"/>
      <c s="308"/>
      <c s="311">
        <f t="shared" si="132"/>
        <v>0</v>
      </c>
      <c s="310">
        <f t="shared" si="133"/>
        <v>0</v>
      </c>
      <c s="309"/>
      <c s="309"/>
      <c s="315"/>
    </row>
    <row r="2086" spans="6:18" ht="15.75">
      <c r="F2086" s="15">
        <f t="shared" si="130"/>
        <v>0</v>
      </c>
      <c s="299">
        <f t="shared" si="131"/>
        <v>0</v>
      </c>
      <c s="300"/>
      <c s="307"/>
      <c s="300"/>
      <c s="300"/>
      <c s="307"/>
      <c s="308"/>
      <c s="311">
        <f t="shared" si="132"/>
        <v>0</v>
      </c>
      <c s="310">
        <f t="shared" si="133"/>
        <v>0</v>
      </c>
      <c s="309"/>
      <c s="309"/>
      <c s="315"/>
    </row>
    <row r="2087" spans="6:18" ht="15.75">
      <c r="F2087" s="15">
        <f t="shared" si="130"/>
        <v>0</v>
      </c>
      <c s="299">
        <f t="shared" si="131"/>
        <v>0</v>
      </c>
      <c s="300"/>
      <c s="307"/>
      <c s="300"/>
      <c s="300"/>
      <c s="307"/>
      <c s="308"/>
      <c s="311">
        <f t="shared" si="132"/>
        <v>0</v>
      </c>
      <c s="310">
        <f t="shared" si="133"/>
        <v>0</v>
      </c>
      <c s="309"/>
      <c s="309"/>
      <c s="315"/>
    </row>
    <row r="2088" spans="6:18" ht="15.75">
      <c r="F2088" s="15">
        <f t="shared" si="130"/>
        <v>0</v>
      </c>
      <c s="299">
        <f t="shared" si="131"/>
        <v>0</v>
      </c>
      <c s="300"/>
      <c s="307"/>
      <c s="300"/>
      <c s="300"/>
      <c s="307"/>
      <c s="308"/>
      <c s="311">
        <f t="shared" si="132"/>
        <v>0</v>
      </c>
      <c s="310">
        <f t="shared" si="133"/>
        <v>0</v>
      </c>
      <c s="309"/>
      <c s="309"/>
      <c s="315"/>
    </row>
    <row r="2089" spans="6:18" ht="15.75">
      <c r="F2089" s="15">
        <f t="shared" si="130"/>
        <v>0</v>
      </c>
      <c s="299">
        <f t="shared" si="131"/>
        <v>0</v>
      </c>
      <c s="300"/>
      <c s="307"/>
      <c s="300"/>
      <c s="300"/>
      <c s="307"/>
      <c s="308"/>
      <c s="311">
        <f t="shared" si="132"/>
        <v>0</v>
      </c>
      <c s="310">
        <f t="shared" si="133"/>
        <v>0</v>
      </c>
      <c s="309"/>
      <c s="309"/>
      <c s="315"/>
    </row>
    <row r="2090" spans="6:18" ht="15.75">
      <c r="F2090" s="15">
        <f t="shared" si="130"/>
        <v>0</v>
      </c>
      <c s="299">
        <f t="shared" si="131"/>
        <v>0</v>
      </c>
      <c s="300"/>
      <c s="307"/>
      <c s="300"/>
      <c s="300"/>
      <c s="307"/>
      <c s="308"/>
      <c s="311">
        <f t="shared" si="132"/>
        <v>0</v>
      </c>
      <c s="310">
        <f t="shared" si="133"/>
        <v>0</v>
      </c>
      <c s="309"/>
      <c s="309"/>
      <c s="315"/>
    </row>
    <row r="2091" spans="6:18" ht="15.75">
      <c r="F2091" s="15">
        <f t="shared" si="130"/>
        <v>0</v>
      </c>
      <c s="299">
        <f t="shared" si="131"/>
        <v>0</v>
      </c>
      <c s="300"/>
      <c s="307"/>
      <c s="300"/>
      <c s="300"/>
      <c s="307"/>
      <c s="308"/>
      <c s="311">
        <f t="shared" si="132"/>
        <v>0</v>
      </c>
      <c s="310">
        <f t="shared" si="133"/>
        <v>0</v>
      </c>
      <c s="309"/>
      <c s="309"/>
      <c s="315"/>
    </row>
    <row r="2092" spans="6:18" ht="15.75">
      <c r="F2092" s="15">
        <f t="shared" si="130"/>
        <v>0</v>
      </c>
      <c s="299">
        <f t="shared" si="131"/>
        <v>0</v>
      </c>
      <c s="300"/>
      <c s="307"/>
      <c s="300"/>
      <c s="300"/>
      <c s="307"/>
      <c s="308"/>
      <c s="311">
        <f t="shared" si="132"/>
        <v>0</v>
      </c>
      <c s="310">
        <f t="shared" si="133"/>
        <v>0</v>
      </c>
      <c s="309"/>
      <c s="309"/>
      <c s="315"/>
    </row>
    <row r="2093" spans="6:18" ht="15.75">
      <c r="F2093" s="15">
        <f t="shared" si="130"/>
        <v>0</v>
      </c>
      <c s="299">
        <f t="shared" si="131"/>
        <v>0</v>
      </c>
      <c s="300"/>
      <c s="307"/>
      <c s="300"/>
      <c s="300"/>
      <c s="307"/>
      <c s="308"/>
      <c s="311">
        <f t="shared" si="132"/>
        <v>0</v>
      </c>
      <c s="310">
        <f t="shared" si="133"/>
        <v>0</v>
      </c>
      <c s="309"/>
      <c s="309"/>
      <c s="315"/>
    </row>
    <row r="2094" spans="6:18" ht="15.75">
      <c r="F2094" s="15">
        <f t="shared" si="130"/>
        <v>0</v>
      </c>
      <c s="299">
        <f t="shared" si="131"/>
        <v>0</v>
      </c>
      <c s="300"/>
      <c s="307"/>
      <c s="300"/>
      <c s="300"/>
      <c s="307"/>
      <c s="308"/>
      <c s="311">
        <f t="shared" si="132"/>
        <v>0</v>
      </c>
      <c s="310">
        <f t="shared" si="133"/>
        <v>0</v>
      </c>
      <c s="309"/>
      <c s="309"/>
      <c s="315"/>
    </row>
    <row r="2095" spans="6:18" ht="15.75">
      <c r="F2095" s="15">
        <f t="shared" si="130"/>
        <v>0</v>
      </c>
      <c s="299">
        <f t="shared" si="131"/>
        <v>0</v>
      </c>
      <c s="300"/>
      <c s="307"/>
      <c s="300"/>
      <c s="300"/>
      <c s="307"/>
      <c s="308"/>
      <c s="311">
        <f t="shared" si="132"/>
        <v>0</v>
      </c>
      <c s="310">
        <f t="shared" si="133"/>
        <v>0</v>
      </c>
      <c s="309"/>
      <c s="309"/>
      <c s="315"/>
    </row>
    <row r="2096" spans="6:18" ht="15.75">
      <c r="F2096" s="15">
        <f t="shared" si="130"/>
        <v>0</v>
      </c>
      <c s="299">
        <f t="shared" si="131"/>
        <v>0</v>
      </c>
      <c s="300"/>
      <c s="307"/>
      <c s="300"/>
      <c s="300"/>
      <c s="307"/>
      <c s="308"/>
      <c s="311">
        <f t="shared" si="132"/>
        <v>0</v>
      </c>
      <c s="310">
        <f t="shared" si="133"/>
        <v>0</v>
      </c>
      <c s="309"/>
      <c s="309"/>
      <c s="315"/>
    </row>
    <row r="2097" spans="6:18" ht="15.75">
      <c r="F2097" s="15">
        <f t="shared" si="130"/>
        <v>0</v>
      </c>
      <c s="299">
        <f t="shared" si="131"/>
        <v>0</v>
      </c>
      <c s="300"/>
      <c s="307"/>
      <c s="300"/>
      <c s="300"/>
      <c s="307"/>
      <c s="308"/>
      <c s="311">
        <f t="shared" si="132"/>
        <v>0</v>
      </c>
      <c s="310">
        <f t="shared" si="133"/>
        <v>0</v>
      </c>
      <c s="309"/>
      <c s="309"/>
      <c s="315"/>
    </row>
    <row r="2098" spans="6:18" ht="15.75">
      <c r="F2098" s="15">
        <f t="shared" si="130"/>
        <v>0</v>
      </c>
      <c s="299">
        <f t="shared" si="131"/>
        <v>0</v>
      </c>
      <c s="300"/>
      <c s="307"/>
      <c s="300"/>
      <c s="300"/>
      <c s="307"/>
      <c s="308"/>
      <c s="311">
        <f t="shared" si="132"/>
        <v>0</v>
      </c>
      <c s="310">
        <f t="shared" si="133"/>
        <v>0</v>
      </c>
      <c s="309"/>
      <c s="309"/>
      <c s="315"/>
    </row>
    <row r="2099" spans="6:18" ht="15.75">
      <c r="F2099" s="15">
        <f t="shared" si="130"/>
        <v>0</v>
      </c>
      <c s="299">
        <f t="shared" si="131"/>
        <v>0</v>
      </c>
      <c s="300"/>
      <c s="307"/>
      <c s="300"/>
      <c s="300"/>
      <c s="307"/>
      <c s="308"/>
      <c s="311">
        <f t="shared" si="132"/>
        <v>0</v>
      </c>
      <c s="310">
        <f t="shared" si="133"/>
        <v>0</v>
      </c>
      <c s="309"/>
      <c s="309"/>
      <c s="315"/>
    </row>
    <row r="2100" spans="6:18" ht="15.75">
      <c r="F2100" s="15">
        <f t="shared" si="130"/>
        <v>0</v>
      </c>
      <c s="299">
        <f t="shared" si="131"/>
        <v>0</v>
      </c>
      <c s="300"/>
      <c s="307"/>
      <c s="300"/>
      <c s="300"/>
      <c s="307"/>
      <c s="308"/>
      <c s="311">
        <f t="shared" si="132"/>
        <v>0</v>
      </c>
      <c s="310">
        <f t="shared" si="133"/>
        <v>0</v>
      </c>
      <c s="309"/>
      <c s="309"/>
      <c s="315"/>
    </row>
    <row r="2101" spans="6:18" ht="15.75">
      <c r="F2101" s="15">
        <f t="shared" si="130"/>
        <v>0</v>
      </c>
      <c s="299">
        <f t="shared" si="131"/>
        <v>0</v>
      </c>
      <c s="300"/>
      <c s="307"/>
      <c s="300"/>
      <c s="300"/>
      <c s="307"/>
      <c s="308"/>
      <c s="311">
        <f t="shared" si="132"/>
        <v>0</v>
      </c>
      <c s="310">
        <f t="shared" si="133"/>
        <v>0</v>
      </c>
      <c s="309"/>
      <c s="309"/>
      <c s="315"/>
    </row>
    <row r="2102" spans="6:18" ht="15.75" hidden="1">
      <c r="F2102" s="15">
        <f t="shared" si="130"/>
        <v>0</v>
      </c>
      <c s="299">
        <f t="shared" si="131"/>
        <v>0</v>
      </c>
      <c s="300"/>
      <c s="307"/>
      <c s="300"/>
      <c s="300"/>
      <c s="307"/>
      <c s="308"/>
      <c s="311">
        <f t="shared" si="132"/>
        <v>0</v>
      </c>
      <c s="310">
        <f t="shared" si="133"/>
        <v>0</v>
      </c>
      <c s="309"/>
      <c s="309"/>
      <c s="315"/>
    </row>
    <row r="2103" spans="6:18" ht="15.75" hidden="1">
      <c r="F2103" s="15">
        <f t="shared" si="130"/>
        <v>0</v>
      </c>
      <c s="299">
        <f t="shared" si="131"/>
        <v>0</v>
      </c>
      <c s="300"/>
      <c s="307"/>
      <c s="300"/>
      <c s="300"/>
      <c s="307"/>
      <c s="308"/>
      <c s="311">
        <f t="shared" si="132"/>
        <v>0</v>
      </c>
      <c s="310">
        <f t="shared" si="133"/>
        <v>0</v>
      </c>
      <c s="309"/>
      <c s="309"/>
      <c s="315"/>
    </row>
    <row r="2104" spans="6:18" ht="15.75" hidden="1">
      <c r="F2104" s="15">
        <f t="shared" si="130"/>
        <v>0</v>
      </c>
      <c s="299">
        <f t="shared" si="131"/>
        <v>0</v>
      </c>
      <c s="300"/>
      <c s="307"/>
      <c s="300"/>
      <c s="300"/>
      <c s="307"/>
      <c s="308"/>
      <c s="311">
        <f t="shared" si="132"/>
        <v>0</v>
      </c>
      <c s="310">
        <f t="shared" si="133"/>
        <v>0</v>
      </c>
      <c s="309"/>
      <c s="309"/>
      <c s="315"/>
    </row>
    <row r="2105" spans="6:18" ht="15.75" hidden="1">
      <c r="F2105" s="15">
        <f t="shared" si="130"/>
        <v>0</v>
      </c>
      <c s="299">
        <f t="shared" si="131"/>
        <v>0</v>
      </c>
      <c s="300"/>
      <c s="307"/>
      <c s="300"/>
      <c s="300"/>
      <c s="307"/>
      <c s="308"/>
      <c s="311">
        <f t="shared" si="132"/>
        <v>0</v>
      </c>
      <c s="310">
        <f t="shared" si="133"/>
        <v>0</v>
      </c>
      <c s="309"/>
      <c s="309"/>
      <c s="315"/>
    </row>
    <row r="2106" spans="6:18" ht="15.75" hidden="1">
      <c r="F2106" s="15">
        <f t="shared" si="130"/>
        <v>0</v>
      </c>
      <c s="299">
        <f t="shared" si="131"/>
        <v>0</v>
      </c>
      <c s="300"/>
      <c s="307"/>
      <c s="300"/>
      <c s="300"/>
      <c s="307"/>
      <c s="308"/>
      <c s="311">
        <f t="shared" si="132"/>
        <v>0</v>
      </c>
      <c s="310">
        <f t="shared" si="133"/>
        <v>0</v>
      </c>
      <c s="309"/>
      <c s="309"/>
      <c s="315"/>
    </row>
    <row r="2107" spans="6:18" ht="15.75" hidden="1">
      <c r="F2107" s="15">
        <f t="shared" si="130"/>
        <v>0</v>
      </c>
      <c s="299">
        <f t="shared" si="131"/>
        <v>0</v>
      </c>
      <c s="300"/>
      <c s="307"/>
      <c s="300"/>
      <c s="300"/>
      <c s="307"/>
      <c s="308"/>
      <c s="311">
        <f t="shared" si="132"/>
        <v>0</v>
      </c>
      <c s="310">
        <f t="shared" si="133"/>
        <v>0</v>
      </c>
      <c s="309"/>
      <c s="309"/>
      <c s="315"/>
    </row>
    <row r="2108" spans="6:18" ht="15.75" hidden="1">
      <c r="F2108" s="15">
        <f t="shared" si="130"/>
        <v>0</v>
      </c>
      <c s="299">
        <f t="shared" si="131"/>
        <v>0</v>
      </c>
      <c s="300"/>
      <c s="307"/>
      <c s="300"/>
      <c s="300"/>
      <c s="307"/>
      <c s="308"/>
      <c s="311">
        <f t="shared" si="132"/>
        <v>0</v>
      </c>
      <c s="310">
        <f t="shared" si="133"/>
        <v>0</v>
      </c>
      <c s="309"/>
      <c s="309"/>
      <c s="315"/>
    </row>
    <row r="2109" spans="6:18" ht="15.75" hidden="1">
      <c r="F2109" s="15">
        <f t="shared" si="130"/>
        <v>0</v>
      </c>
      <c s="299">
        <f t="shared" si="131"/>
        <v>0</v>
      </c>
      <c s="300"/>
      <c s="307"/>
      <c s="300"/>
      <c s="300"/>
      <c s="307"/>
      <c s="308"/>
      <c s="311">
        <f t="shared" si="132"/>
        <v>0</v>
      </c>
      <c s="310">
        <f t="shared" si="133"/>
        <v>0</v>
      </c>
      <c s="309"/>
      <c s="309"/>
      <c s="315"/>
    </row>
    <row r="2110" spans="6:18" ht="15.75" hidden="1">
      <c r="F2110" s="15">
        <f t="shared" si="130"/>
        <v>0</v>
      </c>
      <c s="299">
        <f t="shared" si="131"/>
        <v>0</v>
      </c>
      <c s="300"/>
      <c s="307"/>
      <c s="300"/>
      <c s="300"/>
      <c s="307"/>
      <c s="308"/>
      <c s="311">
        <f t="shared" si="132"/>
        <v>0</v>
      </c>
      <c s="310">
        <f t="shared" si="133"/>
        <v>0</v>
      </c>
      <c s="309"/>
      <c s="309"/>
      <c s="315"/>
    </row>
    <row r="2111" spans="6:18" ht="15.75" hidden="1">
      <c r="F2111" s="15">
        <f t="shared" si="130"/>
        <v>0</v>
      </c>
      <c s="299">
        <f t="shared" si="131"/>
        <v>0</v>
      </c>
      <c s="300"/>
      <c s="307"/>
      <c s="300"/>
      <c s="300"/>
      <c s="307"/>
      <c s="308"/>
      <c s="311">
        <f t="shared" si="132"/>
        <v>0</v>
      </c>
      <c s="310">
        <f t="shared" si="133"/>
        <v>0</v>
      </c>
      <c s="309"/>
      <c s="309"/>
      <c s="315"/>
    </row>
    <row r="2112" spans="6:18" ht="15.75" hidden="1">
      <c r="F2112" s="15">
        <f t="shared" si="130"/>
        <v>0</v>
      </c>
      <c s="299">
        <f t="shared" si="131"/>
        <v>0</v>
      </c>
      <c s="300"/>
      <c s="307"/>
      <c s="300"/>
      <c s="300"/>
      <c s="307"/>
      <c s="308"/>
      <c s="311">
        <f t="shared" si="132"/>
        <v>0</v>
      </c>
      <c s="310">
        <f t="shared" si="133"/>
        <v>0</v>
      </c>
      <c s="309"/>
      <c s="309"/>
      <c s="315"/>
    </row>
    <row r="2113" spans="6:18" ht="15.75" hidden="1">
      <c r="F2113" s="15">
        <f t="shared" si="130"/>
        <v>0</v>
      </c>
      <c s="299">
        <f t="shared" si="131"/>
        <v>0</v>
      </c>
      <c s="300"/>
      <c s="307"/>
      <c s="300"/>
      <c s="300"/>
      <c s="307"/>
      <c s="308"/>
      <c s="311">
        <f t="shared" si="132"/>
        <v>0</v>
      </c>
      <c s="310">
        <f t="shared" si="133"/>
        <v>0</v>
      </c>
      <c s="309"/>
      <c s="309"/>
      <c s="315"/>
    </row>
    <row r="2114" spans="6:18" ht="15.75" hidden="1">
      <c r="F2114" s="15">
        <f t="shared" si="130"/>
        <v>0</v>
      </c>
      <c s="299">
        <f t="shared" si="131"/>
        <v>0</v>
      </c>
      <c s="300"/>
      <c s="307"/>
      <c s="300"/>
      <c s="300"/>
      <c s="307"/>
      <c s="308"/>
      <c s="311">
        <f t="shared" si="132"/>
        <v>0</v>
      </c>
      <c s="310">
        <f t="shared" si="133"/>
        <v>0</v>
      </c>
      <c s="309"/>
      <c s="309"/>
      <c s="315"/>
    </row>
    <row r="2115" spans="6:18" ht="15.75" hidden="1">
      <c r="F2115" s="15">
        <f t="shared" si="130"/>
        <v>0</v>
      </c>
      <c s="299">
        <f t="shared" si="131"/>
        <v>0</v>
      </c>
      <c s="300"/>
      <c s="307"/>
      <c s="300"/>
      <c s="300"/>
      <c s="307"/>
      <c s="308"/>
      <c s="311">
        <f t="shared" si="132"/>
        <v>0</v>
      </c>
      <c s="310">
        <f t="shared" si="133"/>
        <v>0</v>
      </c>
      <c s="309"/>
      <c s="309"/>
      <c s="315"/>
    </row>
    <row r="2116" spans="6:18" ht="15.75" hidden="1">
      <c r="F2116" s="15">
        <f t="shared" si="130"/>
        <v>0</v>
      </c>
      <c s="299">
        <f t="shared" si="131"/>
        <v>0</v>
      </c>
      <c s="300"/>
      <c s="307"/>
      <c s="300"/>
      <c s="300"/>
      <c s="307"/>
      <c s="308"/>
      <c s="311">
        <f t="shared" si="132"/>
        <v>0</v>
      </c>
      <c s="310">
        <f t="shared" si="133"/>
        <v>0</v>
      </c>
      <c s="309"/>
      <c s="309"/>
      <c s="315"/>
    </row>
    <row r="2117" spans="6:18" ht="15.75" hidden="1">
      <c r="F2117" s="15">
        <f t="shared" si="130"/>
        <v>0</v>
      </c>
      <c s="299">
        <f t="shared" si="131"/>
        <v>0</v>
      </c>
      <c s="300"/>
      <c s="307"/>
      <c s="300"/>
      <c s="300"/>
      <c s="307"/>
      <c s="308"/>
      <c s="311">
        <f t="shared" si="132"/>
        <v>0</v>
      </c>
      <c s="310">
        <f t="shared" si="133"/>
        <v>0</v>
      </c>
      <c s="309"/>
      <c s="309"/>
      <c s="315"/>
    </row>
    <row r="2118" spans="6:18" ht="15.75" hidden="1">
      <c r="F2118" s="15">
        <f t="shared" si="130"/>
        <v>0</v>
      </c>
      <c s="299">
        <f t="shared" si="131"/>
        <v>0</v>
      </c>
      <c s="300"/>
      <c s="307"/>
      <c s="300"/>
      <c s="300"/>
      <c s="307"/>
      <c s="308"/>
      <c s="311">
        <f t="shared" si="132"/>
        <v>0</v>
      </c>
      <c s="310">
        <f t="shared" si="133"/>
        <v>0</v>
      </c>
      <c s="309"/>
      <c s="309"/>
      <c s="315"/>
    </row>
    <row r="2119" spans="6:18" ht="15.75" hidden="1">
      <c r="F2119" s="15">
        <f t="shared" si="130"/>
        <v>0</v>
      </c>
      <c s="299">
        <f t="shared" si="131"/>
        <v>0</v>
      </c>
      <c s="300"/>
      <c s="307"/>
      <c s="300"/>
      <c s="300"/>
      <c s="307"/>
      <c s="308"/>
      <c s="311">
        <f t="shared" si="132"/>
        <v>0</v>
      </c>
      <c s="310">
        <f t="shared" si="133"/>
        <v>0</v>
      </c>
      <c s="309"/>
      <c s="309"/>
      <c s="315"/>
    </row>
    <row r="2120" spans="6:18" ht="15.75" hidden="1">
      <c r="F2120" s="15">
        <f t="shared" si="134" ref="F2120:F2183">IF(G2120&gt;=1,(IF(LEN(R2120)=0,(IF(N2120&gt;=18,1,0)),0)),0)</f>
        <v>0</v>
      </c>
      <c s="299">
        <f t="shared" si="131"/>
        <v>0</v>
      </c>
      <c s="300"/>
      <c s="307"/>
      <c s="300"/>
      <c s="300"/>
      <c s="307"/>
      <c s="308"/>
      <c s="311">
        <f t="shared" si="132"/>
        <v>0</v>
      </c>
      <c s="310">
        <f t="shared" si="133"/>
        <v>0</v>
      </c>
      <c s="309"/>
      <c s="309"/>
      <c s="315"/>
    </row>
    <row r="2121" spans="6:18" ht="15.75" hidden="1">
      <c r="F2121" s="15">
        <f t="shared" si="134"/>
        <v>0</v>
      </c>
      <c s="299">
        <f t="shared" si="135" ref="G2121:G2184">IFERROR(IF(LEN(J2121)&gt;=2,(IF(LEN(L2121)&gt;=1,1,0)),0),0)</f>
        <v>0</v>
      </c>
      <c s="300"/>
      <c s="307"/>
      <c s="300"/>
      <c s="300"/>
      <c s="307"/>
      <c s="308"/>
      <c s="311">
        <f t="shared" si="136" ref="N2121:N2184">IFERROR(IF(G2121&gt;=1,(IF(M2120&gt;=$B$1,ROUNDDOWN(($A$1-M2121)/365,0),0)),0),0)</f>
        <v>0</v>
      </c>
      <c s="310">
        <f t="shared" si="137" ref="O2121:O2184">IF(N2121&gt;=18,ROUNDDOWN((($A$1-M2121)-N2121*365)/30,0),0)</f>
        <v>0</v>
      </c>
      <c s="309"/>
      <c s="309"/>
      <c s="315"/>
    </row>
    <row r="2122" spans="6:18" ht="15.75" hidden="1">
      <c r="F2122" s="15">
        <f t="shared" si="134"/>
        <v>0</v>
      </c>
      <c s="299">
        <f t="shared" si="135"/>
        <v>0</v>
      </c>
      <c s="300"/>
      <c s="307"/>
      <c s="300"/>
      <c s="300"/>
      <c s="307"/>
      <c s="308"/>
      <c s="311">
        <f t="shared" si="136"/>
        <v>0</v>
      </c>
      <c s="310">
        <f t="shared" si="137"/>
        <v>0</v>
      </c>
      <c s="309"/>
      <c s="309"/>
      <c s="315"/>
    </row>
    <row r="2123" spans="6:18" ht="15.75" hidden="1">
      <c r="F2123" s="15">
        <f t="shared" si="134"/>
        <v>0</v>
      </c>
      <c s="299">
        <f t="shared" si="135"/>
        <v>0</v>
      </c>
      <c s="300"/>
      <c s="307"/>
      <c s="300"/>
      <c s="300"/>
      <c s="307"/>
      <c s="308"/>
      <c s="311">
        <f t="shared" si="136"/>
        <v>0</v>
      </c>
      <c s="310">
        <f t="shared" si="137"/>
        <v>0</v>
      </c>
      <c s="309"/>
      <c s="309"/>
      <c s="315"/>
    </row>
    <row r="2124" spans="6:18" ht="15.75" hidden="1">
      <c r="F2124" s="15">
        <f t="shared" si="134"/>
        <v>0</v>
      </c>
      <c s="299">
        <f t="shared" si="135"/>
        <v>0</v>
      </c>
      <c s="300"/>
      <c s="307"/>
      <c s="300"/>
      <c s="300"/>
      <c s="307"/>
      <c s="308"/>
      <c s="311">
        <f t="shared" si="136"/>
        <v>0</v>
      </c>
      <c s="310">
        <f t="shared" si="137"/>
        <v>0</v>
      </c>
      <c s="309"/>
      <c s="309"/>
      <c s="315"/>
    </row>
    <row r="2125" spans="6:18" ht="15.75" hidden="1">
      <c r="F2125" s="15">
        <f t="shared" si="134"/>
        <v>0</v>
      </c>
      <c s="299">
        <f t="shared" si="135"/>
        <v>0</v>
      </c>
      <c s="300"/>
      <c s="307"/>
      <c s="300"/>
      <c s="300"/>
      <c s="307"/>
      <c s="308"/>
      <c s="311">
        <f t="shared" si="136"/>
        <v>0</v>
      </c>
      <c s="310">
        <f t="shared" si="137"/>
        <v>0</v>
      </c>
      <c s="309"/>
      <c s="309"/>
      <c s="315"/>
    </row>
    <row r="2126" spans="6:18" ht="15.75" hidden="1">
      <c r="F2126" s="15">
        <f t="shared" si="134"/>
        <v>0</v>
      </c>
      <c s="299">
        <f t="shared" si="135"/>
        <v>0</v>
      </c>
      <c s="300"/>
      <c s="307"/>
      <c s="300"/>
      <c s="300"/>
      <c s="307"/>
      <c s="308"/>
      <c s="311">
        <f t="shared" si="136"/>
        <v>0</v>
      </c>
      <c s="310">
        <f t="shared" si="137"/>
        <v>0</v>
      </c>
      <c s="309"/>
      <c s="309"/>
      <c s="315"/>
    </row>
    <row r="2127" spans="6:18" ht="15.75" hidden="1">
      <c r="F2127" s="15">
        <f t="shared" si="134"/>
        <v>0</v>
      </c>
      <c s="299">
        <f t="shared" si="135"/>
        <v>0</v>
      </c>
      <c s="300"/>
      <c s="307"/>
      <c s="300"/>
      <c s="300"/>
      <c s="307"/>
      <c s="308"/>
      <c s="311">
        <f t="shared" si="136"/>
        <v>0</v>
      </c>
      <c s="310">
        <f t="shared" si="137"/>
        <v>0</v>
      </c>
      <c s="309"/>
      <c s="309"/>
      <c s="315"/>
    </row>
    <row r="2128" spans="6:18" ht="15.75" hidden="1">
      <c r="F2128" s="15">
        <f t="shared" si="134"/>
        <v>0</v>
      </c>
      <c s="299">
        <f t="shared" si="135"/>
        <v>0</v>
      </c>
      <c s="300"/>
      <c s="307"/>
      <c s="300"/>
      <c s="300"/>
      <c s="307"/>
      <c s="308"/>
      <c s="311">
        <f t="shared" si="136"/>
        <v>0</v>
      </c>
      <c s="310">
        <f t="shared" si="137"/>
        <v>0</v>
      </c>
      <c s="309"/>
      <c s="309"/>
      <c s="315"/>
    </row>
    <row r="2129" spans="6:18" ht="15.75" hidden="1">
      <c r="F2129" s="15">
        <f t="shared" si="134"/>
        <v>0</v>
      </c>
      <c s="299">
        <f t="shared" si="135"/>
        <v>0</v>
      </c>
      <c s="300"/>
      <c s="307"/>
      <c s="300"/>
      <c s="300"/>
      <c s="307"/>
      <c s="308"/>
      <c s="311">
        <f t="shared" si="136"/>
        <v>0</v>
      </c>
      <c s="310">
        <f t="shared" si="137"/>
        <v>0</v>
      </c>
      <c s="309"/>
      <c s="309"/>
      <c s="315"/>
    </row>
    <row r="2130" spans="6:18" ht="15.75" hidden="1">
      <c r="F2130" s="15">
        <f t="shared" si="134"/>
        <v>0</v>
      </c>
      <c s="299">
        <f t="shared" si="135"/>
        <v>0</v>
      </c>
      <c s="300"/>
      <c s="307"/>
      <c s="300"/>
      <c s="300"/>
      <c s="307"/>
      <c s="308"/>
      <c s="311">
        <f t="shared" si="136"/>
        <v>0</v>
      </c>
      <c s="310">
        <f t="shared" si="137"/>
        <v>0</v>
      </c>
      <c s="309"/>
      <c s="309"/>
      <c s="315"/>
    </row>
    <row r="2131" spans="6:18" ht="15.75" hidden="1">
      <c r="F2131" s="15">
        <f t="shared" si="134"/>
        <v>0</v>
      </c>
      <c s="299">
        <f t="shared" si="135"/>
        <v>0</v>
      </c>
      <c s="300"/>
      <c s="307"/>
      <c s="300"/>
      <c s="300"/>
      <c s="307"/>
      <c s="308"/>
      <c s="311">
        <f t="shared" si="136"/>
        <v>0</v>
      </c>
      <c s="310">
        <f t="shared" si="137"/>
        <v>0</v>
      </c>
      <c s="309"/>
      <c s="309"/>
      <c s="315"/>
    </row>
    <row r="2132" spans="6:18" ht="15.75" hidden="1">
      <c r="F2132" s="15">
        <f t="shared" si="134"/>
        <v>0</v>
      </c>
      <c s="299">
        <f t="shared" si="135"/>
        <v>0</v>
      </c>
      <c s="300"/>
      <c s="307"/>
      <c s="300"/>
      <c s="300"/>
      <c s="307"/>
      <c s="308"/>
      <c s="311">
        <f t="shared" si="136"/>
        <v>0</v>
      </c>
      <c s="310">
        <f t="shared" si="137"/>
        <v>0</v>
      </c>
      <c s="309"/>
      <c s="309"/>
      <c s="315"/>
    </row>
    <row r="2133" spans="6:18" ht="15.75" hidden="1">
      <c r="F2133" s="15">
        <f t="shared" si="134"/>
        <v>0</v>
      </c>
      <c s="299">
        <f t="shared" si="135"/>
        <v>0</v>
      </c>
      <c s="300"/>
      <c s="307"/>
      <c s="300"/>
      <c s="300"/>
      <c s="307"/>
      <c s="308"/>
      <c s="311">
        <f t="shared" si="136"/>
        <v>0</v>
      </c>
      <c s="310">
        <f t="shared" si="137"/>
        <v>0</v>
      </c>
      <c s="309"/>
      <c s="309"/>
      <c s="315"/>
    </row>
    <row r="2134" spans="6:18" ht="15.75" hidden="1">
      <c r="F2134" s="15">
        <f t="shared" si="134"/>
        <v>0</v>
      </c>
      <c s="299">
        <f t="shared" si="135"/>
        <v>0</v>
      </c>
      <c s="300"/>
      <c s="307"/>
      <c s="300"/>
      <c s="300"/>
      <c s="307"/>
      <c s="308"/>
      <c s="311">
        <f t="shared" si="136"/>
        <v>0</v>
      </c>
      <c s="310">
        <f t="shared" si="137"/>
        <v>0</v>
      </c>
      <c s="309"/>
      <c s="309"/>
      <c s="315"/>
    </row>
    <row r="2135" spans="6:18" ht="15.75" hidden="1">
      <c r="F2135" s="15">
        <f t="shared" si="134"/>
        <v>0</v>
      </c>
      <c s="299">
        <f t="shared" si="135"/>
        <v>0</v>
      </c>
      <c s="300"/>
      <c s="307"/>
      <c s="300"/>
      <c s="300"/>
      <c s="307"/>
      <c s="308"/>
      <c s="311">
        <f t="shared" si="136"/>
        <v>0</v>
      </c>
      <c s="310">
        <f t="shared" si="137"/>
        <v>0</v>
      </c>
      <c s="309"/>
      <c s="309"/>
      <c s="315"/>
    </row>
    <row r="2136" spans="6:18" ht="15.75" hidden="1">
      <c r="F2136" s="15">
        <f t="shared" si="134"/>
        <v>0</v>
      </c>
      <c s="299">
        <f t="shared" si="135"/>
        <v>0</v>
      </c>
      <c s="300"/>
      <c s="307"/>
      <c s="300"/>
      <c s="300"/>
      <c s="307"/>
      <c s="308"/>
      <c s="311">
        <f t="shared" si="136"/>
        <v>0</v>
      </c>
      <c s="310">
        <f t="shared" si="137"/>
        <v>0</v>
      </c>
      <c s="309"/>
      <c s="309"/>
      <c s="315"/>
    </row>
    <row r="2137" spans="6:18" ht="15.75" hidden="1">
      <c r="F2137" s="15">
        <f t="shared" si="134"/>
        <v>0</v>
      </c>
      <c s="299">
        <f t="shared" si="135"/>
        <v>0</v>
      </c>
      <c s="300"/>
      <c s="307"/>
      <c s="300"/>
      <c s="300"/>
      <c s="307"/>
      <c s="308"/>
      <c s="311">
        <f t="shared" si="136"/>
        <v>0</v>
      </c>
      <c s="310">
        <f t="shared" si="137"/>
        <v>0</v>
      </c>
      <c s="309"/>
      <c s="309"/>
      <c s="315"/>
    </row>
    <row r="2138" spans="6:18" ht="15.75" hidden="1">
      <c r="F2138" s="15">
        <f t="shared" si="134"/>
        <v>0</v>
      </c>
      <c s="299">
        <f t="shared" si="135"/>
        <v>0</v>
      </c>
      <c s="300"/>
      <c s="307"/>
      <c s="300"/>
      <c s="300"/>
      <c s="307"/>
      <c s="308"/>
      <c s="311">
        <f t="shared" si="136"/>
        <v>0</v>
      </c>
      <c s="310">
        <f t="shared" si="137"/>
        <v>0</v>
      </c>
      <c s="309"/>
      <c s="309"/>
      <c s="315"/>
    </row>
    <row r="2139" spans="6:18" ht="15.75" hidden="1">
      <c r="F2139" s="15">
        <f t="shared" si="134"/>
        <v>0</v>
      </c>
      <c s="299">
        <f t="shared" si="135"/>
        <v>0</v>
      </c>
      <c s="300"/>
      <c s="307"/>
      <c s="300"/>
      <c s="300"/>
      <c s="307"/>
      <c s="308"/>
      <c s="311">
        <f t="shared" si="136"/>
        <v>0</v>
      </c>
      <c s="310">
        <f t="shared" si="137"/>
        <v>0</v>
      </c>
      <c s="309"/>
      <c s="309"/>
      <c s="315"/>
    </row>
    <row r="2140" spans="6:18" ht="15.75" hidden="1">
      <c r="F2140" s="15">
        <f t="shared" si="134"/>
        <v>0</v>
      </c>
      <c s="299">
        <f t="shared" si="135"/>
        <v>0</v>
      </c>
      <c s="300"/>
      <c s="307"/>
      <c s="300"/>
      <c s="300"/>
      <c s="307"/>
      <c s="308"/>
      <c s="311">
        <f t="shared" si="136"/>
        <v>0</v>
      </c>
      <c s="310">
        <f t="shared" si="137"/>
        <v>0</v>
      </c>
      <c s="309"/>
      <c s="309"/>
      <c s="315"/>
    </row>
    <row r="2141" spans="6:18" ht="15.75" hidden="1">
      <c r="F2141" s="15">
        <f t="shared" si="134"/>
        <v>0</v>
      </c>
      <c s="299">
        <f t="shared" si="135"/>
        <v>0</v>
      </c>
      <c s="300"/>
      <c s="307"/>
      <c s="300"/>
      <c s="300"/>
      <c s="307"/>
      <c s="308"/>
      <c s="311">
        <f t="shared" si="136"/>
        <v>0</v>
      </c>
      <c s="310">
        <f t="shared" si="137"/>
        <v>0</v>
      </c>
      <c s="309"/>
      <c s="309"/>
      <c s="315"/>
    </row>
    <row r="2142" spans="6:18" ht="15.75" hidden="1">
      <c r="F2142" s="15">
        <f t="shared" si="134"/>
        <v>0</v>
      </c>
      <c s="299">
        <f t="shared" si="135"/>
        <v>0</v>
      </c>
      <c s="300"/>
      <c s="307"/>
      <c s="300"/>
      <c s="300"/>
      <c s="307"/>
      <c s="308"/>
      <c s="311">
        <f t="shared" si="136"/>
        <v>0</v>
      </c>
      <c s="310">
        <f t="shared" si="137"/>
        <v>0</v>
      </c>
      <c s="309"/>
      <c s="309"/>
      <c s="315"/>
    </row>
    <row r="2143" spans="6:18" ht="15.75" hidden="1">
      <c r="F2143" s="15">
        <f t="shared" si="134"/>
        <v>0</v>
      </c>
      <c s="299">
        <f t="shared" si="135"/>
        <v>0</v>
      </c>
      <c s="300"/>
      <c s="307"/>
      <c s="300"/>
      <c s="300"/>
      <c s="307"/>
      <c s="308"/>
      <c s="311">
        <f t="shared" si="136"/>
        <v>0</v>
      </c>
      <c s="310">
        <f t="shared" si="137"/>
        <v>0</v>
      </c>
      <c s="309"/>
      <c s="309"/>
      <c s="315"/>
    </row>
    <row r="2144" spans="6:18" ht="15.75" hidden="1">
      <c r="F2144" s="15">
        <f t="shared" si="134"/>
        <v>0</v>
      </c>
      <c s="299">
        <f t="shared" si="135"/>
        <v>0</v>
      </c>
      <c s="300"/>
      <c s="307"/>
      <c s="300"/>
      <c s="300"/>
      <c s="307"/>
      <c s="308"/>
      <c s="311">
        <f t="shared" si="136"/>
        <v>0</v>
      </c>
      <c s="310">
        <f t="shared" si="137"/>
        <v>0</v>
      </c>
      <c s="309"/>
      <c s="309"/>
      <c s="315"/>
    </row>
    <row r="2145" spans="6:18" ht="15.75" hidden="1">
      <c r="F2145" s="15">
        <f t="shared" si="134"/>
        <v>0</v>
      </c>
      <c s="299">
        <f t="shared" si="135"/>
        <v>0</v>
      </c>
      <c s="300"/>
      <c s="307"/>
      <c s="300"/>
      <c s="300"/>
      <c s="307"/>
      <c s="308"/>
      <c s="311">
        <f t="shared" si="136"/>
        <v>0</v>
      </c>
      <c s="310">
        <f t="shared" si="137"/>
        <v>0</v>
      </c>
      <c s="309"/>
      <c s="309"/>
      <c s="315"/>
    </row>
    <row r="2146" spans="6:18" ht="15.75" hidden="1">
      <c r="F2146" s="15">
        <f t="shared" si="134"/>
        <v>0</v>
      </c>
      <c s="299">
        <f t="shared" si="135"/>
        <v>0</v>
      </c>
      <c s="300"/>
      <c s="307"/>
      <c s="300"/>
      <c s="300"/>
      <c s="307"/>
      <c s="308"/>
      <c s="311">
        <f t="shared" si="136"/>
        <v>0</v>
      </c>
      <c s="310">
        <f t="shared" si="137"/>
        <v>0</v>
      </c>
      <c s="309"/>
      <c s="309"/>
      <c s="315"/>
    </row>
    <row r="2147" spans="6:18" ht="15.75" hidden="1">
      <c r="F2147" s="15">
        <f t="shared" si="134"/>
        <v>0</v>
      </c>
      <c s="299">
        <f t="shared" si="135"/>
        <v>0</v>
      </c>
      <c s="300"/>
      <c s="307"/>
      <c s="300"/>
      <c s="300"/>
      <c s="307"/>
      <c s="308"/>
      <c s="311">
        <f t="shared" si="136"/>
        <v>0</v>
      </c>
      <c s="310">
        <f t="shared" si="137"/>
        <v>0</v>
      </c>
      <c s="309"/>
      <c s="309"/>
      <c s="315"/>
    </row>
    <row r="2148" spans="6:18" ht="15.75" hidden="1">
      <c r="F2148" s="15">
        <f t="shared" si="134"/>
        <v>0</v>
      </c>
      <c s="299">
        <f t="shared" si="135"/>
        <v>0</v>
      </c>
      <c s="300"/>
      <c s="307"/>
      <c s="300"/>
      <c s="300"/>
      <c s="307"/>
      <c s="308"/>
      <c s="311">
        <f t="shared" si="136"/>
        <v>0</v>
      </c>
      <c s="310">
        <f t="shared" si="137"/>
        <v>0</v>
      </c>
      <c s="309"/>
      <c s="309"/>
      <c s="315"/>
    </row>
    <row r="2149" spans="6:18" ht="15.75" hidden="1">
      <c r="F2149" s="15">
        <f t="shared" si="134"/>
        <v>0</v>
      </c>
      <c s="299">
        <f t="shared" si="135"/>
        <v>0</v>
      </c>
      <c s="300"/>
      <c s="307"/>
      <c s="300"/>
      <c s="300"/>
      <c s="307"/>
      <c s="308"/>
      <c s="311">
        <f t="shared" si="136"/>
        <v>0</v>
      </c>
      <c s="310">
        <f t="shared" si="137"/>
        <v>0</v>
      </c>
      <c s="309"/>
      <c s="309"/>
      <c s="315"/>
    </row>
    <row r="2150" spans="6:18" ht="15.75" hidden="1">
      <c r="F2150" s="15">
        <f t="shared" si="134"/>
        <v>0</v>
      </c>
      <c s="299">
        <f t="shared" si="135"/>
        <v>0</v>
      </c>
      <c s="300"/>
      <c s="307"/>
      <c s="300"/>
      <c s="300"/>
      <c s="307"/>
      <c s="308"/>
      <c s="311">
        <f t="shared" si="136"/>
        <v>0</v>
      </c>
      <c s="310">
        <f t="shared" si="137"/>
        <v>0</v>
      </c>
      <c s="309"/>
      <c s="309"/>
      <c s="315"/>
    </row>
    <row r="2151" spans="6:18" ht="15.75" hidden="1">
      <c r="F2151" s="15">
        <f t="shared" si="134"/>
        <v>0</v>
      </c>
      <c s="299">
        <f t="shared" si="135"/>
        <v>0</v>
      </c>
      <c s="300"/>
      <c s="307"/>
      <c s="300"/>
      <c s="300"/>
      <c s="307"/>
      <c s="308"/>
      <c s="311">
        <f t="shared" si="136"/>
        <v>0</v>
      </c>
      <c s="310">
        <f t="shared" si="137"/>
        <v>0</v>
      </c>
      <c s="309"/>
      <c s="309"/>
      <c s="315"/>
    </row>
    <row r="2152" spans="6:18" ht="15.75" hidden="1">
      <c r="F2152" s="15">
        <f t="shared" si="134"/>
        <v>0</v>
      </c>
      <c s="299">
        <f t="shared" si="135"/>
        <v>0</v>
      </c>
      <c s="300"/>
      <c s="307"/>
      <c s="300"/>
      <c s="300"/>
      <c s="307"/>
      <c s="308"/>
      <c s="311">
        <f t="shared" si="136"/>
        <v>0</v>
      </c>
      <c s="310">
        <f t="shared" si="137"/>
        <v>0</v>
      </c>
      <c s="309"/>
      <c s="309"/>
      <c s="315"/>
    </row>
    <row r="2153" spans="6:18" ht="15.75" hidden="1">
      <c r="F2153" s="15">
        <f t="shared" si="134"/>
        <v>0</v>
      </c>
      <c s="299">
        <f t="shared" si="135"/>
        <v>0</v>
      </c>
      <c s="300"/>
      <c s="307"/>
      <c s="300"/>
      <c s="300"/>
      <c s="307"/>
      <c s="308"/>
      <c s="311">
        <f t="shared" si="136"/>
        <v>0</v>
      </c>
      <c s="310">
        <f t="shared" si="137"/>
        <v>0</v>
      </c>
      <c s="309"/>
      <c s="309"/>
      <c s="315"/>
    </row>
    <row r="2154" spans="6:18" ht="15.75" hidden="1">
      <c r="F2154" s="15">
        <f t="shared" si="134"/>
        <v>0</v>
      </c>
      <c s="299">
        <f t="shared" si="135"/>
        <v>0</v>
      </c>
      <c s="300"/>
      <c s="307"/>
      <c s="300"/>
      <c s="300"/>
      <c s="307"/>
      <c s="308"/>
      <c s="311">
        <f t="shared" si="136"/>
        <v>0</v>
      </c>
      <c s="310">
        <f t="shared" si="137"/>
        <v>0</v>
      </c>
      <c s="309"/>
      <c s="309"/>
      <c s="315"/>
    </row>
    <row r="2155" spans="6:18" ht="15.75" hidden="1">
      <c r="F2155" s="15">
        <f t="shared" si="134"/>
        <v>0</v>
      </c>
      <c s="299">
        <f t="shared" si="135"/>
        <v>0</v>
      </c>
      <c s="300"/>
      <c s="307"/>
      <c s="300"/>
      <c s="300"/>
      <c s="307"/>
      <c s="308"/>
      <c s="311">
        <f t="shared" si="136"/>
        <v>0</v>
      </c>
      <c s="310">
        <f t="shared" si="137"/>
        <v>0</v>
      </c>
      <c s="309"/>
      <c s="309"/>
      <c s="315"/>
    </row>
    <row r="2156" spans="6:18" ht="15.75" hidden="1">
      <c r="F2156" s="15">
        <f t="shared" si="134"/>
        <v>0</v>
      </c>
      <c s="299">
        <f t="shared" si="135"/>
        <v>0</v>
      </c>
      <c s="300"/>
      <c s="307"/>
      <c s="300"/>
      <c s="300"/>
      <c s="307"/>
      <c s="308"/>
      <c s="311">
        <f t="shared" si="136"/>
        <v>0</v>
      </c>
      <c s="310">
        <f t="shared" si="137"/>
        <v>0</v>
      </c>
      <c s="309"/>
      <c s="309"/>
      <c s="315"/>
    </row>
    <row r="2157" spans="6:18" ht="15.75" hidden="1">
      <c r="F2157" s="15">
        <f t="shared" si="134"/>
        <v>0</v>
      </c>
      <c s="299">
        <f t="shared" si="135"/>
        <v>0</v>
      </c>
      <c s="300"/>
      <c s="307"/>
      <c s="300"/>
      <c s="300"/>
      <c s="307"/>
      <c s="308"/>
      <c s="311">
        <f t="shared" si="136"/>
        <v>0</v>
      </c>
      <c s="310">
        <f t="shared" si="137"/>
        <v>0</v>
      </c>
      <c s="309"/>
      <c s="309"/>
      <c s="315"/>
    </row>
    <row r="2158" spans="6:18" ht="15.75" hidden="1">
      <c r="F2158" s="15">
        <f t="shared" si="134"/>
        <v>0</v>
      </c>
      <c s="299">
        <f t="shared" si="135"/>
        <v>0</v>
      </c>
      <c s="300"/>
      <c s="307"/>
      <c s="300"/>
      <c s="300"/>
      <c s="307"/>
      <c s="308"/>
      <c s="311">
        <f t="shared" si="136"/>
        <v>0</v>
      </c>
      <c s="310">
        <f t="shared" si="137"/>
        <v>0</v>
      </c>
      <c s="309"/>
      <c s="309"/>
      <c s="315"/>
    </row>
    <row r="2159" spans="6:18" ht="15.75" hidden="1">
      <c r="F2159" s="15">
        <f t="shared" si="134"/>
        <v>0</v>
      </c>
      <c s="299">
        <f t="shared" si="135"/>
        <v>0</v>
      </c>
      <c s="300"/>
      <c s="307"/>
      <c s="300"/>
      <c s="300"/>
      <c s="307"/>
      <c s="308"/>
      <c s="311">
        <f t="shared" si="136"/>
        <v>0</v>
      </c>
      <c s="310">
        <f t="shared" si="137"/>
        <v>0</v>
      </c>
      <c s="309"/>
      <c s="309"/>
      <c s="315"/>
    </row>
    <row r="2160" spans="6:18" ht="15.75" hidden="1">
      <c r="F2160" s="15">
        <f t="shared" si="134"/>
        <v>0</v>
      </c>
      <c s="299">
        <f t="shared" si="135"/>
        <v>0</v>
      </c>
      <c s="300"/>
      <c s="307"/>
      <c s="300"/>
      <c s="300"/>
      <c s="307"/>
      <c s="308"/>
      <c s="311">
        <f t="shared" si="136"/>
        <v>0</v>
      </c>
      <c s="310">
        <f t="shared" si="137"/>
        <v>0</v>
      </c>
      <c s="309"/>
      <c s="309"/>
      <c s="315"/>
    </row>
    <row r="2161" spans="6:18" ht="15.75" hidden="1">
      <c r="F2161" s="15">
        <f t="shared" si="134"/>
        <v>0</v>
      </c>
      <c s="299">
        <f t="shared" si="135"/>
        <v>0</v>
      </c>
      <c s="300"/>
      <c s="307"/>
      <c s="300"/>
      <c s="300"/>
      <c s="307"/>
      <c s="308"/>
      <c s="311">
        <f t="shared" si="136"/>
        <v>0</v>
      </c>
      <c s="310">
        <f t="shared" si="137"/>
        <v>0</v>
      </c>
      <c s="309"/>
      <c s="309"/>
      <c s="315"/>
    </row>
    <row r="2162" spans="6:18" ht="15.75" hidden="1">
      <c r="F2162" s="15">
        <f t="shared" si="134"/>
        <v>0</v>
      </c>
      <c s="299">
        <f t="shared" si="135"/>
        <v>0</v>
      </c>
      <c s="300"/>
      <c s="307"/>
      <c s="300"/>
      <c s="300"/>
      <c s="307"/>
      <c s="308"/>
      <c s="311">
        <f t="shared" si="136"/>
        <v>0</v>
      </c>
      <c s="310">
        <f t="shared" si="137"/>
        <v>0</v>
      </c>
      <c s="309"/>
      <c s="309"/>
      <c s="315"/>
    </row>
    <row r="2163" spans="6:18" ht="15.75" hidden="1">
      <c r="F2163" s="15">
        <f t="shared" si="134"/>
        <v>0</v>
      </c>
      <c s="299">
        <f t="shared" si="135"/>
        <v>0</v>
      </c>
      <c s="300"/>
      <c s="307"/>
      <c s="300"/>
      <c s="300"/>
      <c s="307"/>
      <c s="308"/>
      <c s="311">
        <f t="shared" si="136"/>
        <v>0</v>
      </c>
      <c s="310">
        <f t="shared" si="137"/>
        <v>0</v>
      </c>
      <c s="309"/>
      <c s="309"/>
      <c s="315"/>
    </row>
    <row r="2164" spans="6:18" ht="15.75" hidden="1">
      <c r="F2164" s="15">
        <f t="shared" si="134"/>
        <v>0</v>
      </c>
      <c s="299">
        <f t="shared" si="135"/>
        <v>0</v>
      </c>
      <c s="300"/>
      <c s="307"/>
      <c s="300"/>
      <c s="300"/>
      <c s="307"/>
      <c s="308"/>
      <c s="311">
        <f t="shared" si="136"/>
        <v>0</v>
      </c>
      <c s="310">
        <f t="shared" si="137"/>
        <v>0</v>
      </c>
      <c s="309"/>
      <c s="309"/>
      <c s="315"/>
    </row>
    <row r="2165" spans="6:18" ht="15.75" hidden="1">
      <c r="F2165" s="15">
        <f t="shared" si="134"/>
        <v>0</v>
      </c>
      <c s="299">
        <f t="shared" si="135"/>
        <v>0</v>
      </c>
      <c s="300"/>
      <c s="307"/>
      <c s="300"/>
      <c s="300"/>
      <c s="307"/>
      <c s="308"/>
      <c s="311">
        <f t="shared" si="136"/>
        <v>0</v>
      </c>
      <c s="310">
        <f t="shared" si="137"/>
        <v>0</v>
      </c>
      <c s="309"/>
      <c s="309"/>
      <c s="315"/>
    </row>
    <row r="2166" spans="6:18" ht="15.75" hidden="1">
      <c r="F2166" s="15">
        <f t="shared" si="134"/>
        <v>0</v>
      </c>
      <c s="299">
        <f t="shared" si="135"/>
        <v>0</v>
      </c>
      <c s="300"/>
      <c s="307"/>
      <c s="300"/>
      <c s="300"/>
      <c s="307"/>
      <c s="308"/>
      <c s="311">
        <f t="shared" si="136"/>
        <v>0</v>
      </c>
      <c s="310">
        <f t="shared" si="137"/>
        <v>0</v>
      </c>
      <c s="309"/>
      <c s="309"/>
      <c s="315"/>
    </row>
    <row r="2167" spans="6:18" ht="15.75" hidden="1">
      <c r="F2167" s="15">
        <f t="shared" si="134"/>
        <v>0</v>
      </c>
      <c s="299">
        <f t="shared" si="135"/>
        <v>0</v>
      </c>
      <c s="300"/>
      <c s="307"/>
      <c s="300"/>
      <c s="300"/>
      <c s="307"/>
      <c s="308"/>
      <c s="311">
        <f t="shared" si="136"/>
        <v>0</v>
      </c>
      <c s="310">
        <f t="shared" si="137"/>
        <v>0</v>
      </c>
      <c s="309"/>
      <c s="309"/>
      <c s="315"/>
    </row>
    <row r="2168" spans="6:18" ht="15.75" hidden="1">
      <c r="F2168" s="15">
        <f t="shared" si="134"/>
        <v>0</v>
      </c>
      <c s="299">
        <f t="shared" si="135"/>
        <v>0</v>
      </c>
      <c s="300"/>
      <c s="307"/>
      <c s="300"/>
      <c s="300"/>
      <c s="307"/>
      <c s="308"/>
      <c s="311">
        <f t="shared" si="136"/>
        <v>0</v>
      </c>
      <c s="310">
        <f t="shared" si="137"/>
        <v>0</v>
      </c>
      <c s="309"/>
      <c s="309"/>
      <c s="315"/>
    </row>
    <row r="2169" spans="6:18" ht="15.75" hidden="1">
      <c r="F2169" s="15">
        <f t="shared" si="134"/>
        <v>0</v>
      </c>
      <c s="299">
        <f t="shared" si="135"/>
        <v>0</v>
      </c>
      <c s="300"/>
      <c s="307"/>
      <c s="300"/>
      <c s="300"/>
      <c s="307"/>
      <c s="308"/>
      <c s="311">
        <f t="shared" si="136"/>
        <v>0</v>
      </c>
      <c s="310">
        <f t="shared" si="137"/>
        <v>0</v>
      </c>
      <c s="309"/>
      <c s="309"/>
      <c s="315"/>
    </row>
    <row r="2170" spans="6:18" ht="15.75" hidden="1">
      <c r="F2170" s="15">
        <f t="shared" si="134"/>
        <v>0</v>
      </c>
      <c s="299">
        <f t="shared" si="135"/>
        <v>0</v>
      </c>
      <c s="300"/>
      <c s="307"/>
      <c s="300"/>
      <c s="300"/>
      <c s="307"/>
      <c s="308"/>
      <c s="311">
        <f t="shared" si="136"/>
        <v>0</v>
      </c>
      <c s="310">
        <f t="shared" si="137"/>
        <v>0</v>
      </c>
      <c s="309"/>
      <c s="309"/>
      <c s="315"/>
    </row>
    <row r="2171" spans="6:18" ht="15.75" hidden="1">
      <c r="F2171" s="15">
        <f t="shared" si="134"/>
        <v>0</v>
      </c>
      <c s="299">
        <f t="shared" si="135"/>
        <v>0</v>
      </c>
      <c s="300"/>
      <c s="307"/>
      <c s="300"/>
      <c s="300"/>
      <c s="307"/>
      <c s="308"/>
      <c s="311">
        <f t="shared" si="136"/>
        <v>0</v>
      </c>
      <c s="310">
        <f t="shared" si="137"/>
        <v>0</v>
      </c>
      <c s="309"/>
      <c s="309"/>
      <c s="315"/>
    </row>
    <row r="2172" spans="6:18" ht="15.75" hidden="1">
      <c r="F2172" s="15">
        <f t="shared" si="134"/>
        <v>0</v>
      </c>
      <c s="299">
        <f t="shared" si="135"/>
        <v>0</v>
      </c>
      <c s="300"/>
      <c s="307"/>
      <c s="300"/>
      <c s="300"/>
      <c s="307"/>
      <c s="308"/>
      <c s="311">
        <f t="shared" si="136"/>
        <v>0</v>
      </c>
      <c s="310">
        <f t="shared" si="137"/>
        <v>0</v>
      </c>
      <c s="309"/>
      <c s="309"/>
      <c s="315"/>
    </row>
    <row r="2173" spans="6:18" ht="15.75" hidden="1">
      <c r="F2173" s="15">
        <f t="shared" si="134"/>
        <v>0</v>
      </c>
      <c s="299">
        <f t="shared" si="135"/>
        <v>0</v>
      </c>
      <c s="300"/>
      <c s="307"/>
      <c s="300"/>
      <c s="300"/>
      <c s="307"/>
      <c s="308"/>
      <c s="311">
        <f t="shared" si="136"/>
        <v>0</v>
      </c>
      <c s="310">
        <f t="shared" si="137"/>
        <v>0</v>
      </c>
      <c s="309"/>
      <c s="309"/>
      <c s="315"/>
    </row>
    <row r="2174" spans="6:18" ht="15.75" hidden="1">
      <c r="F2174" s="15">
        <f t="shared" si="134"/>
        <v>0</v>
      </c>
      <c s="299">
        <f t="shared" si="135"/>
        <v>0</v>
      </c>
      <c s="300"/>
      <c s="307"/>
      <c s="300"/>
      <c s="300"/>
      <c s="307"/>
      <c s="308"/>
      <c s="311">
        <f t="shared" si="136"/>
        <v>0</v>
      </c>
      <c s="310">
        <f t="shared" si="137"/>
        <v>0</v>
      </c>
      <c s="309"/>
      <c s="309"/>
      <c s="315"/>
    </row>
    <row r="2175" spans="6:18" ht="15.75" hidden="1">
      <c r="F2175" s="15">
        <f t="shared" si="134"/>
        <v>0</v>
      </c>
      <c s="299">
        <f t="shared" si="135"/>
        <v>0</v>
      </c>
      <c s="300"/>
      <c s="307"/>
      <c s="300"/>
      <c s="300"/>
      <c s="307"/>
      <c s="308"/>
      <c s="311">
        <f t="shared" si="136"/>
        <v>0</v>
      </c>
      <c s="310">
        <f t="shared" si="137"/>
        <v>0</v>
      </c>
      <c s="309"/>
      <c s="309"/>
      <c s="315"/>
    </row>
    <row r="2176" spans="6:18" ht="15.75" hidden="1">
      <c r="F2176" s="15">
        <f t="shared" si="134"/>
        <v>0</v>
      </c>
      <c s="299">
        <f t="shared" si="135"/>
        <v>0</v>
      </c>
      <c s="300"/>
      <c s="307"/>
      <c s="300"/>
      <c s="300"/>
      <c s="307"/>
      <c s="308"/>
      <c s="311">
        <f t="shared" si="136"/>
        <v>0</v>
      </c>
      <c s="310">
        <f t="shared" si="137"/>
        <v>0</v>
      </c>
      <c s="309"/>
      <c s="309"/>
      <c s="315"/>
    </row>
    <row r="2177" spans="6:18" ht="15.75" hidden="1">
      <c r="F2177" s="15">
        <f t="shared" si="134"/>
        <v>0</v>
      </c>
      <c s="299">
        <f t="shared" si="135"/>
        <v>0</v>
      </c>
      <c s="300"/>
      <c s="307"/>
      <c s="300"/>
      <c s="300"/>
      <c s="307"/>
      <c s="308"/>
      <c s="311">
        <f t="shared" si="136"/>
        <v>0</v>
      </c>
      <c s="310">
        <f t="shared" si="137"/>
        <v>0</v>
      </c>
      <c s="309"/>
      <c s="309"/>
      <c s="315"/>
    </row>
    <row r="2178" spans="6:18" ht="15.75" hidden="1">
      <c r="F2178" s="15">
        <f t="shared" si="134"/>
        <v>0</v>
      </c>
      <c s="299">
        <f t="shared" si="135"/>
        <v>0</v>
      </c>
      <c s="300"/>
      <c s="307"/>
      <c s="300"/>
      <c s="300"/>
      <c s="307"/>
      <c s="308"/>
      <c s="311">
        <f t="shared" si="136"/>
        <v>0</v>
      </c>
      <c s="310">
        <f t="shared" si="137"/>
        <v>0</v>
      </c>
      <c s="309"/>
      <c s="309"/>
      <c s="315"/>
    </row>
    <row r="2179" spans="6:18" ht="15.75" hidden="1">
      <c r="F2179" s="15">
        <f t="shared" si="134"/>
        <v>0</v>
      </c>
      <c s="299">
        <f t="shared" si="135"/>
        <v>0</v>
      </c>
      <c s="300"/>
      <c s="307"/>
      <c s="300"/>
      <c s="300"/>
      <c s="307"/>
      <c s="308"/>
      <c s="311">
        <f t="shared" si="136"/>
        <v>0</v>
      </c>
      <c s="310">
        <f t="shared" si="137"/>
        <v>0</v>
      </c>
      <c s="309"/>
      <c s="309"/>
      <c s="315"/>
    </row>
    <row r="2180" spans="6:18" ht="15.75" hidden="1">
      <c r="F2180" s="15">
        <f t="shared" si="134"/>
        <v>0</v>
      </c>
      <c s="299">
        <f t="shared" si="135"/>
        <v>0</v>
      </c>
      <c s="300"/>
      <c s="307"/>
      <c s="300"/>
      <c s="300"/>
      <c s="307"/>
      <c s="308"/>
      <c s="311">
        <f t="shared" si="136"/>
        <v>0</v>
      </c>
      <c s="310">
        <f t="shared" si="137"/>
        <v>0</v>
      </c>
      <c s="309"/>
      <c s="309"/>
      <c s="315"/>
    </row>
    <row r="2181" spans="6:18" ht="15.75" hidden="1">
      <c r="F2181" s="15">
        <f t="shared" si="134"/>
        <v>0</v>
      </c>
      <c s="299">
        <f t="shared" si="135"/>
        <v>0</v>
      </c>
      <c s="300"/>
      <c s="307"/>
      <c s="300"/>
      <c s="300"/>
      <c s="307"/>
      <c s="308"/>
      <c s="311">
        <f t="shared" si="136"/>
        <v>0</v>
      </c>
      <c s="310">
        <f t="shared" si="137"/>
        <v>0</v>
      </c>
      <c s="309"/>
      <c s="309"/>
      <c s="315"/>
    </row>
    <row r="2182" spans="6:18" ht="15.75" hidden="1">
      <c r="F2182" s="15">
        <f t="shared" si="134"/>
        <v>0</v>
      </c>
      <c s="299">
        <f t="shared" si="135"/>
        <v>0</v>
      </c>
      <c s="300"/>
      <c s="307"/>
      <c s="300"/>
      <c s="300"/>
      <c s="307"/>
      <c s="308"/>
      <c s="311">
        <f t="shared" si="136"/>
        <v>0</v>
      </c>
      <c s="310">
        <f t="shared" si="137"/>
        <v>0</v>
      </c>
      <c s="309"/>
      <c s="309"/>
      <c s="315"/>
    </row>
    <row r="2183" spans="6:18" ht="15.75" hidden="1">
      <c r="F2183" s="15">
        <f t="shared" si="134"/>
        <v>0</v>
      </c>
      <c s="299">
        <f t="shared" si="135"/>
        <v>0</v>
      </c>
      <c s="300"/>
      <c s="307"/>
      <c s="300"/>
      <c s="300"/>
      <c s="307"/>
      <c s="308"/>
      <c s="311">
        <f t="shared" si="136"/>
        <v>0</v>
      </c>
      <c s="310">
        <f t="shared" si="137"/>
        <v>0</v>
      </c>
      <c s="309"/>
      <c s="309"/>
      <c s="315"/>
    </row>
    <row r="2184" spans="6:18" ht="15.75" hidden="1">
      <c r="F2184" s="15">
        <f t="shared" si="138" ref="F2184:F2247">IF(G2184&gt;=1,(IF(LEN(R2184)=0,(IF(N2184&gt;=18,1,0)),0)),0)</f>
        <v>0</v>
      </c>
      <c s="299">
        <f t="shared" si="135"/>
        <v>0</v>
      </c>
      <c s="300"/>
      <c s="307"/>
      <c s="300"/>
      <c s="300"/>
      <c s="307"/>
      <c s="308"/>
      <c s="311">
        <f t="shared" si="136"/>
        <v>0</v>
      </c>
      <c s="310">
        <f t="shared" si="137"/>
        <v>0</v>
      </c>
      <c s="309"/>
      <c s="309"/>
      <c s="315"/>
    </row>
    <row r="2185" spans="6:18" ht="15.75" hidden="1">
      <c r="F2185" s="15">
        <f t="shared" si="138"/>
        <v>0</v>
      </c>
      <c s="299">
        <f t="shared" si="139" ref="G2185:G2248">IFERROR(IF(LEN(J2185)&gt;=2,(IF(LEN(L2185)&gt;=1,1,0)),0),0)</f>
        <v>0</v>
      </c>
      <c s="300"/>
      <c s="307"/>
      <c s="300"/>
      <c s="300"/>
      <c s="307"/>
      <c s="308"/>
      <c s="311">
        <f t="shared" si="140" ref="N2185:N2248">IFERROR(IF(G2185&gt;=1,(IF(M2184&gt;=$B$1,ROUNDDOWN(($A$1-M2185)/365,0),0)),0),0)</f>
        <v>0</v>
      </c>
      <c s="310">
        <f t="shared" si="141" ref="O2185:O2248">IF(N2185&gt;=18,ROUNDDOWN((($A$1-M2185)-N2185*365)/30,0),0)</f>
        <v>0</v>
      </c>
      <c s="309"/>
      <c s="309"/>
      <c s="315"/>
    </row>
    <row r="2186" spans="6:18" ht="15.75" hidden="1">
      <c r="F2186" s="15">
        <f t="shared" si="138"/>
        <v>0</v>
      </c>
      <c s="299">
        <f t="shared" si="139"/>
        <v>0</v>
      </c>
      <c s="300"/>
      <c s="307"/>
      <c s="300"/>
      <c s="300"/>
      <c s="307"/>
      <c s="308"/>
      <c s="311">
        <f t="shared" si="140"/>
        <v>0</v>
      </c>
      <c s="310">
        <f t="shared" si="141"/>
        <v>0</v>
      </c>
      <c s="309"/>
      <c s="309"/>
      <c s="315"/>
    </row>
    <row r="2187" spans="6:18" ht="15.75" hidden="1">
      <c r="F2187" s="15">
        <f t="shared" si="138"/>
        <v>0</v>
      </c>
      <c s="299">
        <f t="shared" si="139"/>
        <v>0</v>
      </c>
      <c s="300"/>
      <c s="307"/>
      <c s="300"/>
      <c s="300"/>
      <c s="307"/>
      <c s="308"/>
      <c s="311">
        <f t="shared" si="140"/>
        <v>0</v>
      </c>
      <c s="310">
        <f t="shared" si="141"/>
        <v>0</v>
      </c>
      <c s="309"/>
      <c s="309"/>
      <c s="315"/>
    </row>
    <row r="2188" spans="6:18" ht="15.75" hidden="1">
      <c r="F2188" s="15">
        <f t="shared" si="138"/>
        <v>0</v>
      </c>
      <c s="299">
        <f t="shared" si="139"/>
        <v>0</v>
      </c>
      <c s="300"/>
      <c s="307"/>
      <c s="300"/>
      <c s="300"/>
      <c s="307"/>
      <c s="308"/>
      <c s="311">
        <f t="shared" si="140"/>
        <v>0</v>
      </c>
      <c s="310">
        <f t="shared" si="141"/>
        <v>0</v>
      </c>
      <c s="309"/>
      <c s="309"/>
      <c s="315"/>
    </row>
    <row r="2189" spans="6:18" ht="15.75" hidden="1">
      <c r="F2189" s="15">
        <f t="shared" si="138"/>
        <v>0</v>
      </c>
      <c s="299">
        <f t="shared" si="139"/>
        <v>0</v>
      </c>
      <c s="300"/>
      <c s="307"/>
      <c s="300"/>
      <c s="300"/>
      <c s="307"/>
      <c s="308"/>
      <c s="311">
        <f t="shared" si="140"/>
        <v>0</v>
      </c>
      <c s="310">
        <f t="shared" si="141"/>
        <v>0</v>
      </c>
      <c s="309"/>
      <c s="309"/>
      <c s="315"/>
    </row>
    <row r="2190" spans="6:18" ht="15.75" hidden="1">
      <c r="F2190" s="15">
        <f t="shared" si="138"/>
        <v>0</v>
      </c>
      <c s="299">
        <f t="shared" si="139"/>
        <v>0</v>
      </c>
      <c s="300"/>
      <c s="307"/>
      <c s="300"/>
      <c s="300"/>
      <c s="307"/>
      <c s="308"/>
      <c s="311">
        <f t="shared" si="140"/>
        <v>0</v>
      </c>
      <c s="310">
        <f t="shared" si="141"/>
        <v>0</v>
      </c>
      <c s="309"/>
      <c s="309"/>
      <c s="315"/>
    </row>
    <row r="2191" spans="6:18" ht="15.75" hidden="1">
      <c r="F2191" s="15">
        <f t="shared" si="138"/>
        <v>0</v>
      </c>
      <c s="299">
        <f t="shared" si="139"/>
        <v>0</v>
      </c>
      <c s="300"/>
      <c s="307"/>
      <c s="300"/>
      <c s="300"/>
      <c s="307"/>
      <c s="308"/>
      <c s="311">
        <f t="shared" si="140"/>
        <v>0</v>
      </c>
      <c s="310">
        <f t="shared" si="141"/>
        <v>0</v>
      </c>
      <c s="309"/>
      <c s="309"/>
      <c s="315"/>
    </row>
    <row r="2192" spans="6:18" ht="15.75" hidden="1">
      <c r="F2192" s="15">
        <f t="shared" si="138"/>
        <v>0</v>
      </c>
      <c s="299">
        <f t="shared" si="139"/>
        <v>0</v>
      </c>
      <c s="300"/>
      <c s="307"/>
      <c s="300"/>
      <c s="300"/>
      <c s="307"/>
      <c s="308"/>
      <c s="311">
        <f t="shared" si="140"/>
        <v>0</v>
      </c>
      <c s="310">
        <f t="shared" si="141"/>
        <v>0</v>
      </c>
      <c s="309"/>
      <c s="309"/>
      <c s="315"/>
    </row>
    <row r="2193" spans="6:18" ht="15.75" hidden="1">
      <c r="F2193" s="15">
        <f t="shared" si="138"/>
        <v>0</v>
      </c>
      <c s="299">
        <f t="shared" si="139"/>
        <v>0</v>
      </c>
      <c s="300"/>
      <c s="307"/>
      <c s="300"/>
      <c s="300"/>
      <c s="307"/>
      <c s="308"/>
      <c s="311">
        <f t="shared" si="140"/>
        <v>0</v>
      </c>
      <c s="310">
        <f t="shared" si="141"/>
        <v>0</v>
      </c>
      <c s="309"/>
      <c s="309"/>
      <c s="315"/>
    </row>
    <row r="2194" spans="6:18" ht="15.75" hidden="1">
      <c r="F2194" s="15">
        <f t="shared" si="138"/>
        <v>0</v>
      </c>
      <c s="299">
        <f t="shared" si="139"/>
        <v>0</v>
      </c>
      <c s="300"/>
      <c s="307"/>
      <c s="300"/>
      <c s="300"/>
      <c s="307"/>
      <c s="308"/>
      <c s="311">
        <f t="shared" si="140"/>
        <v>0</v>
      </c>
      <c s="310">
        <f t="shared" si="141"/>
        <v>0</v>
      </c>
      <c s="309"/>
      <c s="309"/>
      <c s="315"/>
    </row>
    <row r="2195" spans="6:18" ht="15.75" hidden="1">
      <c r="F2195" s="15">
        <f t="shared" si="138"/>
        <v>0</v>
      </c>
      <c s="299">
        <f t="shared" si="139"/>
        <v>0</v>
      </c>
      <c s="300"/>
      <c s="307"/>
      <c s="300"/>
      <c s="300"/>
      <c s="307"/>
      <c s="308"/>
      <c s="311">
        <f t="shared" si="140"/>
        <v>0</v>
      </c>
      <c s="310">
        <f t="shared" si="141"/>
        <v>0</v>
      </c>
      <c s="309"/>
      <c s="309"/>
      <c s="315"/>
    </row>
    <row r="2196" spans="6:18" ht="15.75" hidden="1">
      <c r="F2196" s="15">
        <f t="shared" si="138"/>
        <v>0</v>
      </c>
      <c s="299">
        <f t="shared" si="139"/>
        <v>0</v>
      </c>
      <c s="300"/>
      <c s="307"/>
      <c s="300"/>
      <c s="300"/>
      <c s="307"/>
      <c s="308"/>
      <c s="311">
        <f t="shared" si="140"/>
        <v>0</v>
      </c>
      <c s="310">
        <f t="shared" si="141"/>
        <v>0</v>
      </c>
      <c s="309"/>
      <c s="309"/>
      <c s="315"/>
    </row>
    <row r="2197" spans="6:18" ht="15.75" hidden="1">
      <c r="F2197" s="15">
        <f t="shared" si="138"/>
        <v>0</v>
      </c>
      <c s="299">
        <f t="shared" si="139"/>
        <v>0</v>
      </c>
      <c s="300"/>
      <c s="307"/>
      <c s="300"/>
      <c s="300"/>
      <c s="307"/>
      <c s="308"/>
      <c s="311">
        <f t="shared" si="140"/>
        <v>0</v>
      </c>
      <c s="310">
        <f t="shared" si="141"/>
        <v>0</v>
      </c>
      <c s="309"/>
      <c s="309"/>
      <c s="315"/>
    </row>
    <row r="2198" spans="6:18" ht="15.75" hidden="1">
      <c r="F2198" s="15">
        <f t="shared" si="138"/>
        <v>0</v>
      </c>
      <c s="299">
        <f t="shared" si="139"/>
        <v>0</v>
      </c>
      <c s="300"/>
      <c s="307"/>
      <c s="300"/>
      <c s="300"/>
      <c s="307"/>
      <c s="308"/>
      <c s="311">
        <f t="shared" si="140"/>
        <v>0</v>
      </c>
      <c s="310">
        <f t="shared" si="141"/>
        <v>0</v>
      </c>
      <c s="309"/>
      <c s="309"/>
      <c s="315"/>
    </row>
    <row r="2199" spans="6:18" ht="15.75" hidden="1">
      <c r="F2199" s="15">
        <f t="shared" si="138"/>
        <v>0</v>
      </c>
      <c s="299">
        <f t="shared" si="139"/>
        <v>0</v>
      </c>
      <c s="300"/>
      <c s="307"/>
      <c s="300"/>
      <c s="300"/>
      <c s="307"/>
      <c s="308"/>
      <c s="311">
        <f t="shared" si="140"/>
        <v>0</v>
      </c>
      <c s="310">
        <f t="shared" si="141"/>
        <v>0</v>
      </c>
      <c s="309"/>
      <c s="309"/>
      <c s="315"/>
    </row>
    <row r="2200" spans="6:18" ht="15.75" hidden="1">
      <c r="F2200" s="15">
        <f t="shared" si="138"/>
        <v>0</v>
      </c>
      <c s="299">
        <f t="shared" si="139"/>
        <v>0</v>
      </c>
      <c s="300"/>
      <c s="307"/>
      <c s="300"/>
      <c s="300"/>
      <c s="307"/>
      <c s="308"/>
      <c s="311">
        <f t="shared" si="140"/>
        <v>0</v>
      </c>
      <c s="310">
        <f t="shared" si="141"/>
        <v>0</v>
      </c>
      <c s="309"/>
      <c s="309"/>
      <c s="315"/>
    </row>
    <row r="2201" spans="6:18" ht="15.75" hidden="1">
      <c r="F2201" s="15">
        <f t="shared" si="138"/>
        <v>0</v>
      </c>
      <c s="299">
        <f t="shared" si="139"/>
        <v>0</v>
      </c>
      <c s="300"/>
      <c s="307"/>
      <c s="300"/>
      <c s="300"/>
      <c s="307"/>
      <c s="308"/>
      <c s="311">
        <f t="shared" si="140"/>
        <v>0</v>
      </c>
      <c s="310">
        <f t="shared" si="141"/>
        <v>0</v>
      </c>
      <c s="309"/>
      <c s="309"/>
      <c s="315"/>
    </row>
    <row r="2202" spans="6:18" ht="15.75" hidden="1">
      <c r="F2202" s="15">
        <f t="shared" si="138"/>
        <v>0</v>
      </c>
      <c s="299">
        <f t="shared" si="139"/>
        <v>0</v>
      </c>
      <c s="300"/>
      <c s="307"/>
      <c s="300"/>
      <c s="300"/>
      <c s="307"/>
      <c s="308"/>
      <c s="311">
        <f t="shared" si="140"/>
        <v>0</v>
      </c>
      <c s="310">
        <f t="shared" si="141"/>
        <v>0</v>
      </c>
      <c s="309"/>
      <c s="309"/>
      <c s="315"/>
    </row>
    <row r="2203" spans="6:18" ht="15.75" hidden="1">
      <c r="F2203" s="15">
        <f t="shared" si="138"/>
        <v>0</v>
      </c>
      <c s="299">
        <f t="shared" si="139"/>
        <v>0</v>
      </c>
      <c s="300"/>
      <c s="307"/>
      <c s="300"/>
      <c s="300"/>
      <c s="307"/>
      <c s="308"/>
      <c s="311">
        <f t="shared" si="140"/>
        <v>0</v>
      </c>
      <c s="310">
        <f t="shared" si="141"/>
        <v>0</v>
      </c>
      <c s="309"/>
      <c s="309"/>
      <c s="315"/>
    </row>
    <row r="2204" spans="6:18" ht="15.75" hidden="1">
      <c r="F2204" s="15">
        <f t="shared" si="138"/>
        <v>0</v>
      </c>
      <c s="299">
        <f t="shared" si="139"/>
        <v>0</v>
      </c>
      <c s="300"/>
      <c s="307"/>
      <c s="300"/>
      <c s="300"/>
      <c s="307"/>
      <c s="308"/>
      <c s="311">
        <f t="shared" si="140"/>
        <v>0</v>
      </c>
      <c s="310">
        <f t="shared" si="141"/>
        <v>0</v>
      </c>
      <c s="309"/>
      <c s="309"/>
      <c s="315"/>
    </row>
    <row r="2205" spans="6:18" ht="15.75" hidden="1">
      <c r="F2205" s="15">
        <f t="shared" si="138"/>
        <v>0</v>
      </c>
      <c s="299">
        <f t="shared" si="139"/>
        <v>0</v>
      </c>
      <c s="300"/>
      <c s="307"/>
      <c s="300"/>
      <c s="300"/>
      <c s="307"/>
      <c s="308"/>
      <c s="311">
        <f t="shared" si="140"/>
        <v>0</v>
      </c>
      <c s="310">
        <f t="shared" si="141"/>
        <v>0</v>
      </c>
      <c s="309"/>
      <c s="309"/>
      <c s="315"/>
    </row>
    <row r="2206" spans="6:18" ht="15.75" hidden="1">
      <c r="F2206" s="15">
        <f t="shared" si="138"/>
        <v>0</v>
      </c>
      <c s="299">
        <f t="shared" si="139"/>
        <v>0</v>
      </c>
      <c s="300"/>
      <c s="307"/>
      <c s="300"/>
      <c s="300"/>
      <c s="307"/>
      <c s="308"/>
      <c s="311">
        <f t="shared" si="140"/>
        <v>0</v>
      </c>
      <c s="310">
        <f t="shared" si="141"/>
        <v>0</v>
      </c>
      <c s="309"/>
      <c s="309"/>
      <c s="315"/>
    </row>
    <row r="2207" spans="6:18" ht="15.75" hidden="1">
      <c r="F2207" s="15">
        <f t="shared" si="138"/>
        <v>0</v>
      </c>
      <c s="299">
        <f t="shared" si="139"/>
        <v>0</v>
      </c>
      <c s="300"/>
      <c s="307"/>
      <c s="300"/>
      <c s="300"/>
      <c s="307"/>
      <c s="308"/>
      <c s="311">
        <f t="shared" si="140"/>
        <v>0</v>
      </c>
      <c s="310">
        <f t="shared" si="141"/>
        <v>0</v>
      </c>
      <c s="309"/>
      <c s="309"/>
      <c s="315"/>
    </row>
    <row r="2208" spans="6:18" ht="15.75" hidden="1">
      <c r="F2208" s="15">
        <f t="shared" si="138"/>
        <v>0</v>
      </c>
      <c s="299">
        <f t="shared" si="139"/>
        <v>0</v>
      </c>
      <c s="300"/>
      <c s="307"/>
      <c s="300"/>
      <c s="300"/>
      <c s="307"/>
      <c s="308"/>
      <c s="311">
        <f t="shared" si="140"/>
        <v>0</v>
      </c>
      <c s="310">
        <f t="shared" si="141"/>
        <v>0</v>
      </c>
      <c s="309"/>
      <c s="309"/>
      <c s="315"/>
    </row>
    <row r="2209" spans="6:18" ht="15.75" hidden="1">
      <c r="F2209" s="15">
        <f t="shared" si="138"/>
        <v>0</v>
      </c>
      <c s="299">
        <f t="shared" si="139"/>
        <v>0</v>
      </c>
      <c s="300"/>
      <c s="307"/>
      <c s="300"/>
      <c s="300"/>
      <c s="307"/>
      <c s="308"/>
      <c s="311">
        <f t="shared" si="140"/>
        <v>0</v>
      </c>
      <c s="310">
        <f t="shared" si="141"/>
        <v>0</v>
      </c>
      <c s="309"/>
      <c s="309"/>
      <c s="315"/>
    </row>
    <row r="2210" spans="6:18" ht="15.75" hidden="1">
      <c r="F2210" s="15">
        <f t="shared" si="138"/>
        <v>0</v>
      </c>
      <c s="299">
        <f t="shared" si="139"/>
        <v>0</v>
      </c>
      <c s="300"/>
      <c s="307"/>
      <c s="300"/>
      <c s="300"/>
      <c s="307"/>
      <c s="308"/>
      <c s="311">
        <f t="shared" si="140"/>
        <v>0</v>
      </c>
      <c s="310">
        <f t="shared" si="141"/>
        <v>0</v>
      </c>
      <c s="309"/>
      <c s="309"/>
      <c s="315"/>
    </row>
    <row r="2211" spans="6:18" ht="15.75" hidden="1">
      <c r="F2211" s="15">
        <f t="shared" si="138"/>
        <v>0</v>
      </c>
      <c s="299">
        <f t="shared" si="139"/>
        <v>0</v>
      </c>
      <c s="300"/>
      <c s="307"/>
      <c s="300"/>
      <c s="300"/>
      <c s="307"/>
      <c s="308"/>
      <c s="311">
        <f t="shared" si="140"/>
        <v>0</v>
      </c>
      <c s="310">
        <f t="shared" si="141"/>
        <v>0</v>
      </c>
      <c s="309"/>
      <c s="309"/>
      <c s="315"/>
    </row>
    <row r="2212" spans="6:18" ht="15.75" hidden="1">
      <c r="F2212" s="15">
        <f t="shared" si="138"/>
        <v>0</v>
      </c>
      <c s="299">
        <f t="shared" si="139"/>
        <v>0</v>
      </c>
      <c s="300"/>
      <c s="307"/>
      <c s="300"/>
      <c s="300"/>
      <c s="307"/>
      <c s="308"/>
      <c s="311">
        <f t="shared" si="140"/>
        <v>0</v>
      </c>
      <c s="310">
        <f t="shared" si="141"/>
        <v>0</v>
      </c>
      <c s="309"/>
      <c s="309"/>
      <c s="315"/>
    </row>
    <row r="2213" spans="6:18" ht="15.75" hidden="1">
      <c r="F2213" s="15">
        <f t="shared" si="138"/>
        <v>0</v>
      </c>
      <c s="299">
        <f t="shared" si="139"/>
        <v>0</v>
      </c>
      <c s="300"/>
      <c s="307"/>
      <c s="300"/>
      <c s="300"/>
      <c s="307"/>
      <c s="308"/>
      <c s="311">
        <f t="shared" si="140"/>
        <v>0</v>
      </c>
      <c s="310">
        <f t="shared" si="141"/>
        <v>0</v>
      </c>
      <c s="309"/>
      <c s="309"/>
      <c s="315"/>
    </row>
    <row r="2214" spans="6:18" ht="15.75" hidden="1">
      <c r="F2214" s="15">
        <f t="shared" si="138"/>
        <v>0</v>
      </c>
      <c s="299">
        <f t="shared" si="139"/>
        <v>0</v>
      </c>
      <c s="300"/>
      <c s="307"/>
      <c s="300"/>
      <c s="300"/>
      <c s="307"/>
      <c s="308"/>
      <c s="311">
        <f t="shared" si="140"/>
        <v>0</v>
      </c>
      <c s="310">
        <f t="shared" si="141"/>
        <v>0</v>
      </c>
      <c s="309"/>
      <c s="309"/>
      <c s="315"/>
    </row>
    <row r="2215" spans="6:18" ht="15.75" hidden="1">
      <c r="F2215" s="15">
        <f t="shared" si="138"/>
        <v>0</v>
      </c>
      <c s="299">
        <f t="shared" si="139"/>
        <v>0</v>
      </c>
      <c s="300"/>
      <c s="307"/>
      <c s="300"/>
      <c s="300"/>
      <c s="307"/>
      <c s="308"/>
      <c s="311">
        <f t="shared" si="140"/>
        <v>0</v>
      </c>
      <c s="310">
        <f t="shared" si="141"/>
        <v>0</v>
      </c>
      <c s="309"/>
      <c s="309"/>
      <c s="315"/>
    </row>
    <row r="2216" spans="6:18" ht="15.75" hidden="1">
      <c r="F2216" s="15">
        <f t="shared" si="138"/>
        <v>0</v>
      </c>
      <c s="299">
        <f t="shared" si="139"/>
        <v>0</v>
      </c>
      <c s="300"/>
      <c s="307"/>
      <c s="300"/>
      <c s="300"/>
      <c s="307"/>
      <c s="308"/>
      <c s="311">
        <f t="shared" si="140"/>
        <v>0</v>
      </c>
      <c s="310">
        <f t="shared" si="141"/>
        <v>0</v>
      </c>
      <c s="309"/>
      <c s="309"/>
      <c s="315"/>
    </row>
    <row r="2217" spans="6:18" ht="15.75" hidden="1">
      <c r="F2217" s="15">
        <f t="shared" si="138"/>
        <v>0</v>
      </c>
      <c s="299">
        <f t="shared" si="139"/>
        <v>0</v>
      </c>
      <c s="300"/>
      <c s="307"/>
      <c s="300"/>
      <c s="300"/>
      <c s="307"/>
      <c s="308"/>
      <c s="311">
        <f t="shared" si="140"/>
        <v>0</v>
      </c>
      <c s="310">
        <f t="shared" si="141"/>
        <v>0</v>
      </c>
      <c s="309"/>
      <c s="309"/>
      <c s="315"/>
    </row>
    <row r="2218" spans="6:18" ht="15.75" hidden="1">
      <c r="F2218" s="15">
        <f t="shared" si="138"/>
        <v>0</v>
      </c>
      <c s="299">
        <f t="shared" si="139"/>
        <v>0</v>
      </c>
      <c s="300"/>
      <c s="307"/>
      <c s="300"/>
      <c s="300"/>
      <c s="307"/>
      <c s="308"/>
      <c s="311">
        <f t="shared" si="140"/>
        <v>0</v>
      </c>
      <c s="310">
        <f t="shared" si="141"/>
        <v>0</v>
      </c>
      <c s="309"/>
      <c s="309"/>
      <c s="315"/>
    </row>
    <row r="2219" spans="6:18" ht="15.75" hidden="1">
      <c r="F2219" s="15">
        <f t="shared" si="138"/>
        <v>0</v>
      </c>
      <c s="299">
        <f t="shared" si="139"/>
        <v>0</v>
      </c>
      <c s="300"/>
      <c s="307"/>
      <c s="300"/>
      <c s="300"/>
      <c s="307"/>
      <c s="308"/>
      <c s="311">
        <f t="shared" si="140"/>
        <v>0</v>
      </c>
      <c s="310">
        <f t="shared" si="141"/>
        <v>0</v>
      </c>
      <c s="309"/>
      <c s="309"/>
      <c s="315"/>
    </row>
    <row r="2220" spans="6:18" ht="15.75" hidden="1">
      <c r="F2220" s="15">
        <f t="shared" si="138"/>
        <v>0</v>
      </c>
      <c s="299">
        <f t="shared" si="139"/>
        <v>0</v>
      </c>
      <c s="300"/>
      <c s="307"/>
      <c s="300"/>
      <c s="300"/>
      <c s="307"/>
      <c s="308"/>
      <c s="311">
        <f t="shared" si="140"/>
        <v>0</v>
      </c>
      <c s="310">
        <f t="shared" si="141"/>
        <v>0</v>
      </c>
      <c s="309"/>
      <c s="309"/>
      <c s="315"/>
    </row>
    <row r="2221" spans="6:18" ht="15.75" hidden="1">
      <c r="F2221" s="15">
        <f t="shared" si="138"/>
        <v>0</v>
      </c>
      <c s="299">
        <f t="shared" si="139"/>
        <v>0</v>
      </c>
      <c s="300"/>
      <c s="307"/>
      <c s="300"/>
      <c s="300"/>
      <c s="307"/>
      <c s="308"/>
      <c s="311">
        <f t="shared" si="140"/>
        <v>0</v>
      </c>
      <c s="310">
        <f t="shared" si="141"/>
        <v>0</v>
      </c>
      <c s="309"/>
      <c s="309"/>
      <c s="315"/>
    </row>
    <row r="2222" spans="6:18" ht="15.75" hidden="1">
      <c r="F2222" s="15">
        <f t="shared" si="138"/>
        <v>0</v>
      </c>
      <c s="299">
        <f t="shared" si="139"/>
        <v>0</v>
      </c>
      <c s="300"/>
      <c s="307"/>
      <c s="300"/>
      <c s="300"/>
      <c s="307"/>
      <c s="308"/>
      <c s="311">
        <f t="shared" si="140"/>
        <v>0</v>
      </c>
      <c s="310">
        <f t="shared" si="141"/>
        <v>0</v>
      </c>
      <c s="309"/>
      <c s="309"/>
      <c s="315"/>
    </row>
    <row r="2223" spans="6:18" ht="15.75" hidden="1">
      <c r="F2223" s="15">
        <f t="shared" si="138"/>
        <v>0</v>
      </c>
      <c s="299">
        <f t="shared" si="139"/>
        <v>0</v>
      </c>
      <c s="300"/>
      <c s="307"/>
      <c s="300"/>
      <c s="300"/>
      <c s="307"/>
      <c s="308"/>
      <c s="311">
        <f t="shared" si="140"/>
        <v>0</v>
      </c>
      <c s="310">
        <f t="shared" si="141"/>
        <v>0</v>
      </c>
      <c s="309"/>
      <c s="309"/>
      <c s="315"/>
    </row>
    <row r="2224" spans="6:18" ht="15.75" hidden="1">
      <c r="F2224" s="15">
        <f t="shared" si="138"/>
        <v>0</v>
      </c>
      <c s="299">
        <f t="shared" si="139"/>
        <v>0</v>
      </c>
      <c s="300"/>
      <c s="307"/>
      <c s="300"/>
      <c s="300"/>
      <c s="307"/>
      <c s="308"/>
      <c s="311">
        <f t="shared" si="140"/>
        <v>0</v>
      </c>
      <c s="310">
        <f t="shared" si="141"/>
        <v>0</v>
      </c>
      <c s="309"/>
      <c s="309"/>
      <c s="315"/>
    </row>
    <row r="2225" spans="6:18" ht="15.75" hidden="1">
      <c r="F2225" s="15">
        <f t="shared" si="138"/>
        <v>0</v>
      </c>
      <c s="299">
        <f t="shared" si="139"/>
        <v>0</v>
      </c>
      <c s="300"/>
      <c s="307"/>
      <c s="300"/>
      <c s="300"/>
      <c s="307"/>
      <c s="308"/>
      <c s="311">
        <f t="shared" si="140"/>
        <v>0</v>
      </c>
      <c s="310">
        <f t="shared" si="141"/>
        <v>0</v>
      </c>
      <c s="309"/>
      <c s="309"/>
      <c s="315"/>
    </row>
    <row r="2226" spans="6:18" ht="15.75" hidden="1">
      <c r="F2226" s="15">
        <f t="shared" si="138"/>
        <v>0</v>
      </c>
      <c s="299">
        <f t="shared" si="139"/>
        <v>0</v>
      </c>
      <c s="300"/>
      <c s="307"/>
      <c s="300"/>
      <c s="300"/>
      <c s="307"/>
      <c s="308"/>
      <c s="311">
        <f t="shared" si="140"/>
        <v>0</v>
      </c>
      <c s="310">
        <f t="shared" si="141"/>
        <v>0</v>
      </c>
      <c s="309"/>
      <c s="309"/>
      <c s="315"/>
    </row>
    <row r="2227" spans="6:18" ht="15.75" hidden="1">
      <c r="F2227" s="15">
        <f t="shared" si="138"/>
        <v>0</v>
      </c>
      <c s="299">
        <f t="shared" si="139"/>
        <v>0</v>
      </c>
      <c s="300"/>
      <c s="307"/>
      <c s="300"/>
      <c s="300"/>
      <c s="307"/>
      <c s="308"/>
      <c s="311">
        <f t="shared" si="140"/>
        <v>0</v>
      </c>
      <c s="310">
        <f t="shared" si="141"/>
        <v>0</v>
      </c>
      <c s="309"/>
      <c s="309"/>
      <c s="315"/>
    </row>
    <row r="2228" spans="6:18" ht="15.75" hidden="1">
      <c r="F2228" s="15">
        <f t="shared" si="138"/>
        <v>0</v>
      </c>
      <c s="299">
        <f t="shared" si="139"/>
        <v>0</v>
      </c>
      <c s="300"/>
      <c s="307"/>
      <c s="300"/>
      <c s="300"/>
      <c s="307"/>
      <c s="308"/>
      <c s="311">
        <f t="shared" si="140"/>
        <v>0</v>
      </c>
      <c s="310">
        <f t="shared" si="141"/>
        <v>0</v>
      </c>
      <c s="309"/>
      <c s="309"/>
      <c s="315"/>
    </row>
    <row r="2229" spans="6:18" ht="15.75" hidden="1">
      <c r="F2229" s="15">
        <f t="shared" si="138"/>
        <v>0</v>
      </c>
      <c s="299">
        <f t="shared" si="139"/>
        <v>0</v>
      </c>
      <c s="300"/>
      <c s="307"/>
      <c s="300"/>
      <c s="300"/>
      <c s="307"/>
      <c s="308"/>
      <c s="311">
        <f t="shared" si="140"/>
        <v>0</v>
      </c>
      <c s="310">
        <f t="shared" si="141"/>
        <v>0</v>
      </c>
      <c s="309"/>
      <c s="309"/>
      <c s="315"/>
    </row>
    <row r="2230" spans="6:18" ht="15.75" hidden="1">
      <c r="F2230" s="15">
        <f t="shared" si="138"/>
        <v>0</v>
      </c>
      <c s="299">
        <f t="shared" si="139"/>
        <v>0</v>
      </c>
      <c s="300"/>
      <c s="307"/>
      <c s="300"/>
      <c s="300"/>
      <c s="307"/>
      <c s="308"/>
      <c s="311">
        <f t="shared" si="140"/>
        <v>0</v>
      </c>
      <c s="310">
        <f t="shared" si="141"/>
        <v>0</v>
      </c>
      <c s="309"/>
      <c s="309"/>
      <c s="315"/>
    </row>
    <row r="2231" spans="6:18" ht="15.75" hidden="1">
      <c r="F2231" s="15">
        <f t="shared" si="138"/>
        <v>0</v>
      </c>
      <c s="299">
        <f t="shared" si="139"/>
        <v>0</v>
      </c>
      <c s="300"/>
      <c s="307"/>
      <c s="300"/>
      <c s="300"/>
      <c s="307"/>
      <c s="308"/>
      <c s="311">
        <f t="shared" si="140"/>
        <v>0</v>
      </c>
      <c s="310">
        <f t="shared" si="141"/>
        <v>0</v>
      </c>
      <c s="309"/>
      <c s="309"/>
      <c s="315"/>
    </row>
    <row r="2232" spans="6:18" ht="15.75" hidden="1">
      <c r="F2232" s="15">
        <f t="shared" si="138"/>
        <v>0</v>
      </c>
      <c s="299">
        <f t="shared" si="139"/>
        <v>0</v>
      </c>
      <c s="300"/>
      <c s="307"/>
      <c s="300"/>
      <c s="300"/>
      <c s="307"/>
      <c s="308"/>
      <c s="311">
        <f t="shared" si="140"/>
        <v>0</v>
      </c>
      <c s="310">
        <f t="shared" si="141"/>
        <v>0</v>
      </c>
      <c s="309"/>
      <c s="309"/>
      <c s="315"/>
    </row>
    <row r="2233" spans="6:18" ht="15.75" hidden="1">
      <c r="F2233" s="15">
        <f t="shared" si="138"/>
        <v>0</v>
      </c>
      <c s="299">
        <f t="shared" si="139"/>
        <v>0</v>
      </c>
      <c s="300"/>
      <c s="307"/>
      <c s="300"/>
      <c s="300"/>
      <c s="307"/>
      <c s="308"/>
      <c s="311">
        <f t="shared" si="140"/>
        <v>0</v>
      </c>
      <c s="310">
        <f t="shared" si="141"/>
        <v>0</v>
      </c>
      <c s="309"/>
      <c s="309"/>
      <c s="315"/>
    </row>
    <row r="2234" spans="6:18" ht="15.75" hidden="1">
      <c r="F2234" s="15">
        <f t="shared" si="138"/>
        <v>0</v>
      </c>
      <c s="299">
        <f t="shared" si="139"/>
        <v>0</v>
      </c>
      <c s="300"/>
      <c s="307"/>
      <c s="300"/>
      <c s="300"/>
      <c s="307"/>
      <c s="308"/>
      <c s="311">
        <f t="shared" si="140"/>
        <v>0</v>
      </c>
      <c s="310">
        <f t="shared" si="141"/>
        <v>0</v>
      </c>
      <c s="309"/>
      <c s="309"/>
      <c s="315"/>
    </row>
    <row r="2235" spans="6:18" ht="15.75" hidden="1">
      <c r="F2235" s="15">
        <f t="shared" si="138"/>
        <v>0</v>
      </c>
      <c s="299">
        <f t="shared" si="139"/>
        <v>0</v>
      </c>
      <c s="300"/>
      <c s="307"/>
      <c s="300"/>
      <c s="300"/>
      <c s="307"/>
      <c s="308"/>
      <c s="311">
        <f t="shared" si="140"/>
        <v>0</v>
      </c>
      <c s="310">
        <f t="shared" si="141"/>
        <v>0</v>
      </c>
      <c s="309"/>
      <c s="309"/>
      <c s="315"/>
    </row>
    <row r="2236" spans="6:18" ht="15.75" hidden="1">
      <c r="F2236" s="15">
        <f t="shared" si="138"/>
        <v>0</v>
      </c>
      <c s="299">
        <f t="shared" si="139"/>
        <v>0</v>
      </c>
      <c s="300"/>
      <c s="307"/>
      <c s="300"/>
      <c s="300"/>
      <c s="307"/>
      <c s="308"/>
      <c s="311">
        <f t="shared" si="140"/>
        <v>0</v>
      </c>
      <c s="310">
        <f t="shared" si="141"/>
        <v>0</v>
      </c>
      <c s="309"/>
      <c s="309"/>
      <c s="315"/>
    </row>
    <row r="2237" spans="6:18" ht="15.75" hidden="1">
      <c r="F2237" s="15">
        <f t="shared" si="138"/>
        <v>0</v>
      </c>
      <c s="299">
        <f t="shared" si="139"/>
        <v>0</v>
      </c>
      <c s="300"/>
      <c s="307"/>
      <c s="300"/>
      <c s="300"/>
      <c s="307"/>
      <c s="308"/>
      <c s="311">
        <f t="shared" si="140"/>
        <v>0</v>
      </c>
      <c s="310">
        <f t="shared" si="141"/>
        <v>0</v>
      </c>
      <c s="309"/>
      <c s="309"/>
      <c s="315"/>
    </row>
    <row r="2238" spans="6:18" ht="15.75" hidden="1">
      <c r="F2238" s="15">
        <f t="shared" si="138"/>
        <v>0</v>
      </c>
      <c s="299">
        <f t="shared" si="139"/>
        <v>0</v>
      </c>
      <c s="300"/>
      <c s="307"/>
      <c s="300"/>
      <c s="300"/>
      <c s="307"/>
      <c s="308"/>
      <c s="311">
        <f t="shared" si="140"/>
        <v>0</v>
      </c>
      <c s="310">
        <f t="shared" si="141"/>
        <v>0</v>
      </c>
      <c s="309"/>
      <c s="309"/>
      <c s="315"/>
    </row>
    <row r="2239" spans="6:18" ht="15.75" hidden="1">
      <c r="F2239" s="15">
        <f t="shared" si="138"/>
        <v>0</v>
      </c>
      <c s="299">
        <f t="shared" si="139"/>
        <v>0</v>
      </c>
      <c s="300"/>
      <c s="307"/>
      <c s="300"/>
      <c s="300"/>
      <c s="307"/>
      <c s="308"/>
      <c s="311">
        <f t="shared" si="140"/>
        <v>0</v>
      </c>
      <c s="310">
        <f t="shared" si="141"/>
        <v>0</v>
      </c>
      <c s="309"/>
      <c s="309"/>
      <c s="315"/>
    </row>
    <row r="2240" spans="6:18" ht="15.75" hidden="1">
      <c r="F2240" s="15">
        <f t="shared" si="138"/>
        <v>0</v>
      </c>
      <c s="299">
        <f t="shared" si="139"/>
        <v>0</v>
      </c>
      <c s="300"/>
      <c s="307"/>
      <c s="300"/>
      <c s="300"/>
      <c s="307"/>
      <c s="308"/>
      <c s="311">
        <f t="shared" si="140"/>
        <v>0</v>
      </c>
      <c s="310">
        <f t="shared" si="141"/>
        <v>0</v>
      </c>
      <c s="309"/>
      <c s="309"/>
      <c s="315"/>
    </row>
    <row r="2241" spans="6:18" ht="15.75" hidden="1">
      <c r="F2241" s="15">
        <f t="shared" si="138"/>
        <v>0</v>
      </c>
      <c s="299">
        <f t="shared" si="139"/>
        <v>0</v>
      </c>
      <c s="300"/>
      <c s="307"/>
      <c s="300"/>
      <c s="300"/>
      <c s="307"/>
      <c s="308"/>
      <c s="311">
        <f t="shared" si="140"/>
        <v>0</v>
      </c>
      <c s="310">
        <f t="shared" si="141"/>
        <v>0</v>
      </c>
      <c s="309"/>
      <c s="309"/>
      <c s="315"/>
    </row>
    <row r="2242" spans="6:18" ht="15.75" hidden="1">
      <c r="F2242" s="15">
        <f t="shared" si="138"/>
        <v>0</v>
      </c>
      <c s="299">
        <f t="shared" si="139"/>
        <v>0</v>
      </c>
      <c s="300"/>
      <c s="307"/>
      <c s="300"/>
      <c s="300"/>
      <c s="307"/>
      <c s="308"/>
      <c s="311">
        <f t="shared" si="140"/>
        <v>0</v>
      </c>
      <c s="310">
        <f t="shared" si="141"/>
        <v>0</v>
      </c>
      <c s="309"/>
      <c s="309"/>
      <c s="315"/>
    </row>
    <row r="2243" spans="6:18" ht="15.75" hidden="1">
      <c r="F2243" s="15">
        <f t="shared" si="138"/>
        <v>0</v>
      </c>
      <c s="299">
        <f t="shared" si="139"/>
        <v>0</v>
      </c>
      <c s="300"/>
      <c s="307"/>
      <c s="300"/>
      <c s="300"/>
      <c s="307"/>
      <c s="308"/>
      <c s="311">
        <f t="shared" si="140"/>
        <v>0</v>
      </c>
      <c s="310">
        <f t="shared" si="141"/>
        <v>0</v>
      </c>
      <c s="309"/>
      <c s="309"/>
      <c s="315"/>
    </row>
    <row r="2244" spans="6:18" ht="15.75" hidden="1">
      <c r="F2244" s="15">
        <f t="shared" si="138"/>
        <v>0</v>
      </c>
      <c s="299">
        <f t="shared" si="139"/>
        <v>0</v>
      </c>
      <c s="300"/>
      <c s="307"/>
      <c s="300"/>
      <c s="300"/>
      <c s="307"/>
      <c s="308"/>
      <c s="311">
        <f t="shared" si="140"/>
        <v>0</v>
      </c>
      <c s="310">
        <f t="shared" si="141"/>
        <v>0</v>
      </c>
      <c s="309"/>
      <c s="309"/>
      <c s="315"/>
    </row>
    <row r="2245" spans="6:18" ht="15.75" hidden="1">
      <c r="F2245" s="15">
        <f t="shared" si="138"/>
        <v>0</v>
      </c>
      <c s="299">
        <f t="shared" si="139"/>
        <v>0</v>
      </c>
      <c s="300"/>
      <c s="307"/>
      <c s="300"/>
      <c s="300"/>
      <c s="307"/>
      <c s="308"/>
      <c s="311">
        <f t="shared" si="140"/>
        <v>0</v>
      </c>
      <c s="310">
        <f t="shared" si="141"/>
        <v>0</v>
      </c>
      <c s="309"/>
      <c s="309"/>
      <c s="315"/>
    </row>
    <row r="2246" spans="6:18" ht="15.75" hidden="1">
      <c r="F2246" s="15">
        <f t="shared" si="138"/>
        <v>0</v>
      </c>
      <c s="299">
        <f t="shared" si="139"/>
        <v>0</v>
      </c>
      <c s="300"/>
      <c s="307"/>
      <c s="300"/>
      <c s="300"/>
      <c s="307"/>
      <c s="308"/>
      <c s="311">
        <f t="shared" si="140"/>
        <v>0</v>
      </c>
      <c s="310">
        <f t="shared" si="141"/>
        <v>0</v>
      </c>
      <c s="309"/>
      <c s="309"/>
      <c s="315"/>
    </row>
    <row r="2247" spans="6:18" ht="15.75" hidden="1">
      <c r="F2247" s="15">
        <f t="shared" si="138"/>
        <v>0</v>
      </c>
      <c s="299">
        <f t="shared" si="139"/>
        <v>0</v>
      </c>
      <c s="300"/>
      <c s="307"/>
      <c s="300"/>
      <c s="300"/>
      <c s="307"/>
      <c s="308"/>
      <c s="311">
        <f t="shared" si="140"/>
        <v>0</v>
      </c>
      <c s="310">
        <f t="shared" si="141"/>
        <v>0</v>
      </c>
      <c s="309"/>
      <c s="309"/>
      <c s="315"/>
    </row>
    <row r="2248" spans="6:18" ht="15.75" hidden="1">
      <c r="F2248" s="15">
        <f t="shared" si="142" ref="F2248:F2311">IF(G2248&gt;=1,(IF(LEN(R2248)=0,(IF(N2248&gt;=18,1,0)),0)),0)</f>
        <v>0</v>
      </c>
      <c s="299">
        <f t="shared" si="139"/>
        <v>0</v>
      </c>
      <c s="300"/>
      <c s="307"/>
      <c s="300"/>
      <c s="300"/>
      <c s="307"/>
      <c s="308"/>
      <c s="311">
        <f t="shared" si="140"/>
        <v>0</v>
      </c>
      <c s="310">
        <f t="shared" si="141"/>
        <v>0</v>
      </c>
      <c s="309"/>
      <c s="309"/>
      <c s="315"/>
    </row>
    <row r="2249" spans="6:18" ht="15.75" hidden="1">
      <c r="F2249" s="15">
        <f t="shared" si="142"/>
        <v>0</v>
      </c>
      <c s="299">
        <f t="shared" si="143" ref="G2249:G2312">IFERROR(IF(LEN(J2249)&gt;=2,(IF(LEN(L2249)&gt;=1,1,0)),0),0)</f>
        <v>0</v>
      </c>
      <c s="300"/>
      <c s="307"/>
      <c s="300"/>
      <c s="300"/>
      <c s="307"/>
      <c s="308"/>
      <c s="311">
        <f t="shared" si="144" ref="N2249:N2312">IFERROR(IF(G2249&gt;=1,(IF(M2248&gt;=$B$1,ROUNDDOWN(($A$1-M2249)/365,0),0)),0),0)</f>
        <v>0</v>
      </c>
      <c s="310">
        <f t="shared" si="145" ref="O2249:O2312">IF(N2249&gt;=18,ROUNDDOWN((($A$1-M2249)-N2249*365)/30,0),0)</f>
        <v>0</v>
      </c>
      <c s="309"/>
      <c s="309"/>
      <c s="315"/>
    </row>
    <row r="2250" spans="6:18" ht="15.75" hidden="1">
      <c r="F2250" s="15">
        <f t="shared" si="142"/>
        <v>0</v>
      </c>
      <c s="299">
        <f t="shared" si="143"/>
        <v>0</v>
      </c>
      <c s="300"/>
      <c s="307"/>
      <c s="300"/>
      <c s="300"/>
      <c s="307"/>
      <c s="308"/>
      <c s="311">
        <f t="shared" si="144"/>
        <v>0</v>
      </c>
      <c s="310">
        <f t="shared" si="145"/>
        <v>0</v>
      </c>
      <c s="309"/>
      <c s="309"/>
      <c s="315"/>
    </row>
    <row r="2251" spans="6:18" ht="15.75" hidden="1">
      <c r="F2251" s="15">
        <f t="shared" si="142"/>
        <v>0</v>
      </c>
      <c s="299">
        <f t="shared" si="143"/>
        <v>0</v>
      </c>
      <c s="300"/>
      <c s="307"/>
      <c s="300"/>
      <c s="300"/>
      <c s="307"/>
      <c s="308"/>
      <c s="311">
        <f t="shared" si="144"/>
        <v>0</v>
      </c>
      <c s="310">
        <f t="shared" si="145"/>
        <v>0</v>
      </c>
      <c s="309"/>
      <c s="309"/>
      <c s="315"/>
    </row>
    <row r="2252" spans="6:18" ht="15.75" hidden="1">
      <c r="F2252" s="15">
        <f t="shared" si="142"/>
        <v>0</v>
      </c>
      <c s="299">
        <f t="shared" si="143"/>
        <v>0</v>
      </c>
      <c s="300"/>
      <c s="307"/>
      <c s="300"/>
      <c s="300"/>
      <c s="307"/>
      <c s="308"/>
      <c s="311">
        <f t="shared" si="144"/>
        <v>0</v>
      </c>
      <c s="310">
        <f t="shared" si="145"/>
        <v>0</v>
      </c>
      <c s="309"/>
      <c s="309"/>
      <c s="315"/>
    </row>
    <row r="2253" spans="6:18" ht="15.75" hidden="1">
      <c r="F2253" s="15">
        <f t="shared" si="142"/>
        <v>0</v>
      </c>
      <c s="299">
        <f t="shared" si="143"/>
        <v>0</v>
      </c>
      <c s="300"/>
      <c s="307"/>
      <c s="300"/>
      <c s="300"/>
      <c s="307"/>
      <c s="308"/>
      <c s="311">
        <f t="shared" si="144"/>
        <v>0</v>
      </c>
      <c s="310">
        <f t="shared" si="145"/>
        <v>0</v>
      </c>
      <c s="309"/>
      <c s="309"/>
      <c s="315"/>
    </row>
    <row r="2254" spans="6:18" ht="15.75" hidden="1">
      <c r="F2254" s="15">
        <f t="shared" si="142"/>
        <v>0</v>
      </c>
      <c s="299">
        <f t="shared" si="143"/>
        <v>0</v>
      </c>
      <c s="300"/>
      <c s="307"/>
      <c s="300"/>
      <c s="300"/>
      <c s="307"/>
      <c s="308"/>
      <c s="311">
        <f t="shared" si="144"/>
        <v>0</v>
      </c>
      <c s="310">
        <f t="shared" si="145"/>
        <v>0</v>
      </c>
      <c s="309"/>
      <c s="309"/>
      <c s="315"/>
    </row>
    <row r="2255" spans="6:18" ht="15.75" hidden="1">
      <c r="F2255" s="15">
        <f t="shared" si="142"/>
        <v>0</v>
      </c>
      <c s="299">
        <f t="shared" si="143"/>
        <v>0</v>
      </c>
      <c s="300"/>
      <c s="307"/>
      <c s="300"/>
      <c s="300"/>
      <c s="307"/>
      <c s="308"/>
      <c s="311">
        <f t="shared" si="144"/>
        <v>0</v>
      </c>
      <c s="310">
        <f t="shared" si="145"/>
        <v>0</v>
      </c>
      <c s="309"/>
      <c s="309"/>
      <c s="315"/>
    </row>
    <row r="2256" spans="6:18" ht="15.75" hidden="1">
      <c r="F2256" s="15">
        <f t="shared" si="142"/>
        <v>0</v>
      </c>
      <c s="299">
        <f t="shared" si="143"/>
        <v>0</v>
      </c>
      <c s="300"/>
      <c s="307"/>
      <c s="300"/>
      <c s="300"/>
      <c s="307"/>
      <c s="308"/>
      <c s="311">
        <f t="shared" si="144"/>
        <v>0</v>
      </c>
      <c s="310">
        <f t="shared" si="145"/>
        <v>0</v>
      </c>
      <c s="309"/>
      <c s="309"/>
      <c s="315"/>
    </row>
    <row r="2257" spans="6:18" ht="15.75" hidden="1">
      <c r="F2257" s="15">
        <f t="shared" si="142"/>
        <v>0</v>
      </c>
      <c s="299">
        <f t="shared" si="143"/>
        <v>0</v>
      </c>
      <c s="300"/>
      <c s="307"/>
      <c s="300"/>
      <c s="300"/>
      <c s="307"/>
      <c s="308"/>
      <c s="311">
        <f t="shared" si="144"/>
        <v>0</v>
      </c>
      <c s="310">
        <f t="shared" si="145"/>
        <v>0</v>
      </c>
      <c s="309"/>
      <c s="309"/>
      <c s="315"/>
    </row>
    <row r="2258" spans="6:18" ht="15.75" hidden="1">
      <c r="F2258" s="15">
        <f t="shared" si="142"/>
        <v>0</v>
      </c>
      <c s="299">
        <f t="shared" si="143"/>
        <v>0</v>
      </c>
      <c s="300"/>
      <c s="307"/>
      <c s="300"/>
      <c s="300"/>
      <c s="307"/>
      <c s="308"/>
      <c s="311">
        <f t="shared" si="144"/>
        <v>0</v>
      </c>
      <c s="310">
        <f t="shared" si="145"/>
        <v>0</v>
      </c>
      <c s="309"/>
      <c s="309"/>
      <c s="315"/>
    </row>
    <row r="2259" spans="6:18" ht="15.75" hidden="1">
      <c r="F2259" s="15">
        <f t="shared" si="142"/>
        <v>0</v>
      </c>
      <c s="299">
        <f t="shared" si="143"/>
        <v>0</v>
      </c>
      <c s="300"/>
      <c s="307"/>
      <c s="300"/>
      <c s="300"/>
      <c s="307"/>
      <c s="308"/>
      <c s="311">
        <f t="shared" si="144"/>
        <v>0</v>
      </c>
      <c s="310">
        <f t="shared" si="145"/>
        <v>0</v>
      </c>
      <c s="309"/>
      <c s="309"/>
      <c s="315"/>
    </row>
    <row r="2260" spans="6:18" ht="15.75" hidden="1">
      <c r="F2260" s="15">
        <f t="shared" si="142"/>
        <v>0</v>
      </c>
      <c s="299">
        <f t="shared" si="143"/>
        <v>0</v>
      </c>
      <c s="300"/>
      <c s="307"/>
      <c s="300"/>
      <c s="300"/>
      <c s="307"/>
      <c s="308"/>
      <c s="311">
        <f t="shared" si="144"/>
        <v>0</v>
      </c>
      <c s="310">
        <f t="shared" si="145"/>
        <v>0</v>
      </c>
      <c s="309"/>
      <c s="309"/>
      <c s="315"/>
    </row>
    <row r="2261" spans="6:18" ht="15.75" hidden="1">
      <c r="F2261" s="15">
        <f t="shared" si="142"/>
        <v>0</v>
      </c>
      <c s="299">
        <f t="shared" si="143"/>
        <v>0</v>
      </c>
      <c s="300"/>
      <c s="307"/>
      <c s="300"/>
      <c s="300"/>
      <c s="307"/>
      <c s="308"/>
      <c s="311">
        <f t="shared" si="144"/>
        <v>0</v>
      </c>
      <c s="310">
        <f t="shared" si="145"/>
        <v>0</v>
      </c>
      <c s="309"/>
      <c s="309"/>
      <c s="315"/>
    </row>
    <row r="2262" spans="6:18" ht="15.75" hidden="1">
      <c r="F2262" s="15">
        <f t="shared" si="142"/>
        <v>0</v>
      </c>
      <c s="299">
        <f t="shared" si="143"/>
        <v>0</v>
      </c>
      <c s="300"/>
      <c s="307"/>
      <c s="300"/>
      <c s="300"/>
      <c s="307"/>
      <c s="308"/>
      <c s="311">
        <f t="shared" si="144"/>
        <v>0</v>
      </c>
      <c s="310">
        <f t="shared" si="145"/>
        <v>0</v>
      </c>
      <c s="309"/>
      <c s="309"/>
      <c s="315"/>
    </row>
    <row r="2263" spans="6:18" ht="15.75" hidden="1">
      <c r="F2263" s="15">
        <f t="shared" si="142"/>
        <v>0</v>
      </c>
      <c s="299">
        <f t="shared" si="143"/>
        <v>0</v>
      </c>
      <c s="300"/>
      <c s="307"/>
      <c s="300"/>
      <c s="300"/>
      <c s="307"/>
      <c s="308"/>
      <c s="311">
        <f t="shared" si="144"/>
        <v>0</v>
      </c>
      <c s="310">
        <f t="shared" si="145"/>
        <v>0</v>
      </c>
      <c s="309"/>
      <c s="309"/>
      <c s="315"/>
    </row>
    <row r="2264" spans="6:18" ht="15.75" hidden="1">
      <c r="F2264" s="15">
        <f t="shared" si="142"/>
        <v>0</v>
      </c>
      <c s="299">
        <f t="shared" si="143"/>
        <v>0</v>
      </c>
      <c s="300"/>
      <c s="307"/>
      <c s="300"/>
      <c s="300"/>
      <c s="307"/>
      <c s="308"/>
      <c s="311">
        <f t="shared" si="144"/>
        <v>0</v>
      </c>
      <c s="310">
        <f t="shared" si="145"/>
        <v>0</v>
      </c>
      <c s="309"/>
      <c s="309"/>
      <c s="315"/>
    </row>
    <row r="2265" spans="6:18" ht="15.75" hidden="1">
      <c r="F2265" s="15">
        <f t="shared" si="142"/>
        <v>0</v>
      </c>
      <c s="299">
        <f t="shared" si="143"/>
        <v>0</v>
      </c>
      <c s="300"/>
      <c s="307"/>
      <c s="300"/>
      <c s="300"/>
      <c s="307"/>
      <c s="308"/>
      <c s="311">
        <f t="shared" si="144"/>
        <v>0</v>
      </c>
      <c s="310">
        <f t="shared" si="145"/>
        <v>0</v>
      </c>
      <c s="309"/>
      <c s="309"/>
      <c s="315"/>
    </row>
    <row r="2266" spans="6:18" ht="15.75" hidden="1">
      <c r="F2266" s="15">
        <f t="shared" si="142"/>
        <v>0</v>
      </c>
      <c s="299">
        <f t="shared" si="143"/>
        <v>0</v>
      </c>
      <c s="300"/>
      <c s="307"/>
      <c s="300"/>
      <c s="300"/>
      <c s="307"/>
      <c s="308"/>
      <c s="311">
        <f t="shared" si="144"/>
        <v>0</v>
      </c>
      <c s="310">
        <f t="shared" si="145"/>
        <v>0</v>
      </c>
      <c s="309"/>
      <c s="309"/>
      <c s="315"/>
    </row>
    <row r="2267" spans="6:18" ht="15.75" hidden="1">
      <c r="F2267" s="15">
        <f t="shared" si="142"/>
        <v>0</v>
      </c>
      <c s="299">
        <f t="shared" si="143"/>
        <v>0</v>
      </c>
      <c s="300"/>
      <c s="307"/>
      <c s="300"/>
      <c s="300"/>
      <c s="307"/>
      <c s="308"/>
      <c s="311">
        <f t="shared" si="144"/>
        <v>0</v>
      </c>
      <c s="310">
        <f t="shared" si="145"/>
        <v>0</v>
      </c>
      <c s="309"/>
      <c s="309"/>
      <c s="315"/>
    </row>
    <row r="2268" spans="6:18" ht="15.75" hidden="1">
      <c r="F2268" s="15">
        <f t="shared" si="142"/>
        <v>0</v>
      </c>
      <c s="299">
        <f t="shared" si="143"/>
        <v>0</v>
      </c>
      <c s="300"/>
      <c s="307"/>
      <c s="300"/>
      <c s="300"/>
      <c s="307"/>
      <c s="308"/>
      <c s="311">
        <f t="shared" si="144"/>
        <v>0</v>
      </c>
      <c s="310">
        <f t="shared" si="145"/>
        <v>0</v>
      </c>
      <c s="309"/>
      <c s="309"/>
      <c s="315"/>
    </row>
    <row r="2269" spans="6:18" ht="15.75" hidden="1">
      <c r="F2269" s="15">
        <f t="shared" si="142"/>
        <v>0</v>
      </c>
      <c s="299">
        <f t="shared" si="143"/>
        <v>0</v>
      </c>
      <c s="300"/>
      <c s="307"/>
      <c s="300"/>
      <c s="300"/>
      <c s="307"/>
      <c s="308"/>
      <c s="311">
        <f t="shared" si="144"/>
        <v>0</v>
      </c>
      <c s="310">
        <f t="shared" si="145"/>
        <v>0</v>
      </c>
      <c s="309"/>
      <c s="309"/>
      <c s="315"/>
    </row>
    <row r="2270" spans="6:18" ht="15.75" hidden="1">
      <c r="F2270" s="15">
        <f t="shared" si="142"/>
        <v>0</v>
      </c>
      <c s="299">
        <f t="shared" si="143"/>
        <v>0</v>
      </c>
      <c s="300"/>
      <c s="307"/>
      <c s="300"/>
      <c s="300"/>
      <c s="307"/>
      <c s="308"/>
      <c s="311">
        <f t="shared" si="144"/>
        <v>0</v>
      </c>
      <c s="310">
        <f t="shared" si="145"/>
        <v>0</v>
      </c>
      <c s="309"/>
      <c s="309"/>
      <c s="315"/>
    </row>
    <row r="2271" spans="6:18" ht="15.75" hidden="1">
      <c r="F2271" s="15">
        <f t="shared" si="142"/>
        <v>0</v>
      </c>
      <c s="299">
        <f t="shared" si="143"/>
        <v>0</v>
      </c>
      <c s="300"/>
      <c s="307"/>
      <c s="300"/>
      <c s="300"/>
      <c s="307"/>
      <c s="308"/>
      <c s="311">
        <f t="shared" si="144"/>
        <v>0</v>
      </c>
      <c s="310">
        <f t="shared" si="145"/>
        <v>0</v>
      </c>
      <c s="309"/>
      <c s="309"/>
      <c s="315"/>
    </row>
    <row r="2272" spans="6:18" ht="15.75" hidden="1">
      <c r="F2272" s="15">
        <f t="shared" si="142"/>
        <v>0</v>
      </c>
      <c s="299">
        <f t="shared" si="143"/>
        <v>0</v>
      </c>
      <c s="300"/>
      <c s="307"/>
      <c s="300"/>
      <c s="300"/>
      <c s="307"/>
      <c s="308"/>
      <c s="311">
        <f t="shared" si="144"/>
        <v>0</v>
      </c>
      <c s="310">
        <f t="shared" si="145"/>
        <v>0</v>
      </c>
      <c s="309"/>
      <c s="309"/>
      <c s="315"/>
    </row>
    <row r="2273" spans="6:18" ht="15.75" hidden="1">
      <c r="F2273" s="15">
        <f t="shared" si="142"/>
        <v>0</v>
      </c>
      <c s="299">
        <f t="shared" si="143"/>
        <v>0</v>
      </c>
      <c s="300"/>
      <c s="307"/>
      <c s="300"/>
      <c s="300"/>
      <c s="307"/>
      <c s="308"/>
      <c s="311">
        <f t="shared" si="144"/>
        <v>0</v>
      </c>
      <c s="310">
        <f t="shared" si="145"/>
        <v>0</v>
      </c>
      <c s="309"/>
      <c s="309"/>
      <c s="315"/>
    </row>
    <row r="2274" spans="6:18" ht="15.75" hidden="1">
      <c r="F2274" s="15">
        <f t="shared" si="142"/>
        <v>0</v>
      </c>
      <c s="299">
        <f t="shared" si="143"/>
        <v>0</v>
      </c>
      <c s="300"/>
      <c s="307"/>
      <c s="300"/>
      <c s="300"/>
      <c s="307"/>
      <c s="308"/>
      <c s="311">
        <f t="shared" si="144"/>
        <v>0</v>
      </c>
      <c s="310">
        <f t="shared" si="145"/>
        <v>0</v>
      </c>
      <c s="309"/>
      <c s="309"/>
      <c s="315"/>
    </row>
    <row r="2275" spans="6:18" ht="15.75" hidden="1">
      <c r="F2275" s="15">
        <f t="shared" si="142"/>
        <v>0</v>
      </c>
      <c s="299">
        <f t="shared" si="143"/>
        <v>0</v>
      </c>
      <c s="300"/>
      <c s="307"/>
      <c s="300"/>
      <c s="300"/>
      <c s="307"/>
      <c s="308"/>
      <c s="311">
        <f t="shared" si="144"/>
        <v>0</v>
      </c>
      <c s="310">
        <f t="shared" si="145"/>
        <v>0</v>
      </c>
      <c s="309"/>
      <c s="309"/>
      <c s="315"/>
    </row>
    <row r="2276" spans="6:18" ht="15.75" hidden="1">
      <c r="F2276" s="15">
        <f t="shared" si="142"/>
        <v>0</v>
      </c>
      <c s="299">
        <f t="shared" si="143"/>
        <v>0</v>
      </c>
      <c s="300"/>
      <c s="307"/>
      <c s="300"/>
      <c s="300"/>
      <c s="307"/>
      <c s="308"/>
      <c s="311">
        <f t="shared" si="144"/>
        <v>0</v>
      </c>
      <c s="310">
        <f t="shared" si="145"/>
        <v>0</v>
      </c>
      <c s="309"/>
      <c s="309"/>
      <c s="315"/>
    </row>
    <row r="2277" spans="6:18" ht="15.75" hidden="1">
      <c r="F2277" s="15">
        <f t="shared" si="142"/>
        <v>0</v>
      </c>
      <c s="299">
        <f t="shared" si="143"/>
        <v>0</v>
      </c>
      <c s="300"/>
      <c s="307"/>
      <c s="300"/>
      <c s="300"/>
      <c s="307"/>
      <c s="308"/>
      <c s="311">
        <f t="shared" si="144"/>
        <v>0</v>
      </c>
      <c s="310">
        <f t="shared" si="145"/>
        <v>0</v>
      </c>
      <c s="309"/>
      <c s="309"/>
      <c s="315"/>
    </row>
    <row r="2278" spans="6:18" ht="15.75" hidden="1">
      <c r="F2278" s="15">
        <f t="shared" si="142"/>
        <v>0</v>
      </c>
      <c s="299">
        <f t="shared" si="143"/>
        <v>0</v>
      </c>
      <c s="300"/>
      <c s="307"/>
      <c s="300"/>
      <c s="300"/>
      <c s="307"/>
      <c s="308"/>
      <c s="311">
        <f t="shared" si="144"/>
        <v>0</v>
      </c>
      <c s="310">
        <f t="shared" si="145"/>
        <v>0</v>
      </c>
      <c s="309"/>
      <c s="309"/>
      <c s="315"/>
    </row>
    <row r="2279" spans="6:18" ht="15.75" hidden="1">
      <c r="F2279" s="15">
        <f t="shared" si="142"/>
        <v>0</v>
      </c>
      <c s="299">
        <f t="shared" si="143"/>
        <v>0</v>
      </c>
      <c s="300"/>
      <c s="307"/>
      <c s="300"/>
      <c s="300"/>
      <c s="307"/>
      <c s="308"/>
      <c s="311">
        <f t="shared" si="144"/>
        <v>0</v>
      </c>
      <c s="310">
        <f t="shared" si="145"/>
        <v>0</v>
      </c>
      <c s="309"/>
      <c s="309"/>
      <c s="315"/>
    </row>
    <row r="2280" spans="6:18" ht="15.75" hidden="1">
      <c r="F2280" s="15">
        <f t="shared" si="142"/>
        <v>0</v>
      </c>
      <c s="299">
        <f t="shared" si="143"/>
        <v>0</v>
      </c>
      <c s="300"/>
      <c s="307"/>
      <c s="300"/>
      <c s="300"/>
      <c s="307"/>
      <c s="308"/>
      <c s="311">
        <f t="shared" si="144"/>
        <v>0</v>
      </c>
      <c s="310">
        <f t="shared" si="145"/>
        <v>0</v>
      </c>
      <c s="309"/>
      <c s="309"/>
      <c s="315"/>
    </row>
    <row r="2281" spans="6:18" ht="15.75" hidden="1">
      <c r="F2281" s="15">
        <f t="shared" si="142"/>
        <v>0</v>
      </c>
      <c s="299">
        <f t="shared" si="143"/>
        <v>0</v>
      </c>
      <c s="300"/>
      <c s="307"/>
      <c s="300"/>
      <c s="300"/>
      <c s="307"/>
      <c s="308"/>
      <c s="311">
        <f t="shared" si="144"/>
        <v>0</v>
      </c>
      <c s="310">
        <f t="shared" si="145"/>
        <v>0</v>
      </c>
      <c s="309"/>
      <c s="309"/>
      <c s="315"/>
    </row>
    <row r="2282" spans="6:18" ht="15.75" hidden="1">
      <c r="F2282" s="15">
        <f t="shared" si="142"/>
        <v>0</v>
      </c>
      <c s="299">
        <f t="shared" si="143"/>
        <v>0</v>
      </c>
      <c s="300"/>
      <c s="307"/>
      <c s="300"/>
      <c s="300"/>
      <c s="307"/>
      <c s="308"/>
      <c s="311">
        <f t="shared" si="144"/>
        <v>0</v>
      </c>
      <c s="310">
        <f t="shared" si="145"/>
        <v>0</v>
      </c>
      <c s="309"/>
      <c s="309"/>
      <c s="315"/>
    </row>
    <row r="2283" spans="6:18" ht="15.75" hidden="1">
      <c r="F2283" s="15">
        <f t="shared" si="142"/>
        <v>0</v>
      </c>
      <c s="299">
        <f t="shared" si="143"/>
        <v>0</v>
      </c>
      <c s="300"/>
      <c s="307"/>
      <c s="300"/>
      <c s="300"/>
      <c s="307"/>
      <c s="308"/>
      <c s="311">
        <f t="shared" si="144"/>
        <v>0</v>
      </c>
      <c s="310">
        <f t="shared" si="145"/>
        <v>0</v>
      </c>
      <c s="309"/>
      <c s="309"/>
      <c s="315"/>
    </row>
    <row r="2284" spans="6:18" ht="15.75" hidden="1">
      <c r="F2284" s="15">
        <f t="shared" si="142"/>
        <v>0</v>
      </c>
      <c s="299">
        <f t="shared" si="143"/>
        <v>0</v>
      </c>
      <c s="300"/>
      <c s="307"/>
      <c s="300"/>
      <c s="300"/>
      <c s="307"/>
      <c s="308"/>
      <c s="311">
        <f t="shared" si="144"/>
        <v>0</v>
      </c>
      <c s="310">
        <f t="shared" si="145"/>
        <v>0</v>
      </c>
      <c s="309"/>
      <c s="309"/>
      <c s="315"/>
    </row>
    <row r="2285" spans="6:18" ht="15.75" hidden="1">
      <c r="F2285" s="15">
        <f t="shared" si="142"/>
        <v>0</v>
      </c>
      <c s="299">
        <f t="shared" si="143"/>
        <v>0</v>
      </c>
      <c s="300"/>
      <c s="307"/>
      <c s="300"/>
      <c s="300"/>
      <c s="307"/>
      <c s="308"/>
      <c s="311">
        <f t="shared" si="144"/>
        <v>0</v>
      </c>
      <c s="310">
        <f t="shared" si="145"/>
        <v>0</v>
      </c>
      <c s="309"/>
      <c s="309"/>
      <c s="315"/>
    </row>
    <row r="2286" spans="6:18" ht="15.75" hidden="1">
      <c r="F2286" s="15">
        <f t="shared" si="142"/>
        <v>0</v>
      </c>
      <c s="299">
        <f t="shared" si="143"/>
        <v>0</v>
      </c>
      <c s="300"/>
      <c s="307"/>
      <c s="300"/>
      <c s="300"/>
      <c s="307"/>
      <c s="308"/>
      <c s="311">
        <f t="shared" si="144"/>
        <v>0</v>
      </c>
      <c s="310">
        <f t="shared" si="145"/>
        <v>0</v>
      </c>
      <c s="309"/>
      <c s="309"/>
      <c s="315"/>
    </row>
    <row r="2287" spans="6:18" ht="15.75" hidden="1">
      <c r="F2287" s="15">
        <f t="shared" si="142"/>
        <v>0</v>
      </c>
      <c s="299">
        <f t="shared" si="143"/>
        <v>0</v>
      </c>
      <c s="300"/>
      <c s="307"/>
      <c s="300"/>
      <c s="300"/>
      <c s="307"/>
      <c s="308"/>
      <c s="311">
        <f t="shared" si="144"/>
        <v>0</v>
      </c>
      <c s="310">
        <f t="shared" si="145"/>
        <v>0</v>
      </c>
      <c s="309"/>
      <c s="309"/>
      <c s="315"/>
    </row>
    <row r="2288" spans="6:18" ht="15.75" hidden="1">
      <c r="F2288" s="15">
        <f t="shared" si="142"/>
        <v>0</v>
      </c>
      <c s="299">
        <f t="shared" si="143"/>
        <v>0</v>
      </c>
      <c s="300"/>
      <c s="307"/>
      <c s="300"/>
      <c s="300"/>
      <c s="307"/>
      <c s="308"/>
      <c s="311">
        <f t="shared" si="144"/>
        <v>0</v>
      </c>
      <c s="310">
        <f t="shared" si="145"/>
        <v>0</v>
      </c>
      <c s="309"/>
      <c s="309"/>
      <c s="315"/>
    </row>
    <row r="2289" spans="6:18" ht="15.75" hidden="1">
      <c r="F2289" s="15">
        <f t="shared" si="142"/>
        <v>0</v>
      </c>
      <c s="299">
        <f t="shared" si="143"/>
        <v>0</v>
      </c>
      <c s="300"/>
      <c s="307"/>
      <c s="300"/>
      <c s="300"/>
      <c s="307"/>
      <c s="308"/>
      <c s="311">
        <f t="shared" si="144"/>
        <v>0</v>
      </c>
      <c s="310">
        <f t="shared" si="145"/>
        <v>0</v>
      </c>
      <c s="309"/>
      <c s="309"/>
      <c s="315"/>
    </row>
    <row r="2290" spans="6:18" ht="15.75" hidden="1">
      <c r="F2290" s="15">
        <f t="shared" si="142"/>
        <v>0</v>
      </c>
      <c s="299">
        <f t="shared" si="143"/>
        <v>0</v>
      </c>
      <c s="300"/>
      <c s="307"/>
      <c s="300"/>
      <c s="300"/>
      <c s="307"/>
      <c s="308"/>
      <c s="311">
        <f t="shared" si="144"/>
        <v>0</v>
      </c>
      <c s="310">
        <f t="shared" si="145"/>
        <v>0</v>
      </c>
      <c s="309"/>
      <c s="309"/>
      <c s="315"/>
    </row>
    <row r="2291" spans="6:18" ht="15.75" hidden="1">
      <c r="F2291" s="15">
        <f t="shared" si="142"/>
        <v>0</v>
      </c>
      <c s="299">
        <f t="shared" si="143"/>
        <v>0</v>
      </c>
      <c s="300"/>
      <c s="307"/>
      <c s="300"/>
      <c s="300"/>
      <c s="307"/>
      <c s="308"/>
      <c s="311">
        <f t="shared" si="144"/>
        <v>0</v>
      </c>
      <c s="310">
        <f t="shared" si="145"/>
        <v>0</v>
      </c>
      <c s="309"/>
      <c s="309"/>
      <c s="315"/>
    </row>
    <row r="2292" spans="6:18" ht="15.75" hidden="1">
      <c r="F2292" s="15">
        <f t="shared" si="142"/>
        <v>0</v>
      </c>
      <c s="299">
        <f t="shared" si="143"/>
        <v>0</v>
      </c>
      <c s="300"/>
      <c s="307"/>
      <c s="300"/>
      <c s="300"/>
      <c s="307"/>
      <c s="308"/>
      <c s="311">
        <f t="shared" si="144"/>
        <v>0</v>
      </c>
      <c s="310">
        <f t="shared" si="145"/>
        <v>0</v>
      </c>
      <c s="309"/>
      <c s="309"/>
      <c s="315"/>
    </row>
    <row r="2293" spans="6:18" ht="15.75" hidden="1">
      <c r="F2293" s="15">
        <f t="shared" si="142"/>
        <v>0</v>
      </c>
      <c s="299">
        <f t="shared" si="143"/>
        <v>0</v>
      </c>
      <c s="300"/>
      <c s="307"/>
      <c s="300"/>
      <c s="300"/>
      <c s="307"/>
      <c s="308"/>
      <c s="311">
        <f t="shared" si="144"/>
        <v>0</v>
      </c>
      <c s="310">
        <f t="shared" si="145"/>
        <v>0</v>
      </c>
      <c s="309"/>
      <c s="309"/>
      <c s="315"/>
    </row>
    <row r="2294" spans="6:18" ht="15.75" hidden="1">
      <c r="F2294" s="15">
        <f t="shared" si="142"/>
        <v>0</v>
      </c>
      <c s="299">
        <f t="shared" si="143"/>
        <v>0</v>
      </c>
      <c s="300"/>
      <c s="307"/>
      <c s="300"/>
      <c s="300"/>
      <c s="307"/>
      <c s="308"/>
      <c s="311">
        <f t="shared" si="144"/>
        <v>0</v>
      </c>
      <c s="310">
        <f t="shared" si="145"/>
        <v>0</v>
      </c>
      <c s="309"/>
      <c s="309"/>
      <c s="315"/>
    </row>
    <row r="2295" spans="6:18" ht="15.75" hidden="1">
      <c r="F2295" s="15">
        <f t="shared" si="142"/>
        <v>0</v>
      </c>
      <c s="299">
        <f t="shared" si="143"/>
        <v>0</v>
      </c>
      <c s="300"/>
      <c s="307"/>
      <c s="300"/>
      <c s="300"/>
      <c s="307"/>
      <c s="308"/>
      <c s="311">
        <f t="shared" si="144"/>
        <v>0</v>
      </c>
      <c s="310">
        <f t="shared" si="145"/>
        <v>0</v>
      </c>
      <c s="309"/>
      <c s="309"/>
      <c s="315"/>
    </row>
    <row r="2296" spans="6:18" ht="15.75" hidden="1">
      <c r="F2296" s="15">
        <f t="shared" si="142"/>
        <v>0</v>
      </c>
      <c s="299">
        <f t="shared" si="143"/>
        <v>0</v>
      </c>
      <c s="300"/>
      <c s="307"/>
      <c s="300"/>
      <c s="300"/>
      <c s="307"/>
      <c s="308"/>
      <c s="311">
        <f t="shared" si="144"/>
        <v>0</v>
      </c>
      <c s="310">
        <f t="shared" si="145"/>
        <v>0</v>
      </c>
      <c s="309"/>
      <c s="309"/>
      <c s="315"/>
    </row>
    <row r="2297" spans="6:18" ht="15.75" hidden="1">
      <c r="F2297" s="15">
        <f t="shared" si="142"/>
        <v>0</v>
      </c>
      <c s="299">
        <f t="shared" si="143"/>
        <v>0</v>
      </c>
      <c s="300"/>
      <c s="307"/>
      <c s="300"/>
      <c s="300"/>
      <c s="307"/>
      <c s="308"/>
      <c s="311">
        <f t="shared" si="144"/>
        <v>0</v>
      </c>
      <c s="310">
        <f t="shared" si="145"/>
        <v>0</v>
      </c>
      <c s="309"/>
      <c s="309"/>
      <c s="315"/>
    </row>
    <row r="2298" spans="6:18" ht="15.75" hidden="1">
      <c r="F2298" s="15">
        <f t="shared" si="142"/>
        <v>0</v>
      </c>
      <c s="299">
        <f t="shared" si="143"/>
        <v>0</v>
      </c>
      <c s="300"/>
      <c s="307"/>
      <c s="300"/>
      <c s="300"/>
      <c s="307"/>
      <c s="308"/>
      <c s="311">
        <f t="shared" si="144"/>
        <v>0</v>
      </c>
      <c s="310">
        <f t="shared" si="145"/>
        <v>0</v>
      </c>
      <c s="309"/>
      <c s="309"/>
      <c s="315"/>
    </row>
    <row r="2299" spans="6:18" ht="15.75" hidden="1">
      <c r="F2299" s="15">
        <f t="shared" si="142"/>
        <v>0</v>
      </c>
      <c s="299">
        <f t="shared" si="143"/>
        <v>0</v>
      </c>
      <c s="300"/>
      <c s="307"/>
      <c s="300"/>
      <c s="300"/>
      <c s="307"/>
      <c s="308"/>
      <c s="311">
        <f t="shared" si="144"/>
        <v>0</v>
      </c>
      <c s="310">
        <f t="shared" si="145"/>
        <v>0</v>
      </c>
      <c s="309"/>
      <c s="309"/>
      <c s="315"/>
    </row>
    <row r="2300" spans="6:18" ht="15.75" hidden="1">
      <c r="F2300" s="15">
        <f t="shared" si="142"/>
        <v>0</v>
      </c>
      <c s="299">
        <f t="shared" si="143"/>
        <v>0</v>
      </c>
      <c s="300"/>
      <c s="307"/>
      <c s="300"/>
      <c s="300"/>
      <c s="307"/>
      <c s="308"/>
      <c s="311">
        <f t="shared" si="144"/>
        <v>0</v>
      </c>
      <c s="310">
        <f t="shared" si="145"/>
        <v>0</v>
      </c>
      <c s="309"/>
      <c s="309"/>
      <c s="315"/>
    </row>
    <row r="2301" spans="6:18" ht="15.75" hidden="1">
      <c r="F2301" s="15">
        <f t="shared" si="142"/>
        <v>0</v>
      </c>
      <c s="299">
        <f t="shared" si="143"/>
        <v>0</v>
      </c>
      <c s="300"/>
      <c s="307"/>
      <c s="300"/>
      <c s="300"/>
      <c s="307"/>
      <c s="308"/>
      <c s="311">
        <f t="shared" si="144"/>
        <v>0</v>
      </c>
      <c s="310">
        <f t="shared" si="145"/>
        <v>0</v>
      </c>
      <c s="309"/>
      <c s="309"/>
      <c s="315"/>
    </row>
    <row r="2302" spans="6:18" ht="15.75" hidden="1">
      <c r="F2302" s="15">
        <f t="shared" si="142"/>
        <v>0</v>
      </c>
      <c s="299">
        <f t="shared" si="143"/>
        <v>0</v>
      </c>
      <c s="300"/>
      <c s="307"/>
      <c s="300"/>
      <c s="300"/>
      <c s="307"/>
      <c s="308"/>
      <c s="311">
        <f t="shared" si="144"/>
        <v>0</v>
      </c>
      <c s="310">
        <f t="shared" si="145"/>
        <v>0</v>
      </c>
      <c s="309"/>
      <c s="309"/>
      <c s="315"/>
    </row>
    <row r="2303" spans="6:18" ht="15.75" hidden="1">
      <c r="F2303" s="15">
        <f t="shared" si="142"/>
        <v>0</v>
      </c>
      <c s="299">
        <f t="shared" si="143"/>
        <v>0</v>
      </c>
      <c s="300"/>
      <c s="307"/>
      <c s="300"/>
      <c s="300"/>
      <c s="307"/>
      <c s="308"/>
      <c s="311">
        <f t="shared" si="144"/>
        <v>0</v>
      </c>
      <c s="310">
        <f t="shared" si="145"/>
        <v>0</v>
      </c>
      <c s="309"/>
      <c s="309"/>
      <c s="315"/>
    </row>
    <row r="2304" spans="6:18" ht="15.75" hidden="1">
      <c r="F2304" s="15">
        <f t="shared" si="142"/>
        <v>0</v>
      </c>
      <c s="299">
        <f t="shared" si="143"/>
        <v>0</v>
      </c>
      <c s="300"/>
      <c s="307"/>
      <c s="300"/>
      <c s="300"/>
      <c s="307"/>
      <c s="308"/>
      <c s="311">
        <f t="shared" si="144"/>
        <v>0</v>
      </c>
      <c s="310">
        <f t="shared" si="145"/>
        <v>0</v>
      </c>
      <c s="309"/>
      <c s="309"/>
      <c s="315"/>
    </row>
    <row r="2305" spans="6:18" ht="15.75" hidden="1">
      <c r="F2305" s="15">
        <f t="shared" si="142"/>
        <v>0</v>
      </c>
      <c s="299">
        <f t="shared" si="143"/>
        <v>0</v>
      </c>
      <c s="300"/>
      <c s="307"/>
      <c s="300"/>
      <c s="300"/>
      <c s="307"/>
      <c s="308"/>
      <c s="311">
        <f t="shared" si="144"/>
        <v>0</v>
      </c>
      <c s="310">
        <f t="shared" si="145"/>
        <v>0</v>
      </c>
      <c s="309"/>
      <c s="309"/>
      <c s="315"/>
    </row>
    <row r="2306" spans="6:18" ht="15.75" hidden="1">
      <c r="F2306" s="15">
        <f t="shared" si="142"/>
        <v>0</v>
      </c>
      <c s="299">
        <f t="shared" si="143"/>
        <v>0</v>
      </c>
      <c s="300"/>
      <c s="307"/>
      <c s="300"/>
      <c s="300"/>
      <c s="307"/>
      <c s="308"/>
      <c s="311">
        <f t="shared" si="144"/>
        <v>0</v>
      </c>
      <c s="310">
        <f t="shared" si="145"/>
        <v>0</v>
      </c>
      <c s="309"/>
      <c s="309"/>
      <c s="315"/>
    </row>
    <row r="2307" spans="6:18" ht="15.75" hidden="1">
      <c r="F2307" s="15">
        <f t="shared" si="142"/>
        <v>0</v>
      </c>
      <c s="299">
        <f t="shared" si="143"/>
        <v>0</v>
      </c>
      <c s="300"/>
      <c s="307"/>
      <c s="300"/>
      <c s="300"/>
      <c s="307"/>
      <c s="308"/>
      <c s="311">
        <f t="shared" si="144"/>
        <v>0</v>
      </c>
      <c s="310">
        <f t="shared" si="145"/>
        <v>0</v>
      </c>
      <c s="309"/>
      <c s="309"/>
      <c s="315"/>
    </row>
    <row r="2308" spans="6:18" ht="15.75" hidden="1">
      <c r="F2308" s="15">
        <f t="shared" si="142"/>
        <v>0</v>
      </c>
      <c s="299">
        <f t="shared" si="143"/>
        <v>0</v>
      </c>
      <c s="300"/>
      <c s="307"/>
      <c s="300"/>
      <c s="300"/>
      <c s="307"/>
      <c s="308"/>
      <c s="311">
        <f t="shared" si="144"/>
        <v>0</v>
      </c>
      <c s="310">
        <f t="shared" si="145"/>
        <v>0</v>
      </c>
      <c s="309"/>
      <c s="309"/>
      <c s="315"/>
    </row>
    <row r="2309" spans="6:18" ht="15.75" hidden="1">
      <c r="F2309" s="15">
        <f t="shared" si="142"/>
        <v>0</v>
      </c>
      <c s="299">
        <f t="shared" si="143"/>
        <v>0</v>
      </c>
      <c s="300"/>
      <c s="307"/>
      <c s="300"/>
      <c s="300"/>
      <c s="307"/>
      <c s="308"/>
      <c s="311">
        <f t="shared" si="144"/>
        <v>0</v>
      </c>
      <c s="310">
        <f t="shared" si="145"/>
        <v>0</v>
      </c>
      <c s="309"/>
      <c s="309"/>
      <c s="315"/>
    </row>
    <row r="2310" spans="6:18" ht="15.75" hidden="1">
      <c r="F2310" s="15">
        <f t="shared" si="142"/>
        <v>0</v>
      </c>
      <c s="299">
        <f t="shared" si="143"/>
        <v>0</v>
      </c>
      <c s="300"/>
      <c s="307"/>
      <c s="300"/>
      <c s="300"/>
      <c s="307"/>
      <c s="308"/>
      <c s="311">
        <f t="shared" si="144"/>
        <v>0</v>
      </c>
      <c s="310">
        <f t="shared" si="145"/>
        <v>0</v>
      </c>
      <c s="309"/>
      <c s="309"/>
      <c s="315"/>
    </row>
    <row r="2311" spans="6:18" ht="15.75" hidden="1">
      <c r="F2311" s="15">
        <f t="shared" si="142"/>
        <v>0</v>
      </c>
      <c s="299">
        <f t="shared" si="143"/>
        <v>0</v>
      </c>
      <c s="300"/>
      <c s="307"/>
      <c s="300"/>
      <c s="300"/>
      <c s="307"/>
      <c s="308"/>
      <c s="311">
        <f t="shared" si="144"/>
        <v>0</v>
      </c>
      <c s="310">
        <f t="shared" si="145"/>
        <v>0</v>
      </c>
      <c s="309"/>
      <c s="309"/>
      <c s="315"/>
    </row>
    <row r="2312" spans="6:18" ht="15.75" hidden="1">
      <c r="F2312" s="15">
        <f t="shared" si="146" ref="F2312:F2375">IF(G2312&gt;=1,(IF(LEN(R2312)=0,(IF(N2312&gt;=18,1,0)),0)),0)</f>
        <v>0</v>
      </c>
      <c s="299">
        <f t="shared" si="143"/>
        <v>0</v>
      </c>
      <c s="300"/>
      <c s="307"/>
      <c s="300"/>
      <c s="300"/>
      <c s="307"/>
      <c s="308"/>
      <c s="311">
        <f t="shared" si="144"/>
        <v>0</v>
      </c>
      <c s="310">
        <f t="shared" si="145"/>
        <v>0</v>
      </c>
      <c s="309"/>
      <c s="309"/>
      <c s="315"/>
    </row>
    <row r="2313" spans="6:18" ht="15.75" hidden="1">
      <c r="F2313" s="15">
        <f t="shared" si="146"/>
        <v>0</v>
      </c>
      <c s="299">
        <f t="shared" si="147" ref="G2313:G2376">IFERROR(IF(LEN(J2313)&gt;=2,(IF(LEN(L2313)&gt;=1,1,0)),0),0)</f>
        <v>0</v>
      </c>
      <c s="300"/>
      <c s="307"/>
      <c s="300"/>
      <c s="300"/>
      <c s="307"/>
      <c s="308"/>
      <c s="311">
        <f t="shared" si="148" ref="N2313:N2376">IFERROR(IF(G2313&gt;=1,(IF(M2312&gt;=$B$1,ROUNDDOWN(($A$1-M2313)/365,0),0)),0),0)</f>
        <v>0</v>
      </c>
      <c s="310">
        <f t="shared" si="149" ref="O2313:O2376">IF(N2313&gt;=18,ROUNDDOWN((($A$1-M2313)-N2313*365)/30,0),0)</f>
        <v>0</v>
      </c>
      <c s="309"/>
      <c s="309"/>
      <c s="315"/>
    </row>
    <row r="2314" spans="6:18" ht="15.75" hidden="1">
      <c r="F2314" s="15">
        <f t="shared" si="146"/>
        <v>0</v>
      </c>
      <c s="299">
        <f t="shared" si="147"/>
        <v>0</v>
      </c>
      <c s="300"/>
      <c s="307"/>
      <c s="300"/>
      <c s="300"/>
      <c s="307"/>
      <c s="308"/>
      <c s="311">
        <f t="shared" si="148"/>
        <v>0</v>
      </c>
      <c s="310">
        <f t="shared" si="149"/>
        <v>0</v>
      </c>
      <c s="309"/>
      <c s="309"/>
      <c s="315"/>
    </row>
    <row r="2315" spans="6:18" ht="15.75" hidden="1">
      <c r="F2315" s="15">
        <f t="shared" si="146"/>
        <v>0</v>
      </c>
      <c s="299">
        <f t="shared" si="147"/>
        <v>0</v>
      </c>
      <c s="300"/>
      <c s="307"/>
      <c s="300"/>
      <c s="300"/>
      <c s="307"/>
      <c s="308"/>
      <c s="311">
        <f t="shared" si="148"/>
        <v>0</v>
      </c>
      <c s="310">
        <f t="shared" si="149"/>
        <v>0</v>
      </c>
      <c s="309"/>
      <c s="309"/>
      <c s="315"/>
    </row>
    <row r="2316" spans="6:18" ht="15.75" hidden="1">
      <c r="F2316" s="15">
        <f t="shared" si="146"/>
        <v>0</v>
      </c>
      <c s="299">
        <f t="shared" si="147"/>
        <v>0</v>
      </c>
      <c s="300"/>
      <c s="307"/>
      <c s="300"/>
      <c s="300"/>
      <c s="307"/>
      <c s="308"/>
      <c s="311">
        <f t="shared" si="148"/>
        <v>0</v>
      </c>
      <c s="310">
        <f t="shared" si="149"/>
        <v>0</v>
      </c>
      <c s="309"/>
      <c s="309"/>
      <c s="315"/>
    </row>
    <row r="2317" spans="6:18" ht="15.75" hidden="1">
      <c r="F2317" s="15">
        <f t="shared" si="146"/>
        <v>0</v>
      </c>
      <c s="299">
        <f t="shared" si="147"/>
        <v>0</v>
      </c>
      <c s="300"/>
      <c s="307"/>
      <c s="300"/>
      <c s="300"/>
      <c s="307"/>
      <c s="308"/>
      <c s="311">
        <f t="shared" si="148"/>
        <v>0</v>
      </c>
      <c s="310">
        <f t="shared" si="149"/>
        <v>0</v>
      </c>
      <c s="309"/>
      <c s="309"/>
      <c s="315"/>
    </row>
    <row r="2318" spans="6:18" ht="15.75" hidden="1">
      <c r="F2318" s="15">
        <f t="shared" si="146"/>
        <v>0</v>
      </c>
      <c s="299">
        <f t="shared" si="147"/>
        <v>0</v>
      </c>
      <c s="300"/>
      <c s="307"/>
      <c s="300"/>
      <c s="300"/>
      <c s="307"/>
      <c s="308"/>
      <c s="311">
        <f t="shared" si="148"/>
        <v>0</v>
      </c>
      <c s="310">
        <f t="shared" si="149"/>
        <v>0</v>
      </c>
      <c s="309"/>
      <c s="309"/>
      <c s="315"/>
    </row>
    <row r="2319" spans="6:18" ht="15.75" hidden="1">
      <c r="F2319" s="15">
        <f t="shared" si="146"/>
        <v>0</v>
      </c>
      <c s="299">
        <f t="shared" si="147"/>
        <v>0</v>
      </c>
      <c s="300"/>
      <c s="307"/>
      <c s="300"/>
      <c s="300"/>
      <c s="307"/>
      <c s="308"/>
      <c s="311">
        <f t="shared" si="148"/>
        <v>0</v>
      </c>
      <c s="310">
        <f t="shared" si="149"/>
        <v>0</v>
      </c>
      <c s="309"/>
      <c s="309"/>
      <c s="315"/>
    </row>
    <row r="2320" spans="6:18" ht="15.75" hidden="1">
      <c r="F2320" s="15">
        <f t="shared" si="146"/>
        <v>0</v>
      </c>
      <c s="299">
        <f t="shared" si="147"/>
        <v>0</v>
      </c>
      <c s="300"/>
      <c s="307"/>
      <c s="300"/>
      <c s="300"/>
      <c s="307"/>
      <c s="308"/>
      <c s="311">
        <f t="shared" si="148"/>
        <v>0</v>
      </c>
      <c s="310">
        <f t="shared" si="149"/>
        <v>0</v>
      </c>
      <c s="309"/>
      <c s="309"/>
      <c s="315"/>
    </row>
    <row r="2321" spans="6:18" ht="15.75" hidden="1">
      <c r="F2321" s="15">
        <f t="shared" si="146"/>
        <v>0</v>
      </c>
      <c s="299">
        <f t="shared" si="147"/>
        <v>0</v>
      </c>
      <c s="300"/>
      <c s="307"/>
      <c s="300"/>
      <c s="300"/>
      <c s="307"/>
      <c s="308"/>
      <c s="311">
        <f t="shared" si="148"/>
        <v>0</v>
      </c>
      <c s="310">
        <f t="shared" si="149"/>
        <v>0</v>
      </c>
      <c s="309"/>
      <c s="309"/>
      <c s="315"/>
    </row>
    <row r="2322" spans="6:18" ht="15.75" hidden="1">
      <c r="F2322" s="15">
        <f t="shared" si="146"/>
        <v>0</v>
      </c>
      <c s="299">
        <f t="shared" si="147"/>
        <v>0</v>
      </c>
      <c s="300"/>
      <c s="307"/>
      <c s="300"/>
      <c s="300"/>
      <c s="307"/>
      <c s="308"/>
      <c s="311">
        <f t="shared" si="148"/>
        <v>0</v>
      </c>
      <c s="310">
        <f t="shared" si="149"/>
        <v>0</v>
      </c>
      <c s="309"/>
      <c s="309"/>
      <c s="315"/>
    </row>
    <row r="2323" spans="6:18" ht="15.75" hidden="1">
      <c r="F2323" s="15">
        <f t="shared" si="146"/>
        <v>0</v>
      </c>
      <c s="299">
        <f t="shared" si="147"/>
        <v>0</v>
      </c>
      <c s="300"/>
      <c s="307"/>
      <c s="300"/>
      <c s="300"/>
      <c s="307"/>
      <c s="308"/>
      <c s="311">
        <f t="shared" si="148"/>
        <v>0</v>
      </c>
      <c s="310">
        <f t="shared" si="149"/>
        <v>0</v>
      </c>
      <c s="309"/>
      <c s="309"/>
      <c s="315"/>
    </row>
    <row r="2324" spans="6:18" ht="15.75" hidden="1">
      <c r="F2324" s="15">
        <f t="shared" si="146"/>
        <v>0</v>
      </c>
      <c s="299">
        <f t="shared" si="147"/>
        <v>0</v>
      </c>
      <c s="300"/>
      <c s="307"/>
      <c s="300"/>
      <c s="300"/>
      <c s="307"/>
      <c s="308"/>
      <c s="311">
        <f t="shared" si="148"/>
        <v>0</v>
      </c>
      <c s="310">
        <f t="shared" si="149"/>
        <v>0</v>
      </c>
      <c s="309"/>
      <c s="309"/>
      <c s="315"/>
    </row>
    <row r="2325" spans="6:18" ht="15.75" hidden="1">
      <c r="F2325" s="15">
        <f t="shared" si="146"/>
        <v>0</v>
      </c>
      <c s="299">
        <f t="shared" si="147"/>
        <v>0</v>
      </c>
      <c s="300"/>
      <c s="307"/>
      <c s="300"/>
      <c s="300"/>
      <c s="307"/>
      <c s="308"/>
      <c s="311">
        <f t="shared" si="148"/>
        <v>0</v>
      </c>
      <c s="310">
        <f t="shared" si="149"/>
        <v>0</v>
      </c>
      <c s="309"/>
      <c s="309"/>
      <c s="315"/>
    </row>
    <row r="2326" spans="6:18" ht="15.75" hidden="1">
      <c r="F2326" s="15">
        <f t="shared" si="146"/>
        <v>0</v>
      </c>
      <c s="299">
        <f t="shared" si="147"/>
        <v>0</v>
      </c>
      <c s="300"/>
      <c s="307"/>
      <c s="300"/>
      <c s="300"/>
      <c s="307"/>
      <c s="308"/>
      <c s="311">
        <f t="shared" si="148"/>
        <v>0</v>
      </c>
      <c s="310">
        <f t="shared" si="149"/>
        <v>0</v>
      </c>
      <c s="309"/>
      <c s="309"/>
      <c s="315"/>
    </row>
    <row r="2327" spans="6:18" ht="15.75" hidden="1">
      <c r="F2327" s="15">
        <f t="shared" si="146"/>
        <v>0</v>
      </c>
      <c s="299">
        <f t="shared" si="147"/>
        <v>0</v>
      </c>
      <c s="300"/>
      <c s="307"/>
      <c s="300"/>
      <c s="300"/>
      <c s="307"/>
      <c s="308"/>
      <c s="311">
        <f t="shared" si="148"/>
        <v>0</v>
      </c>
      <c s="310">
        <f t="shared" si="149"/>
        <v>0</v>
      </c>
      <c s="309"/>
      <c s="309"/>
      <c s="315"/>
    </row>
    <row r="2328" spans="6:18" ht="15.75" hidden="1">
      <c r="F2328" s="15">
        <f t="shared" si="146"/>
        <v>0</v>
      </c>
      <c s="299">
        <f t="shared" si="147"/>
        <v>0</v>
      </c>
      <c s="300"/>
      <c s="307"/>
      <c s="300"/>
      <c s="300"/>
      <c s="307"/>
      <c s="308"/>
      <c s="311">
        <f t="shared" si="148"/>
        <v>0</v>
      </c>
      <c s="310">
        <f t="shared" si="149"/>
        <v>0</v>
      </c>
      <c s="309"/>
      <c s="309"/>
      <c s="315"/>
    </row>
    <row r="2329" spans="6:18" ht="15.75" hidden="1">
      <c r="F2329" s="15">
        <f t="shared" si="146"/>
        <v>0</v>
      </c>
      <c s="299">
        <f t="shared" si="147"/>
        <v>0</v>
      </c>
      <c s="300"/>
      <c s="307"/>
      <c s="300"/>
      <c s="300"/>
      <c s="307"/>
      <c s="308"/>
      <c s="311">
        <f t="shared" si="148"/>
        <v>0</v>
      </c>
      <c s="310">
        <f t="shared" si="149"/>
        <v>0</v>
      </c>
      <c s="309"/>
      <c s="309"/>
      <c s="315"/>
    </row>
    <row r="2330" spans="6:18" ht="15.75" hidden="1">
      <c r="F2330" s="15">
        <f t="shared" si="146"/>
        <v>0</v>
      </c>
      <c s="299">
        <f t="shared" si="147"/>
        <v>0</v>
      </c>
      <c s="300"/>
      <c s="307"/>
      <c s="300"/>
      <c s="300"/>
      <c s="307"/>
      <c s="308"/>
      <c s="311">
        <f t="shared" si="148"/>
        <v>0</v>
      </c>
      <c s="310">
        <f t="shared" si="149"/>
        <v>0</v>
      </c>
      <c s="309"/>
      <c s="309"/>
      <c s="315"/>
    </row>
    <row r="2331" spans="6:18" ht="15.75" hidden="1">
      <c r="F2331" s="15">
        <f t="shared" si="146"/>
        <v>0</v>
      </c>
      <c s="299">
        <f t="shared" si="147"/>
        <v>0</v>
      </c>
      <c s="300"/>
      <c s="307"/>
      <c s="300"/>
      <c s="300"/>
      <c s="307"/>
      <c s="308"/>
      <c s="311">
        <f t="shared" si="148"/>
        <v>0</v>
      </c>
      <c s="310">
        <f t="shared" si="149"/>
        <v>0</v>
      </c>
      <c s="309"/>
      <c s="309"/>
      <c s="315"/>
    </row>
    <row r="2332" spans="6:18" ht="15.75" hidden="1">
      <c r="F2332" s="15">
        <f t="shared" si="146"/>
        <v>0</v>
      </c>
      <c s="299">
        <f t="shared" si="147"/>
        <v>0</v>
      </c>
      <c s="300"/>
      <c s="307"/>
      <c s="300"/>
      <c s="300"/>
      <c s="307"/>
      <c s="308"/>
      <c s="311">
        <f t="shared" si="148"/>
        <v>0</v>
      </c>
      <c s="310">
        <f t="shared" si="149"/>
        <v>0</v>
      </c>
      <c s="309"/>
      <c s="309"/>
      <c s="315"/>
    </row>
    <row r="2333" spans="6:18" ht="15.75" hidden="1">
      <c r="F2333" s="15">
        <f t="shared" si="146"/>
        <v>0</v>
      </c>
      <c s="299">
        <f t="shared" si="147"/>
        <v>0</v>
      </c>
      <c s="300"/>
      <c s="307"/>
      <c s="300"/>
      <c s="300"/>
      <c s="307"/>
      <c s="308"/>
      <c s="311">
        <f t="shared" si="148"/>
        <v>0</v>
      </c>
      <c s="310">
        <f t="shared" si="149"/>
        <v>0</v>
      </c>
      <c s="309"/>
      <c s="309"/>
      <c s="315"/>
    </row>
    <row r="2334" spans="6:18" ht="15.75" hidden="1">
      <c r="F2334" s="15">
        <f t="shared" si="146"/>
        <v>0</v>
      </c>
      <c s="299">
        <f t="shared" si="147"/>
        <v>0</v>
      </c>
      <c s="300"/>
      <c s="307"/>
      <c s="300"/>
      <c s="300"/>
      <c s="307"/>
      <c s="308"/>
      <c s="311">
        <f t="shared" si="148"/>
        <v>0</v>
      </c>
      <c s="310">
        <f t="shared" si="149"/>
        <v>0</v>
      </c>
      <c s="309"/>
      <c s="309"/>
      <c s="315"/>
    </row>
    <row r="2335" spans="6:18" ht="15.75" hidden="1">
      <c r="F2335" s="15">
        <f t="shared" si="146"/>
        <v>0</v>
      </c>
      <c s="299">
        <f t="shared" si="147"/>
        <v>0</v>
      </c>
      <c s="300"/>
      <c s="307"/>
      <c s="300"/>
      <c s="300"/>
      <c s="307"/>
      <c s="308"/>
      <c s="311">
        <f t="shared" si="148"/>
        <v>0</v>
      </c>
      <c s="310">
        <f t="shared" si="149"/>
        <v>0</v>
      </c>
      <c s="309"/>
      <c s="309"/>
      <c s="315"/>
    </row>
    <row r="2336" spans="6:18" ht="15.75" hidden="1">
      <c r="F2336" s="15">
        <f t="shared" si="146"/>
        <v>0</v>
      </c>
      <c s="299">
        <f t="shared" si="147"/>
        <v>0</v>
      </c>
      <c s="300"/>
      <c s="307"/>
      <c s="300"/>
      <c s="300"/>
      <c s="307"/>
      <c s="308"/>
      <c s="311">
        <f t="shared" si="148"/>
        <v>0</v>
      </c>
      <c s="310">
        <f t="shared" si="149"/>
        <v>0</v>
      </c>
      <c s="309"/>
      <c s="309"/>
      <c s="315"/>
    </row>
    <row r="2337" spans="6:18" ht="15.75" hidden="1">
      <c r="F2337" s="15">
        <f t="shared" si="146"/>
        <v>0</v>
      </c>
      <c s="299">
        <f t="shared" si="147"/>
        <v>0</v>
      </c>
      <c s="300"/>
      <c s="307"/>
      <c s="300"/>
      <c s="300"/>
      <c s="307"/>
      <c s="308"/>
      <c s="311">
        <f t="shared" si="148"/>
        <v>0</v>
      </c>
      <c s="310">
        <f t="shared" si="149"/>
        <v>0</v>
      </c>
      <c s="309"/>
      <c s="309"/>
      <c s="315"/>
    </row>
    <row r="2338" spans="6:18" ht="15.75" hidden="1">
      <c r="F2338" s="15">
        <f t="shared" si="146"/>
        <v>0</v>
      </c>
      <c s="299">
        <f t="shared" si="147"/>
        <v>0</v>
      </c>
      <c s="300"/>
      <c s="307"/>
      <c s="300"/>
      <c s="300"/>
      <c s="307"/>
      <c s="308"/>
      <c s="311">
        <f t="shared" si="148"/>
        <v>0</v>
      </c>
      <c s="310">
        <f t="shared" si="149"/>
        <v>0</v>
      </c>
      <c s="309"/>
      <c s="309"/>
      <c s="315"/>
    </row>
    <row r="2339" spans="6:18" ht="15.75" hidden="1">
      <c r="F2339" s="15">
        <f t="shared" si="146"/>
        <v>0</v>
      </c>
      <c s="299">
        <f t="shared" si="147"/>
        <v>0</v>
      </c>
      <c s="300"/>
      <c s="307"/>
      <c s="300"/>
      <c s="300"/>
      <c s="307"/>
      <c s="308"/>
      <c s="311">
        <f t="shared" si="148"/>
        <v>0</v>
      </c>
      <c s="310">
        <f t="shared" si="149"/>
        <v>0</v>
      </c>
      <c s="309"/>
      <c s="309"/>
      <c s="315"/>
    </row>
    <row r="2340" spans="6:18" ht="15.75" hidden="1">
      <c r="F2340" s="15">
        <f t="shared" si="146"/>
        <v>0</v>
      </c>
      <c s="299">
        <f t="shared" si="147"/>
        <v>0</v>
      </c>
      <c s="300"/>
      <c s="307"/>
      <c s="300"/>
      <c s="300"/>
      <c s="307"/>
      <c s="308"/>
      <c s="311">
        <f t="shared" si="148"/>
        <v>0</v>
      </c>
      <c s="310">
        <f t="shared" si="149"/>
        <v>0</v>
      </c>
      <c s="309"/>
      <c s="309"/>
      <c s="315"/>
    </row>
    <row r="2341" spans="6:18" ht="15.75" hidden="1">
      <c r="F2341" s="15">
        <f t="shared" si="146"/>
        <v>0</v>
      </c>
      <c s="299">
        <f t="shared" si="147"/>
        <v>0</v>
      </c>
      <c s="300"/>
      <c s="307"/>
      <c s="300"/>
      <c s="300"/>
      <c s="307"/>
      <c s="308"/>
      <c s="311">
        <f t="shared" si="148"/>
        <v>0</v>
      </c>
      <c s="310">
        <f t="shared" si="149"/>
        <v>0</v>
      </c>
      <c s="309"/>
      <c s="309"/>
      <c s="315"/>
    </row>
    <row r="2342" spans="6:18" ht="15.75" hidden="1">
      <c r="F2342" s="15">
        <f t="shared" si="146"/>
        <v>0</v>
      </c>
      <c s="299">
        <f t="shared" si="147"/>
        <v>0</v>
      </c>
      <c s="300"/>
      <c s="307"/>
      <c s="300"/>
      <c s="300"/>
      <c s="307"/>
      <c s="308"/>
      <c s="311">
        <f t="shared" si="148"/>
        <v>0</v>
      </c>
      <c s="310">
        <f t="shared" si="149"/>
        <v>0</v>
      </c>
      <c s="309"/>
      <c s="309"/>
      <c s="315"/>
    </row>
    <row r="2343" spans="6:18" ht="15.75" hidden="1">
      <c r="F2343" s="15">
        <f t="shared" si="146"/>
        <v>0</v>
      </c>
      <c s="299">
        <f t="shared" si="147"/>
        <v>0</v>
      </c>
      <c s="300"/>
      <c s="307"/>
      <c s="300"/>
      <c s="300"/>
      <c s="307"/>
      <c s="308"/>
      <c s="311">
        <f t="shared" si="148"/>
        <v>0</v>
      </c>
      <c s="310">
        <f t="shared" si="149"/>
        <v>0</v>
      </c>
      <c s="309"/>
      <c s="309"/>
      <c s="315"/>
    </row>
    <row r="2344" spans="6:18" ht="15.75" hidden="1">
      <c r="F2344" s="15">
        <f t="shared" si="146"/>
        <v>0</v>
      </c>
      <c s="299">
        <f t="shared" si="147"/>
        <v>0</v>
      </c>
      <c s="300"/>
      <c s="307"/>
      <c s="300"/>
      <c s="300"/>
      <c s="307"/>
      <c s="308"/>
      <c s="311">
        <f t="shared" si="148"/>
        <v>0</v>
      </c>
      <c s="310">
        <f t="shared" si="149"/>
        <v>0</v>
      </c>
      <c s="309"/>
      <c s="309"/>
      <c s="315"/>
    </row>
    <row r="2345" spans="6:18" ht="15.75" hidden="1">
      <c r="F2345" s="15">
        <f t="shared" si="146"/>
        <v>0</v>
      </c>
      <c s="299">
        <f t="shared" si="147"/>
        <v>0</v>
      </c>
      <c s="300"/>
      <c s="307"/>
      <c s="300"/>
      <c s="300"/>
      <c s="307"/>
      <c s="308"/>
      <c s="311">
        <f t="shared" si="148"/>
        <v>0</v>
      </c>
      <c s="310">
        <f t="shared" si="149"/>
        <v>0</v>
      </c>
      <c s="309"/>
      <c s="309"/>
      <c s="315"/>
    </row>
    <row r="2346" spans="6:18" ht="15.75" hidden="1">
      <c r="F2346" s="15">
        <f t="shared" si="146"/>
        <v>0</v>
      </c>
      <c s="299">
        <f t="shared" si="147"/>
        <v>0</v>
      </c>
      <c s="300"/>
      <c s="307"/>
      <c s="300"/>
      <c s="300"/>
      <c s="307"/>
      <c s="308"/>
      <c s="311">
        <f t="shared" si="148"/>
        <v>0</v>
      </c>
      <c s="310">
        <f t="shared" si="149"/>
        <v>0</v>
      </c>
      <c s="309"/>
      <c s="309"/>
      <c s="315"/>
    </row>
    <row r="2347" spans="6:18" ht="15.75" hidden="1">
      <c r="F2347" s="15">
        <f t="shared" si="146"/>
        <v>0</v>
      </c>
      <c s="299">
        <f t="shared" si="147"/>
        <v>0</v>
      </c>
      <c s="300"/>
      <c s="307"/>
      <c s="300"/>
      <c s="300"/>
      <c s="307"/>
      <c s="308"/>
      <c s="311">
        <f t="shared" si="148"/>
        <v>0</v>
      </c>
      <c s="310">
        <f t="shared" si="149"/>
        <v>0</v>
      </c>
      <c s="309"/>
      <c s="309"/>
      <c s="315"/>
    </row>
    <row r="2348" spans="6:18" ht="15.75" hidden="1">
      <c r="F2348" s="15">
        <f t="shared" si="146"/>
        <v>0</v>
      </c>
      <c s="299">
        <f t="shared" si="147"/>
        <v>0</v>
      </c>
      <c s="300"/>
      <c s="307"/>
      <c s="300"/>
      <c s="300"/>
      <c s="307"/>
      <c s="308"/>
      <c s="311">
        <f t="shared" si="148"/>
        <v>0</v>
      </c>
      <c s="310">
        <f t="shared" si="149"/>
        <v>0</v>
      </c>
      <c s="309"/>
      <c s="309"/>
      <c s="315"/>
    </row>
    <row r="2349" spans="6:18" ht="15.75" hidden="1">
      <c r="F2349" s="15">
        <f t="shared" si="146"/>
        <v>0</v>
      </c>
      <c s="299">
        <f t="shared" si="147"/>
        <v>0</v>
      </c>
      <c s="300"/>
      <c s="307"/>
      <c s="300"/>
      <c s="300"/>
      <c s="307"/>
      <c s="308"/>
      <c s="311">
        <f t="shared" si="148"/>
        <v>0</v>
      </c>
      <c s="310">
        <f t="shared" si="149"/>
        <v>0</v>
      </c>
      <c s="309"/>
      <c s="309"/>
      <c s="315"/>
    </row>
    <row r="2350" spans="6:18" ht="15.75" hidden="1">
      <c r="F2350" s="15">
        <f t="shared" si="146"/>
        <v>0</v>
      </c>
      <c s="299">
        <f t="shared" si="147"/>
        <v>0</v>
      </c>
      <c s="300"/>
      <c s="307"/>
      <c s="300"/>
      <c s="300"/>
      <c s="307"/>
      <c s="308"/>
      <c s="311">
        <f t="shared" si="148"/>
        <v>0</v>
      </c>
      <c s="310">
        <f t="shared" si="149"/>
        <v>0</v>
      </c>
      <c s="309"/>
      <c s="309"/>
      <c s="315"/>
    </row>
    <row r="2351" spans="6:18" ht="15.75" hidden="1">
      <c r="F2351" s="15">
        <f t="shared" si="146"/>
        <v>0</v>
      </c>
      <c s="299">
        <f t="shared" si="147"/>
        <v>0</v>
      </c>
      <c s="300"/>
      <c s="307"/>
      <c s="300"/>
      <c s="300"/>
      <c s="307"/>
      <c s="308"/>
      <c s="311">
        <f t="shared" si="148"/>
        <v>0</v>
      </c>
      <c s="310">
        <f t="shared" si="149"/>
        <v>0</v>
      </c>
      <c s="309"/>
      <c s="309"/>
      <c s="315"/>
    </row>
    <row r="2352" spans="6:18" ht="15.75" hidden="1">
      <c r="F2352" s="15">
        <f t="shared" si="146"/>
        <v>0</v>
      </c>
      <c s="299">
        <f t="shared" si="147"/>
        <v>0</v>
      </c>
      <c s="300"/>
      <c s="307"/>
      <c s="300"/>
      <c s="300"/>
      <c s="307"/>
      <c s="308"/>
      <c s="311">
        <f t="shared" si="148"/>
        <v>0</v>
      </c>
      <c s="310">
        <f t="shared" si="149"/>
        <v>0</v>
      </c>
      <c s="309"/>
      <c s="309"/>
      <c s="315"/>
    </row>
    <row r="2353" spans="6:18" ht="15.75" hidden="1">
      <c r="F2353" s="15">
        <f t="shared" si="146"/>
        <v>0</v>
      </c>
      <c s="299">
        <f t="shared" si="147"/>
        <v>0</v>
      </c>
      <c s="300"/>
      <c s="307"/>
      <c s="300"/>
      <c s="300"/>
      <c s="307"/>
      <c s="308"/>
      <c s="311">
        <f t="shared" si="148"/>
        <v>0</v>
      </c>
      <c s="310">
        <f t="shared" si="149"/>
        <v>0</v>
      </c>
      <c s="309"/>
      <c s="309"/>
      <c s="315"/>
    </row>
    <row r="2354" spans="6:18" ht="15.75" hidden="1">
      <c r="F2354" s="15">
        <f t="shared" si="146"/>
        <v>0</v>
      </c>
      <c s="299">
        <f t="shared" si="147"/>
        <v>0</v>
      </c>
      <c s="300"/>
      <c s="307"/>
      <c s="300"/>
      <c s="300"/>
      <c s="307"/>
      <c s="308"/>
      <c s="311">
        <f t="shared" si="148"/>
        <v>0</v>
      </c>
      <c s="310">
        <f t="shared" si="149"/>
        <v>0</v>
      </c>
      <c s="309"/>
      <c s="309"/>
      <c s="315"/>
    </row>
    <row r="2355" spans="6:18" ht="15.75" hidden="1">
      <c r="F2355" s="15">
        <f t="shared" si="146"/>
        <v>0</v>
      </c>
      <c s="299">
        <f t="shared" si="147"/>
        <v>0</v>
      </c>
      <c s="300"/>
      <c s="307"/>
      <c s="300"/>
      <c s="300"/>
      <c s="307"/>
      <c s="308"/>
      <c s="311">
        <f t="shared" si="148"/>
        <v>0</v>
      </c>
      <c s="310">
        <f t="shared" si="149"/>
        <v>0</v>
      </c>
      <c s="309"/>
      <c s="309"/>
      <c s="315"/>
    </row>
    <row r="2356" spans="6:18" ht="15.75" hidden="1">
      <c r="F2356" s="15">
        <f t="shared" si="146"/>
        <v>0</v>
      </c>
      <c s="299">
        <f t="shared" si="147"/>
        <v>0</v>
      </c>
      <c s="300"/>
      <c s="307"/>
      <c s="300"/>
      <c s="300"/>
      <c s="307"/>
      <c s="308"/>
      <c s="311">
        <f t="shared" si="148"/>
        <v>0</v>
      </c>
      <c s="310">
        <f t="shared" si="149"/>
        <v>0</v>
      </c>
      <c s="309"/>
      <c s="309"/>
      <c s="315"/>
    </row>
    <row r="2357" spans="6:18" ht="15.75" hidden="1">
      <c r="F2357" s="15">
        <f t="shared" si="146"/>
        <v>0</v>
      </c>
      <c s="299">
        <f t="shared" si="147"/>
        <v>0</v>
      </c>
      <c s="300"/>
      <c s="307"/>
      <c s="300"/>
      <c s="300"/>
      <c s="307"/>
      <c s="308"/>
      <c s="311">
        <f t="shared" si="148"/>
        <v>0</v>
      </c>
      <c s="310">
        <f t="shared" si="149"/>
        <v>0</v>
      </c>
      <c s="309"/>
      <c s="309"/>
      <c s="315"/>
    </row>
    <row r="2358" spans="6:18" ht="15.75" hidden="1">
      <c r="F2358" s="15">
        <f t="shared" si="146"/>
        <v>0</v>
      </c>
      <c s="299">
        <f t="shared" si="147"/>
        <v>0</v>
      </c>
      <c s="300"/>
      <c s="307"/>
      <c s="300"/>
      <c s="300"/>
      <c s="307"/>
      <c s="308"/>
      <c s="311">
        <f t="shared" si="148"/>
        <v>0</v>
      </c>
      <c s="310">
        <f t="shared" si="149"/>
        <v>0</v>
      </c>
      <c s="309"/>
      <c s="309"/>
      <c s="315"/>
    </row>
    <row r="2359" spans="6:18" ht="15.75" hidden="1">
      <c r="F2359" s="15">
        <f t="shared" si="146"/>
        <v>0</v>
      </c>
      <c s="299">
        <f t="shared" si="147"/>
        <v>0</v>
      </c>
      <c s="300"/>
      <c s="307"/>
      <c s="300"/>
      <c s="300"/>
      <c s="307"/>
      <c s="308"/>
      <c s="311">
        <f t="shared" si="148"/>
        <v>0</v>
      </c>
      <c s="310">
        <f t="shared" si="149"/>
        <v>0</v>
      </c>
      <c s="309"/>
      <c s="309"/>
      <c s="315"/>
    </row>
    <row r="2360" spans="6:18" ht="15.75" hidden="1">
      <c r="F2360" s="15">
        <f t="shared" si="146"/>
        <v>0</v>
      </c>
      <c s="299">
        <f t="shared" si="147"/>
        <v>0</v>
      </c>
      <c s="300"/>
      <c s="307"/>
      <c s="300"/>
      <c s="300"/>
      <c s="307"/>
      <c s="308"/>
      <c s="311">
        <f t="shared" si="148"/>
        <v>0</v>
      </c>
      <c s="310">
        <f t="shared" si="149"/>
        <v>0</v>
      </c>
      <c s="309"/>
      <c s="309"/>
      <c s="315"/>
    </row>
    <row r="2361" spans="6:18" ht="15.75" hidden="1">
      <c r="F2361" s="15">
        <f t="shared" si="146"/>
        <v>0</v>
      </c>
      <c s="299">
        <f t="shared" si="147"/>
        <v>0</v>
      </c>
      <c s="300"/>
      <c s="307"/>
      <c s="300"/>
      <c s="300"/>
      <c s="307"/>
      <c s="308"/>
      <c s="311">
        <f t="shared" si="148"/>
        <v>0</v>
      </c>
      <c s="310">
        <f t="shared" si="149"/>
        <v>0</v>
      </c>
      <c s="309"/>
      <c s="309"/>
      <c s="315"/>
    </row>
    <row r="2362" spans="6:18" ht="15.75" hidden="1">
      <c r="F2362" s="15">
        <f t="shared" si="146"/>
        <v>0</v>
      </c>
      <c s="299">
        <f t="shared" si="147"/>
        <v>0</v>
      </c>
      <c s="300"/>
      <c s="307"/>
      <c s="300"/>
      <c s="300"/>
      <c s="307"/>
      <c s="308"/>
      <c s="311">
        <f t="shared" si="148"/>
        <v>0</v>
      </c>
      <c s="310">
        <f t="shared" si="149"/>
        <v>0</v>
      </c>
      <c s="309"/>
      <c s="309"/>
      <c s="315"/>
    </row>
    <row r="2363" spans="6:18" ht="15.75" hidden="1">
      <c r="F2363" s="15">
        <f t="shared" si="146"/>
        <v>0</v>
      </c>
      <c s="299">
        <f t="shared" si="147"/>
        <v>0</v>
      </c>
      <c s="300"/>
      <c s="307"/>
      <c s="300"/>
      <c s="300"/>
      <c s="307"/>
      <c s="308"/>
      <c s="311">
        <f t="shared" si="148"/>
        <v>0</v>
      </c>
      <c s="310">
        <f t="shared" si="149"/>
        <v>0</v>
      </c>
      <c s="309"/>
      <c s="309"/>
      <c s="315"/>
    </row>
    <row r="2364" spans="6:18" ht="15.75" hidden="1">
      <c r="F2364" s="15">
        <f t="shared" si="146"/>
        <v>0</v>
      </c>
      <c s="299">
        <f t="shared" si="147"/>
        <v>0</v>
      </c>
      <c s="300"/>
      <c s="307"/>
      <c s="300"/>
      <c s="300"/>
      <c s="307"/>
      <c s="308"/>
      <c s="311">
        <f t="shared" si="148"/>
        <v>0</v>
      </c>
      <c s="310">
        <f t="shared" si="149"/>
        <v>0</v>
      </c>
      <c s="309"/>
      <c s="309"/>
      <c s="315"/>
    </row>
    <row r="2365" spans="6:18" ht="15.75" hidden="1">
      <c r="F2365" s="15">
        <f t="shared" si="146"/>
        <v>0</v>
      </c>
      <c s="299">
        <f t="shared" si="147"/>
        <v>0</v>
      </c>
      <c s="300"/>
      <c s="307"/>
      <c s="300"/>
      <c s="300"/>
      <c s="307"/>
      <c s="308"/>
      <c s="311">
        <f t="shared" si="148"/>
        <v>0</v>
      </c>
      <c s="310">
        <f t="shared" si="149"/>
        <v>0</v>
      </c>
      <c s="309"/>
      <c s="309"/>
      <c s="315"/>
    </row>
    <row r="2366" spans="6:18" ht="15.75" hidden="1">
      <c r="F2366" s="15">
        <f t="shared" si="146"/>
        <v>0</v>
      </c>
      <c s="299">
        <f t="shared" si="147"/>
        <v>0</v>
      </c>
      <c s="300"/>
      <c s="307"/>
      <c s="300"/>
      <c s="300"/>
      <c s="307"/>
      <c s="308"/>
      <c s="311">
        <f t="shared" si="148"/>
        <v>0</v>
      </c>
      <c s="310">
        <f t="shared" si="149"/>
        <v>0</v>
      </c>
      <c s="309"/>
      <c s="309"/>
      <c s="315"/>
    </row>
    <row r="2367" spans="6:18" ht="15.75" hidden="1">
      <c r="F2367" s="15">
        <f t="shared" si="146"/>
        <v>0</v>
      </c>
      <c s="299">
        <f t="shared" si="147"/>
        <v>0</v>
      </c>
      <c s="300"/>
      <c s="307"/>
      <c s="300"/>
      <c s="300"/>
      <c s="307"/>
      <c s="308"/>
      <c s="311">
        <f t="shared" si="148"/>
        <v>0</v>
      </c>
      <c s="310">
        <f t="shared" si="149"/>
        <v>0</v>
      </c>
      <c s="309"/>
      <c s="309"/>
      <c s="315"/>
    </row>
    <row r="2368" spans="6:18" ht="15.75" hidden="1">
      <c r="F2368" s="15">
        <f t="shared" si="146"/>
        <v>0</v>
      </c>
      <c s="299">
        <f t="shared" si="147"/>
        <v>0</v>
      </c>
      <c s="300"/>
      <c s="307"/>
      <c s="300"/>
      <c s="300"/>
      <c s="307"/>
      <c s="308"/>
      <c s="311">
        <f t="shared" si="148"/>
        <v>0</v>
      </c>
      <c s="310">
        <f t="shared" si="149"/>
        <v>0</v>
      </c>
      <c s="309"/>
      <c s="309"/>
      <c s="315"/>
    </row>
    <row r="2369" spans="6:18" ht="15.75" hidden="1">
      <c r="F2369" s="15">
        <f t="shared" si="146"/>
        <v>0</v>
      </c>
      <c s="299">
        <f t="shared" si="147"/>
        <v>0</v>
      </c>
      <c s="300"/>
      <c s="307"/>
      <c s="300"/>
      <c s="300"/>
      <c s="307"/>
      <c s="308"/>
      <c s="311">
        <f t="shared" si="148"/>
        <v>0</v>
      </c>
      <c s="310">
        <f t="shared" si="149"/>
        <v>0</v>
      </c>
      <c s="309"/>
      <c s="309"/>
      <c s="315"/>
    </row>
    <row r="2370" spans="6:18" ht="15.75" hidden="1">
      <c r="F2370" s="15">
        <f t="shared" si="146"/>
        <v>0</v>
      </c>
      <c s="299">
        <f t="shared" si="147"/>
        <v>0</v>
      </c>
      <c s="300"/>
      <c s="307"/>
      <c s="300"/>
      <c s="300"/>
      <c s="307"/>
      <c s="308"/>
      <c s="311">
        <f t="shared" si="148"/>
        <v>0</v>
      </c>
      <c s="310">
        <f t="shared" si="149"/>
        <v>0</v>
      </c>
      <c s="309"/>
      <c s="309"/>
      <c s="315"/>
    </row>
    <row r="2371" spans="6:18" ht="15.75" hidden="1">
      <c r="F2371" s="15">
        <f t="shared" si="146"/>
        <v>0</v>
      </c>
      <c s="299">
        <f t="shared" si="147"/>
        <v>0</v>
      </c>
      <c s="300"/>
      <c s="307"/>
      <c s="300"/>
      <c s="300"/>
      <c s="307"/>
      <c s="308"/>
      <c s="311">
        <f t="shared" si="148"/>
        <v>0</v>
      </c>
      <c s="310">
        <f t="shared" si="149"/>
        <v>0</v>
      </c>
      <c s="309"/>
      <c s="309"/>
      <c s="315"/>
    </row>
    <row r="2372" spans="6:18" ht="15.75" hidden="1">
      <c r="F2372" s="15">
        <f t="shared" si="146"/>
        <v>0</v>
      </c>
      <c s="299">
        <f t="shared" si="147"/>
        <v>0</v>
      </c>
      <c s="300"/>
      <c s="307"/>
      <c s="300"/>
      <c s="300"/>
      <c s="307"/>
      <c s="308"/>
      <c s="311">
        <f t="shared" si="148"/>
        <v>0</v>
      </c>
      <c s="310">
        <f t="shared" si="149"/>
        <v>0</v>
      </c>
      <c s="309"/>
      <c s="309"/>
      <c s="315"/>
    </row>
    <row r="2373" spans="6:18" ht="15.75" hidden="1">
      <c r="F2373" s="15">
        <f t="shared" si="146"/>
        <v>0</v>
      </c>
      <c s="299">
        <f t="shared" si="147"/>
        <v>0</v>
      </c>
      <c s="300"/>
      <c s="307"/>
      <c s="300"/>
      <c s="300"/>
      <c s="307"/>
      <c s="308"/>
      <c s="311">
        <f t="shared" si="148"/>
        <v>0</v>
      </c>
      <c s="310">
        <f t="shared" si="149"/>
        <v>0</v>
      </c>
      <c s="309"/>
      <c s="309"/>
      <c s="315"/>
    </row>
    <row r="2374" spans="6:18" ht="15.75" hidden="1">
      <c r="F2374" s="15">
        <f t="shared" si="146"/>
        <v>0</v>
      </c>
      <c s="299">
        <f t="shared" si="147"/>
        <v>0</v>
      </c>
      <c s="300"/>
      <c s="307"/>
      <c s="300"/>
      <c s="300"/>
      <c s="307"/>
      <c s="308"/>
      <c s="311">
        <f t="shared" si="148"/>
        <v>0</v>
      </c>
      <c s="310">
        <f t="shared" si="149"/>
        <v>0</v>
      </c>
      <c s="309"/>
      <c s="309"/>
      <c s="315"/>
    </row>
    <row r="2375" spans="6:18" ht="15.75" hidden="1">
      <c r="F2375" s="15">
        <f t="shared" si="146"/>
        <v>0</v>
      </c>
      <c s="299">
        <f t="shared" si="147"/>
        <v>0</v>
      </c>
      <c s="300"/>
      <c s="307"/>
      <c s="300"/>
      <c s="300"/>
      <c s="307"/>
      <c s="308"/>
      <c s="311">
        <f t="shared" si="148"/>
        <v>0</v>
      </c>
      <c s="310">
        <f t="shared" si="149"/>
        <v>0</v>
      </c>
      <c s="309"/>
      <c s="309"/>
      <c s="315"/>
    </row>
    <row r="2376" spans="6:18" ht="15.75" hidden="1">
      <c r="F2376" s="15">
        <f t="shared" si="150" ref="F2376:F2439">IF(G2376&gt;=1,(IF(LEN(R2376)=0,(IF(N2376&gt;=18,1,0)),0)),0)</f>
        <v>0</v>
      </c>
      <c s="299">
        <f t="shared" si="147"/>
        <v>0</v>
      </c>
      <c s="300"/>
      <c s="307"/>
      <c s="300"/>
      <c s="300"/>
      <c s="307"/>
      <c s="308"/>
      <c s="311">
        <f t="shared" si="148"/>
        <v>0</v>
      </c>
      <c s="310">
        <f t="shared" si="149"/>
        <v>0</v>
      </c>
      <c s="309"/>
      <c s="309"/>
      <c s="315"/>
    </row>
    <row r="2377" spans="6:18" ht="15.75" hidden="1">
      <c r="F2377" s="15">
        <f t="shared" si="150"/>
        <v>0</v>
      </c>
      <c s="299">
        <f t="shared" si="151" ref="G2377:G2440">IFERROR(IF(LEN(J2377)&gt;=2,(IF(LEN(L2377)&gt;=1,1,0)),0),0)</f>
        <v>0</v>
      </c>
      <c s="300"/>
      <c s="307"/>
      <c s="300"/>
      <c s="300"/>
      <c s="307"/>
      <c s="308"/>
      <c s="311">
        <f t="shared" si="152" ref="N2377:N2440">IFERROR(IF(G2377&gt;=1,(IF(M2376&gt;=$B$1,ROUNDDOWN(($A$1-M2377)/365,0),0)),0),0)</f>
        <v>0</v>
      </c>
      <c s="310">
        <f t="shared" si="153" ref="O2377:O2440">IF(N2377&gt;=18,ROUNDDOWN((($A$1-M2377)-N2377*365)/30,0),0)</f>
        <v>0</v>
      </c>
      <c s="309"/>
      <c s="309"/>
      <c s="315"/>
    </row>
    <row r="2378" spans="6:18" ht="15.75" hidden="1">
      <c r="F2378" s="15">
        <f t="shared" si="150"/>
        <v>0</v>
      </c>
      <c s="299">
        <f t="shared" si="151"/>
        <v>0</v>
      </c>
      <c s="300"/>
      <c s="307"/>
      <c s="300"/>
      <c s="300"/>
      <c s="307"/>
      <c s="308"/>
      <c s="311">
        <f t="shared" si="152"/>
        <v>0</v>
      </c>
      <c s="310">
        <f t="shared" si="153"/>
        <v>0</v>
      </c>
      <c s="309"/>
      <c s="309"/>
      <c s="315"/>
    </row>
    <row r="2379" spans="6:18" ht="15.75" hidden="1">
      <c r="F2379" s="15">
        <f t="shared" si="150"/>
        <v>0</v>
      </c>
      <c s="299">
        <f t="shared" si="151"/>
        <v>0</v>
      </c>
      <c s="300"/>
      <c s="307"/>
      <c s="300"/>
      <c s="300"/>
      <c s="307"/>
      <c s="308"/>
      <c s="311">
        <f t="shared" si="152"/>
        <v>0</v>
      </c>
      <c s="310">
        <f t="shared" si="153"/>
        <v>0</v>
      </c>
      <c s="309"/>
      <c s="309"/>
      <c s="315"/>
    </row>
    <row r="2380" spans="6:18" ht="15.75" hidden="1">
      <c r="F2380" s="15">
        <f t="shared" si="150"/>
        <v>0</v>
      </c>
      <c s="299">
        <f t="shared" si="151"/>
        <v>0</v>
      </c>
      <c s="300"/>
      <c s="307"/>
      <c s="300"/>
      <c s="300"/>
      <c s="307"/>
      <c s="308"/>
      <c s="311">
        <f t="shared" si="152"/>
        <v>0</v>
      </c>
      <c s="310">
        <f t="shared" si="153"/>
        <v>0</v>
      </c>
      <c s="309"/>
      <c s="309"/>
      <c s="315"/>
    </row>
    <row r="2381" spans="6:18" ht="15.75" hidden="1">
      <c r="F2381" s="15">
        <f t="shared" si="150"/>
        <v>0</v>
      </c>
      <c s="299">
        <f t="shared" si="151"/>
        <v>0</v>
      </c>
      <c s="300"/>
      <c s="307"/>
      <c s="300"/>
      <c s="300"/>
      <c s="307"/>
      <c s="308"/>
      <c s="311">
        <f t="shared" si="152"/>
        <v>0</v>
      </c>
      <c s="310">
        <f t="shared" si="153"/>
        <v>0</v>
      </c>
      <c s="309"/>
      <c s="309"/>
      <c s="315"/>
    </row>
    <row r="2382" spans="6:18" ht="15.75" hidden="1">
      <c r="F2382" s="15">
        <f t="shared" si="150"/>
        <v>0</v>
      </c>
      <c s="299">
        <f t="shared" si="151"/>
        <v>0</v>
      </c>
      <c s="300"/>
      <c s="307"/>
      <c s="300"/>
      <c s="300"/>
      <c s="307"/>
      <c s="308"/>
      <c s="311">
        <f t="shared" si="152"/>
        <v>0</v>
      </c>
      <c s="310">
        <f t="shared" si="153"/>
        <v>0</v>
      </c>
      <c s="309"/>
      <c s="309"/>
      <c s="315"/>
    </row>
    <row r="2383" spans="6:18" ht="15.75" hidden="1">
      <c r="F2383" s="15">
        <f t="shared" si="150"/>
        <v>0</v>
      </c>
      <c s="299">
        <f t="shared" si="151"/>
        <v>0</v>
      </c>
      <c s="300"/>
      <c s="307"/>
      <c s="300"/>
      <c s="300"/>
      <c s="307"/>
      <c s="308"/>
      <c s="311">
        <f t="shared" si="152"/>
        <v>0</v>
      </c>
      <c s="310">
        <f t="shared" si="153"/>
        <v>0</v>
      </c>
      <c s="309"/>
      <c s="309"/>
      <c s="315"/>
    </row>
    <row r="2384" spans="6:18" ht="15.75" hidden="1">
      <c r="F2384" s="15">
        <f t="shared" si="150"/>
        <v>0</v>
      </c>
      <c s="299">
        <f t="shared" si="151"/>
        <v>0</v>
      </c>
      <c s="300"/>
      <c s="307"/>
      <c s="300"/>
      <c s="300"/>
      <c s="307"/>
      <c s="308"/>
      <c s="311">
        <f t="shared" si="152"/>
        <v>0</v>
      </c>
      <c s="310">
        <f t="shared" si="153"/>
        <v>0</v>
      </c>
      <c s="309"/>
      <c s="309"/>
      <c s="315"/>
    </row>
    <row r="2385" spans="6:18" ht="15.75" hidden="1">
      <c r="F2385" s="15">
        <f t="shared" si="150"/>
        <v>0</v>
      </c>
      <c s="299">
        <f t="shared" si="151"/>
        <v>0</v>
      </c>
      <c s="300"/>
      <c s="307"/>
      <c s="300"/>
      <c s="300"/>
      <c s="307"/>
      <c s="308"/>
      <c s="311">
        <f t="shared" si="152"/>
        <v>0</v>
      </c>
      <c s="310">
        <f t="shared" si="153"/>
        <v>0</v>
      </c>
      <c s="309"/>
      <c s="309"/>
      <c s="315"/>
    </row>
    <row r="2386" spans="6:18" ht="15.75" hidden="1">
      <c r="F2386" s="15">
        <f t="shared" si="150"/>
        <v>0</v>
      </c>
      <c s="299">
        <f t="shared" si="151"/>
        <v>0</v>
      </c>
      <c s="300"/>
      <c s="307"/>
      <c s="300"/>
      <c s="300"/>
      <c s="307"/>
      <c s="308"/>
      <c s="311">
        <f t="shared" si="152"/>
        <v>0</v>
      </c>
      <c s="310">
        <f t="shared" si="153"/>
        <v>0</v>
      </c>
      <c s="309"/>
      <c s="309"/>
      <c s="315"/>
    </row>
    <row r="2387" spans="6:18" ht="15.75" hidden="1">
      <c r="F2387" s="15">
        <f t="shared" si="150"/>
        <v>0</v>
      </c>
      <c s="299">
        <f t="shared" si="151"/>
        <v>0</v>
      </c>
      <c s="300"/>
      <c s="307"/>
      <c s="300"/>
      <c s="300"/>
      <c s="307"/>
      <c s="308"/>
      <c s="311">
        <f t="shared" si="152"/>
        <v>0</v>
      </c>
      <c s="310">
        <f t="shared" si="153"/>
        <v>0</v>
      </c>
      <c s="309"/>
      <c s="309"/>
      <c s="315"/>
    </row>
    <row r="2388" spans="6:18" ht="15.75" hidden="1">
      <c r="F2388" s="15">
        <f t="shared" si="150"/>
        <v>0</v>
      </c>
      <c s="299">
        <f t="shared" si="151"/>
        <v>0</v>
      </c>
      <c s="300"/>
      <c s="307"/>
      <c s="300"/>
      <c s="300"/>
      <c s="307"/>
      <c s="308"/>
      <c s="311">
        <f t="shared" si="152"/>
        <v>0</v>
      </c>
      <c s="310">
        <f t="shared" si="153"/>
        <v>0</v>
      </c>
      <c s="309"/>
      <c s="309"/>
      <c s="315"/>
    </row>
    <row r="2389" spans="6:18" ht="15.75" hidden="1">
      <c r="F2389" s="15">
        <f t="shared" si="150"/>
        <v>0</v>
      </c>
      <c s="299">
        <f t="shared" si="151"/>
        <v>0</v>
      </c>
      <c s="300"/>
      <c s="307"/>
      <c s="300"/>
      <c s="300"/>
      <c s="307"/>
      <c s="308"/>
      <c s="311">
        <f t="shared" si="152"/>
        <v>0</v>
      </c>
      <c s="310">
        <f t="shared" si="153"/>
        <v>0</v>
      </c>
      <c s="309"/>
      <c s="309"/>
      <c s="315"/>
    </row>
    <row r="2390" spans="6:18" ht="15.75" hidden="1">
      <c r="F2390" s="15">
        <f t="shared" si="150"/>
        <v>0</v>
      </c>
      <c s="299">
        <f t="shared" si="151"/>
        <v>0</v>
      </c>
      <c s="300"/>
      <c s="307"/>
      <c s="300"/>
      <c s="300"/>
      <c s="307"/>
      <c s="308"/>
      <c s="311">
        <f t="shared" si="152"/>
        <v>0</v>
      </c>
      <c s="310">
        <f t="shared" si="153"/>
        <v>0</v>
      </c>
      <c s="309"/>
      <c s="309"/>
      <c s="315"/>
    </row>
    <row r="2391" spans="6:18" ht="15.75" hidden="1">
      <c r="F2391" s="15">
        <f t="shared" si="150"/>
        <v>0</v>
      </c>
      <c s="299">
        <f t="shared" si="151"/>
        <v>0</v>
      </c>
      <c s="300"/>
      <c s="307"/>
      <c s="300"/>
      <c s="300"/>
      <c s="307"/>
      <c s="308"/>
      <c s="311">
        <f t="shared" si="152"/>
        <v>0</v>
      </c>
      <c s="310">
        <f t="shared" si="153"/>
        <v>0</v>
      </c>
      <c s="309"/>
      <c s="309"/>
      <c s="315"/>
    </row>
    <row r="2392" spans="6:18" ht="15.75" hidden="1">
      <c r="F2392" s="15">
        <f t="shared" si="150"/>
        <v>0</v>
      </c>
      <c s="299">
        <f t="shared" si="151"/>
        <v>0</v>
      </c>
      <c s="300"/>
      <c s="307"/>
      <c s="300"/>
      <c s="300"/>
      <c s="307"/>
      <c s="308"/>
      <c s="311">
        <f t="shared" si="152"/>
        <v>0</v>
      </c>
      <c s="310">
        <f t="shared" si="153"/>
        <v>0</v>
      </c>
      <c s="309"/>
      <c s="309"/>
      <c s="315"/>
    </row>
    <row r="2393" spans="6:18" ht="15.75" hidden="1">
      <c r="F2393" s="15">
        <f t="shared" si="150"/>
        <v>0</v>
      </c>
      <c s="299">
        <f t="shared" si="151"/>
        <v>0</v>
      </c>
      <c s="300"/>
      <c s="307"/>
      <c s="300"/>
      <c s="300"/>
      <c s="307"/>
      <c s="308"/>
      <c s="311">
        <f t="shared" si="152"/>
        <v>0</v>
      </c>
      <c s="310">
        <f t="shared" si="153"/>
        <v>0</v>
      </c>
      <c s="309"/>
      <c s="309"/>
      <c s="315"/>
    </row>
    <row r="2394" spans="6:18" ht="15.75" hidden="1">
      <c r="F2394" s="15">
        <f t="shared" si="150"/>
        <v>0</v>
      </c>
      <c s="299">
        <f t="shared" si="151"/>
        <v>0</v>
      </c>
      <c s="300"/>
      <c s="307"/>
      <c s="300"/>
      <c s="300"/>
      <c s="307"/>
      <c s="308"/>
      <c s="311">
        <f t="shared" si="152"/>
        <v>0</v>
      </c>
      <c s="310">
        <f t="shared" si="153"/>
        <v>0</v>
      </c>
      <c s="309"/>
      <c s="309"/>
      <c s="315"/>
    </row>
    <row r="2395" spans="6:18" ht="15.75" hidden="1">
      <c r="F2395" s="15">
        <f t="shared" si="150"/>
        <v>0</v>
      </c>
      <c s="299">
        <f t="shared" si="151"/>
        <v>0</v>
      </c>
      <c s="300"/>
      <c s="307"/>
      <c s="300"/>
      <c s="300"/>
      <c s="307"/>
      <c s="308"/>
      <c s="311">
        <f t="shared" si="152"/>
        <v>0</v>
      </c>
      <c s="310">
        <f t="shared" si="153"/>
        <v>0</v>
      </c>
      <c s="309"/>
      <c s="309"/>
      <c s="315"/>
    </row>
    <row r="2396" spans="6:18" ht="15.75" hidden="1">
      <c r="F2396" s="15">
        <f t="shared" si="150"/>
        <v>0</v>
      </c>
      <c s="299">
        <f t="shared" si="151"/>
        <v>0</v>
      </c>
      <c s="300"/>
      <c s="307"/>
      <c s="300"/>
      <c s="300"/>
      <c s="307"/>
      <c s="308"/>
      <c s="311">
        <f t="shared" si="152"/>
        <v>0</v>
      </c>
      <c s="310">
        <f t="shared" si="153"/>
        <v>0</v>
      </c>
      <c s="309"/>
      <c s="309"/>
      <c s="315"/>
    </row>
    <row r="2397" spans="6:18" ht="15.75" hidden="1">
      <c r="F2397" s="15">
        <f t="shared" si="150"/>
        <v>0</v>
      </c>
      <c s="299">
        <f t="shared" si="151"/>
        <v>0</v>
      </c>
      <c s="300"/>
      <c s="307"/>
      <c s="300"/>
      <c s="300"/>
      <c s="307"/>
      <c s="308"/>
      <c s="311">
        <f t="shared" si="152"/>
        <v>0</v>
      </c>
      <c s="310">
        <f t="shared" si="153"/>
        <v>0</v>
      </c>
      <c s="309"/>
      <c s="309"/>
      <c s="315"/>
    </row>
    <row r="2398" spans="6:18" ht="15.75" hidden="1">
      <c r="F2398" s="15">
        <f t="shared" si="150"/>
        <v>0</v>
      </c>
      <c s="299">
        <f t="shared" si="151"/>
        <v>0</v>
      </c>
      <c s="300"/>
      <c s="307"/>
      <c s="300"/>
      <c s="300"/>
      <c s="307"/>
      <c s="308"/>
      <c s="311">
        <f t="shared" si="152"/>
        <v>0</v>
      </c>
      <c s="310">
        <f t="shared" si="153"/>
        <v>0</v>
      </c>
      <c s="309"/>
      <c s="309"/>
      <c s="315"/>
    </row>
    <row r="2399" spans="6:18" ht="15.75" hidden="1">
      <c r="F2399" s="15">
        <f t="shared" si="150"/>
        <v>0</v>
      </c>
      <c s="299">
        <f t="shared" si="151"/>
        <v>0</v>
      </c>
      <c s="300"/>
      <c s="307"/>
      <c s="300"/>
      <c s="300"/>
      <c s="307"/>
      <c s="308"/>
      <c s="311">
        <f t="shared" si="152"/>
        <v>0</v>
      </c>
      <c s="310">
        <f t="shared" si="153"/>
        <v>0</v>
      </c>
      <c s="309"/>
      <c s="309"/>
      <c s="315"/>
    </row>
    <row r="2400" spans="6:18" ht="15.75" hidden="1">
      <c r="F2400" s="15">
        <f t="shared" si="150"/>
        <v>0</v>
      </c>
      <c s="299">
        <f t="shared" si="151"/>
        <v>0</v>
      </c>
      <c s="300"/>
      <c s="307"/>
      <c s="300"/>
      <c s="300"/>
      <c s="307"/>
      <c s="308"/>
      <c s="311">
        <f t="shared" si="152"/>
        <v>0</v>
      </c>
      <c s="310">
        <f t="shared" si="153"/>
        <v>0</v>
      </c>
      <c s="309"/>
      <c s="309"/>
      <c s="315"/>
    </row>
    <row r="2401" spans="6:18" ht="15.75" hidden="1">
      <c r="F2401" s="15">
        <f t="shared" si="150"/>
        <v>0</v>
      </c>
      <c s="299">
        <f t="shared" si="151"/>
        <v>0</v>
      </c>
      <c s="300"/>
      <c s="307"/>
      <c s="300"/>
      <c s="300"/>
      <c s="307"/>
      <c s="308"/>
      <c s="311">
        <f t="shared" si="152"/>
        <v>0</v>
      </c>
      <c s="310">
        <f t="shared" si="153"/>
        <v>0</v>
      </c>
      <c s="309"/>
      <c s="309"/>
      <c s="315"/>
    </row>
    <row r="2402" spans="6:18" ht="15.75" hidden="1">
      <c r="F2402" s="15">
        <f t="shared" si="150"/>
        <v>0</v>
      </c>
      <c s="299">
        <f t="shared" si="151"/>
        <v>0</v>
      </c>
      <c s="300"/>
      <c s="307"/>
      <c s="300"/>
      <c s="300"/>
      <c s="307"/>
      <c s="308"/>
      <c s="311">
        <f t="shared" si="152"/>
        <v>0</v>
      </c>
      <c s="310">
        <f t="shared" si="153"/>
        <v>0</v>
      </c>
      <c s="309"/>
      <c s="309"/>
      <c s="315"/>
    </row>
    <row r="2403" spans="6:18" ht="15.75" hidden="1">
      <c r="F2403" s="15">
        <f t="shared" si="150"/>
        <v>0</v>
      </c>
      <c s="299">
        <f t="shared" si="151"/>
        <v>0</v>
      </c>
      <c s="300"/>
      <c s="307"/>
      <c s="300"/>
      <c s="300"/>
      <c s="307"/>
      <c s="308"/>
      <c s="311">
        <f t="shared" si="152"/>
        <v>0</v>
      </c>
      <c s="310">
        <f t="shared" si="153"/>
        <v>0</v>
      </c>
      <c s="309"/>
      <c s="309"/>
      <c s="315"/>
    </row>
    <row r="2404" spans="6:18" ht="15.75" hidden="1">
      <c r="F2404" s="15">
        <f t="shared" si="150"/>
        <v>0</v>
      </c>
      <c s="299">
        <f t="shared" si="151"/>
        <v>0</v>
      </c>
      <c s="300"/>
      <c s="307"/>
      <c s="300"/>
      <c s="300"/>
      <c s="307"/>
      <c s="308"/>
      <c s="311">
        <f t="shared" si="152"/>
        <v>0</v>
      </c>
      <c s="310">
        <f t="shared" si="153"/>
        <v>0</v>
      </c>
      <c s="309"/>
      <c s="309"/>
      <c s="315"/>
    </row>
    <row r="2405" spans="6:18" ht="15.75" hidden="1">
      <c r="F2405" s="15">
        <f t="shared" si="150"/>
        <v>0</v>
      </c>
      <c s="299">
        <f t="shared" si="151"/>
        <v>0</v>
      </c>
      <c s="300"/>
      <c s="307"/>
      <c s="300"/>
      <c s="300"/>
      <c s="307"/>
      <c s="308"/>
      <c s="311">
        <f t="shared" si="152"/>
        <v>0</v>
      </c>
      <c s="310">
        <f t="shared" si="153"/>
        <v>0</v>
      </c>
      <c s="309"/>
      <c s="309"/>
      <c s="315"/>
    </row>
    <row r="2406" spans="6:18" ht="15.75" hidden="1">
      <c r="F2406" s="15">
        <f t="shared" si="150"/>
        <v>0</v>
      </c>
      <c s="299">
        <f t="shared" si="151"/>
        <v>0</v>
      </c>
      <c s="300"/>
      <c s="307"/>
      <c s="300"/>
      <c s="300"/>
      <c s="307"/>
      <c s="308"/>
      <c s="311">
        <f t="shared" si="152"/>
        <v>0</v>
      </c>
      <c s="310">
        <f t="shared" si="153"/>
        <v>0</v>
      </c>
      <c s="309"/>
      <c s="309"/>
      <c s="315"/>
    </row>
    <row r="2407" spans="6:18" ht="15.75" hidden="1">
      <c r="F2407" s="15">
        <f t="shared" si="150"/>
        <v>0</v>
      </c>
      <c s="299">
        <f t="shared" si="151"/>
        <v>0</v>
      </c>
      <c s="300"/>
      <c s="307"/>
      <c s="300"/>
      <c s="300"/>
      <c s="307"/>
      <c s="308"/>
      <c s="311">
        <f t="shared" si="152"/>
        <v>0</v>
      </c>
      <c s="310">
        <f t="shared" si="153"/>
        <v>0</v>
      </c>
      <c s="309"/>
      <c s="309"/>
      <c s="315"/>
    </row>
    <row r="2408" spans="6:18" ht="15.75" hidden="1">
      <c r="F2408" s="15">
        <f t="shared" si="150"/>
        <v>0</v>
      </c>
      <c s="299">
        <f t="shared" si="151"/>
        <v>0</v>
      </c>
      <c s="300"/>
      <c s="307"/>
      <c s="300"/>
      <c s="300"/>
      <c s="307"/>
      <c s="308"/>
      <c s="311">
        <f t="shared" si="152"/>
        <v>0</v>
      </c>
      <c s="310">
        <f t="shared" si="153"/>
        <v>0</v>
      </c>
      <c s="309"/>
      <c s="309"/>
      <c s="315"/>
    </row>
    <row r="2409" spans="6:18" ht="15.75" hidden="1">
      <c r="F2409" s="15">
        <f t="shared" si="150"/>
        <v>0</v>
      </c>
      <c s="299">
        <f t="shared" si="151"/>
        <v>0</v>
      </c>
      <c s="300"/>
      <c s="307"/>
      <c s="300"/>
      <c s="300"/>
      <c s="307"/>
      <c s="308"/>
      <c s="311">
        <f t="shared" si="152"/>
        <v>0</v>
      </c>
      <c s="310">
        <f t="shared" si="153"/>
        <v>0</v>
      </c>
      <c s="309"/>
      <c s="309"/>
      <c s="315"/>
    </row>
    <row r="2410" spans="6:18" ht="15.75" hidden="1">
      <c r="F2410" s="15">
        <f t="shared" si="150"/>
        <v>0</v>
      </c>
      <c s="299">
        <f t="shared" si="151"/>
        <v>0</v>
      </c>
      <c s="300"/>
      <c s="307"/>
      <c s="300"/>
      <c s="300"/>
      <c s="307"/>
      <c s="308"/>
      <c s="311">
        <f t="shared" si="152"/>
        <v>0</v>
      </c>
      <c s="310">
        <f t="shared" si="153"/>
        <v>0</v>
      </c>
      <c s="309"/>
      <c s="309"/>
      <c s="315"/>
    </row>
    <row r="2411" spans="6:18" ht="15.75" hidden="1">
      <c r="F2411" s="15">
        <f t="shared" si="150"/>
        <v>0</v>
      </c>
      <c s="299">
        <f t="shared" si="151"/>
        <v>0</v>
      </c>
      <c s="300"/>
      <c s="307"/>
      <c s="300"/>
      <c s="300"/>
      <c s="307"/>
      <c s="308"/>
      <c s="311">
        <f t="shared" si="152"/>
        <v>0</v>
      </c>
      <c s="310">
        <f t="shared" si="153"/>
        <v>0</v>
      </c>
      <c s="309"/>
      <c s="309"/>
      <c s="315"/>
    </row>
    <row r="2412" spans="6:18" ht="15.75" hidden="1">
      <c r="F2412" s="15">
        <f t="shared" si="150"/>
        <v>0</v>
      </c>
      <c s="299">
        <f t="shared" si="151"/>
        <v>0</v>
      </c>
      <c s="300"/>
      <c s="307"/>
      <c s="300"/>
      <c s="300"/>
      <c s="307"/>
      <c s="308"/>
      <c s="311">
        <f t="shared" si="152"/>
        <v>0</v>
      </c>
      <c s="310">
        <f t="shared" si="153"/>
        <v>0</v>
      </c>
      <c s="309"/>
      <c s="309"/>
      <c s="315"/>
    </row>
    <row r="2413" spans="6:18" ht="15.75" hidden="1">
      <c r="F2413" s="15">
        <f t="shared" si="150"/>
        <v>0</v>
      </c>
      <c s="299">
        <f t="shared" si="151"/>
        <v>0</v>
      </c>
      <c s="300"/>
      <c s="307"/>
      <c s="300"/>
      <c s="300"/>
      <c s="307"/>
      <c s="308"/>
      <c s="311">
        <f t="shared" si="152"/>
        <v>0</v>
      </c>
      <c s="310">
        <f t="shared" si="153"/>
        <v>0</v>
      </c>
      <c s="309"/>
      <c s="309"/>
      <c s="315"/>
    </row>
    <row r="2414" spans="6:18" ht="15.75" hidden="1">
      <c r="F2414" s="15">
        <f t="shared" si="150"/>
        <v>0</v>
      </c>
      <c s="299">
        <f t="shared" si="151"/>
        <v>0</v>
      </c>
      <c s="300"/>
      <c s="307"/>
      <c s="300"/>
      <c s="300"/>
      <c s="307"/>
      <c s="308"/>
      <c s="311">
        <f t="shared" si="152"/>
        <v>0</v>
      </c>
      <c s="310">
        <f t="shared" si="153"/>
        <v>0</v>
      </c>
      <c s="309"/>
      <c s="309"/>
      <c s="315"/>
    </row>
    <row r="2415" spans="6:18" ht="15.75" hidden="1">
      <c r="F2415" s="15">
        <f t="shared" si="150"/>
        <v>0</v>
      </c>
      <c s="299">
        <f t="shared" si="151"/>
        <v>0</v>
      </c>
      <c s="300"/>
      <c s="307"/>
      <c s="300"/>
      <c s="300"/>
      <c s="307"/>
      <c s="308"/>
      <c s="311">
        <f t="shared" si="152"/>
        <v>0</v>
      </c>
      <c s="310">
        <f t="shared" si="153"/>
        <v>0</v>
      </c>
      <c s="309"/>
      <c s="309"/>
      <c s="315"/>
    </row>
    <row r="2416" spans="6:18" ht="15.75" hidden="1">
      <c r="F2416" s="15">
        <f t="shared" si="150"/>
        <v>0</v>
      </c>
      <c s="299">
        <f t="shared" si="151"/>
        <v>0</v>
      </c>
      <c s="300"/>
      <c s="307"/>
      <c s="300"/>
      <c s="300"/>
      <c s="307"/>
      <c s="308"/>
      <c s="311">
        <f t="shared" si="152"/>
        <v>0</v>
      </c>
      <c s="310">
        <f t="shared" si="153"/>
        <v>0</v>
      </c>
      <c s="309"/>
      <c s="309"/>
      <c s="315"/>
    </row>
    <row r="2417" spans="6:18" ht="15.75" hidden="1">
      <c r="F2417" s="15">
        <f t="shared" si="150"/>
        <v>0</v>
      </c>
      <c s="299">
        <f t="shared" si="151"/>
        <v>0</v>
      </c>
      <c s="300"/>
      <c s="307"/>
      <c s="300"/>
      <c s="300"/>
      <c s="307"/>
      <c s="308"/>
      <c s="311">
        <f t="shared" si="152"/>
        <v>0</v>
      </c>
      <c s="310">
        <f t="shared" si="153"/>
        <v>0</v>
      </c>
      <c s="309"/>
      <c s="309"/>
      <c s="315"/>
    </row>
    <row r="2418" spans="6:18" ht="15.75" hidden="1">
      <c r="F2418" s="15">
        <f t="shared" si="150"/>
        <v>0</v>
      </c>
      <c s="299">
        <f t="shared" si="151"/>
        <v>0</v>
      </c>
      <c s="300"/>
      <c s="307"/>
      <c s="300"/>
      <c s="300"/>
      <c s="307"/>
      <c s="308"/>
      <c s="311">
        <f t="shared" si="152"/>
        <v>0</v>
      </c>
      <c s="310">
        <f t="shared" si="153"/>
        <v>0</v>
      </c>
      <c s="309"/>
      <c s="309"/>
      <c s="315"/>
    </row>
    <row r="2419" spans="6:18" ht="15.75" hidden="1">
      <c r="F2419" s="15">
        <f t="shared" si="150"/>
        <v>0</v>
      </c>
      <c s="299">
        <f t="shared" si="151"/>
        <v>0</v>
      </c>
      <c s="300"/>
      <c s="307"/>
      <c s="300"/>
      <c s="300"/>
      <c s="307"/>
      <c s="308"/>
      <c s="311">
        <f t="shared" si="152"/>
        <v>0</v>
      </c>
      <c s="310">
        <f t="shared" si="153"/>
        <v>0</v>
      </c>
      <c s="309"/>
      <c s="309"/>
      <c s="315"/>
    </row>
    <row r="2420" spans="6:18" ht="15.75" hidden="1">
      <c r="F2420" s="15">
        <f t="shared" si="150"/>
        <v>0</v>
      </c>
      <c s="299">
        <f t="shared" si="151"/>
        <v>0</v>
      </c>
      <c s="300"/>
      <c s="307"/>
      <c s="300"/>
      <c s="300"/>
      <c s="307"/>
      <c s="308"/>
      <c s="311">
        <f t="shared" si="152"/>
        <v>0</v>
      </c>
      <c s="310">
        <f t="shared" si="153"/>
        <v>0</v>
      </c>
      <c s="309"/>
      <c s="309"/>
      <c s="315"/>
    </row>
    <row r="2421" spans="6:18" ht="15.75" hidden="1">
      <c r="F2421" s="15">
        <f t="shared" si="150"/>
        <v>0</v>
      </c>
      <c s="299">
        <f t="shared" si="151"/>
        <v>0</v>
      </c>
      <c s="300"/>
      <c s="307"/>
      <c s="300"/>
      <c s="300"/>
      <c s="307"/>
      <c s="308"/>
      <c s="311">
        <f t="shared" si="152"/>
        <v>0</v>
      </c>
      <c s="310">
        <f t="shared" si="153"/>
        <v>0</v>
      </c>
      <c s="309"/>
      <c s="309"/>
      <c s="315"/>
    </row>
    <row r="2422" spans="6:18" ht="15.75" hidden="1">
      <c r="F2422" s="15">
        <f t="shared" si="150"/>
        <v>0</v>
      </c>
      <c s="299">
        <f t="shared" si="151"/>
        <v>0</v>
      </c>
      <c s="300"/>
      <c s="307"/>
      <c s="300"/>
      <c s="300"/>
      <c s="307"/>
      <c s="308"/>
      <c s="311">
        <f t="shared" si="152"/>
        <v>0</v>
      </c>
      <c s="310">
        <f t="shared" si="153"/>
        <v>0</v>
      </c>
      <c s="309"/>
      <c s="309"/>
      <c s="315"/>
    </row>
    <row r="2423" spans="6:18" ht="15.75" hidden="1">
      <c r="F2423" s="15">
        <f t="shared" si="150"/>
        <v>0</v>
      </c>
      <c s="299">
        <f t="shared" si="151"/>
        <v>0</v>
      </c>
      <c s="300"/>
      <c s="307"/>
      <c s="300"/>
      <c s="300"/>
      <c s="307"/>
      <c s="308"/>
      <c s="311">
        <f t="shared" si="152"/>
        <v>0</v>
      </c>
      <c s="310">
        <f t="shared" si="153"/>
        <v>0</v>
      </c>
      <c s="309"/>
      <c s="309"/>
      <c s="315"/>
    </row>
    <row r="2424" spans="6:18" ht="15.75" hidden="1">
      <c r="F2424" s="15">
        <f t="shared" si="150"/>
        <v>0</v>
      </c>
      <c s="299">
        <f t="shared" si="151"/>
        <v>0</v>
      </c>
      <c s="300"/>
      <c s="307"/>
      <c s="300"/>
      <c s="300"/>
      <c s="307"/>
      <c s="308"/>
      <c s="311">
        <f t="shared" si="152"/>
        <v>0</v>
      </c>
      <c s="310">
        <f t="shared" si="153"/>
        <v>0</v>
      </c>
      <c s="309"/>
      <c s="309"/>
      <c s="315"/>
    </row>
    <row r="2425" spans="6:18" ht="15.75" hidden="1">
      <c r="F2425" s="15">
        <f t="shared" si="150"/>
        <v>0</v>
      </c>
      <c s="299">
        <f t="shared" si="151"/>
        <v>0</v>
      </c>
      <c s="300"/>
      <c s="307"/>
      <c s="300"/>
      <c s="300"/>
      <c s="307"/>
      <c s="308"/>
      <c s="311">
        <f t="shared" si="152"/>
        <v>0</v>
      </c>
      <c s="310">
        <f t="shared" si="153"/>
        <v>0</v>
      </c>
      <c s="309"/>
      <c s="309"/>
      <c s="315"/>
    </row>
    <row r="2426" spans="6:18" ht="15.75" hidden="1">
      <c r="F2426" s="15">
        <f t="shared" si="150"/>
        <v>0</v>
      </c>
      <c s="299">
        <f t="shared" si="151"/>
        <v>0</v>
      </c>
      <c s="300"/>
      <c s="307"/>
      <c s="300"/>
      <c s="300"/>
      <c s="307"/>
      <c s="308"/>
      <c s="311">
        <f t="shared" si="152"/>
        <v>0</v>
      </c>
      <c s="310">
        <f t="shared" si="153"/>
        <v>0</v>
      </c>
      <c s="309"/>
      <c s="309"/>
      <c s="315"/>
    </row>
    <row r="2427" spans="6:18" ht="15.75" hidden="1">
      <c r="F2427" s="15">
        <f t="shared" si="150"/>
        <v>0</v>
      </c>
      <c s="299">
        <f t="shared" si="151"/>
        <v>0</v>
      </c>
      <c s="300"/>
      <c s="307"/>
      <c s="300"/>
      <c s="300"/>
      <c s="307"/>
      <c s="308"/>
      <c s="311">
        <f t="shared" si="152"/>
        <v>0</v>
      </c>
      <c s="310">
        <f t="shared" si="153"/>
        <v>0</v>
      </c>
      <c s="309"/>
      <c s="309"/>
      <c s="315"/>
    </row>
    <row r="2428" spans="6:18" ht="15.75" hidden="1">
      <c r="F2428" s="15">
        <f t="shared" si="150"/>
        <v>0</v>
      </c>
      <c s="299">
        <f t="shared" si="151"/>
        <v>0</v>
      </c>
      <c s="300"/>
      <c s="307"/>
      <c s="300"/>
      <c s="300"/>
      <c s="307"/>
      <c s="308"/>
      <c s="311">
        <f t="shared" si="152"/>
        <v>0</v>
      </c>
      <c s="310">
        <f t="shared" si="153"/>
        <v>0</v>
      </c>
      <c s="309"/>
      <c s="309"/>
      <c s="315"/>
    </row>
    <row r="2429" spans="6:18" ht="15.75" hidden="1">
      <c r="F2429" s="15">
        <f t="shared" si="150"/>
        <v>0</v>
      </c>
      <c s="299">
        <f t="shared" si="151"/>
        <v>0</v>
      </c>
      <c s="300"/>
      <c s="307"/>
      <c s="300"/>
      <c s="300"/>
      <c s="307"/>
      <c s="308"/>
      <c s="311">
        <f t="shared" si="152"/>
        <v>0</v>
      </c>
      <c s="310">
        <f t="shared" si="153"/>
        <v>0</v>
      </c>
      <c s="309"/>
      <c s="309"/>
      <c s="315"/>
    </row>
    <row r="2430" spans="6:18" ht="15.75" hidden="1">
      <c r="F2430" s="15">
        <f t="shared" si="150"/>
        <v>0</v>
      </c>
      <c s="299">
        <f t="shared" si="151"/>
        <v>0</v>
      </c>
      <c s="300"/>
      <c s="307"/>
      <c s="300"/>
      <c s="300"/>
      <c s="307"/>
      <c s="308"/>
      <c s="311">
        <f t="shared" si="152"/>
        <v>0</v>
      </c>
      <c s="310">
        <f t="shared" si="153"/>
        <v>0</v>
      </c>
      <c s="309"/>
      <c s="309"/>
      <c s="315"/>
    </row>
    <row r="2431" spans="6:18" ht="15.75" hidden="1">
      <c r="F2431" s="15">
        <f t="shared" si="150"/>
        <v>0</v>
      </c>
      <c s="299">
        <f t="shared" si="151"/>
        <v>0</v>
      </c>
      <c s="300"/>
      <c s="307"/>
      <c s="300"/>
      <c s="300"/>
      <c s="307"/>
      <c s="308"/>
      <c s="311">
        <f t="shared" si="152"/>
        <v>0</v>
      </c>
      <c s="310">
        <f t="shared" si="153"/>
        <v>0</v>
      </c>
      <c s="309"/>
      <c s="309"/>
      <c s="315"/>
    </row>
    <row r="2432" spans="6:18" ht="15.75" hidden="1">
      <c r="F2432" s="15">
        <f t="shared" si="150"/>
        <v>0</v>
      </c>
      <c s="299">
        <f t="shared" si="151"/>
        <v>0</v>
      </c>
      <c s="300"/>
      <c s="307"/>
      <c s="300"/>
      <c s="300"/>
      <c s="307"/>
      <c s="308"/>
      <c s="311">
        <f t="shared" si="152"/>
        <v>0</v>
      </c>
      <c s="310">
        <f t="shared" si="153"/>
        <v>0</v>
      </c>
      <c s="309"/>
      <c s="309"/>
      <c s="315"/>
    </row>
    <row r="2433" spans="6:18" ht="15.75" hidden="1">
      <c r="F2433" s="15">
        <f t="shared" si="150"/>
        <v>0</v>
      </c>
      <c s="299">
        <f t="shared" si="151"/>
        <v>0</v>
      </c>
      <c s="300"/>
      <c s="307"/>
      <c s="300"/>
      <c s="300"/>
      <c s="307"/>
      <c s="308"/>
      <c s="311">
        <f t="shared" si="152"/>
        <v>0</v>
      </c>
      <c s="310">
        <f t="shared" si="153"/>
        <v>0</v>
      </c>
      <c s="309"/>
      <c s="309"/>
      <c s="315"/>
    </row>
    <row r="2434" spans="6:18" ht="15.75" hidden="1">
      <c r="F2434" s="15">
        <f t="shared" si="150"/>
        <v>0</v>
      </c>
      <c s="299">
        <f t="shared" si="151"/>
        <v>0</v>
      </c>
      <c s="300"/>
      <c s="307"/>
      <c s="300"/>
      <c s="300"/>
      <c s="307"/>
      <c s="308"/>
      <c s="311">
        <f t="shared" si="152"/>
        <v>0</v>
      </c>
      <c s="310">
        <f t="shared" si="153"/>
        <v>0</v>
      </c>
      <c s="309"/>
      <c s="309"/>
      <c s="315"/>
    </row>
    <row r="2435" spans="6:18" ht="15.75" hidden="1">
      <c r="F2435" s="15">
        <f t="shared" si="150"/>
        <v>0</v>
      </c>
      <c s="299">
        <f t="shared" si="151"/>
        <v>0</v>
      </c>
      <c s="300"/>
      <c s="307"/>
      <c s="300"/>
      <c s="300"/>
      <c s="307"/>
      <c s="308"/>
      <c s="311">
        <f t="shared" si="152"/>
        <v>0</v>
      </c>
      <c s="310">
        <f t="shared" si="153"/>
        <v>0</v>
      </c>
      <c s="309"/>
      <c s="309"/>
      <c s="315"/>
    </row>
    <row r="2436" spans="6:18" ht="15.75" hidden="1">
      <c r="F2436" s="15">
        <f t="shared" si="150"/>
        <v>0</v>
      </c>
      <c s="299">
        <f t="shared" si="151"/>
        <v>0</v>
      </c>
      <c s="300"/>
      <c s="307"/>
      <c s="300"/>
      <c s="300"/>
      <c s="307"/>
      <c s="308"/>
      <c s="311">
        <f t="shared" si="152"/>
        <v>0</v>
      </c>
      <c s="310">
        <f t="shared" si="153"/>
        <v>0</v>
      </c>
      <c s="309"/>
      <c s="309"/>
      <c s="315"/>
    </row>
    <row r="2437" spans="6:18" ht="15.75" hidden="1">
      <c r="F2437" s="15">
        <f t="shared" si="150"/>
        <v>0</v>
      </c>
      <c s="299">
        <f t="shared" si="151"/>
        <v>0</v>
      </c>
      <c s="300"/>
      <c s="307"/>
      <c s="300"/>
      <c s="300"/>
      <c s="307"/>
      <c s="308"/>
      <c s="311">
        <f t="shared" si="152"/>
        <v>0</v>
      </c>
      <c s="310">
        <f t="shared" si="153"/>
        <v>0</v>
      </c>
      <c s="309"/>
      <c s="309"/>
      <c s="315"/>
    </row>
    <row r="2438" spans="6:18" ht="15.75" hidden="1">
      <c r="F2438" s="15">
        <f t="shared" si="150"/>
        <v>0</v>
      </c>
      <c s="299">
        <f t="shared" si="151"/>
        <v>0</v>
      </c>
      <c s="300"/>
      <c s="307"/>
      <c s="300"/>
      <c s="300"/>
      <c s="307"/>
      <c s="308"/>
      <c s="311">
        <f t="shared" si="152"/>
        <v>0</v>
      </c>
      <c s="310">
        <f t="shared" si="153"/>
        <v>0</v>
      </c>
      <c s="309"/>
      <c s="309"/>
      <c s="315"/>
    </row>
    <row r="2439" spans="6:18" ht="15.75" hidden="1">
      <c r="F2439" s="15">
        <f t="shared" si="150"/>
        <v>0</v>
      </c>
      <c s="299">
        <f t="shared" si="151"/>
        <v>0</v>
      </c>
      <c s="300"/>
      <c s="307"/>
      <c s="300"/>
      <c s="300"/>
      <c s="307"/>
      <c s="308"/>
      <c s="311">
        <f t="shared" si="152"/>
        <v>0</v>
      </c>
      <c s="310">
        <f t="shared" si="153"/>
        <v>0</v>
      </c>
      <c s="309"/>
      <c s="309"/>
      <c s="315"/>
    </row>
    <row r="2440" spans="6:18" ht="15.75" hidden="1">
      <c r="F2440" s="15">
        <f t="shared" si="154" ref="F2440:F2503">IF(G2440&gt;=1,(IF(LEN(R2440)=0,(IF(N2440&gt;=18,1,0)),0)),0)</f>
        <v>0</v>
      </c>
      <c s="299">
        <f t="shared" si="151"/>
        <v>0</v>
      </c>
      <c s="300"/>
      <c s="307"/>
      <c s="300"/>
      <c s="300"/>
      <c s="307"/>
      <c s="308"/>
      <c s="311">
        <f t="shared" si="152"/>
        <v>0</v>
      </c>
      <c s="310">
        <f t="shared" si="153"/>
        <v>0</v>
      </c>
      <c s="309"/>
      <c s="309"/>
      <c s="315"/>
    </row>
    <row r="2441" spans="6:18" ht="15.75" hidden="1">
      <c r="F2441" s="15">
        <f t="shared" si="154"/>
        <v>0</v>
      </c>
      <c s="299">
        <f t="shared" si="155" ref="G2441:G2504">IFERROR(IF(LEN(J2441)&gt;=2,(IF(LEN(L2441)&gt;=1,1,0)),0),0)</f>
        <v>0</v>
      </c>
      <c s="300"/>
      <c s="307"/>
      <c s="300"/>
      <c s="300"/>
      <c s="307"/>
      <c s="308"/>
      <c s="311">
        <f t="shared" si="156" ref="N2441:N2504">IFERROR(IF(G2441&gt;=1,(IF(M2440&gt;=$B$1,ROUNDDOWN(($A$1-M2441)/365,0),0)),0),0)</f>
        <v>0</v>
      </c>
      <c s="310">
        <f t="shared" si="157" ref="O2441:O2504">IF(N2441&gt;=18,ROUNDDOWN((($A$1-M2441)-N2441*365)/30,0),0)</f>
        <v>0</v>
      </c>
      <c s="309"/>
      <c s="309"/>
      <c s="315"/>
    </row>
    <row r="2442" spans="6:18" ht="15.75" hidden="1">
      <c r="F2442" s="15">
        <f t="shared" si="154"/>
        <v>0</v>
      </c>
      <c s="299">
        <f t="shared" si="155"/>
        <v>0</v>
      </c>
      <c s="300"/>
      <c s="307"/>
      <c s="300"/>
      <c s="300"/>
      <c s="307"/>
      <c s="308"/>
      <c s="311">
        <f t="shared" si="156"/>
        <v>0</v>
      </c>
      <c s="310">
        <f t="shared" si="157"/>
        <v>0</v>
      </c>
      <c s="309"/>
      <c s="309"/>
      <c s="315"/>
    </row>
    <row r="2443" spans="6:18" ht="15.75" hidden="1">
      <c r="F2443" s="15">
        <f t="shared" si="154"/>
        <v>0</v>
      </c>
      <c s="299">
        <f t="shared" si="155"/>
        <v>0</v>
      </c>
      <c s="300"/>
      <c s="307"/>
      <c s="300"/>
      <c s="300"/>
      <c s="307"/>
      <c s="308"/>
      <c s="311">
        <f t="shared" si="156"/>
        <v>0</v>
      </c>
      <c s="310">
        <f t="shared" si="157"/>
        <v>0</v>
      </c>
      <c s="309"/>
      <c s="309"/>
      <c s="315"/>
    </row>
    <row r="2444" spans="6:18" ht="15.75" hidden="1">
      <c r="F2444" s="15">
        <f t="shared" si="154"/>
        <v>0</v>
      </c>
      <c s="299">
        <f t="shared" si="155"/>
        <v>0</v>
      </c>
      <c s="300"/>
      <c s="307"/>
      <c s="300"/>
      <c s="300"/>
      <c s="307"/>
      <c s="308"/>
      <c s="311">
        <f t="shared" si="156"/>
        <v>0</v>
      </c>
      <c s="310">
        <f t="shared" si="157"/>
        <v>0</v>
      </c>
      <c s="309"/>
      <c s="309"/>
      <c s="315"/>
    </row>
    <row r="2445" spans="6:18" ht="15.75" hidden="1">
      <c r="F2445" s="15">
        <f t="shared" si="154"/>
        <v>0</v>
      </c>
      <c s="299">
        <f t="shared" si="155"/>
        <v>0</v>
      </c>
      <c s="300"/>
      <c s="307"/>
      <c s="300"/>
      <c s="300"/>
      <c s="307"/>
      <c s="308"/>
      <c s="311">
        <f t="shared" si="156"/>
        <v>0</v>
      </c>
      <c s="310">
        <f t="shared" si="157"/>
        <v>0</v>
      </c>
      <c s="309"/>
      <c s="309"/>
      <c s="315"/>
    </row>
    <row r="2446" spans="6:18" ht="15.75" hidden="1">
      <c r="F2446" s="15">
        <f t="shared" si="154"/>
        <v>0</v>
      </c>
      <c s="299">
        <f t="shared" si="155"/>
        <v>0</v>
      </c>
      <c s="300"/>
      <c s="307"/>
      <c s="300"/>
      <c s="300"/>
      <c s="307"/>
      <c s="308"/>
      <c s="311">
        <f t="shared" si="156"/>
        <v>0</v>
      </c>
      <c s="310">
        <f t="shared" si="157"/>
        <v>0</v>
      </c>
      <c s="309"/>
      <c s="309"/>
      <c s="315"/>
    </row>
    <row r="2447" spans="6:18" ht="15.75" hidden="1">
      <c r="F2447" s="15">
        <f t="shared" si="154"/>
        <v>0</v>
      </c>
      <c s="299">
        <f t="shared" si="155"/>
        <v>0</v>
      </c>
      <c s="300"/>
      <c s="307"/>
      <c s="300"/>
      <c s="300"/>
      <c s="307"/>
      <c s="308"/>
      <c s="311">
        <f t="shared" si="156"/>
        <v>0</v>
      </c>
      <c s="310">
        <f t="shared" si="157"/>
        <v>0</v>
      </c>
      <c s="309"/>
      <c s="309"/>
      <c s="315"/>
    </row>
    <row r="2448" spans="6:18" ht="15.75" hidden="1">
      <c r="F2448" s="15">
        <f t="shared" si="154"/>
        <v>0</v>
      </c>
      <c s="299">
        <f t="shared" si="155"/>
        <v>0</v>
      </c>
      <c s="300"/>
      <c s="307"/>
      <c s="300"/>
      <c s="300"/>
      <c s="307"/>
      <c s="308"/>
      <c s="311">
        <f t="shared" si="156"/>
        <v>0</v>
      </c>
      <c s="310">
        <f t="shared" si="157"/>
        <v>0</v>
      </c>
      <c s="309"/>
      <c s="309"/>
      <c s="315"/>
    </row>
    <row r="2449" spans="6:18" ht="15.75" hidden="1">
      <c r="F2449" s="15">
        <f t="shared" si="154"/>
        <v>0</v>
      </c>
      <c s="299">
        <f t="shared" si="155"/>
        <v>0</v>
      </c>
      <c s="300"/>
      <c s="307"/>
      <c s="300"/>
      <c s="300"/>
      <c s="307"/>
      <c s="308"/>
      <c s="311">
        <f t="shared" si="156"/>
        <v>0</v>
      </c>
      <c s="310">
        <f t="shared" si="157"/>
        <v>0</v>
      </c>
      <c s="309"/>
      <c s="309"/>
      <c s="315"/>
    </row>
    <row r="2450" spans="6:18" ht="15.75" hidden="1">
      <c r="F2450" s="15">
        <f t="shared" si="154"/>
        <v>0</v>
      </c>
      <c s="299">
        <f t="shared" si="155"/>
        <v>0</v>
      </c>
      <c s="300"/>
      <c s="307"/>
      <c s="300"/>
      <c s="300"/>
      <c s="307"/>
      <c s="308"/>
      <c s="311">
        <f t="shared" si="156"/>
        <v>0</v>
      </c>
      <c s="310">
        <f t="shared" si="157"/>
        <v>0</v>
      </c>
      <c s="309"/>
      <c s="309"/>
      <c s="315"/>
    </row>
    <row r="2451" spans="6:18" ht="15.75" hidden="1">
      <c r="F2451" s="15">
        <f t="shared" si="154"/>
        <v>0</v>
      </c>
      <c s="299">
        <f t="shared" si="155"/>
        <v>0</v>
      </c>
      <c s="300"/>
      <c s="307"/>
      <c s="300"/>
      <c s="300"/>
      <c s="307"/>
      <c s="308"/>
      <c s="311">
        <f t="shared" si="156"/>
        <v>0</v>
      </c>
      <c s="310">
        <f t="shared" si="157"/>
        <v>0</v>
      </c>
      <c s="309"/>
      <c s="309"/>
      <c s="315"/>
    </row>
    <row r="2452" spans="6:18" ht="15.75" hidden="1">
      <c r="F2452" s="15">
        <f t="shared" si="154"/>
        <v>0</v>
      </c>
      <c s="299">
        <f t="shared" si="155"/>
        <v>0</v>
      </c>
      <c s="300"/>
      <c s="307"/>
      <c s="300"/>
      <c s="300"/>
      <c s="307"/>
      <c s="308"/>
      <c s="311">
        <f t="shared" si="156"/>
        <v>0</v>
      </c>
      <c s="310">
        <f t="shared" si="157"/>
        <v>0</v>
      </c>
      <c s="309"/>
      <c s="309"/>
      <c s="315"/>
    </row>
    <row r="2453" spans="6:18" ht="15.75" hidden="1">
      <c r="F2453" s="15">
        <f t="shared" si="154"/>
        <v>0</v>
      </c>
      <c s="299">
        <f t="shared" si="155"/>
        <v>0</v>
      </c>
      <c s="300"/>
      <c s="307"/>
      <c s="300"/>
      <c s="300"/>
      <c s="307"/>
      <c s="308"/>
      <c s="311">
        <f t="shared" si="156"/>
        <v>0</v>
      </c>
      <c s="310">
        <f t="shared" si="157"/>
        <v>0</v>
      </c>
      <c s="309"/>
      <c s="309"/>
      <c s="315"/>
    </row>
    <row r="2454" spans="6:18" ht="15.75" hidden="1">
      <c r="F2454" s="15">
        <f t="shared" si="154"/>
        <v>0</v>
      </c>
      <c s="299">
        <f t="shared" si="155"/>
        <v>0</v>
      </c>
      <c s="300"/>
      <c s="307"/>
      <c s="300"/>
      <c s="300"/>
      <c s="307"/>
      <c s="308"/>
      <c s="311">
        <f t="shared" si="156"/>
        <v>0</v>
      </c>
      <c s="310">
        <f t="shared" si="157"/>
        <v>0</v>
      </c>
      <c s="309"/>
      <c s="309"/>
      <c s="315"/>
    </row>
    <row r="2455" spans="6:18" ht="15.75" hidden="1">
      <c r="F2455" s="15">
        <f t="shared" si="154"/>
        <v>0</v>
      </c>
      <c s="299">
        <f t="shared" si="155"/>
        <v>0</v>
      </c>
      <c s="300"/>
      <c s="307"/>
      <c s="300"/>
      <c s="300"/>
      <c s="307"/>
      <c s="308"/>
      <c s="311">
        <f t="shared" si="156"/>
        <v>0</v>
      </c>
      <c s="310">
        <f t="shared" si="157"/>
        <v>0</v>
      </c>
      <c s="309"/>
      <c s="309"/>
      <c s="315"/>
    </row>
    <row r="2456" spans="6:18" ht="15.75" hidden="1">
      <c r="F2456" s="15">
        <f t="shared" si="154"/>
        <v>0</v>
      </c>
      <c s="299">
        <f t="shared" si="155"/>
        <v>0</v>
      </c>
      <c s="300"/>
      <c s="307"/>
      <c s="300"/>
      <c s="300"/>
      <c s="307"/>
      <c s="308"/>
      <c s="311">
        <f t="shared" si="156"/>
        <v>0</v>
      </c>
      <c s="310">
        <f t="shared" si="157"/>
        <v>0</v>
      </c>
      <c s="309"/>
      <c s="309"/>
      <c s="315"/>
    </row>
    <row r="2457" spans="6:18" ht="15.75" hidden="1">
      <c r="F2457" s="15">
        <f t="shared" si="154"/>
        <v>0</v>
      </c>
      <c s="299">
        <f t="shared" si="155"/>
        <v>0</v>
      </c>
      <c s="300"/>
      <c s="307"/>
      <c s="300"/>
      <c s="300"/>
      <c s="307"/>
      <c s="308"/>
      <c s="311">
        <f t="shared" si="156"/>
        <v>0</v>
      </c>
      <c s="310">
        <f t="shared" si="157"/>
        <v>0</v>
      </c>
      <c s="309"/>
      <c s="309"/>
      <c s="315"/>
    </row>
    <row r="2458" spans="6:18" ht="15.75" hidden="1">
      <c r="F2458" s="15">
        <f t="shared" si="154"/>
        <v>0</v>
      </c>
      <c s="299">
        <f t="shared" si="155"/>
        <v>0</v>
      </c>
      <c s="300"/>
      <c s="307"/>
      <c s="300"/>
      <c s="300"/>
      <c s="307"/>
      <c s="308"/>
      <c s="311">
        <f t="shared" si="156"/>
        <v>0</v>
      </c>
      <c s="310">
        <f t="shared" si="157"/>
        <v>0</v>
      </c>
      <c s="309"/>
      <c s="309"/>
      <c s="315"/>
    </row>
    <row r="2459" spans="6:18" ht="15.75" hidden="1">
      <c r="F2459" s="15">
        <f t="shared" si="154"/>
        <v>0</v>
      </c>
      <c s="299">
        <f t="shared" si="155"/>
        <v>0</v>
      </c>
      <c s="300"/>
      <c s="307"/>
      <c s="300"/>
      <c s="300"/>
      <c s="307"/>
      <c s="308"/>
      <c s="311">
        <f t="shared" si="156"/>
        <v>0</v>
      </c>
      <c s="310">
        <f t="shared" si="157"/>
        <v>0</v>
      </c>
      <c s="309"/>
      <c s="309"/>
      <c s="315"/>
    </row>
    <row r="2460" spans="6:18" ht="15.75" hidden="1">
      <c r="F2460" s="15">
        <f t="shared" si="154"/>
        <v>0</v>
      </c>
      <c s="299">
        <f t="shared" si="155"/>
        <v>0</v>
      </c>
      <c s="300"/>
      <c s="307"/>
      <c s="300"/>
      <c s="300"/>
      <c s="307"/>
      <c s="308"/>
      <c s="311">
        <f t="shared" si="156"/>
        <v>0</v>
      </c>
      <c s="310">
        <f t="shared" si="157"/>
        <v>0</v>
      </c>
      <c s="309"/>
      <c s="309"/>
      <c s="315"/>
    </row>
    <row r="2461" spans="6:18" ht="15.75" hidden="1">
      <c r="F2461" s="15">
        <f t="shared" si="154"/>
        <v>0</v>
      </c>
      <c s="299">
        <f t="shared" si="155"/>
        <v>0</v>
      </c>
      <c s="300"/>
      <c s="307"/>
      <c s="300"/>
      <c s="300"/>
      <c s="307"/>
      <c s="308"/>
      <c s="311">
        <f t="shared" si="156"/>
        <v>0</v>
      </c>
      <c s="310">
        <f t="shared" si="157"/>
        <v>0</v>
      </c>
      <c s="309"/>
      <c s="309"/>
      <c s="315"/>
    </row>
    <row r="2462" spans="6:18" ht="15.75" hidden="1">
      <c r="F2462" s="15">
        <f t="shared" si="154"/>
        <v>0</v>
      </c>
      <c s="299">
        <f t="shared" si="155"/>
        <v>0</v>
      </c>
      <c s="300"/>
      <c s="307"/>
      <c s="300"/>
      <c s="300"/>
      <c s="307"/>
      <c s="308"/>
      <c s="311">
        <f t="shared" si="156"/>
        <v>0</v>
      </c>
      <c s="310">
        <f t="shared" si="157"/>
        <v>0</v>
      </c>
      <c s="309"/>
      <c s="309"/>
      <c s="315"/>
    </row>
    <row r="2463" spans="6:18" ht="15.75" hidden="1">
      <c r="F2463" s="15">
        <f t="shared" si="154"/>
        <v>0</v>
      </c>
      <c s="299">
        <f t="shared" si="155"/>
        <v>0</v>
      </c>
      <c s="300"/>
      <c s="307"/>
      <c s="300"/>
      <c s="300"/>
      <c s="307"/>
      <c s="308"/>
      <c s="311">
        <f t="shared" si="156"/>
        <v>0</v>
      </c>
      <c s="310">
        <f t="shared" si="157"/>
        <v>0</v>
      </c>
      <c s="309"/>
      <c s="309"/>
      <c s="315"/>
    </row>
    <row r="2464" spans="6:18" ht="15.75" hidden="1">
      <c r="F2464" s="15">
        <f t="shared" si="154"/>
        <v>0</v>
      </c>
      <c s="299">
        <f t="shared" si="155"/>
        <v>0</v>
      </c>
      <c s="300"/>
      <c s="307"/>
      <c s="300"/>
      <c s="300"/>
      <c s="307"/>
      <c s="308"/>
      <c s="311">
        <f t="shared" si="156"/>
        <v>0</v>
      </c>
      <c s="310">
        <f t="shared" si="157"/>
        <v>0</v>
      </c>
      <c s="309"/>
      <c s="309"/>
      <c s="315"/>
    </row>
    <row r="2465" spans="6:18" ht="15.75" hidden="1">
      <c r="F2465" s="15">
        <f t="shared" si="154"/>
        <v>0</v>
      </c>
      <c s="299">
        <f t="shared" si="155"/>
        <v>0</v>
      </c>
      <c s="300"/>
      <c s="307"/>
      <c s="300"/>
      <c s="300"/>
      <c s="307"/>
      <c s="308"/>
      <c s="311">
        <f t="shared" si="156"/>
        <v>0</v>
      </c>
      <c s="310">
        <f t="shared" si="157"/>
        <v>0</v>
      </c>
      <c s="309"/>
      <c s="309"/>
      <c s="315"/>
    </row>
    <row r="2466" spans="6:18" ht="15.75" hidden="1">
      <c r="F2466" s="15">
        <f t="shared" si="154"/>
        <v>0</v>
      </c>
      <c s="299">
        <f t="shared" si="155"/>
        <v>0</v>
      </c>
      <c s="300"/>
      <c s="307"/>
      <c s="300"/>
      <c s="300"/>
      <c s="307"/>
      <c s="308"/>
      <c s="311">
        <f t="shared" si="156"/>
        <v>0</v>
      </c>
      <c s="310">
        <f t="shared" si="157"/>
        <v>0</v>
      </c>
      <c s="309"/>
      <c s="309"/>
      <c s="315"/>
    </row>
    <row r="2467" spans="6:18" ht="15.75" hidden="1">
      <c r="F2467" s="15">
        <f t="shared" si="154"/>
        <v>0</v>
      </c>
      <c s="299">
        <f t="shared" si="155"/>
        <v>0</v>
      </c>
      <c s="300"/>
      <c s="307"/>
      <c s="300"/>
      <c s="300"/>
      <c s="307"/>
      <c s="308"/>
      <c s="311">
        <f t="shared" si="156"/>
        <v>0</v>
      </c>
      <c s="310">
        <f t="shared" si="157"/>
        <v>0</v>
      </c>
      <c s="309"/>
      <c s="309"/>
      <c s="315"/>
    </row>
    <row r="2468" spans="6:18" ht="15.75" hidden="1">
      <c r="F2468" s="15">
        <f t="shared" si="154"/>
        <v>0</v>
      </c>
      <c s="299">
        <f t="shared" si="155"/>
        <v>0</v>
      </c>
      <c s="300"/>
      <c s="307"/>
      <c s="300"/>
      <c s="300"/>
      <c s="307"/>
      <c s="308"/>
      <c s="311">
        <f t="shared" si="156"/>
        <v>0</v>
      </c>
      <c s="310">
        <f t="shared" si="157"/>
        <v>0</v>
      </c>
      <c s="309"/>
      <c s="309"/>
      <c s="315"/>
    </row>
    <row r="2469" spans="6:18" ht="15.75" hidden="1">
      <c r="F2469" s="15">
        <f t="shared" si="154"/>
        <v>0</v>
      </c>
      <c s="299">
        <f t="shared" si="155"/>
        <v>0</v>
      </c>
      <c s="300"/>
      <c s="307"/>
      <c s="300"/>
      <c s="300"/>
      <c s="307"/>
      <c s="308"/>
      <c s="311">
        <f t="shared" si="156"/>
        <v>0</v>
      </c>
      <c s="310">
        <f t="shared" si="157"/>
        <v>0</v>
      </c>
      <c s="309"/>
      <c s="309"/>
      <c s="315"/>
    </row>
    <row r="2470" spans="6:18" ht="15.75" hidden="1">
      <c r="F2470" s="15">
        <f t="shared" si="154"/>
        <v>0</v>
      </c>
      <c s="299">
        <f t="shared" si="155"/>
        <v>0</v>
      </c>
      <c s="300"/>
      <c s="307"/>
      <c s="300"/>
      <c s="300"/>
      <c s="307"/>
      <c s="308"/>
      <c s="311">
        <f t="shared" si="156"/>
        <v>0</v>
      </c>
      <c s="310">
        <f t="shared" si="157"/>
        <v>0</v>
      </c>
      <c s="309"/>
      <c s="309"/>
      <c s="315"/>
    </row>
    <row r="2471" spans="6:18" ht="15.75" hidden="1">
      <c r="F2471" s="15">
        <f t="shared" si="154"/>
        <v>0</v>
      </c>
      <c s="299">
        <f t="shared" si="155"/>
        <v>0</v>
      </c>
      <c s="300"/>
      <c s="307"/>
      <c s="300"/>
      <c s="300"/>
      <c s="307"/>
      <c s="308"/>
      <c s="311">
        <f t="shared" si="156"/>
        <v>0</v>
      </c>
      <c s="310">
        <f t="shared" si="157"/>
        <v>0</v>
      </c>
      <c s="309"/>
      <c s="309"/>
      <c s="315"/>
    </row>
    <row r="2472" spans="6:18" ht="15.75" hidden="1">
      <c r="F2472" s="15">
        <f t="shared" si="154"/>
        <v>0</v>
      </c>
      <c s="299">
        <f t="shared" si="155"/>
        <v>0</v>
      </c>
      <c s="300"/>
      <c s="307"/>
      <c s="300"/>
      <c s="300"/>
      <c s="307"/>
      <c s="308"/>
      <c s="311">
        <f t="shared" si="156"/>
        <v>0</v>
      </c>
      <c s="310">
        <f t="shared" si="157"/>
        <v>0</v>
      </c>
      <c s="309"/>
      <c s="309"/>
      <c s="315"/>
    </row>
    <row r="2473" spans="6:18" ht="15.75" hidden="1">
      <c r="F2473" s="15">
        <f t="shared" si="154"/>
        <v>0</v>
      </c>
      <c s="299">
        <f t="shared" si="155"/>
        <v>0</v>
      </c>
      <c s="300"/>
      <c s="307"/>
      <c s="300"/>
      <c s="300"/>
      <c s="307"/>
      <c s="308"/>
      <c s="311">
        <f t="shared" si="156"/>
        <v>0</v>
      </c>
      <c s="310">
        <f t="shared" si="157"/>
        <v>0</v>
      </c>
      <c s="309"/>
      <c s="309"/>
      <c s="315"/>
    </row>
    <row r="2474" spans="6:18" ht="15.75" hidden="1">
      <c r="F2474" s="15">
        <f t="shared" si="154"/>
        <v>0</v>
      </c>
      <c s="299">
        <f t="shared" si="155"/>
        <v>0</v>
      </c>
      <c s="300"/>
      <c s="307"/>
      <c s="300"/>
      <c s="300"/>
      <c s="307"/>
      <c s="308"/>
      <c s="311">
        <f t="shared" si="156"/>
        <v>0</v>
      </c>
      <c s="310">
        <f t="shared" si="157"/>
        <v>0</v>
      </c>
      <c s="309"/>
      <c s="309"/>
      <c s="315"/>
    </row>
    <row r="2475" spans="6:18" ht="15.75" hidden="1">
      <c r="F2475" s="15">
        <f t="shared" si="154"/>
        <v>0</v>
      </c>
      <c s="299">
        <f t="shared" si="155"/>
        <v>0</v>
      </c>
      <c s="300"/>
      <c s="307"/>
      <c s="300"/>
      <c s="300"/>
      <c s="307"/>
      <c s="308"/>
      <c s="311">
        <f t="shared" si="156"/>
        <v>0</v>
      </c>
      <c s="310">
        <f t="shared" si="157"/>
        <v>0</v>
      </c>
      <c s="309"/>
      <c s="309"/>
      <c s="315"/>
    </row>
    <row r="2476" spans="6:18" ht="15.75" hidden="1">
      <c r="F2476" s="15">
        <f t="shared" si="154"/>
        <v>0</v>
      </c>
      <c s="299">
        <f t="shared" si="155"/>
        <v>0</v>
      </c>
      <c s="300"/>
      <c s="307"/>
      <c s="300"/>
      <c s="300"/>
      <c s="307"/>
      <c s="308"/>
      <c s="311">
        <f t="shared" si="156"/>
        <v>0</v>
      </c>
      <c s="310">
        <f t="shared" si="157"/>
        <v>0</v>
      </c>
      <c s="309"/>
      <c s="309"/>
      <c s="315"/>
    </row>
    <row r="2477" spans="6:18" ht="15.75" hidden="1">
      <c r="F2477" s="15">
        <f t="shared" si="154"/>
        <v>0</v>
      </c>
      <c s="299">
        <f t="shared" si="155"/>
        <v>0</v>
      </c>
      <c s="300"/>
      <c s="307"/>
      <c s="300"/>
      <c s="300"/>
      <c s="307"/>
      <c s="308"/>
      <c s="311">
        <f t="shared" si="156"/>
        <v>0</v>
      </c>
      <c s="310">
        <f t="shared" si="157"/>
        <v>0</v>
      </c>
      <c s="309"/>
      <c s="309"/>
      <c s="315"/>
    </row>
    <row r="2478" spans="6:18" ht="15.75" hidden="1">
      <c r="F2478" s="15">
        <f t="shared" si="154"/>
        <v>0</v>
      </c>
      <c s="299">
        <f t="shared" si="155"/>
        <v>0</v>
      </c>
      <c s="300"/>
      <c s="307"/>
      <c s="300"/>
      <c s="300"/>
      <c s="307"/>
      <c s="308"/>
      <c s="311">
        <f t="shared" si="156"/>
        <v>0</v>
      </c>
      <c s="310">
        <f t="shared" si="157"/>
        <v>0</v>
      </c>
      <c s="309"/>
      <c s="309"/>
      <c s="315"/>
    </row>
    <row r="2479" spans="6:18" ht="15.75" hidden="1">
      <c r="F2479" s="15">
        <f t="shared" si="154"/>
        <v>0</v>
      </c>
      <c s="299">
        <f t="shared" si="155"/>
        <v>0</v>
      </c>
      <c s="300"/>
      <c s="307"/>
      <c s="300"/>
      <c s="300"/>
      <c s="307"/>
      <c s="308"/>
      <c s="311">
        <f t="shared" si="156"/>
        <v>0</v>
      </c>
      <c s="310">
        <f t="shared" si="157"/>
        <v>0</v>
      </c>
      <c s="309"/>
      <c s="309"/>
      <c s="315"/>
    </row>
    <row r="2480" spans="6:18" ht="15.75" hidden="1">
      <c r="F2480" s="15">
        <f t="shared" si="154"/>
        <v>0</v>
      </c>
      <c s="299">
        <f t="shared" si="155"/>
        <v>0</v>
      </c>
      <c s="300"/>
      <c s="307"/>
      <c s="300"/>
      <c s="300"/>
      <c s="307"/>
      <c s="308"/>
      <c s="311">
        <f t="shared" si="156"/>
        <v>0</v>
      </c>
      <c s="310">
        <f t="shared" si="157"/>
        <v>0</v>
      </c>
      <c s="309"/>
      <c s="309"/>
      <c s="315"/>
    </row>
    <row r="2481" spans="6:18" ht="15.75" hidden="1">
      <c r="F2481" s="15">
        <f t="shared" si="154"/>
        <v>0</v>
      </c>
      <c s="299">
        <f t="shared" si="155"/>
        <v>0</v>
      </c>
      <c s="300"/>
      <c s="307"/>
      <c s="300"/>
      <c s="300"/>
      <c s="307"/>
      <c s="308"/>
      <c s="311">
        <f t="shared" si="156"/>
        <v>0</v>
      </c>
      <c s="310">
        <f t="shared" si="157"/>
        <v>0</v>
      </c>
      <c s="309"/>
      <c s="309"/>
      <c s="315"/>
    </row>
    <row r="2482" spans="6:18" ht="15.75" hidden="1">
      <c r="F2482" s="15">
        <f t="shared" si="154"/>
        <v>0</v>
      </c>
      <c s="299">
        <f t="shared" si="155"/>
        <v>0</v>
      </c>
      <c s="300"/>
      <c s="307"/>
      <c s="300"/>
      <c s="300"/>
      <c s="307"/>
      <c s="308"/>
      <c s="311">
        <f t="shared" si="156"/>
        <v>0</v>
      </c>
      <c s="310">
        <f t="shared" si="157"/>
        <v>0</v>
      </c>
      <c s="309"/>
      <c s="309"/>
      <c s="315"/>
    </row>
    <row r="2483" spans="6:18" ht="15.75" hidden="1">
      <c r="F2483" s="15">
        <f t="shared" si="154"/>
        <v>0</v>
      </c>
      <c s="299">
        <f t="shared" si="155"/>
        <v>0</v>
      </c>
      <c s="300"/>
      <c s="307"/>
      <c s="300"/>
      <c s="300"/>
      <c s="307"/>
      <c s="308"/>
      <c s="311">
        <f t="shared" si="156"/>
        <v>0</v>
      </c>
      <c s="310">
        <f t="shared" si="157"/>
        <v>0</v>
      </c>
      <c s="309"/>
      <c s="309"/>
      <c s="315"/>
    </row>
    <row r="2484" spans="6:18" ht="15.75" hidden="1">
      <c r="F2484" s="15">
        <f t="shared" si="154"/>
        <v>0</v>
      </c>
      <c s="299">
        <f t="shared" si="155"/>
        <v>0</v>
      </c>
      <c s="300"/>
      <c s="307"/>
      <c s="300"/>
      <c s="300"/>
      <c s="307"/>
      <c s="308"/>
      <c s="311">
        <f t="shared" si="156"/>
        <v>0</v>
      </c>
      <c s="310">
        <f t="shared" si="157"/>
        <v>0</v>
      </c>
      <c s="309"/>
      <c s="309"/>
      <c s="315"/>
    </row>
    <row r="2485" spans="6:18" ht="15.75" hidden="1">
      <c r="F2485" s="15">
        <f t="shared" si="154"/>
        <v>0</v>
      </c>
      <c s="299">
        <f t="shared" si="155"/>
        <v>0</v>
      </c>
      <c s="300"/>
      <c s="307"/>
      <c s="300"/>
      <c s="300"/>
      <c s="307"/>
      <c s="308"/>
      <c s="311">
        <f t="shared" si="156"/>
        <v>0</v>
      </c>
      <c s="310">
        <f t="shared" si="157"/>
        <v>0</v>
      </c>
      <c s="309"/>
      <c s="309"/>
      <c s="315"/>
    </row>
    <row r="2486" spans="6:18" ht="15.75" hidden="1">
      <c r="F2486" s="15">
        <f t="shared" si="154"/>
        <v>0</v>
      </c>
      <c s="299">
        <f t="shared" si="155"/>
        <v>0</v>
      </c>
      <c s="300"/>
      <c s="307"/>
      <c s="300"/>
      <c s="300"/>
      <c s="307"/>
      <c s="308"/>
      <c s="311">
        <f t="shared" si="156"/>
        <v>0</v>
      </c>
      <c s="310">
        <f t="shared" si="157"/>
        <v>0</v>
      </c>
      <c s="309"/>
      <c s="309"/>
      <c s="315"/>
    </row>
    <row r="2487" spans="6:18" ht="15.75" hidden="1">
      <c r="F2487" s="15">
        <f t="shared" si="154"/>
        <v>0</v>
      </c>
      <c s="299">
        <f t="shared" si="155"/>
        <v>0</v>
      </c>
      <c s="300"/>
      <c s="307"/>
      <c s="300"/>
      <c s="300"/>
      <c s="307"/>
      <c s="308"/>
      <c s="311">
        <f t="shared" si="156"/>
        <v>0</v>
      </c>
      <c s="310">
        <f t="shared" si="157"/>
        <v>0</v>
      </c>
      <c s="309"/>
      <c s="309"/>
      <c s="315"/>
    </row>
    <row r="2488" spans="6:18" ht="15.75" hidden="1">
      <c r="F2488" s="15">
        <f t="shared" si="154"/>
        <v>0</v>
      </c>
      <c s="299">
        <f t="shared" si="155"/>
        <v>0</v>
      </c>
      <c s="300"/>
      <c s="307"/>
      <c s="300"/>
      <c s="300"/>
      <c s="307"/>
      <c s="308"/>
      <c s="311">
        <f t="shared" si="156"/>
        <v>0</v>
      </c>
      <c s="310">
        <f t="shared" si="157"/>
        <v>0</v>
      </c>
      <c s="309"/>
      <c s="309"/>
      <c s="315"/>
    </row>
    <row r="2489" spans="6:18" ht="15.75" hidden="1">
      <c r="F2489" s="15">
        <f t="shared" si="154"/>
        <v>0</v>
      </c>
      <c s="299">
        <f t="shared" si="155"/>
        <v>0</v>
      </c>
      <c s="300"/>
      <c s="307"/>
      <c s="300"/>
      <c s="300"/>
      <c s="307"/>
      <c s="308"/>
      <c s="311">
        <f t="shared" si="156"/>
        <v>0</v>
      </c>
      <c s="310">
        <f t="shared" si="157"/>
        <v>0</v>
      </c>
      <c s="309"/>
      <c s="309"/>
      <c s="315"/>
    </row>
    <row r="2490" spans="6:18" ht="15.75" hidden="1">
      <c r="F2490" s="15">
        <f t="shared" si="154"/>
        <v>0</v>
      </c>
      <c s="299">
        <f t="shared" si="155"/>
        <v>0</v>
      </c>
      <c s="300"/>
      <c s="307"/>
      <c s="300"/>
      <c s="300"/>
      <c s="307"/>
      <c s="308"/>
      <c s="311">
        <f t="shared" si="156"/>
        <v>0</v>
      </c>
      <c s="310">
        <f t="shared" si="157"/>
        <v>0</v>
      </c>
      <c s="309"/>
      <c s="309"/>
      <c s="315"/>
    </row>
    <row r="2491" spans="6:18" ht="15.75" hidden="1">
      <c r="F2491" s="15">
        <f t="shared" si="154"/>
        <v>0</v>
      </c>
      <c s="299">
        <f t="shared" si="155"/>
        <v>0</v>
      </c>
      <c s="300"/>
      <c s="307"/>
      <c s="300"/>
      <c s="300"/>
      <c s="307"/>
      <c s="308"/>
      <c s="311">
        <f t="shared" si="156"/>
        <v>0</v>
      </c>
      <c s="310">
        <f t="shared" si="157"/>
        <v>0</v>
      </c>
      <c s="309"/>
      <c s="309"/>
      <c s="315"/>
    </row>
    <row r="2492" spans="6:18" ht="15.75" hidden="1">
      <c r="F2492" s="15">
        <f t="shared" si="154"/>
        <v>0</v>
      </c>
      <c s="299">
        <f t="shared" si="155"/>
        <v>0</v>
      </c>
      <c s="300"/>
      <c s="307"/>
      <c s="300"/>
      <c s="300"/>
      <c s="307"/>
      <c s="308"/>
      <c s="311">
        <f t="shared" si="156"/>
        <v>0</v>
      </c>
      <c s="310">
        <f t="shared" si="157"/>
        <v>0</v>
      </c>
      <c s="309"/>
      <c s="309"/>
      <c s="315"/>
    </row>
    <row r="2493" spans="6:18" ht="15.75" hidden="1">
      <c r="F2493" s="15">
        <f t="shared" si="154"/>
        <v>0</v>
      </c>
      <c s="299">
        <f t="shared" si="155"/>
        <v>0</v>
      </c>
      <c s="300"/>
      <c s="307"/>
      <c s="300"/>
      <c s="300"/>
      <c s="307"/>
      <c s="308"/>
      <c s="311">
        <f t="shared" si="156"/>
        <v>0</v>
      </c>
      <c s="310">
        <f t="shared" si="157"/>
        <v>0</v>
      </c>
      <c s="309"/>
      <c s="309"/>
      <c s="315"/>
    </row>
    <row r="2494" spans="6:18" ht="15.75" hidden="1">
      <c r="F2494" s="15">
        <f t="shared" si="154"/>
        <v>0</v>
      </c>
      <c s="299">
        <f t="shared" si="155"/>
        <v>0</v>
      </c>
      <c s="300"/>
      <c s="307"/>
      <c s="300"/>
      <c s="300"/>
      <c s="307"/>
      <c s="308"/>
      <c s="311">
        <f t="shared" si="156"/>
        <v>0</v>
      </c>
      <c s="310">
        <f t="shared" si="157"/>
        <v>0</v>
      </c>
      <c s="309"/>
      <c s="309"/>
      <c s="315"/>
    </row>
    <row r="2495" spans="6:18" ht="15.75" hidden="1">
      <c r="F2495" s="15">
        <f t="shared" si="154"/>
        <v>0</v>
      </c>
      <c s="299">
        <f t="shared" si="155"/>
        <v>0</v>
      </c>
      <c s="300"/>
      <c s="307"/>
      <c s="300"/>
      <c s="300"/>
      <c s="307"/>
      <c s="308"/>
      <c s="311">
        <f t="shared" si="156"/>
        <v>0</v>
      </c>
      <c s="310">
        <f t="shared" si="157"/>
        <v>0</v>
      </c>
      <c s="309"/>
      <c s="309"/>
      <c s="315"/>
    </row>
    <row r="2496" spans="6:18" ht="15.75" hidden="1">
      <c r="F2496" s="15">
        <f t="shared" si="154"/>
        <v>0</v>
      </c>
      <c s="299">
        <f t="shared" si="155"/>
        <v>0</v>
      </c>
      <c s="300"/>
      <c s="307"/>
      <c s="300"/>
      <c s="300"/>
      <c s="307"/>
      <c s="308"/>
      <c s="311">
        <f t="shared" si="156"/>
        <v>0</v>
      </c>
      <c s="310">
        <f t="shared" si="157"/>
        <v>0</v>
      </c>
      <c s="309"/>
      <c s="309"/>
      <c s="315"/>
    </row>
    <row r="2497" spans="6:18" ht="15.75" hidden="1">
      <c r="F2497" s="15">
        <f t="shared" si="154"/>
        <v>0</v>
      </c>
      <c s="299">
        <f t="shared" si="155"/>
        <v>0</v>
      </c>
      <c s="300"/>
      <c s="307"/>
      <c s="300"/>
      <c s="300"/>
      <c s="307"/>
      <c s="308"/>
      <c s="311">
        <f t="shared" si="156"/>
        <v>0</v>
      </c>
      <c s="310">
        <f t="shared" si="157"/>
        <v>0</v>
      </c>
      <c s="309"/>
      <c s="309"/>
      <c s="315"/>
    </row>
    <row r="2498" spans="6:18" ht="15.75" hidden="1">
      <c r="F2498" s="15">
        <f t="shared" si="154"/>
        <v>0</v>
      </c>
      <c s="299">
        <f t="shared" si="155"/>
        <v>0</v>
      </c>
      <c s="300"/>
      <c s="307"/>
      <c s="300"/>
      <c s="300"/>
      <c s="307"/>
      <c s="308"/>
      <c s="311">
        <f t="shared" si="156"/>
        <v>0</v>
      </c>
      <c s="310">
        <f t="shared" si="157"/>
        <v>0</v>
      </c>
      <c s="309"/>
      <c s="309"/>
      <c s="315"/>
    </row>
    <row r="2499" spans="6:18" ht="15.75" hidden="1">
      <c r="F2499" s="15">
        <f t="shared" si="154"/>
        <v>0</v>
      </c>
      <c s="299">
        <f t="shared" si="155"/>
        <v>0</v>
      </c>
      <c s="300"/>
      <c s="307"/>
      <c s="300"/>
      <c s="300"/>
      <c s="307"/>
      <c s="308"/>
      <c s="311">
        <f t="shared" si="156"/>
        <v>0</v>
      </c>
      <c s="310">
        <f t="shared" si="157"/>
        <v>0</v>
      </c>
      <c s="309"/>
      <c s="309"/>
      <c s="315"/>
    </row>
    <row r="2500" spans="6:18" ht="15.75" hidden="1">
      <c r="F2500" s="15">
        <f t="shared" si="154"/>
        <v>0</v>
      </c>
      <c s="299">
        <f t="shared" si="155"/>
        <v>0</v>
      </c>
      <c s="300"/>
      <c s="307"/>
      <c s="300"/>
      <c s="300"/>
      <c s="307"/>
      <c s="308"/>
      <c s="311">
        <f t="shared" si="156"/>
        <v>0</v>
      </c>
      <c s="310">
        <f t="shared" si="157"/>
        <v>0</v>
      </c>
      <c s="309"/>
      <c s="309"/>
      <c s="315"/>
    </row>
    <row r="2501" spans="6:18" ht="15.75" hidden="1">
      <c r="F2501" s="15">
        <f t="shared" si="154"/>
        <v>0</v>
      </c>
      <c s="299">
        <f t="shared" si="155"/>
        <v>0</v>
      </c>
      <c s="300"/>
      <c s="307"/>
      <c s="300"/>
      <c s="300"/>
      <c s="307"/>
      <c s="308"/>
      <c s="311">
        <f t="shared" si="156"/>
        <v>0</v>
      </c>
      <c s="310">
        <f t="shared" si="157"/>
        <v>0</v>
      </c>
      <c s="309"/>
      <c s="309"/>
      <c s="315"/>
    </row>
    <row r="2502" spans="6:18" ht="15.75" hidden="1">
      <c r="F2502" s="15">
        <f t="shared" si="154"/>
        <v>0</v>
      </c>
      <c s="299">
        <f t="shared" si="155"/>
        <v>0</v>
      </c>
      <c s="300"/>
      <c s="307"/>
      <c s="300"/>
      <c s="300"/>
      <c s="307"/>
      <c s="308"/>
      <c s="311">
        <f t="shared" si="156"/>
        <v>0</v>
      </c>
      <c s="310">
        <f t="shared" si="157"/>
        <v>0</v>
      </c>
      <c s="309"/>
      <c s="309"/>
      <c s="315"/>
    </row>
    <row r="2503" spans="6:18" ht="15.75" hidden="1">
      <c r="F2503" s="15">
        <f t="shared" si="154"/>
        <v>0</v>
      </c>
      <c s="299">
        <f t="shared" si="155"/>
        <v>0</v>
      </c>
      <c s="300"/>
      <c s="307"/>
      <c s="300"/>
      <c s="300"/>
      <c s="307"/>
      <c s="308"/>
      <c s="311">
        <f t="shared" si="156"/>
        <v>0</v>
      </c>
      <c s="310">
        <f t="shared" si="157"/>
        <v>0</v>
      </c>
      <c s="309"/>
      <c s="309"/>
      <c s="315"/>
    </row>
    <row r="2504" spans="6:18" ht="15.75" hidden="1">
      <c r="F2504" s="15">
        <f>IF(G2504&gt;=1,(IF(LEN(R2504)=0,(IF(N2504&gt;=18,1,0)),0)),0)</f>
        <v>0</v>
      </c>
      <c s="299">
        <f t="shared" si="155"/>
        <v>0</v>
      </c>
      <c s="300"/>
      <c s="307"/>
      <c s="300"/>
      <c s="300"/>
      <c s="307"/>
      <c s="308"/>
      <c s="311">
        <f t="shared" si="156"/>
        <v>0</v>
      </c>
      <c s="310">
        <f t="shared" si="157"/>
        <v>0</v>
      </c>
      <c s="309"/>
      <c s="309"/>
      <c s="315"/>
    </row>
    <row r="2505" spans="6:18" ht="15.75" hidden="1">
      <c r="F2505" s="15">
        <f>IF(G2505&gt;=1,(IF(LEN(R2505)=0,(IF(N2505&gt;=18,1,0)),0)),0)</f>
        <v>0</v>
      </c>
      <c s="299">
        <f>IFERROR(IF(LEN(J2505)&gt;=2,(IF(LEN(L2505)&gt;=1,1,0)),0),0)</f>
        <v>0</v>
      </c>
      <c s="300"/>
      <c s="307"/>
      <c s="300"/>
      <c s="300"/>
      <c s="307"/>
      <c s="308"/>
      <c s="311">
        <f>IFERROR(IF(G2505&gt;=1,(IF(M2504&gt;=$B$1,ROUNDDOWN(($A$1-M2505)/365,0),0)),0),0)</f>
        <v>0</v>
      </c>
      <c s="310">
        <f>IF(N2505&gt;=18,ROUNDDOWN((($A$1-M2505)-N2505*365)/30,0),0)</f>
        <v>0</v>
      </c>
      <c s="309"/>
      <c s="309"/>
      <c s="315"/>
    </row>
    <row r="2506" spans="6:18" ht="15.75">
      <c r="F2506" s="15">
        <f>IF(G2506&gt;=1,(IF(LEN(R2506)=0,(IF(N2506&gt;=18,1,0)),0)),0)</f>
        <v>0</v>
      </c>
      <c s="299">
        <f>IFERROR(IF(LEN(J2506)&gt;=2,(IF(LEN(L2506)&gt;=1,1,0)),0),0)</f>
        <v>0</v>
      </c>
      <c s="300"/>
      <c s="307"/>
      <c s="300"/>
      <c s="300"/>
      <c s="307"/>
      <c s="308"/>
      <c s="311">
        <f>IFERROR(IF(G2506&gt;=1,(IF(M2505&gt;=$B$1,ROUNDDOWN(($A$1-M2506)/365,0),0)),0),0)</f>
        <v>0</v>
      </c>
      <c s="310">
        <f>IF(N2506&gt;=18,ROUNDDOWN((($A$1-M2506)-N2506*365)/30,0),0)</f>
        <v>0</v>
      </c>
      <c s="309"/>
      <c s="309"/>
      <c s="316"/>
    </row>
    <row r="2507" ht="15" hidden="1"/>
    <row r="2508" ht="15" hidden="1"/>
    <row r="2509" ht="15" hidden="1"/>
  </sheetData>
  <sheetProtection password="CDA0" sheet="1" objects="1" scenarios="1"/>
  <mergeCells count="12">
    <mergeCell ref="R5:R6"/>
    <mergeCell ref="G4:Q4"/>
    <mergeCell ref="N5:O5"/>
    <mergeCell ref="G5:G6"/>
    <mergeCell ref="H5:H6"/>
    <mergeCell ref="I5:I6"/>
    <mergeCell ref="J5:J6"/>
    <mergeCell ref="K5:K6"/>
    <mergeCell ref="L5:L6"/>
    <mergeCell ref="M5:M6"/>
    <mergeCell ref="P5:P6"/>
    <mergeCell ref="Q5:Q6"/>
  </mergeCells>
  <conditionalFormatting sqref="R7:R2505">
    <cfRule type="cellIs" priority="17" dxfId="67" operator="equal">
      <formula>"YES"</formula>
    </cfRule>
  </conditionalFormatting>
  <conditionalFormatting sqref="G7:R2506">
    <cfRule type="expression" priority="15" dxfId="66">
      <formula>$F7=1</formula>
    </cfRule>
  </conditionalFormatting>
  <conditionalFormatting sqref="G8:R2506">
    <cfRule type="expression" priority="16" dxfId="65">
      <formula>$G7&gt;=1</formula>
    </cfRule>
  </conditionalFormatting>
  <dataValidations count="4">
    <dataValidation allowBlank="1" showInputMessage="1" showErrorMessage="1" prompt="क्र.सं.AUTO प्रदर्शित होगी" sqref="G7"/>
    <dataValidation type="list" allowBlank="1" showInputMessage="1" showErrorMessage="1" sqref="H7:H2506">
      <formula1>वास</formula1>
    </dataValidation>
    <dataValidation type="list" allowBlank="1" showInputMessage="1" showErrorMessage="1" sqref="L7:L2506">
      <formula1>लिंग</formula1>
    </dataValidation>
    <dataValidation type="list" allowBlank="1" showInputMessage="1" showErrorMessage="1" sqref="R7:R2506">
      <formula1>"YES"</formula1>
    </dataValidation>
  </dataValidations>
  <pageMargins left="0" right="0" top="0" bottom="0" header="0" footer="0"/>
  <pageSetup orientation="landscape" paperSize="9"/>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theme="4" tint="-0.499900013208389"/>
  </sheetPr>
  <dimension ref="A1:W245"/>
  <sheetViews>
    <sheetView view="pageBreakPreview" zoomScaleNormal="100" zoomScaleSheetLayoutView="100" workbookViewId="0" topLeftCell="A1">
      <pane xSplit="4" ySplit="3" topLeftCell="E4" activePane="bottomRight" state="frozen"/>
      <selection pane="topLeft" activeCell="A1" sqref="A1"/>
      <selection pane="bottomLeft" activeCell="A1" sqref="A1"/>
      <selection pane="topRight" activeCell="A1" sqref="A1"/>
      <selection pane="bottomRight" activeCell="H223" sqref="H223"/>
    </sheetView>
  </sheetViews>
  <sheetFormatPr defaultColWidth="0" defaultRowHeight="15" zeroHeight="1"/>
  <cols>
    <col min="1" max="1" width="3.85714285714286" style="15" hidden="1" customWidth="1"/>
    <col min="2" max="2" width="4.71428571428571" style="15" hidden="1" customWidth="1"/>
    <col min="3" max="3" width="6.57142857142857" style="15" customWidth="1"/>
    <col min="4" max="4" width="35.7142857142857" style="15" customWidth="1"/>
    <col min="5" max="6" width="13.7142857142857" style="15" customWidth="1"/>
    <col min="7" max="11" width="10.7142857142857" style="15" customWidth="1"/>
    <col min="12" max="14" width="3.71428571428571" style="15" customWidth="1"/>
    <col min="15" max="17" width="6.71428571428571" style="15" customWidth="1"/>
    <col min="18" max="18" width="6.71428571428571" style="15" hidden="1" customWidth="1"/>
    <col min="19" max="24" width="9.14285714285714" style="15" hidden="1" customWidth="1"/>
    <col min="25" max="16384" width="9.14285714285714" style="15" hidden="1"/>
  </cols>
  <sheetData>
    <row r="1" spans="1:23" ht="19.5" customHeight="1">
      <c r="A1" s="15">
        <f>LARGE(B4:B245,1)</f>
        <v>2</v>
      </c>
      <c r="C1" s="565" t="s">
        <v>159</v>
      </c>
      <c s="565"/>
      <c s="565"/>
      <c s="565"/>
      <c s="565"/>
      <c s="565"/>
      <c s="565"/>
      <c s="565"/>
      <c s="565"/>
      <c s="552" t="s">
        <v>160</v>
      </c>
      <c s="553"/>
      <c s="553"/>
      <c s="553"/>
      <c s="553"/>
      <c s="554"/>
      <c s="174">
        <f>IFERROR(IF(O5&gt;=1,(IF(Q5&gt;=2000,(IF(LEN(P5)=3,DATE(Q5,VLOOKUP(P5,T1:U12,2,0),O5),0)),0)),0),0)</f>
        <v>45292</v>
      </c>
      <c s="15">
        <v>1</v>
      </c>
      <c s="15" t="s">
        <v>161</v>
      </c>
      <c s="15">
        <v>1</v>
      </c>
      <c s="15">
        <v>2018</v>
      </c>
      <c s="15">
        <f>LARGE(W4:W245,1)</f>
        <v>2</v>
      </c>
    </row>
    <row r="2" spans="3:22" ht="20.1" customHeight="1">
      <c r="C2" s="566" t="s">
        <v>92</v>
      </c>
      <c s="566" t="s">
        <v>162</v>
      </c>
      <c s="566" t="s">
        <v>163</v>
      </c>
      <c s="566" t="s">
        <v>164</v>
      </c>
      <c s="567" t="s">
        <v>165</v>
      </c>
      <c s="567" t="s">
        <v>166</v>
      </c>
      <c s="567" t="s">
        <v>167</v>
      </c>
      <c s="567" t="s">
        <v>168</v>
      </c>
      <c s="567" t="s">
        <v>169</v>
      </c>
      <c s="555"/>
      <c s="556"/>
      <c s="556"/>
      <c s="556"/>
      <c s="556"/>
      <c s="557"/>
      <c s="174">
        <f>IFERROR(IF(O7&gt;=1,(IF(Q7&gt;=2000,(IF(LEN(P7)=3,DATE(Q7,VLOOKUP(P7,T1:U12,2,0),O7),0)),0)),0),0)</f>
        <v>45382</v>
      </c>
      <c s="15">
        <v>2</v>
      </c>
      <c s="15" t="s">
        <v>170</v>
      </c>
      <c s="15">
        <v>2</v>
      </c>
      <c s="15">
        <v>2019</v>
      </c>
    </row>
    <row r="3" spans="3:22" ht="20.1" customHeight="1" thickBot="1">
      <c r="C3" s="566"/>
      <c s="566"/>
      <c s="566"/>
      <c s="566"/>
      <c s="568"/>
      <c s="568"/>
      <c s="568"/>
      <c s="568"/>
      <c s="568"/>
      <c s="558"/>
      <c s="559"/>
      <c s="559"/>
      <c s="559"/>
      <c s="559"/>
      <c s="560"/>
      <c s="174">
        <v>36526</v>
      </c>
      <c s="15">
        <v>3</v>
      </c>
      <c s="15" t="s">
        <v>171</v>
      </c>
      <c s="15">
        <v>3</v>
      </c>
      <c s="15">
        <v>2020</v>
      </c>
    </row>
    <row r="4" spans="2:23" ht="20.1" customHeight="1">
      <c r="B4" s="15">
        <f>IFERROR(IF(C4&gt;=1,(IF($R$4=1,(IF($R$1&gt;=E4,(IF($R$1&lt;=F4,(IF($R$2&gt;=E4,(IF($R$2&lt;=F4,C4,0)),0)),0)),0)),0)),0),0)</f>
        <v>0</v>
      </c>
      <c s="278">
        <f>IFERROR(IF(LEN(D4)&gt;=2,(IF(E4&gt;=2000,(IF(F4&gt;=2000,1,0)),0)),0),0)</f>
        <v>1</v>
      </c>
      <c s="279" t="s">
        <v>172</v>
      </c>
      <c s="280">
        <v>45231</v>
      </c>
      <c s="280">
        <v>45274</v>
      </c>
      <c s="281">
        <f>IFERROR(IF($C4&gt;=1,COUNTIFS('R-6'!$G$8:$G$920,"&gt;=1",'R-6'!$H$8:$H$920,"&gt;="&amp;$E4,'R-6'!$H$8:$H$920,"&lt;="&amp;$F4),0),0)</f>
        <v>0</v>
      </c>
      <c s="281">
        <f>IFERROR(IF($C4&gt;=1,COUNTIFS('R-7'!$H$9:$H$1008,"&gt;=1",'R-7'!$I$9:$I$1008,"&gt;="&amp;$E4,'R-7'!$I$9:$I$1008,"&lt;="&amp;$F4),0),0)</f>
        <v>0</v>
      </c>
      <c s="281">
        <f>IFERROR(IF($C4&gt;=1,COUNTIFS('R-8'!$G$13:$G$1012,"&gt;=1",'R-8'!$H$13:$H$1012,"&gt;="&amp;$E4,'R-8'!$H$13:$H$1012,"&lt;="&amp;$F4),0),0)</f>
        <v>0</v>
      </c>
      <c s="281">
        <f>IFERROR(IF($C4&gt;=1,COUNTIFS('R-8क'!$G$10:$G$1009,"&gt;=1",'R-8क'!$H$10:$H$1009,"&gt;="&amp;$E4,'R-8क'!$H$10:$H$1009,"&lt;="&amp;$F4),0),0)</f>
        <v>0</v>
      </c>
      <c s="285"/>
      <c s="548" t="s">
        <v>163</v>
      </c>
      <c s="549"/>
      <c s="549"/>
      <c s="286" t="s">
        <v>173</v>
      </c>
      <c s="286" t="s">
        <v>152</v>
      </c>
      <c s="292" t="s">
        <v>151</v>
      </c>
      <c s="291">
        <f>IFERROR(IF(R1&gt;=R3,(IF(R2&gt;=R3,1,0)),0),0)</f>
        <v>1</v>
      </c>
      <c s="15">
        <v>4</v>
      </c>
      <c s="293" t="s">
        <v>174</v>
      </c>
      <c s="15">
        <v>4</v>
      </c>
      <c s="15">
        <v>2021</v>
      </c>
      <c s="15">
        <f>IFERROR(IF(C4&gt;=1,(IF($R$1&gt;=E4,(IF($R$2&lt;=F4,C4,)),0)),0),0)</f>
        <v>0</v>
      </c>
    </row>
    <row r="5" spans="2:23" ht="20.1" customHeight="1" thickBot="1">
      <c r="B5" s="15">
        <f t="shared" si="0" ref="B5:B68">IFERROR(IF(C5&gt;=1,(IF($R$4=1,(IF($R$1&gt;=E5,(IF($R$1&lt;=F5,(IF($R$2&gt;=E5,(IF($R$2&lt;=F5,C5,0)),0)),0)),0)),0)),0),0)</f>
        <v>2</v>
      </c>
      <c s="278">
        <f>IFERROR(IF(LEN(D5)&gt;=2,(IF(E5&gt;=2000,(IF(F5&gt;=2000,C4+1,0)),0)),0),0)</f>
        <v>2</v>
      </c>
      <c s="279" t="s">
        <v>175</v>
      </c>
      <c s="282">
        <v>45292</v>
      </c>
      <c s="282">
        <v>45382</v>
      </c>
      <c s="281">
        <f>IFERROR(IF($C5&gt;=1,COUNTIFS('R-6'!$G$8:$G$920,"&gt;=1",'R-6'!$H$8:$H$920,"&gt;="&amp;$E5,'R-6'!$H$8:$H$920,"&lt;="&amp;$F5),0),0)</f>
        <v>0</v>
      </c>
      <c s="281">
        <f>IFERROR(IF($C5&gt;=1,COUNTIFS(#REF!,"&gt;=1",#REF!,"&gt;="&amp;$E5,#REF!,"&lt;="&amp;$F5),0),0)</f>
        <v>0</v>
      </c>
      <c s="281">
        <f>IFERROR(IF($C5&gt;=1,COUNTIFS('R-8'!$G$13:$G$1012,"&gt;=1",'R-8'!$H$13:$H$1012,"&gt;="&amp;$E5,'R-8'!$H$13:$H$1012,"&lt;="&amp;$F5),0),0)</f>
        <v>0</v>
      </c>
      <c s="281">
        <f>IFERROR(IF($C5&gt;=1,COUNTIFS('R-8क'!$G$10:$G$1009,"&gt;=1",'R-8क'!$H$10:$H$1009,"&gt;="&amp;$E5,'R-8क'!$H$10:$H$1009,"&lt;="&amp;$F5),0),0)</f>
        <v>0</v>
      </c>
      <c s="287"/>
      <c s="550"/>
      <c s="551"/>
      <c s="551"/>
      <c s="288">
        <v>1</v>
      </c>
      <c s="288" t="s">
        <v>161</v>
      </c>
      <c s="294">
        <v>2024</v>
      </c>
      <c s="291" t="s">
        <v>37</v>
      </c>
      <c s="15">
        <v>5</v>
      </c>
      <c s="15" t="s">
        <v>177</v>
      </c>
      <c s="15">
        <v>5</v>
      </c>
      <c s="15">
        <v>2022</v>
      </c>
      <c s="15">
        <f t="shared" si="1" ref="W5:W68">IFERROR(IF(C5&gt;=1,(IF($R$1&gt;=E5,(IF($R$2&lt;=F5,C5,)),0)),0),0)</f>
        <v>2</v>
      </c>
    </row>
    <row r="6" spans="2:23" ht="20.1" customHeight="1">
      <c r="B6" s="15">
        <f t="shared" si="0"/>
        <v>0</v>
      </c>
      <c s="283"/>
      <c s="284"/>
      <c s="282"/>
      <c s="282"/>
      <c s="281">
        <f>IFERROR(IF($C6&gt;=1,COUNTIFS('R-6'!$G$8:$G$920,"&gt;=1",'R-6'!$H$8:$H$920,"&gt;="&amp;$E6,'R-6'!$H$8:$H$920,"&lt;="&amp;$F6),0),0)</f>
        <v>0</v>
      </c>
      <c s="281">
        <f>IFERROR(IF($C6&gt;=1,COUNTIFS(#REF!,"&gt;=1",#REF!,"&gt;="&amp;$E6,#REF!,"&lt;="&amp;$F6),0),0)</f>
        <v>0</v>
      </c>
      <c s="281">
        <f>IFERROR(IF($C6&gt;=1,COUNTIFS('R-8'!$G$13:$G$1012,"&gt;=1",'R-8'!$H$13:$H$1012,"&gt;="&amp;$E6,'R-8'!$H$13:$H$1012,"&lt;="&amp;$F6),0),0)</f>
        <v>0</v>
      </c>
      <c s="281">
        <f>IFERROR(IF($C6&gt;=1,COUNTIFS('R-8क'!$G$10:$G$1009,"&gt;=1",'R-8क'!$H$10:$H$1009,"&gt;="&amp;$E6,'R-8क'!$H$10:$H$1009,"&lt;="&amp;$F6),0),0)</f>
        <v>0</v>
      </c>
      <c s="287"/>
      <c s="561" t="s">
        <v>164</v>
      </c>
      <c s="562"/>
      <c s="562"/>
      <c s="289" t="s">
        <v>173</v>
      </c>
      <c s="289" t="s">
        <v>152</v>
      </c>
      <c s="295" t="s">
        <v>151</v>
      </c>
      <c s="291"/>
      <c s="15">
        <v>6</v>
      </c>
      <c s="15" t="s">
        <v>178</v>
      </c>
      <c s="15">
        <v>6</v>
      </c>
      <c s="15">
        <v>2023</v>
      </c>
      <c s="15">
        <f t="shared" si="1"/>
        <v>0</v>
      </c>
    </row>
    <row r="7" spans="2:23" ht="20.1" customHeight="1" thickBot="1">
      <c r="B7" s="15">
        <f t="shared" si="0"/>
        <v>0</v>
      </c>
      <c s="283"/>
      <c s="284"/>
      <c s="282"/>
      <c s="282"/>
      <c s="281">
        <f>IFERROR(IF($C7&gt;=1,COUNTIFS('R-6'!$G$8:$G$920,"&gt;=1",'R-6'!$H$8:$H$920,"&gt;="&amp;$E7,'R-6'!$H$8:$H$920,"&lt;="&amp;$F7),0),0)</f>
        <v>0</v>
      </c>
      <c s="281">
        <f>IFERROR(IF($C7&gt;=1,COUNTIFS(#REF!,"&gt;=1",#REF!,"&gt;="&amp;$E7,#REF!,"&lt;="&amp;$F7),0),0)</f>
        <v>0</v>
      </c>
      <c s="281">
        <f>IFERROR(IF($C7&gt;=1,COUNTIFS('R-8'!$G$13:$G$1012,"&gt;=1",'R-8'!$H$13:$H$1012,"&gt;="&amp;$E7,'R-8'!$H$13:$H$1012,"&lt;="&amp;$F7),0),0)</f>
        <v>0</v>
      </c>
      <c s="281">
        <f>IFERROR(IF($C7&gt;=1,COUNTIFS('R-8क'!$G$10:$G$1009,"&gt;=1",'R-8क'!$H$10:$H$1009,"&gt;="&amp;$E7,'R-8क'!$H$10:$H$1009,"&lt;="&amp;$F7),0),0)</f>
        <v>0</v>
      </c>
      <c s="287"/>
      <c s="563"/>
      <c s="564"/>
      <c s="564"/>
      <c s="290">
        <v>31</v>
      </c>
      <c s="290" t="s">
        <v>171</v>
      </c>
      <c s="296">
        <v>2024</v>
      </c>
      <c s="291"/>
      <c s="15">
        <v>7</v>
      </c>
      <c s="15" t="s">
        <v>180</v>
      </c>
      <c s="15">
        <v>7</v>
      </c>
      <c s="15">
        <v>2024</v>
      </c>
      <c s="15">
        <f t="shared" si="1"/>
        <v>0</v>
      </c>
    </row>
    <row r="8" spans="2:23" ht="20.1" customHeight="1">
      <c r="B8" s="15">
        <f t="shared" si="0"/>
        <v>0</v>
      </c>
      <c s="283"/>
      <c s="284"/>
      <c s="282"/>
      <c s="282"/>
      <c s="281">
        <f>IFERROR(IF($C8&gt;=1,COUNTIFS('R-6'!$G$8:$G$920,"&gt;=1",'R-6'!$H$8:$H$920,"&gt;="&amp;$E8,'R-6'!$H$8:$H$920,"&lt;="&amp;$F8),0),0)</f>
        <v>0</v>
      </c>
      <c s="281">
        <f>IFERROR(IF($C8&gt;=1,COUNTIFS(#REF!,"&gt;=1",#REF!,"&gt;="&amp;$E8,#REF!,"&lt;="&amp;$F8),0),0)</f>
        <v>0</v>
      </c>
      <c s="281">
        <f>IFERROR(IF($C8&gt;=1,COUNTIFS('R-8'!$G$13:$G$1012,"&gt;=1",'R-8'!$H$13:$H$1012,"&gt;="&amp;$E8,'R-8'!$H$13:$H$1012,"&lt;="&amp;$F8),0),0)</f>
        <v>0</v>
      </c>
      <c s="281">
        <f>IFERROR(IF($C8&gt;=1,COUNTIFS('R-8क'!$G$10:$G$1009,"&gt;=1",'R-8क'!$H$10:$H$1009,"&gt;="&amp;$E8,'R-8क'!$H$10:$H$1009,"&lt;="&amp;$F8),0),0)</f>
        <v>0</v>
      </c>
      <c s="284"/>
      <c s="291"/>
      <c s="291"/>
      <c s="291"/>
      <c s="291"/>
      <c s="291"/>
      <c s="291"/>
      <c s="291"/>
      <c s="15">
        <v>8</v>
      </c>
      <c s="15" t="s">
        <v>176</v>
      </c>
      <c s="15">
        <v>8</v>
      </c>
      <c s="15">
        <v>2025</v>
      </c>
      <c s="15">
        <f t="shared" si="1"/>
        <v>0</v>
      </c>
    </row>
    <row r="9" spans="2:23" ht="20.1" customHeight="1">
      <c r="B9" s="15">
        <f t="shared" si="0"/>
        <v>0</v>
      </c>
      <c s="283"/>
      <c s="284"/>
      <c s="282"/>
      <c s="282"/>
      <c s="281">
        <f>IFERROR(IF($C9&gt;=1,COUNTIFS('R-6'!$G$8:$G$920,"&gt;=1",'R-6'!$H$8:$H$920,"&gt;="&amp;$E9,'R-6'!$H$8:$H$920,"&lt;="&amp;$F9),0),0)</f>
        <v>0</v>
      </c>
      <c s="281">
        <f>IFERROR(IF($C9&gt;=1,COUNTIFS(#REF!,"&gt;=1",#REF!,"&gt;="&amp;$E9,#REF!,"&lt;="&amp;$F9),0),0)</f>
        <v>0</v>
      </c>
      <c s="281">
        <f>IFERROR(IF($C9&gt;=1,COUNTIFS('R-8'!$G$13:$G$1012,"&gt;=1",'R-8'!$H$13:$H$1012,"&gt;="&amp;$E9,'R-8'!$H$13:$H$1012,"&lt;="&amp;$F9),0),0)</f>
        <v>0</v>
      </c>
      <c s="281">
        <f>IFERROR(IF($C9&gt;=1,COUNTIFS('R-8क'!$G$10:$G$1009,"&gt;=1",'R-8क'!$H$10:$H$1009,"&gt;="&amp;$E9,'R-8क'!$H$10:$H$1009,"&lt;="&amp;$F9),0),0)</f>
        <v>0</v>
      </c>
      <c s="284"/>
      <c s="291"/>
      <c s="291"/>
      <c s="291"/>
      <c s="291"/>
      <c s="291"/>
      <c s="291"/>
      <c s="291"/>
      <c s="15">
        <v>9</v>
      </c>
      <c s="15" t="s">
        <v>181</v>
      </c>
      <c s="15">
        <v>9</v>
      </c>
      <c s="15">
        <v>2026</v>
      </c>
      <c s="15">
        <f t="shared" si="1"/>
        <v>0</v>
      </c>
    </row>
    <row r="10" spans="2:23" ht="20.1" customHeight="1">
      <c r="B10" s="15">
        <f t="shared" si="0"/>
        <v>0</v>
      </c>
      <c s="283"/>
      <c s="284"/>
      <c s="282"/>
      <c s="282"/>
      <c s="281">
        <f>IFERROR(IF($C10&gt;=1,COUNTIFS('R-6'!$G$8:$G$920,"&gt;=1",'R-6'!$H$8:$H$920,"&gt;="&amp;$E10,'R-6'!$H$8:$H$920,"&lt;="&amp;$F10),0),0)</f>
        <v>0</v>
      </c>
      <c s="281">
        <f>IFERROR(IF($C10&gt;=1,COUNTIFS(#REF!,"&gt;=1",#REF!,"&gt;="&amp;$E10,#REF!,"&lt;="&amp;$F10),0),0)</f>
        <v>0</v>
      </c>
      <c s="281">
        <f>IFERROR(IF($C10&gt;=1,COUNTIFS('R-8'!$G$13:$G$1012,"&gt;=1",'R-8'!$H$13:$H$1012,"&gt;="&amp;$E10,'R-8'!$H$13:$H$1012,"&lt;="&amp;$F10),0),0)</f>
        <v>0</v>
      </c>
      <c s="281">
        <f>IFERROR(IF($C10&gt;=1,COUNTIFS('R-8क'!$G$10:$G$1009,"&gt;=1",'R-8क'!$H$10:$H$1009,"&gt;="&amp;$E10,'R-8क'!$H$10:$H$1009,"&lt;="&amp;$F10),0),0)</f>
        <v>0</v>
      </c>
      <c s="284"/>
      <c s="291"/>
      <c s="291"/>
      <c s="291"/>
      <c s="291"/>
      <c s="291"/>
      <c s="291"/>
      <c s="291"/>
      <c s="15">
        <v>10</v>
      </c>
      <c s="15" t="s">
        <v>179</v>
      </c>
      <c s="15">
        <v>10</v>
      </c>
      <c s="15">
        <v>2027</v>
      </c>
      <c s="15">
        <f t="shared" si="1"/>
        <v>0</v>
      </c>
    </row>
    <row r="11" spans="2:23" ht="20.1" customHeight="1">
      <c r="B11" s="15">
        <f t="shared" si="0"/>
        <v>0</v>
      </c>
      <c s="283"/>
      <c s="284"/>
      <c s="282"/>
      <c s="282"/>
      <c s="281">
        <f>IFERROR(IF($C11&gt;=1,COUNTIFS('R-6'!$G$8:$G$920,"&gt;=1",'R-6'!$H$8:$H$920,"&gt;="&amp;$E11,'R-6'!$H$8:$H$920,"&lt;="&amp;$F11),0),0)</f>
        <v>0</v>
      </c>
      <c s="281">
        <f>IFERROR(IF($C11&gt;=1,COUNTIFS(#REF!,"&gt;=1",#REF!,"&gt;="&amp;$E11,#REF!,"&lt;="&amp;$F11),0),0)</f>
        <v>0</v>
      </c>
      <c s="281">
        <f>IFERROR(IF($C11&gt;=1,COUNTIFS('R-8'!$G$13:$G$1012,"&gt;=1",'R-8'!$H$13:$H$1012,"&gt;="&amp;$E11,'R-8'!$H$13:$H$1012,"&lt;="&amp;$F11),0),0)</f>
        <v>0</v>
      </c>
      <c s="281">
        <f>IFERROR(IF($C11&gt;=1,COUNTIFS('R-8क'!$G$10:$G$1009,"&gt;=1",'R-8क'!$H$10:$H$1009,"&gt;="&amp;$E11,'R-8क'!$H$10:$H$1009,"&lt;="&amp;$F11),0),0)</f>
        <v>0</v>
      </c>
      <c s="284"/>
      <c s="291"/>
      <c s="291"/>
      <c s="291"/>
      <c s="291"/>
      <c s="291"/>
      <c s="291"/>
      <c s="291"/>
      <c s="15">
        <v>11</v>
      </c>
      <c s="15" t="s">
        <v>182</v>
      </c>
      <c s="15">
        <v>11</v>
      </c>
      <c s="15">
        <v>2028</v>
      </c>
      <c s="15">
        <f t="shared" si="1"/>
        <v>0</v>
      </c>
    </row>
    <row r="12" spans="2:23" ht="20.1" customHeight="1">
      <c r="B12" s="15">
        <f t="shared" si="0"/>
        <v>0</v>
      </c>
      <c s="283"/>
      <c s="284"/>
      <c s="282"/>
      <c s="282"/>
      <c s="281">
        <f>IFERROR(IF($C12&gt;=1,COUNTIFS('R-6'!$G$8:$G$920,"&gt;=1",'R-6'!$H$8:$H$920,"&gt;="&amp;$E12,'R-6'!$H$8:$H$920,"&lt;="&amp;$F12),0),0)</f>
        <v>0</v>
      </c>
      <c s="281">
        <f>IFERROR(IF($C12&gt;=1,COUNTIFS(#REF!,"&gt;=1",#REF!,"&gt;="&amp;$E12,#REF!,"&lt;="&amp;$F12),0),0)</f>
        <v>0</v>
      </c>
      <c s="281">
        <f>IFERROR(IF($C12&gt;=1,COUNTIFS('R-8'!$G$13:$G$1012,"&gt;=1",'R-8'!$H$13:$H$1012,"&gt;="&amp;$E12,'R-8'!$H$13:$H$1012,"&lt;="&amp;$F12),0),0)</f>
        <v>0</v>
      </c>
      <c s="281">
        <f>IFERROR(IF($C12&gt;=1,COUNTIFS('R-8क'!$G$10:$G$1009,"&gt;=1",'R-8क'!$H$10:$H$1009,"&gt;="&amp;$E12,'R-8क'!$H$10:$H$1009,"&lt;="&amp;$F12),0),0)</f>
        <v>0</v>
      </c>
      <c s="284"/>
      <c r="S12" s="15">
        <v>12</v>
      </c>
      <c s="15" t="s">
        <v>183</v>
      </c>
      <c s="15">
        <v>12</v>
      </c>
      <c s="15">
        <v>2029</v>
      </c>
      <c s="15">
        <f t="shared" si="1"/>
        <v>0</v>
      </c>
    </row>
    <row r="13" spans="2:23" ht="20.1" customHeight="1">
      <c r="B13" s="15">
        <f t="shared" si="0"/>
        <v>0</v>
      </c>
      <c s="283"/>
      <c s="284"/>
      <c s="282"/>
      <c s="282"/>
      <c s="281">
        <f>IFERROR(IF($C13&gt;=1,COUNTIFS('R-6'!$G$8:$G$920,"&gt;=1",'R-6'!$H$8:$H$920,"&gt;="&amp;$E13,'R-6'!$H$8:$H$920,"&lt;="&amp;$F13),0),0)</f>
        <v>0</v>
      </c>
      <c s="281">
        <f>IFERROR(IF($C13&gt;=1,COUNTIFS(#REF!,"&gt;=1",#REF!,"&gt;="&amp;$E13,#REF!,"&lt;="&amp;$F13),0),0)</f>
        <v>0</v>
      </c>
      <c s="281">
        <f>IFERROR(IF($C13&gt;=1,COUNTIFS('R-8'!$G$13:$G$1012,"&gt;=1",'R-8'!$H$13:$H$1012,"&gt;="&amp;$E13,'R-8'!$H$13:$H$1012,"&lt;="&amp;$F13),0),0)</f>
        <v>0</v>
      </c>
      <c s="281">
        <f>IFERROR(IF($C13&gt;=1,COUNTIFS('R-8क'!$G$10:$G$1009,"&gt;=1",'R-8क'!$H$10:$H$1009,"&gt;="&amp;$E13,'R-8क'!$H$10:$H$1009,"&lt;="&amp;$F13),0),0)</f>
        <v>0</v>
      </c>
      <c s="284"/>
      <c r="S13" s="15">
        <v>13</v>
      </c>
      <c r="V13" s="15">
        <v>2030</v>
      </c>
      <c s="15">
        <f t="shared" si="1"/>
        <v>0</v>
      </c>
    </row>
    <row r="14" spans="2:23" ht="20.1" customHeight="1">
      <c r="B14" s="15">
        <f t="shared" si="0"/>
        <v>0</v>
      </c>
      <c s="283"/>
      <c s="284"/>
      <c s="282"/>
      <c s="282"/>
      <c s="281">
        <f>IFERROR(IF($C14&gt;=1,COUNTIFS('R-6'!$G$8:$G$920,"&gt;=1",'R-6'!$H$8:$H$920,"&gt;="&amp;$E14,'R-6'!$H$8:$H$920,"&lt;="&amp;$F14),0),0)</f>
        <v>0</v>
      </c>
      <c s="281">
        <f>IFERROR(IF($C14&gt;=1,COUNTIFS(#REF!,"&gt;=1",#REF!,"&gt;="&amp;$E14,#REF!,"&lt;="&amp;$F14),0),0)</f>
        <v>0</v>
      </c>
      <c s="281">
        <f>IFERROR(IF($C14&gt;=1,COUNTIFS('R-8'!$G$13:$G$1012,"&gt;=1",'R-8'!$H$13:$H$1012,"&gt;="&amp;$E14,'R-8'!$H$13:$H$1012,"&lt;="&amp;$F14),0),0)</f>
        <v>0</v>
      </c>
      <c s="281">
        <f>IFERROR(IF($C14&gt;=1,COUNTIFS('R-8क'!$G$10:$G$1009,"&gt;=1",'R-8क'!$H$10:$H$1009,"&gt;="&amp;$E14,'R-8क'!$H$10:$H$1009,"&lt;="&amp;$F14),0),0)</f>
        <v>0</v>
      </c>
      <c s="284"/>
      <c r="S14" s="15">
        <v>14</v>
      </c>
      <c r="W14" s="15">
        <f t="shared" si="1"/>
        <v>0</v>
      </c>
    </row>
    <row r="15" spans="2:23" ht="20.1" customHeight="1">
      <c r="B15" s="15">
        <f t="shared" si="0"/>
        <v>0</v>
      </c>
      <c s="283"/>
      <c s="284"/>
      <c s="282"/>
      <c s="282"/>
      <c s="281">
        <f>IFERROR(IF($C15&gt;=1,COUNTIFS('R-6'!$G$8:$G$920,"&gt;=1",'R-6'!$H$8:$H$920,"&gt;="&amp;$E15,'R-6'!$H$8:$H$920,"&lt;="&amp;$F15),0),0)</f>
        <v>0</v>
      </c>
      <c s="281">
        <f>IFERROR(IF($C15&gt;=1,COUNTIFS(#REF!,"&gt;=1",#REF!,"&gt;="&amp;$E15,#REF!,"&lt;="&amp;$F15),0),0)</f>
        <v>0</v>
      </c>
      <c s="281">
        <f>IFERROR(IF($C15&gt;=1,COUNTIFS('R-8'!$G$13:$G$1012,"&gt;=1",'R-8'!$H$13:$H$1012,"&gt;="&amp;$E15,'R-8'!$H$13:$H$1012,"&lt;="&amp;$F15),0),0)</f>
        <v>0</v>
      </c>
      <c s="281">
        <f>IFERROR(IF($C15&gt;=1,COUNTIFS('R-8क'!$G$10:$G$1009,"&gt;=1",'R-8क'!$H$10:$H$1009,"&gt;="&amp;$E15,'R-8क'!$H$10:$H$1009,"&lt;="&amp;$F15),0),0)</f>
        <v>0</v>
      </c>
      <c s="284"/>
      <c r="S15" s="15">
        <v>15</v>
      </c>
      <c r="W15" s="15">
        <f t="shared" si="1"/>
        <v>0</v>
      </c>
    </row>
    <row r="16" spans="2:23" ht="20.1" customHeight="1">
      <c r="B16" s="15">
        <f t="shared" si="0"/>
        <v>0</v>
      </c>
      <c s="283"/>
      <c s="284"/>
      <c s="282"/>
      <c s="282"/>
      <c s="281">
        <f>IFERROR(IF($C16&gt;=1,COUNTIFS('R-6'!$G$8:$G$920,"&gt;=1",'R-6'!$H$8:$H$920,"&gt;="&amp;$E16,'R-6'!$H$8:$H$920,"&lt;="&amp;$F16),0),0)</f>
        <v>0</v>
      </c>
      <c s="281">
        <f>IFERROR(IF($C16&gt;=1,COUNTIFS(#REF!,"&gt;=1",#REF!,"&gt;="&amp;$E16,#REF!,"&lt;="&amp;$F16),0),0)</f>
        <v>0</v>
      </c>
      <c s="281">
        <f>IFERROR(IF($C16&gt;=1,COUNTIFS('R-8'!$G$13:$G$1012,"&gt;=1",'R-8'!$H$13:$H$1012,"&gt;="&amp;$E16,'R-8'!$H$13:$H$1012,"&lt;="&amp;$F16),0),0)</f>
        <v>0</v>
      </c>
      <c s="281">
        <f>IFERROR(IF($C16&gt;=1,COUNTIFS('R-8क'!$G$10:$G$1009,"&gt;=1",'R-8क'!$H$10:$H$1009,"&gt;="&amp;$E16,'R-8क'!$H$10:$H$1009,"&lt;="&amp;$F16),0),0)</f>
        <v>0</v>
      </c>
      <c s="284"/>
      <c r="S16" s="15">
        <v>16</v>
      </c>
      <c r="W16" s="15">
        <f t="shared" si="1"/>
        <v>0</v>
      </c>
    </row>
    <row r="17" spans="2:23" ht="20.1" customHeight="1">
      <c r="B17" s="15">
        <f t="shared" si="0"/>
        <v>0</v>
      </c>
      <c s="283"/>
      <c s="284"/>
      <c s="282"/>
      <c s="282"/>
      <c s="281">
        <f>IFERROR(IF($C17&gt;=1,COUNTIFS('R-6'!$G$8:$G$920,"&gt;=1",'R-6'!$H$8:$H$920,"&gt;="&amp;$E17,'R-6'!$H$8:$H$920,"&lt;="&amp;$F17),0),0)</f>
        <v>0</v>
      </c>
      <c s="281">
        <f>IFERROR(IF($C17&gt;=1,COUNTIFS(#REF!,"&gt;=1",#REF!,"&gt;="&amp;$E17,#REF!,"&lt;="&amp;$F17),0),0)</f>
        <v>0</v>
      </c>
      <c s="281">
        <f>IFERROR(IF($C17&gt;=1,COUNTIFS('R-8'!$G$13:$G$1012,"&gt;=1",'R-8'!$H$13:$H$1012,"&gt;="&amp;$E17,'R-8'!$H$13:$H$1012,"&lt;="&amp;$F17),0),0)</f>
        <v>0</v>
      </c>
      <c s="281">
        <f>IFERROR(IF($C17&gt;=1,COUNTIFS('R-8क'!$G$10:$G$1009,"&gt;=1",'R-8क'!$H$10:$H$1009,"&gt;="&amp;$E17,'R-8क'!$H$10:$H$1009,"&lt;="&amp;$F17),0),0)</f>
        <v>0</v>
      </c>
      <c s="284"/>
      <c r="S17" s="15">
        <v>17</v>
      </c>
      <c r="W17" s="15">
        <f t="shared" si="1"/>
        <v>0</v>
      </c>
    </row>
    <row r="18" spans="2:23" ht="20.1" customHeight="1">
      <c r="B18" s="15">
        <f t="shared" si="0"/>
        <v>0</v>
      </c>
      <c s="283"/>
      <c s="284"/>
      <c s="282"/>
      <c s="282"/>
      <c s="281">
        <f>IFERROR(IF($C18&gt;=1,COUNTIFS('R-6'!$G$8:$G$920,"&gt;=1",'R-6'!$H$8:$H$920,"&gt;="&amp;$E18,'R-6'!$H$8:$H$920,"&lt;="&amp;$F18),0),0)</f>
        <v>0</v>
      </c>
      <c s="281">
        <f>IFERROR(IF($C18&gt;=1,COUNTIFS(#REF!,"&gt;=1",#REF!,"&gt;="&amp;$E18,#REF!,"&lt;="&amp;$F18),0),0)</f>
        <v>0</v>
      </c>
      <c s="281">
        <f>IFERROR(IF($C18&gt;=1,COUNTIFS('R-8'!$G$13:$G$1012,"&gt;=1",'R-8'!$H$13:$H$1012,"&gt;="&amp;$E18,'R-8'!$H$13:$H$1012,"&lt;="&amp;$F18),0),0)</f>
        <v>0</v>
      </c>
      <c s="281">
        <f>IFERROR(IF($C18&gt;=1,COUNTIFS('R-8क'!$G$10:$G$1009,"&gt;=1",'R-8क'!$H$10:$H$1009,"&gt;="&amp;$E18,'R-8क'!$H$10:$H$1009,"&lt;="&amp;$F18),0),0)</f>
        <v>0</v>
      </c>
      <c s="284"/>
      <c r="S18" s="15">
        <v>18</v>
      </c>
      <c r="W18" s="15">
        <f t="shared" si="1"/>
        <v>0</v>
      </c>
    </row>
    <row r="19" spans="2:23" ht="20.1" customHeight="1">
      <c r="B19" s="15">
        <f t="shared" si="0"/>
        <v>0</v>
      </c>
      <c s="283"/>
      <c s="284"/>
      <c s="282"/>
      <c s="282"/>
      <c s="281">
        <f>IFERROR(IF($C19&gt;=1,COUNTIFS('R-6'!$G$8:$G$920,"&gt;=1",'R-6'!$H$8:$H$920,"&gt;="&amp;$E19,'R-6'!$H$8:$H$920,"&lt;="&amp;$F19),0),0)</f>
        <v>0</v>
      </c>
      <c s="281">
        <f>IFERROR(IF($C19&gt;=1,COUNTIFS(#REF!,"&gt;=1",#REF!,"&gt;="&amp;$E19,#REF!,"&lt;="&amp;$F19),0),0)</f>
        <v>0</v>
      </c>
      <c s="281">
        <f>IFERROR(IF($C19&gt;=1,COUNTIFS('R-8'!$G$13:$G$1012,"&gt;=1",'R-8'!$H$13:$H$1012,"&gt;="&amp;$E19,'R-8'!$H$13:$H$1012,"&lt;="&amp;$F19),0),0)</f>
        <v>0</v>
      </c>
      <c s="281">
        <f>IFERROR(IF($C19&gt;=1,COUNTIFS('R-8क'!$G$10:$G$1009,"&gt;=1",'R-8क'!$H$10:$H$1009,"&gt;="&amp;$E19,'R-8क'!$H$10:$H$1009,"&lt;="&amp;$F19),0),0)</f>
        <v>0</v>
      </c>
      <c s="284"/>
      <c r="S19" s="15">
        <v>19</v>
      </c>
      <c r="W19" s="15">
        <f t="shared" si="1"/>
        <v>0</v>
      </c>
    </row>
    <row r="20" spans="2:23" ht="20.1" customHeight="1">
      <c r="B20" s="15">
        <f t="shared" si="0"/>
        <v>0</v>
      </c>
      <c s="283"/>
      <c s="284"/>
      <c s="282"/>
      <c s="282"/>
      <c s="281">
        <f>IFERROR(IF($C20&gt;=1,COUNTIFS('R-6'!$G$8:$G$920,"&gt;=1",'R-6'!$H$8:$H$920,"&gt;="&amp;$E20,'R-6'!$H$8:$H$920,"&lt;="&amp;$F20),0),0)</f>
        <v>0</v>
      </c>
      <c s="281">
        <f>IFERROR(IF($C20&gt;=1,COUNTIFS(#REF!,"&gt;=1",#REF!,"&gt;="&amp;$E20,#REF!,"&lt;="&amp;$F20),0),0)</f>
        <v>0</v>
      </c>
      <c s="281">
        <f>IFERROR(IF($C20&gt;=1,COUNTIFS('R-8'!$G$13:$G$1012,"&gt;=1",'R-8'!$H$13:$H$1012,"&gt;="&amp;$E20,'R-8'!$H$13:$H$1012,"&lt;="&amp;$F20),0),0)</f>
        <v>0</v>
      </c>
      <c s="281">
        <f>IFERROR(IF($C20&gt;=1,COUNTIFS('R-8क'!$G$10:$G$1009,"&gt;=1",'R-8क'!$H$10:$H$1009,"&gt;="&amp;$E20,'R-8क'!$H$10:$H$1009,"&lt;="&amp;$F20),0),0)</f>
        <v>0</v>
      </c>
      <c s="284"/>
      <c r="S20" s="15">
        <v>20</v>
      </c>
      <c r="W20" s="15">
        <f t="shared" si="1"/>
        <v>0</v>
      </c>
    </row>
    <row r="21" spans="2:23" ht="20.1" customHeight="1">
      <c r="B21" s="15">
        <f t="shared" si="0"/>
        <v>0</v>
      </c>
      <c s="283"/>
      <c s="284"/>
      <c s="282"/>
      <c s="282"/>
      <c s="281">
        <f>IFERROR(IF($C21&gt;=1,COUNTIFS('R-6'!$G$8:$G$920,"&gt;=1",'R-6'!$H$8:$H$920,"&gt;="&amp;$E21,'R-6'!$H$8:$H$920,"&lt;="&amp;$F21),0),0)</f>
        <v>0</v>
      </c>
      <c s="281">
        <f>IFERROR(IF($C21&gt;=1,COUNTIFS(#REF!,"&gt;=1",#REF!,"&gt;="&amp;$E21,#REF!,"&lt;="&amp;$F21),0),0)</f>
        <v>0</v>
      </c>
      <c s="281">
        <f>IFERROR(IF($C21&gt;=1,COUNTIFS('R-8'!$G$13:$G$1012,"&gt;=1",'R-8'!$H$13:$H$1012,"&gt;="&amp;$E21,'R-8'!$H$13:$H$1012,"&lt;="&amp;$F21),0),0)</f>
        <v>0</v>
      </c>
      <c s="281">
        <f>IFERROR(IF($C21&gt;=1,COUNTIFS('R-8क'!$G$10:$G$1009,"&gt;=1",'R-8क'!$H$10:$H$1009,"&gt;="&amp;$E21,'R-8क'!$H$10:$H$1009,"&lt;="&amp;$F21),0),0)</f>
        <v>0</v>
      </c>
      <c s="284"/>
      <c r="S21" s="15">
        <v>21</v>
      </c>
      <c r="W21" s="15">
        <f t="shared" si="1"/>
        <v>0</v>
      </c>
    </row>
    <row r="22" spans="2:23" ht="20.1" customHeight="1">
      <c r="B22" s="15">
        <f t="shared" si="0"/>
        <v>0</v>
      </c>
      <c s="283"/>
      <c s="284"/>
      <c s="282"/>
      <c s="282"/>
      <c s="281">
        <f>IFERROR(IF($C22&gt;=1,COUNTIFS('R-6'!$G$8:$G$920,"&gt;=1",'R-6'!$H$8:$H$920,"&gt;="&amp;$E22,'R-6'!$H$8:$H$920,"&lt;="&amp;$F22),0),0)</f>
        <v>0</v>
      </c>
      <c s="281">
        <f>IFERROR(IF($C22&gt;=1,COUNTIFS(#REF!,"&gt;=1",#REF!,"&gt;="&amp;$E22,#REF!,"&lt;="&amp;$F22),0),0)</f>
        <v>0</v>
      </c>
      <c s="281">
        <f>IFERROR(IF($C22&gt;=1,COUNTIFS('R-8'!$G$13:$G$1012,"&gt;=1",'R-8'!$H$13:$H$1012,"&gt;="&amp;$E22,'R-8'!$H$13:$H$1012,"&lt;="&amp;$F22),0),0)</f>
        <v>0</v>
      </c>
      <c s="281">
        <f>IFERROR(IF($C22&gt;=1,COUNTIFS('R-8क'!$G$10:$G$1009,"&gt;=1",'R-8क'!$H$10:$H$1009,"&gt;="&amp;$E22,'R-8क'!$H$10:$H$1009,"&lt;="&amp;$F22),0),0)</f>
        <v>0</v>
      </c>
      <c s="284"/>
      <c r="S22" s="15">
        <v>22</v>
      </c>
      <c r="W22" s="15">
        <f t="shared" si="1"/>
        <v>0</v>
      </c>
    </row>
    <row r="23" spans="2:23" ht="20.1" customHeight="1">
      <c r="B23" s="15">
        <f t="shared" si="0"/>
        <v>0</v>
      </c>
      <c s="283"/>
      <c s="284"/>
      <c s="282"/>
      <c s="282"/>
      <c s="281">
        <f>IFERROR(IF($C23&gt;=1,COUNTIFS('R-6'!$G$8:$G$920,"&gt;=1",'R-6'!$H$8:$H$920,"&gt;="&amp;$E23,'R-6'!$H$8:$H$920,"&lt;="&amp;$F23),0),0)</f>
        <v>0</v>
      </c>
      <c s="281">
        <f>IFERROR(IF($C23&gt;=1,COUNTIFS(#REF!,"&gt;=1",#REF!,"&gt;="&amp;$E23,#REF!,"&lt;="&amp;$F23),0),0)</f>
        <v>0</v>
      </c>
      <c s="281">
        <f>IFERROR(IF($C23&gt;=1,COUNTIFS('R-8'!$G$13:$G$1012,"&gt;=1",'R-8'!$H$13:$H$1012,"&gt;="&amp;$E23,'R-8'!$H$13:$H$1012,"&lt;="&amp;$F23),0),0)</f>
        <v>0</v>
      </c>
      <c s="281">
        <f>IFERROR(IF($C23&gt;=1,COUNTIFS('R-8क'!$G$10:$G$1009,"&gt;=1",'R-8क'!$H$10:$H$1009,"&gt;="&amp;$E23,'R-8क'!$H$10:$H$1009,"&lt;="&amp;$F23),0),0)</f>
        <v>0</v>
      </c>
      <c s="284"/>
      <c r="S23" s="15">
        <v>23</v>
      </c>
      <c r="W23" s="15">
        <f t="shared" si="1"/>
        <v>0</v>
      </c>
    </row>
    <row r="24" spans="2:23" ht="20.1" customHeight="1">
      <c r="B24" s="15">
        <f t="shared" si="0"/>
        <v>0</v>
      </c>
      <c s="283"/>
      <c s="284"/>
      <c s="282"/>
      <c s="282"/>
      <c s="281">
        <f>IFERROR(IF($C24&gt;=1,COUNTIFS('R-6'!$G$8:$G$920,"&gt;=1",'R-6'!$H$8:$H$920,"&gt;="&amp;$E24,'R-6'!$H$8:$H$920,"&lt;="&amp;$F24),0),0)</f>
        <v>0</v>
      </c>
      <c s="281">
        <f>IFERROR(IF($C24&gt;=1,COUNTIFS(#REF!,"&gt;=1",#REF!,"&gt;="&amp;$E24,#REF!,"&lt;="&amp;$F24),0),0)</f>
        <v>0</v>
      </c>
      <c s="281">
        <f>IFERROR(IF($C24&gt;=1,COUNTIFS('R-8'!$G$13:$G$1012,"&gt;=1",'R-8'!$H$13:$H$1012,"&gt;="&amp;$E24,'R-8'!$H$13:$H$1012,"&lt;="&amp;$F24),0),0)</f>
        <v>0</v>
      </c>
      <c s="281">
        <f>IFERROR(IF($C24&gt;=1,COUNTIFS('R-8क'!$G$10:$G$1009,"&gt;=1",'R-8क'!$H$10:$H$1009,"&gt;="&amp;$E24,'R-8क'!$H$10:$H$1009,"&lt;="&amp;$F24),0),0)</f>
        <v>0</v>
      </c>
      <c s="284"/>
      <c r="S24" s="15">
        <v>24</v>
      </c>
      <c r="W24" s="15">
        <f t="shared" si="1"/>
        <v>0</v>
      </c>
    </row>
    <row r="25" spans="2:23" ht="20.1" customHeight="1">
      <c r="B25" s="15">
        <f t="shared" si="0"/>
        <v>0</v>
      </c>
      <c s="283"/>
      <c s="284"/>
      <c s="282"/>
      <c s="282"/>
      <c s="281">
        <f>IFERROR(IF($C25&gt;=1,COUNTIFS('R-6'!$G$8:$G$920,"&gt;=1",'R-6'!$H$8:$H$920,"&gt;="&amp;$E25,'R-6'!$H$8:$H$920,"&lt;="&amp;$F25),0),0)</f>
        <v>0</v>
      </c>
      <c s="281">
        <f>IFERROR(IF($C25&gt;=1,COUNTIFS(#REF!,"&gt;=1",#REF!,"&gt;="&amp;$E25,#REF!,"&lt;="&amp;$F25),0),0)</f>
        <v>0</v>
      </c>
      <c s="281">
        <f>IFERROR(IF($C25&gt;=1,COUNTIFS('R-8'!$G$13:$G$1012,"&gt;=1",'R-8'!$H$13:$H$1012,"&gt;="&amp;$E25,'R-8'!$H$13:$H$1012,"&lt;="&amp;$F25),0),0)</f>
        <v>0</v>
      </c>
      <c s="281">
        <f>IFERROR(IF($C25&gt;=1,COUNTIFS('R-8क'!$G$10:$G$1009,"&gt;=1",'R-8क'!$H$10:$H$1009,"&gt;="&amp;$E25,'R-8क'!$H$10:$H$1009,"&lt;="&amp;$F25),0),0)</f>
        <v>0</v>
      </c>
      <c s="284"/>
      <c r="S25" s="15">
        <v>25</v>
      </c>
      <c r="W25" s="15">
        <f t="shared" si="1"/>
        <v>0</v>
      </c>
    </row>
    <row r="26" spans="2:23" ht="20.1" customHeight="1">
      <c r="B26" s="15">
        <f t="shared" si="0"/>
        <v>0</v>
      </c>
      <c s="283"/>
      <c s="284"/>
      <c s="282"/>
      <c s="282"/>
      <c s="281">
        <f>IFERROR(IF($C26&gt;=1,COUNTIFS('R-6'!$G$8:$G$920,"&gt;=1",'R-6'!$H$8:$H$920,"&gt;="&amp;$E26,'R-6'!$H$8:$H$920,"&lt;="&amp;$F26),0),0)</f>
        <v>0</v>
      </c>
      <c s="281">
        <f>IFERROR(IF($C26&gt;=1,COUNTIFS(#REF!,"&gt;=1",#REF!,"&gt;="&amp;$E26,#REF!,"&lt;="&amp;$F26),0),0)</f>
        <v>0</v>
      </c>
      <c s="281">
        <f>IFERROR(IF($C26&gt;=1,COUNTIFS('R-8'!$G$13:$G$1012,"&gt;=1",'R-8'!$H$13:$H$1012,"&gt;="&amp;$E26,'R-8'!$H$13:$H$1012,"&lt;="&amp;$F26),0),0)</f>
        <v>0</v>
      </c>
      <c s="281">
        <f>IFERROR(IF($C26&gt;=1,COUNTIFS('R-8क'!$G$10:$G$1009,"&gt;=1",'R-8क'!$H$10:$H$1009,"&gt;="&amp;$E26,'R-8क'!$H$10:$H$1009,"&lt;="&amp;$F26),0),0)</f>
        <v>0</v>
      </c>
      <c s="284"/>
      <c r="S26" s="15">
        <v>26</v>
      </c>
      <c r="W26" s="15">
        <f t="shared" si="1"/>
        <v>0</v>
      </c>
    </row>
    <row r="27" spans="2:23" ht="20.1" customHeight="1">
      <c r="B27" s="15">
        <f t="shared" si="0"/>
        <v>0</v>
      </c>
      <c s="283"/>
      <c s="284"/>
      <c s="282"/>
      <c s="282"/>
      <c s="281">
        <f>IFERROR(IF($C27&gt;=1,COUNTIFS('R-6'!$G$8:$G$920,"&gt;=1",'R-6'!$H$8:$H$920,"&gt;="&amp;$E27,'R-6'!$H$8:$H$920,"&lt;="&amp;$F27),0),0)</f>
        <v>0</v>
      </c>
      <c s="281">
        <f>IFERROR(IF($C27&gt;=1,COUNTIFS(#REF!,"&gt;=1",#REF!,"&gt;="&amp;$E27,#REF!,"&lt;="&amp;$F27),0),0)</f>
        <v>0</v>
      </c>
      <c s="281">
        <f>IFERROR(IF($C27&gt;=1,COUNTIFS('R-8'!$G$13:$G$1012,"&gt;=1",'R-8'!$H$13:$H$1012,"&gt;="&amp;$E27,'R-8'!$H$13:$H$1012,"&lt;="&amp;$F27),0),0)</f>
        <v>0</v>
      </c>
      <c s="281">
        <f>IFERROR(IF($C27&gt;=1,COUNTIFS('R-8क'!$G$10:$G$1009,"&gt;=1",'R-8क'!$H$10:$H$1009,"&gt;="&amp;$E27,'R-8क'!$H$10:$H$1009,"&lt;="&amp;$F27),0),0)</f>
        <v>0</v>
      </c>
      <c s="284"/>
      <c r="S27" s="15">
        <v>27</v>
      </c>
      <c r="W27" s="15">
        <f t="shared" si="1"/>
        <v>0</v>
      </c>
    </row>
    <row r="28" spans="2:23" ht="20.1" customHeight="1">
      <c r="B28" s="15">
        <f t="shared" si="0"/>
        <v>0</v>
      </c>
      <c s="283"/>
      <c s="284"/>
      <c s="282"/>
      <c s="282"/>
      <c s="281">
        <f>IFERROR(IF($C28&gt;=1,COUNTIFS('R-6'!$G$8:$G$920,"&gt;=1",'R-6'!$H$8:$H$920,"&gt;="&amp;$E28,'R-6'!$H$8:$H$920,"&lt;="&amp;$F28),0),0)</f>
        <v>0</v>
      </c>
      <c s="281">
        <f>IFERROR(IF($C28&gt;=1,COUNTIFS(#REF!,"&gt;=1",#REF!,"&gt;="&amp;$E28,#REF!,"&lt;="&amp;$F28),0),0)</f>
        <v>0</v>
      </c>
      <c s="281">
        <f>IFERROR(IF($C28&gt;=1,COUNTIFS('R-8'!$G$13:$G$1012,"&gt;=1",'R-8'!$H$13:$H$1012,"&gt;="&amp;$E28,'R-8'!$H$13:$H$1012,"&lt;="&amp;$F28),0),0)</f>
        <v>0</v>
      </c>
      <c s="281">
        <f>IFERROR(IF($C28&gt;=1,COUNTIFS('R-8क'!$G$10:$G$1009,"&gt;=1",'R-8क'!$H$10:$H$1009,"&gt;="&amp;$E28,'R-8क'!$H$10:$H$1009,"&lt;="&amp;$F28),0),0)</f>
        <v>0</v>
      </c>
      <c s="284"/>
      <c r="S28" s="15">
        <v>28</v>
      </c>
      <c r="W28" s="15">
        <f t="shared" si="1"/>
        <v>0</v>
      </c>
    </row>
    <row r="29" spans="2:23" ht="20.1" customHeight="1">
      <c r="B29" s="15">
        <f t="shared" si="0"/>
        <v>0</v>
      </c>
      <c s="283"/>
      <c s="284"/>
      <c s="282"/>
      <c s="282"/>
      <c s="281">
        <f>IFERROR(IF($C29&gt;=1,COUNTIFS('R-6'!$G$8:$G$920,"&gt;=1",'R-6'!$H$8:$H$920,"&gt;="&amp;$E29,'R-6'!$H$8:$H$920,"&lt;="&amp;$F29),0),0)</f>
        <v>0</v>
      </c>
      <c s="281">
        <f>IFERROR(IF($C29&gt;=1,COUNTIFS(#REF!,"&gt;=1",#REF!,"&gt;="&amp;$E29,#REF!,"&lt;="&amp;$F29),0),0)</f>
        <v>0</v>
      </c>
      <c s="281">
        <f>IFERROR(IF($C29&gt;=1,COUNTIFS('R-8'!$G$13:$G$1012,"&gt;=1",'R-8'!$H$13:$H$1012,"&gt;="&amp;$E29,'R-8'!$H$13:$H$1012,"&lt;="&amp;$F29),0),0)</f>
        <v>0</v>
      </c>
      <c s="281">
        <f>IFERROR(IF($C29&gt;=1,COUNTIFS('R-8क'!$G$10:$G$1009,"&gt;=1",'R-8क'!$H$10:$H$1009,"&gt;="&amp;$E29,'R-8क'!$H$10:$H$1009,"&lt;="&amp;$F29),0),0)</f>
        <v>0</v>
      </c>
      <c s="284"/>
      <c r="S29" s="15">
        <v>29</v>
      </c>
      <c r="W29" s="15">
        <f t="shared" si="1"/>
        <v>0</v>
      </c>
    </row>
    <row r="30" spans="2:23" ht="20.1" customHeight="1">
      <c r="B30" s="15">
        <f t="shared" si="0"/>
        <v>0</v>
      </c>
      <c s="283"/>
      <c s="284"/>
      <c s="282"/>
      <c s="282"/>
      <c s="281">
        <f>IFERROR(IF($C30&gt;=1,COUNTIFS('R-6'!$G$8:$G$920,"&gt;=1",'R-6'!$H$8:$H$920,"&gt;="&amp;$E30,'R-6'!$H$8:$H$920,"&lt;="&amp;$F30),0),0)</f>
        <v>0</v>
      </c>
      <c s="281">
        <f>IFERROR(IF($C30&gt;=1,COUNTIFS(#REF!,"&gt;=1",#REF!,"&gt;="&amp;$E30,#REF!,"&lt;="&amp;$F30),0),0)</f>
        <v>0</v>
      </c>
      <c s="281">
        <f>IFERROR(IF($C30&gt;=1,COUNTIFS('R-8'!$G$13:$G$1012,"&gt;=1",'R-8'!$H$13:$H$1012,"&gt;="&amp;$E30,'R-8'!$H$13:$H$1012,"&lt;="&amp;$F30),0),0)</f>
        <v>0</v>
      </c>
      <c s="281">
        <f>IFERROR(IF($C30&gt;=1,COUNTIFS('R-8क'!$G$10:$G$1009,"&gt;=1",'R-8क'!$H$10:$H$1009,"&gt;="&amp;$E30,'R-8क'!$H$10:$H$1009,"&lt;="&amp;$F30),0),0)</f>
        <v>0</v>
      </c>
      <c s="284"/>
      <c r="S30" s="15">
        <v>30</v>
      </c>
      <c r="W30" s="15">
        <f t="shared" si="1"/>
        <v>0</v>
      </c>
    </row>
    <row r="31" spans="2:23" ht="20.1" customHeight="1">
      <c r="B31" s="15">
        <f t="shared" si="0"/>
        <v>0</v>
      </c>
      <c s="283"/>
      <c s="284"/>
      <c s="282"/>
      <c s="282"/>
      <c s="281">
        <f>IFERROR(IF($C31&gt;=1,COUNTIFS('R-6'!$G$8:$G$920,"&gt;=1",'R-6'!$H$8:$H$920,"&gt;="&amp;$E31,'R-6'!$H$8:$H$920,"&lt;="&amp;$F31),0),0)</f>
        <v>0</v>
      </c>
      <c s="281">
        <f>IFERROR(IF($C31&gt;=1,COUNTIFS(#REF!,"&gt;=1",#REF!,"&gt;="&amp;$E31,#REF!,"&lt;="&amp;$F31),0),0)</f>
        <v>0</v>
      </c>
      <c s="281">
        <f>IFERROR(IF($C31&gt;=1,COUNTIFS('R-8'!$G$13:$G$1012,"&gt;=1",'R-8'!$H$13:$H$1012,"&gt;="&amp;$E31,'R-8'!$H$13:$H$1012,"&lt;="&amp;$F31),0),0)</f>
        <v>0</v>
      </c>
      <c s="281">
        <f>IFERROR(IF($C31&gt;=1,COUNTIFS('R-8क'!$G$10:$G$1009,"&gt;=1",'R-8क'!$H$10:$H$1009,"&gt;="&amp;$E31,'R-8क'!$H$10:$H$1009,"&lt;="&amp;$F31),0),0)</f>
        <v>0</v>
      </c>
      <c s="284"/>
      <c r="S31" s="15">
        <v>31</v>
      </c>
      <c r="W31" s="15">
        <f t="shared" si="1"/>
        <v>0</v>
      </c>
    </row>
    <row r="32" spans="2:23" ht="20.1" customHeight="1">
      <c r="B32" s="15">
        <f t="shared" si="0"/>
        <v>0</v>
      </c>
      <c s="283"/>
      <c s="284"/>
      <c s="282"/>
      <c s="282"/>
      <c s="281">
        <f>IFERROR(IF($C32&gt;=1,COUNTIFS('R-6'!$G$8:$G$920,"&gt;=1",'R-6'!$H$8:$H$920,"&gt;="&amp;$E32,'R-6'!$H$8:$H$920,"&lt;="&amp;$F32),0),0)</f>
        <v>0</v>
      </c>
      <c s="281">
        <f>IFERROR(IF($C32&gt;=1,COUNTIFS(#REF!,"&gt;=1",#REF!,"&gt;="&amp;$E32,#REF!,"&lt;="&amp;$F32),0),0)</f>
        <v>0</v>
      </c>
      <c s="281">
        <f>IFERROR(IF($C32&gt;=1,COUNTIFS('R-8'!$G$13:$G$1012,"&gt;=1",'R-8'!$H$13:$H$1012,"&gt;="&amp;$E32,'R-8'!$H$13:$H$1012,"&lt;="&amp;$F32),0),0)</f>
        <v>0</v>
      </c>
      <c s="281">
        <f>IFERROR(IF($C32&gt;=1,COUNTIFS('R-8क'!$G$10:$G$1009,"&gt;=1",'R-8क'!$H$10:$H$1009,"&gt;="&amp;$E32,'R-8क'!$H$10:$H$1009,"&lt;="&amp;$F32),0),0)</f>
        <v>0</v>
      </c>
      <c s="284"/>
      <c r="W32" s="15">
        <f t="shared" si="1"/>
        <v>0</v>
      </c>
    </row>
    <row r="33" spans="2:23" ht="20.1" customHeight="1">
      <c r="B33" s="15">
        <f t="shared" si="0"/>
        <v>0</v>
      </c>
      <c s="283"/>
      <c s="284"/>
      <c s="282"/>
      <c s="282"/>
      <c s="281">
        <f>IFERROR(IF($C33&gt;=1,COUNTIFS('R-6'!$G$8:$G$920,"&gt;=1",'R-6'!$H$8:$H$920,"&gt;="&amp;$E33,'R-6'!$H$8:$H$920,"&lt;="&amp;$F33),0),0)</f>
        <v>0</v>
      </c>
      <c s="281">
        <f>IFERROR(IF($C33&gt;=1,COUNTIFS(#REF!,"&gt;=1",#REF!,"&gt;="&amp;$E33,#REF!,"&lt;="&amp;$F33),0),0)</f>
        <v>0</v>
      </c>
      <c s="281">
        <f>IFERROR(IF($C33&gt;=1,COUNTIFS('R-8'!$G$13:$G$1012,"&gt;=1",'R-8'!$H$13:$H$1012,"&gt;="&amp;$E33,'R-8'!$H$13:$H$1012,"&lt;="&amp;$F33),0),0)</f>
        <v>0</v>
      </c>
      <c s="281">
        <f>IFERROR(IF($C33&gt;=1,COUNTIFS('R-8क'!$G$10:$G$1009,"&gt;=1",'R-8क'!$H$10:$H$1009,"&gt;="&amp;$E33,'R-8क'!$H$10:$H$1009,"&lt;="&amp;$F33),0),0)</f>
        <v>0</v>
      </c>
      <c s="284"/>
      <c r="W33" s="15">
        <f t="shared" si="1"/>
        <v>0</v>
      </c>
    </row>
    <row r="34" spans="2:23" ht="20.1" customHeight="1">
      <c r="B34" s="15">
        <f t="shared" si="0"/>
        <v>0</v>
      </c>
      <c s="283"/>
      <c s="284"/>
      <c s="282"/>
      <c s="282"/>
      <c s="281">
        <f>IFERROR(IF($C34&gt;=1,COUNTIFS('R-6'!$G$8:$G$920,"&gt;=1",'R-6'!$H$8:$H$920,"&gt;="&amp;$E34,'R-6'!$H$8:$H$920,"&lt;="&amp;$F34),0),0)</f>
        <v>0</v>
      </c>
      <c s="281">
        <f>IFERROR(IF($C34&gt;=1,COUNTIFS(#REF!,"&gt;=1",#REF!,"&gt;="&amp;$E34,#REF!,"&lt;="&amp;$F34),0),0)</f>
        <v>0</v>
      </c>
      <c s="281">
        <f>IFERROR(IF($C34&gt;=1,COUNTIFS('R-8'!$G$13:$G$1012,"&gt;=1",'R-8'!$H$13:$H$1012,"&gt;="&amp;$E34,'R-8'!$H$13:$H$1012,"&lt;="&amp;$F34),0),0)</f>
        <v>0</v>
      </c>
      <c s="281">
        <f>IFERROR(IF($C34&gt;=1,COUNTIFS('R-8क'!$G$10:$G$1009,"&gt;=1",'R-8क'!$H$10:$H$1009,"&gt;="&amp;$E34,'R-8क'!$H$10:$H$1009,"&lt;="&amp;$F34),0),0)</f>
        <v>0</v>
      </c>
      <c s="284"/>
      <c r="W34" s="15">
        <f t="shared" si="1"/>
        <v>0</v>
      </c>
    </row>
    <row r="35" spans="2:23" ht="20.1" customHeight="1">
      <c r="B35" s="15">
        <f t="shared" si="0"/>
        <v>0</v>
      </c>
      <c s="283"/>
      <c s="284"/>
      <c s="282"/>
      <c s="282"/>
      <c s="281">
        <f>IFERROR(IF($C35&gt;=1,COUNTIFS('R-6'!$G$8:$G$920,"&gt;=1",'R-6'!$H$8:$H$920,"&gt;="&amp;$E35,'R-6'!$H$8:$H$920,"&lt;="&amp;$F35),0),0)</f>
        <v>0</v>
      </c>
      <c s="281">
        <f>IFERROR(IF($C35&gt;=1,COUNTIFS(#REF!,"&gt;=1",#REF!,"&gt;="&amp;$E35,#REF!,"&lt;="&amp;$F35),0),0)</f>
        <v>0</v>
      </c>
      <c s="281">
        <f>IFERROR(IF($C35&gt;=1,COUNTIFS('R-8'!$G$13:$G$1012,"&gt;=1",'R-8'!$H$13:$H$1012,"&gt;="&amp;$E35,'R-8'!$H$13:$H$1012,"&lt;="&amp;$F35),0),0)</f>
        <v>0</v>
      </c>
      <c s="281">
        <f>IFERROR(IF($C35&gt;=1,COUNTIFS('R-8क'!$G$10:$G$1009,"&gt;=1",'R-8क'!$H$10:$H$1009,"&gt;="&amp;$E35,'R-8क'!$H$10:$H$1009,"&lt;="&amp;$F35),0),0)</f>
        <v>0</v>
      </c>
      <c s="284"/>
      <c r="W35" s="15">
        <f t="shared" si="1"/>
        <v>0</v>
      </c>
    </row>
    <row r="36" spans="2:23" ht="20.1" customHeight="1">
      <c r="B36" s="15">
        <f t="shared" si="0"/>
        <v>0</v>
      </c>
      <c s="283"/>
      <c s="284"/>
      <c s="282"/>
      <c s="282"/>
      <c s="281">
        <f>IFERROR(IF($C36&gt;=1,COUNTIFS('R-6'!$G$8:$G$920,"&gt;=1",'R-6'!$H$8:$H$920,"&gt;="&amp;$E36,'R-6'!$H$8:$H$920,"&lt;="&amp;$F36),0),0)</f>
        <v>0</v>
      </c>
      <c s="281">
        <f>IFERROR(IF($C36&gt;=1,COUNTIFS(#REF!,"&gt;=1",#REF!,"&gt;="&amp;$E36,#REF!,"&lt;="&amp;$F36),0),0)</f>
        <v>0</v>
      </c>
      <c s="281">
        <f>IFERROR(IF($C36&gt;=1,COUNTIFS('R-8'!$G$13:$G$1012,"&gt;=1",'R-8'!$H$13:$H$1012,"&gt;="&amp;$E36,'R-8'!$H$13:$H$1012,"&lt;="&amp;$F36),0),0)</f>
        <v>0</v>
      </c>
      <c s="281">
        <f>IFERROR(IF($C36&gt;=1,COUNTIFS('R-8क'!$G$10:$G$1009,"&gt;=1",'R-8क'!$H$10:$H$1009,"&gt;="&amp;$E36,'R-8क'!$H$10:$H$1009,"&lt;="&amp;$F36),0),0)</f>
        <v>0</v>
      </c>
      <c s="284"/>
      <c r="W36" s="15">
        <f t="shared" si="1"/>
        <v>0</v>
      </c>
    </row>
    <row r="37" spans="2:23" ht="20.1" customHeight="1">
      <c r="B37" s="15">
        <f t="shared" si="0"/>
        <v>0</v>
      </c>
      <c s="283"/>
      <c s="284"/>
      <c s="282"/>
      <c s="282"/>
      <c s="281">
        <f>IFERROR(IF($C37&gt;=1,COUNTIFS('R-6'!$G$8:$G$920,"&gt;=1",'R-6'!$H$8:$H$920,"&gt;="&amp;$E37,'R-6'!$H$8:$H$920,"&lt;="&amp;$F37),0),0)</f>
        <v>0</v>
      </c>
      <c s="281">
        <f>IFERROR(IF($C37&gt;=1,COUNTIFS(#REF!,"&gt;=1",#REF!,"&gt;="&amp;$E37,#REF!,"&lt;="&amp;$F37),0),0)</f>
        <v>0</v>
      </c>
      <c s="281">
        <f>IFERROR(IF($C37&gt;=1,COUNTIFS('R-8'!$G$13:$G$1012,"&gt;=1",'R-8'!$H$13:$H$1012,"&gt;="&amp;$E37,'R-8'!$H$13:$H$1012,"&lt;="&amp;$F37),0),0)</f>
        <v>0</v>
      </c>
      <c s="281">
        <f>IFERROR(IF($C37&gt;=1,COUNTIFS('R-8क'!$G$10:$G$1009,"&gt;=1",'R-8क'!$H$10:$H$1009,"&gt;="&amp;$E37,'R-8क'!$H$10:$H$1009,"&lt;="&amp;$F37),0),0)</f>
        <v>0</v>
      </c>
      <c s="284"/>
      <c r="W37" s="15">
        <f t="shared" si="1"/>
        <v>0</v>
      </c>
    </row>
    <row r="38" spans="2:23" ht="20.1" customHeight="1">
      <c r="B38" s="15">
        <f t="shared" si="0"/>
        <v>0</v>
      </c>
      <c s="283"/>
      <c s="284"/>
      <c s="282"/>
      <c s="282"/>
      <c s="281">
        <f>IFERROR(IF($C38&gt;=1,COUNTIFS('R-6'!$G$8:$G$920,"&gt;=1",'R-6'!$H$8:$H$920,"&gt;="&amp;$E38,'R-6'!$H$8:$H$920,"&lt;="&amp;$F38),0),0)</f>
        <v>0</v>
      </c>
      <c s="281">
        <f>IFERROR(IF($C38&gt;=1,COUNTIFS(#REF!,"&gt;=1",#REF!,"&gt;="&amp;$E38,#REF!,"&lt;="&amp;$F38),0),0)</f>
        <v>0</v>
      </c>
      <c s="281">
        <f>IFERROR(IF($C38&gt;=1,COUNTIFS('R-8'!$G$13:$G$1012,"&gt;=1",'R-8'!$H$13:$H$1012,"&gt;="&amp;$E38,'R-8'!$H$13:$H$1012,"&lt;="&amp;$F38),0),0)</f>
        <v>0</v>
      </c>
      <c s="281">
        <f>IFERROR(IF($C38&gt;=1,COUNTIFS('R-8क'!$G$10:$G$1009,"&gt;=1",'R-8क'!$H$10:$H$1009,"&gt;="&amp;$E38,'R-8क'!$H$10:$H$1009,"&lt;="&amp;$F38),0),0)</f>
        <v>0</v>
      </c>
      <c s="284"/>
      <c r="W38" s="15">
        <f t="shared" si="1"/>
        <v>0</v>
      </c>
    </row>
    <row r="39" spans="2:23" ht="20.1" customHeight="1">
      <c r="B39" s="15">
        <f t="shared" si="0"/>
        <v>0</v>
      </c>
      <c s="283"/>
      <c s="284"/>
      <c s="282"/>
      <c s="282"/>
      <c s="281">
        <f>IFERROR(IF($C39&gt;=1,COUNTIFS('R-6'!$G$8:$G$920,"&gt;=1",'R-6'!$H$8:$H$920,"&gt;="&amp;$E39,'R-6'!$H$8:$H$920,"&lt;="&amp;$F39),0),0)</f>
        <v>0</v>
      </c>
      <c s="281">
        <f>IFERROR(IF($C39&gt;=1,COUNTIFS(#REF!,"&gt;=1",#REF!,"&gt;="&amp;$E39,#REF!,"&lt;="&amp;$F39),0),0)</f>
        <v>0</v>
      </c>
      <c s="281">
        <f>IFERROR(IF($C39&gt;=1,COUNTIFS('R-8'!$G$13:$G$1012,"&gt;=1",'R-8'!$H$13:$H$1012,"&gt;="&amp;$E39,'R-8'!$H$13:$H$1012,"&lt;="&amp;$F39),0),0)</f>
        <v>0</v>
      </c>
      <c s="281">
        <f>IFERROR(IF($C39&gt;=1,COUNTIFS('R-8क'!$G$10:$G$1009,"&gt;=1",'R-8क'!$H$10:$H$1009,"&gt;="&amp;$E39,'R-8क'!$H$10:$H$1009,"&lt;="&amp;$F39),0),0)</f>
        <v>0</v>
      </c>
      <c s="284"/>
      <c r="W39" s="15">
        <f t="shared" si="1"/>
        <v>0</v>
      </c>
    </row>
    <row r="40" spans="2:23" ht="20.1" customHeight="1">
      <c r="B40" s="15">
        <f t="shared" si="0"/>
        <v>0</v>
      </c>
      <c s="283"/>
      <c s="284"/>
      <c s="282"/>
      <c s="282"/>
      <c s="281">
        <f>IFERROR(IF($C40&gt;=1,COUNTIFS('R-6'!$G$8:$G$920,"&gt;=1",'R-6'!$H$8:$H$920,"&gt;="&amp;$E40,'R-6'!$H$8:$H$920,"&lt;="&amp;$F40),0),0)</f>
        <v>0</v>
      </c>
      <c s="281">
        <f>IFERROR(IF($C40&gt;=1,COUNTIFS(#REF!,"&gt;=1",#REF!,"&gt;="&amp;$E40,#REF!,"&lt;="&amp;$F40),0),0)</f>
        <v>0</v>
      </c>
      <c s="281">
        <f>IFERROR(IF($C40&gt;=1,COUNTIFS('R-8'!$G$13:$G$1012,"&gt;=1",'R-8'!$H$13:$H$1012,"&gt;="&amp;$E40,'R-8'!$H$13:$H$1012,"&lt;="&amp;$F40),0),0)</f>
        <v>0</v>
      </c>
      <c s="281">
        <f>IFERROR(IF($C40&gt;=1,COUNTIFS('R-8क'!$G$10:$G$1009,"&gt;=1",'R-8क'!$H$10:$H$1009,"&gt;="&amp;$E40,'R-8क'!$H$10:$H$1009,"&lt;="&amp;$F40),0),0)</f>
        <v>0</v>
      </c>
      <c s="284"/>
      <c r="W40" s="15">
        <f t="shared" si="1"/>
        <v>0</v>
      </c>
    </row>
    <row r="41" spans="2:23" ht="20.1" customHeight="1">
      <c r="B41" s="15">
        <f t="shared" si="0"/>
        <v>0</v>
      </c>
      <c s="283"/>
      <c s="284"/>
      <c s="282"/>
      <c s="282"/>
      <c s="281">
        <f>IFERROR(IF($C41&gt;=1,COUNTIFS('R-6'!$G$8:$G$920,"&gt;=1",'R-6'!$H$8:$H$920,"&gt;="&amp;$E41,'R-6'!$H$8:$H$920,"&lt;="&amp;$F41),0),0)</f>
        <v>0</v>
      </c>
      <c s="281">
        <f>IFERROR(IF($C41&gt;=1,COUNTIFS(#REF!,"&gt;=1",#REF!,"&gt;="&amp;$E41,#REF!,"&lt;="&amp;$F41),0),0)</f>
        <v>0</v>
      </c>
      <c s="281">
        <f>IFERROR(IF($C41&gt;=1,COUNTIFS('R-8'!$G$13:$G$1012,"&gt;=1",'R-8'!$H$13:$H$1012,"&gt;="&amp;$E41,'R-8'!$H$13:$H$1012,"&lt;="&amp;$F41),0),0)</f>
        <v>0</v>
      </c>
      <c s="281">
        <f>IFERROR(IF($C41&gt;=1,COUNTIFS('R-8क'!$G$10:$G$1009,"&gt;=1",'R-8क'!$H$10:$H$1009,"&gt;="&amp;$E41,'R-8क'!$H$10:$H$1009,"&lt;="&amp;$F41),0),0)</f>
        <v>0</v>
      </c>
      <c s="284"/>
      <c r="W41" s="15">
        <f t="shared" si="1"/>
        <v>0</v>
      </c>
    </row>
    <row r="42" spans="2:23" ht="20.1" customHeight="1">
      <c r="B42" s="15">
        <f t="shared" si="0"/>
        <v>0</v>
      </c>
      <c s="283"/>
      <c s="284"/>
      <c s="282"/>
      <c s="282"/>
      <c s="281">
        <f>IFERROR(IF($C42&gt;=1,COUNTIFS('R-6'!$G$8:$G$920,"&gt;=1",'R-6'!$H$8:$H$920,"&gt;="&amp;$E42,'R-6'!$H$8:$H$920,"&lt;="&amp;$F42),0),0)</f>
        <v>0</v>
      </c>
      <c s="281">
        <f>IFERROR(IF($C42&gt;=1,COUNTIFS(#REF!,"&gt;=1",#REF!,"&gt;="&amp;$E42,#REF!,"&lt;="&amp;$F42),0),0)</f>
        <v>0</v>
      </c>
      <c s="281">
        <f>IFERROR(IF($C42&gt;=1,COUNTIFS('R-8'!$G$13:$G$1012,"&gt;=1",'R-8'!$H$13:$H$1012,"&gt;="&amp;$E42,'R-8'!$H$13:$H$1012,"&lt;="&amp;$F42),0),0)</f>
        <v>0</v>
      </c>
      <c s="281">
        <f>IFERROR(IF($C42&gt;=1,COUNTIFS('R-8क'!$G$10:$G$1009,"&gt;=1",'R-8क'!$H$10:$H$1009,"&gt;="&amp;$E42,'R-8क'!$H$10:$H$1009,"&lt;="&amp;$F42),0),0)</f>
        <v>0</v>
      </c>
      <c s="284"/>
      <c r="W42" s="15">
        <f t="shared" si="1"/>
        <v>0</v>
      </c>
    </row>
    <row r="43" spans="2:23" ht="20.1" customHeight="1">
      <c r="B43" s="15">
        <f t="shared" si="0"/>
        <v>0</v>
      </c>
      <c s="283"/>
      <c s="284"/>
      <c s="282"/>
      <c s="282"/>
      <c s="281">
        <f>IFERROR(IF($C43&gt;=1,COUNTIFS('R-6'!$G$8:$G$920,"&gt;=1",'R-6'!$H$8:$H$920,"&gt;="&amp;$E43,'R-6'!$H$8:$H$920,"&lt;="&amp;$F43),0),0)</f>
        <v>0</v>
      </c>
      <c s="281">
        <f>IFERROR(IF($C43&gt;=1,COUNTIFS(#REF!,"&gt;=1",#REF!,"&gt;="&amp;$E43,#REF!,"&lt;="&amp;$F43),0),0)</f>
        <v>0</v>
      </c>
      <c s="281">
        <f>IFERROR(IF($C43&gt;=1,COUNTIFS('R-8'!$G$13:$G$1012,"&gt;=1",'R-8'!$H$13:$H$1012,"&gt;="&amp;$E43,'R-8'!$H$13:$H$1012,"&lt;="&amp;$F43),0),0)</f>
        <v>0</v>
      </c>
      <c s="281">
        <f>IFERROR(IF($C43&gt;=1,COUNTIFS('R-8क'!$G$10:$G$1009,"&gt;=1",'R-8क'!$H$10:$H$1009,"&gt;="&amp;$E43,'R-8क'!$H$10:$H$1009,"&lt;="&amp;$F43),0),0)</f>
        <v>0</v>
      </c>
      <c s="284"/>
      <c r="W43" s="15">
        <f t="shared" si="1"/>
        <v>0</v>
      </c>
    </row>
    <row r="44" spans="2:23" ht="20.1" customHeight="1">
      <c r="B44" s="15">
        <f t="shared" si="0"/>
        <v>0</v>
      </c>
      <c s="283"/>
      <c s="284"/>
      <c s="282"/>
      <c s="282"/>
      <c s="281">
        <f>IFERROR(IF($C44&gt;=1,COUNTIFS('R-6'!$G$8:$G$920,"&gt;=1",'R-6'!$H$8:$H$920,"&gt;="&amp;$E44,'R-6'!$H$8:$H$920,"&lt;="&amp;$F44),0),0)</f>
        <v>0</v>
      </c>
      <c s="281">
        <f>IFERROR(IF($C44&gt;=1,COUNTIFS(#REF!,"&gt;=1",#REF!,"&gt;="&amp;$E44,#REF!,"&lt;="&amp;$F44),0),0)</f>
        <v>0</v>
      </c>
      <c s="281">
        <f>IFERROR(IF($C44&gt;=1,COUNTIFS('R-8'!$G$13:$G$1012,"&gt;=1",'R-8'!$H$13:$H$1012,"&gt;="&amp;$E44,'R-8'!$H$13:$H$1012,"&lt;="&amp;$F44),0),0)</f>
        <v>0</v>
      </c>
      <c s="281">
        <f>IFERROR(IF($C44&gt;=1,COUNTIFS('R-8क'!$G$10:$G$1009,"&gt;=1",'R-8क'!$H$10:$H$1009,"&gt;="&amp;$E44,'R-8क'!$H$10:$H$1009,"&lt;="&amp;$F44),0),0)</f>
        <v>0</v>
      </c>
      <c s="284"/>
      <c r="W44" s="15">
        <f t="shared" si="1"/>
        <v>0</v>
      </c>
    </row>
    <row r="45" spans="2:23" ht="20.1" customHeight="1">
      <c r="B45" s="15">
        <f t="shared" si="0"/>
        <v>0</v>
      </c>
      <c s="283"/>
      <c s="284"/>
      <c s="282"/>
      <c s="282"/>
      <c s="281">
        <f>IFERROR(IF($C45&gt;=1,COUNTIFS('R-6'!$G$8:$G$920,"&gt;=1",'R-6'!$H$8:$H$920,"&gt;="&amp;$E45,'R-6'!$H$8:$H$920,"&lt;="&amp;$F45),0),0)</f>
        <v>0</v>
      </c>
      <c s="281">
        <f>IFERROR(IF($C45&gt;=1,COUNTIFS(#REF!,"&gt;=1",#REF!,"&gt;="&amp;$E45,#REF!,"&lt;="&amp;$F45),0),0)</f>
        <v>0</v>
      </c>
      <c s="281">
        <f>IFERROR(IF($C45&gt;=1,COUNTIFS('R-8'!$G$13:$G$1012,"&gt;=1",'R-8'!$H$13:$H$1012,"&gt;="&amp;$E45,'R-8'!$H$13:$H$1012,"&lt;="&amp;$F45),0),0)</f>
        <v>0</v>
      </c>
      <c s="281">
        <f>IFERROR(IF($C45&gt;=1,COUNTIFS('R-8क'!$G$10:$G$1009,"&gt;=1",'R-8क'!$H$10:$H$1009,"&gt;="&amp;$E45,'R-8क'!$H$10:$H$1009,"&lt;="&amp;$F45),0),0)</f>
        <v>0</v>
      </c>
      <c s="284"/>
      <c r="W45" s="15">
        <f t="shared" si="1"/>
        <v>0</v>
      </c>
    </row>
    <row r="46" spans="2:23" ht="20.1" customHeight="1">
      <c r="B46" s="15">
        <f t="shared" si="0"/>
        <v>0</v>
      </c>
      <c s="283"/>
      <c s="284"/>
      <c s="282"/>
      <c s="282"/>
      <c s="281">
        <f>IFERROR(IF($C46&gt;=1,COUNTIFS('R-6'!$G$8:$G$920,"&gt;=1",'R-6'!$H$8:$H$920,"&gt;="&amp;$E46,'R-6'!$H$8:$H$920,"&lt;="&amp;$F46),0),0)</f>
        <v>0</v>
      </c>
      <c s="281">
        <f>IFERROR(IF($C46&gt;=1,COUNTIFS(#REF!,"&gt;=1",#REF!,"&gt;="&amp;$E46,#REF!,"&lt;="&amp;$F46),0),0)</f>
        <v>0</v>
      </c>
      <c s="281">
        <f>IFERROR(IF($C46&gt;=1,COUNTIFS('R-8'!$G$13:$G$1012,"&gt;=1",'R-8'!$H$13:$H$1012,"&gt;="&amp;$E46,'R-8'!$H$13:$H$1012,"&lt;="&amp;$F46),0),0)</f>
        <v>0</v>
      </c>
      <c s="281">
        <f>IFERROR(IF($C46&gt;=1,COUNTIFS('R-8क'!$G$10:$G$1009,"&gt;=1",'R-8क'!$H$10:$H$1009,"&gt;="&amp;$E46,'R-8क'!$H$10:$H$1009,"&lt;="&amp;$F46),0),0)</f>
        <v>0</v>
      </c>
      <c s="284"/>
      <c r="W46" s="15">
        <f t="shared" si="1"/>
        <v>0</v>
      </c>
    </row>
    <row r="47" spans="2:23" ht="20.1" customHeight="1">
      <c r="B47" s="15">
        <f t="shared" si="0"/>
        <v>0</v>
      </c>
      <c s="283"/>
      <c s="284"/>
      <c s="282"/>
      <c s="282"/>
      <c s="281">
        <f>IFERROR(IF($C47&gt;=1,COUNTIFS('R-6'!$G$8:$G$920,"&gt;=1",'R-6'!$H$8:$H$920,"&gt;="&amp;$E47,'R-6'!$H$8:$H$920,"&lt;="&amp;$F47),0),0)</f>
        <v>0</v>
      </c>
      <c s="281">
        <f>IFERROR(IF($C47&gt;=1,COUNTIFS(#REF!,"&gt;=1",#REF!,"&gt;="&amp;$E47,#REF!,"&lt;="&amp;$F47),0),0)</f>
        <v>0</v>
      </c>
      <c s="281">
        <f>IFERROR(IF($C47&gt;=1,COUNTIFS('R-8'!$G$13:$G$1012,"&gt;=1",'R-8'!$H$13:$H$1012,"&gt;="&amp;$E47,'R-8'!$H$13:$H$1012,"&lt;="&amp;$F47),0),0)</f>
        <v>0</v>
      </c>
      <c s="281">
        <f>IFERROR(IF($C47&gt;=1,COUNTIFS('R-8क'!$G$10:$G$1009,"&gt;=1",'R-8क'!$H$10:$H$1009,"&gt;="&amp;$E47,'R-8क'!$H$10:$H$1009,"&lt;="&amp;$F47),0),0)</f>
        <v>0</v>
      </c>
      <c s="284"/>
      <c r="W47" s="15">
        <f t="shared" si="1"/>
        <v>0</v>
      </c>
    </row>
    <row r="48" spans="2:23" ht="20.1" customHeight="1">
      <c r="B48" s="15">
        <f t="shared" si="0"/>
        <v>0</v>
      </c>
      <c s="283"/>
      <c s="284"/>
      <c s="282"/>
      <c s="282"/>
      <c s="281">
        <f>IFERROR(IF($C48&gt;=1,COUNTIFS('R-6'!$G$8:$G$920,"&gt;=1",'R-6'!$H$8:$H$920,"&gt;="&amp;$E48,'R-6'!$H$8:$H$920,"&lt;="&amp;$F48),0),0)</f>
        <v>0</v>
      </c>
      <c s="281">
        <f>IFERROR(IF($C48&gt;=1,COUNTIFS(#REF!,"&gt;=1",#REF!,"&gt;="&amp;$E48,#REF!,"&lt;="&amp;$F48),0),0)</f>
        <v>0</v>
      </c>
      <c s="281">
        <f>IFERROR(IF($C48&gt;=1,COUNTIFS('R-8'!$G$13:$G$1012,"&gt;=1",'R-8'!$H$13:$H$1012,"&gt;="&amp;$E48,'R-8'!$H$13:$H$1012,"&lt;="&amp;$F48),0),0)</f>
        <v>0</v>
      </c>
      <c s="281">
        <f>IFERROR(IF($C48&gt;=1,COUNTIFS('R-8क'!$G$10:$G$1009,"&gt;=1",'R-8क'!$H$10:$H$1009,"&gt;="&amp;$E48,'R-8क'!$H$10:$H$1009,"&lt;="&amp;$F48),0),0)</f>
        <v>0</v>
      </c>
      <c s="284"/>
      <c r="W48" s="15">
        <f t="shared" si="1"/>
        <v>0</v>
      </c>
    </row>
    <row r="49" spans="2:23" ht="20.1" customHeight="1">
      <c r="B49" s="15">
        <f t="shared" si="0"/>
        <v>0</v>
      </c>
      <c s="283"/>
      <c s="284"/>
      <c s="282"/>
      <c s="282"/>
      <c s="281">
        <f>IFERROR(IF($C49&gt;=1,COUNTIFS('R-6'!$G$8:$G$920,"&gt;=1",'R-6'!$H$8:$H$920,"&gt;="&amp;$E49,'R-6'!$H$8:$H$920,"&lt;="&amp;$F49),0),0)</f>
        <v>0</v>
      </c>
      <c s="281">
        <f>IFERROR(IF($C49&gt;=1,COUNTIFS(#REF!,"&gt;=1",#REF!,"&gt;="&amp;$E49,#REF!,"&lt;="&amp;$F49),0),0)</f>
        <v>0</v>
      </c>
      <c s="281">
        <f>IFERROR(IF($C49&gt;=1,COUNTIFS('R-8'!$G$13:$G$1012,"&gt;=1",'R-8'!$H$13:$H$1012,"&gt;="&amp;$E49,'R-8'!$H$13:$H$1012,"&lt;="&amp;$F49),0),0)</f>
        <v>0</v>
      </c>
      <c s="281">
        <f>IFERROR(IF($C49&gt;=1,COUNTIFS('R-8क'!$G$10:$G$1009,"&gt;=1",'R-8क'!$H$10:$H$1009,"&gt;="&amp;$E49,'R-8क'!$H$10:$H$1009,"&lt;="&amp;$F49),0),0)</f>
        <v>0</v>
      </c>
      <c s="284"/>
      <c r="W49" s="15">
        <f t="shared" si="1"/>
        <v>0</v>
      </c>
    </row>
    <row r="50" spans="2:23" ht="20.1" customHeight="1">
      <c r="B50" s="15">
        <f t="shared" si="0"/>
        <v>0</v>
      </c>
      <c s="283"/>
      <c s="284"/>
      <c s="282"/>
      <c s="282"/>
      <c s="281">
        <f>IFERROR(IF($C50&gt;=1,COUNTIFS('R-6'!$G$8:$G$920,"&gt;=1",'R-6'!$H$8:$H$920,"&gt;="&amp;$E50,'R-6'!$H$8:$H$920,"&lt;="&amp;$F50),0),0)</f>
        <v>0</v>
      </c>
      <c s="281">
        <f>IFERROR(IF($C50&gt;=1,COUNTIFS(#REF!,"&gt;=1",#REF!,"&gt;="&amp;$E50,#REF!,"&lt;="&amp;$F50),0),0)</f>
        <v>0</v>
      </c>
      <c s="281">
        <f>IFERROR(IF($C50&gt;=1,COUNTIFS('R-8'!$G$13:$G$1012,"&gt;=1",'R-8'!$H$13:$H$1012,"&gt;="&amp;$E50,'R-8'!$H$13:$H$1012,"&lt;="&amp;$F50),0),0)</f>
        <v>0</v>
      </c>
      <c s="281">
        <f>IFERROR(IF($C50&gt;=1,COUNTIFS('R-8क'!$G$10:$G$1009,"&gt;=1",'R-8क'!$H$10:$H$1009,"&gt;="&amp;$E50,'R-8क'!$H$10:$H$1009,"&lt;="&amp;$F50),0),0)</f>
        <v>0</v>
      </c>
      <c s="284"/>
      <c r="W50" s="15">
        <f t="shared" si="1"/>
        <v>0</v>
      </c>
    </row>
    <row r="51" spans="2:23" ht="20.1" customHeight="1">
      <c r="B51" s="15">
        <f t="shared" si="0"/>
        <v>0</v>
      </c>
      <c s="283"/>
      <c s="284"/>
      <c s="282"/>
      <c s="282"/>
      <c s="281">
        <f>IFERROR(IF($C51&gt;=1,COUNTIFS('R-6'!$G$8:$G$920,"&gt;=1",'R-6'!$H$8:$H$920,"&gt;="&amp;$E51,'R-6'!$H$8:$H$920,"&lt;="&amp;$F51),0),0)</f>
        <v>0</v>
      </c>
      <c s="281">
        <f>IFERROR(IF($C51&gt;=1,COUNTIFS(#REF!,"&gt;=1",#REF!,"&gt;="&amp;$E51,#REF!,"&lt;="&amp;$F51),0),0)</f>
        <v>0</v>
      </c>
      <c s="281">
        <f>IFERROR(IF($C51&gt;=1,COUNTIFS('R-8'!$G$13:$G$1012,"&gt;=1",'R-8'!$H$13:$H$1012,"&gt;="&amp;$E51,'R-8'!$H$13:$H$1012,"&lt;="&amp;$F51),0),0)</f>
        <v>0</v>
      </c>
      <c s="281">
        <f>IFERROR(IF($C51&gt;=1,COUNTIFS('R-8क'!$G$10:$G$1009,"&gt;=1",'R-8क'!$H$10:$H$1009,"&gt;="&amp;$E51,'R-8क'!$H$10:$H$1009,"&lt;="&amp;$F51),0),0)</f>
        <v>0</v>
      </c>
      <c s="284"/>
      <c r="W51" s="15">
        <f t="shared" si="1"/>
        <v>0</v>
      </c>
    </row>
    <row r="52" spans="2:23" ht="20.1" customHeight="1">
      <c r="B52" s="15">
        <f t="shared" si="0"/>
        <v>0</v>
      </c>
      <c s="283"/>
      <c s="284"/>
      <c s="282"/>
      <c s="282"/>
      <c s="281">
        <f>IFERROR(IF($C52&gt;=1,COUNTIFS('R-6'!$G$8:$G$920,"&gt;=1",'R-6'!$H$8:$H$920,"&gt;="&amp;$E52,'R-6'!$H$8:$H$920,"&lt;="&amp;$F52),0),0)</f>
        <v>0</v>
      </c>
      <c s="281">
        <f>IFERROR(IF($C52&gt;=1,COUNTIFS(#REF!,"&gt;=1",#REF!,"&gt;="&amp;$E52,#REF!,"&lt;="&amp;$F52),0),0)</f>
        <v>0</v>
      </c>
      <c s="281">
        <f>IFERROR(IF($C52&gt;=1,COUNTIFS('R-8'!$G$13:$G$1012,"&gt;=1",'R-8'!$H$13:$H$1012,"&gt;="&amp;$E52,'R-8'!$H$13:$H$1012,"&lt;="&amp;$F52),0),0)</f>
        <v>0</v>
      </c>
      <c s="281">
        <f>IFERROR(IF($C52&gt;=1,COUNTIFS('R-8क'!$G$10:$G$1009,"&gt;=1",'R-8क'!$H$10:$H$1009,"&gt;="&amp;$E52,'R-8क'!$H$10:$H$1009,"&lt;="&amp;$F52),0),0)</f>
        <v>0</v>
      </c>
      <c s="284"/>
      <c r="W52" s="15">
        <f t="shared" si="1"/>
        <v>0</v>
      </c>
    </row>
    <row r="53" spans="2:23" ht="20.1" customHeight="1">
      <c r="B53" s="15">
        <f t="shared" si="0"/>
        <v>0</v>
      </c>
      <c s="283"/>
      <c s="284"/>
      <c s="282"/>
      <c s="282"/>
      <c s="281">
        <f>IFERROR(IF($C53&gt;=1,COUNTIFS('R-6'!$G$8:$G$920,"&gt;=1",'R-6'!$H$8:$H$920,"&gt;="&amp;$E53,'R-6'!$H$8:$H$920,"&lt;="&amp;$F53),0),0)</f>
        <v>0</v>
      </c>
      <c s="281">
        <f>IFERROR(IF($C53&gt;=1,COUNTIFS(#REF!,"&gt;=1",#REF!,"&gt;="&amp;$E53,#REF!,"&lt;="&amp;$F53),0),0)</f>
        <v>0</v>
      </c>
      <c s="281">
        <f>IFERROR(IF($C53&gt;=1,COUNTIFS('R-8'!$G$13:$G$1012,"&gt;=1",'R-8'!$H$13:$H$1012,"&gt;="&amp;$E53,'R-8'!$H$13:$H$1012,"&lt;="&amp;$F53),0),0)</f>
        <v>0</v>
      </c>
      <c s="281">
        <f>IFERROR(IF($C53&gt;=1,COUNTIFS('R-8क'!$G$10:$G$1009,"&gt;=1",'R-8क'!$H$10:$H$1009,"&gt;="&amp;$E53,'R-8क'!$H$10:$H$1009,"&lt;="&amp;$F53),0),0)</f>
        <v>0</v>
      </c>
      <c s="284"/>
      <c r="W53" s="15">
        <f t="shared" si="1"/>
        <v>0</v>
      </c>
    </row>
    <row r="54" spans="2:23" ht="20.1" customHeight="1">
      <c r="B54" s="15">
        <f t="shared" si="0"/>
        <v>0</v>
      </c>
      <c s="283"/>
      <c s="284"/>
      <c s="282"/>
      <c s="282"/>
      <c s="281">
        <f>IFERROR(IF($C54&gt;=1,COUNTIFS('R-6'!$G$8:$G$920,"&gt;=1",'R-6'!$H$8:$H$920,"&gt;="&amp;$E54,'R-6'!$H$8:$H$920,"&lt;="&amp;$F54),0),0)</f>
        <v>0</v>
      </c>
      <c s="281">
        <f>IFERROR(IF($C54&gt;=1,COUNTIFS(#REF!,"&gt;=1",#REF!,"&gt;="&amp;$E54,#REF!,"&lt;="&amp;$F54),0),0)</f>
        <v>0</v>
      </c>
      <c s="281">
        <f>IFERROR(IF($C54&gt;=1,COUNTIFS('R-8'!$G$13:$G$1012,"&gt;=1",'R-8'!$H$13:$H$1012,"&gt;="&amp;$E54,'R-8'!$H$13:$H$1012,"&lt;="&amp;$F54),0),0)</f>
        <v>0</v>
      </c>
      <c s="281">
        <f>IFERROR(IF($C54&gt;=1,COUNTIFS('R-8क'!$G$10:$G$1009,"&gt;=1",'R-8क'!$H$10:$H$1009,"&gt;="&amp;$E54,'R-8क'!$H$10:$H$1009,"&lt;="&amp;$F54),0),0)</f>
        <v>0</v>
      </c>
      <c s="284"/>
      <c r="W54" s="15">
        <f t="shared" si="1"/>
        <v>0</v>
      </c>
    </row>
    <row r="55" spans="2:23" ht="20.1" customHeight="1">
      <c r="B55" s="15">
        <f t="shared" si="0"/>
        <v>0</v>
      </c>
      <c s="283"/>
      <c s="284"/>
      <c s="282"/>
      <c s="282"/>
      <c s="281">
        <f>IFERROR(IF($C55&gt;=1,COUNTIFS('R-6'!$G$8:$G$920,"&gt;=1",'R-6'!$H$8:$H$920,"&gt;="&amp;$E55,'R-6'!$H$8:$H$920,"&lt;="&amp;$F55),0),0)</f>
        <v>0</v>
      </c>
      <c s="281">
        <f>IFERROR(IF($C55&gt;=1,COUNTIFS(#REF!,"&gt;=1",#REF!,"&gt;="&amp;$E55,#REF!,"&lt;="&amp;$F55),0),0)</f>
        <v>0</v>
      </c>
      <c s="281">
        <f>IFERROR(IF($C55&gt;=1,COUNTIFS('R-8'!$G$13:$G$1012,"&gt;=1",'R-8'!$H$13:$H$1012,"&gt;="&amp;$E55,'R-8'!$H$13:$H$1012,"&lt;="&amp;$F55),0),0)</f>
        <v>0</v>
      </c>
      <c s="281">
        <f>IFERROR(IF($C55&gt;=1,COUNTIFS('R-8क'!$G$10:$G$1009,"&gt;=1",'R-8क'!$H$10:$H$1009,"&gt;="&amp;$E55,'R-8क'!$H$10:$H$1009,"&lt;="&amp;$F55),0),0)</f>
        <v>0</v>
      </c>
      <c s="284"/>
      <c r="W55" s="15">
        <f t="shared" si="1"/>
        <v>0</v>
      </c>
    </row>
    <row r="56" spans="2:23" ht="20.1" customHeight="1">
      <c r="B56" s="15">
        <f t="shared" si="0"/>
        <v>0</v>
      </c>
      <c s="283"/>
      <c s="284"/>
      <c s="282"/>
      <c s="282"/>
      <c s="281">
        <f>IFERROR(IF($C56&gt;=1,COUNTIFS('R-6'!$G$8:$G$920,"&gt;=1",'R-6'!$H$8:$H$920,"&gt;="&amp;$E56,'R-6'!$H$8:$H$920,"&lt;="&amp;$F56),0),0)</f>
        <v>0</v>
      </c>
      <c s="281">
        <f>IFERROR(IF($C56&gt;=1,COUNTIFS(#REF!,"&gt;=1",#REF!,"&gt;="&amp;$E56,#REF!,"&lt;="&amp;$F56),0),0)</f>
        <v>0</v>
      </c>
      <c s="281">
        <f>IFERROR(IF($C56&gt;=1,COUNTIFS('R-8'!$G$13:$G$1012,"&gt;=1",'R-8'!$H$13:$H$1012,"&gt;="&amp;$E56,'R-8'!$H$13:$H$1012,"&lt;="&amp;$F56),0),0)</f>
        <v>0</v>
      </c>
      <c s="281">
        <f>IFERROR(IF($C56&gt;=1,COUNTIFS('R-8क'!$G$10:$G$1009,"&gt;=1",'R-8क'!$H$10:$H$1009,"&gt;="&amp;$E56,'R-8क'!$H$10:$H$1009,"&lt;="&amp;$F56),0),0)</f>
        <v>0</v>
      </c>
      <c s="284"/>
      <c r="W56" s="15">
        <f t="shared" si="1"/>
        <v>0</v>
      </c>
    </row>
    <row r="57" spans="2:23" ht="20.1" customHeight="1">
      <c r="B57" s="15">
        <f t="shared" si="0"/>
        <v>0</v>
      </c>
      <c s="283"/>
      <c s="284"/>
      <c s="282"/>
      <c s="282"/>
      <c s="281">
        <f>IFERROR(IF($C57&gt;=1,COUNTIFS('R-6'!$G$8:$G$920,"&gt;=1",'R-6'!$H$8:$H$920,"&gt;="&amp;$E57,'R-6'!$H$8:$H$920,"&lt;="&amp;$F57),0),0)</f>
        <v>0</v>
      </c>
      <c s="281">
        <f>IFERROR(IF($C57&gt;=1,COUNTIFS(#REF!,"&gt;=1",#REF!,"&gt;="&amp;$E57,#REF!,"&lt;="&amp;$F57),0),0)</f>
        <v>0</v>
      </c>
      <c s="281">
        <f>IFERROR(IF($C57&gt;=1,COUNTIFS('R-8'!$G$13:$G$1012,"&gt;=1",'R-8'!$H$13:$H$1012,"&gt;="&amp;$E57,'R-8'!$H$13:$H$1012,"&lt;="&amp;$F57),0),0)</f>
        <v>0</v>
      </c>
      <c s="281">
        <f>IFERROR(IF($C57&gt;=1,COUNTIFS('R-8क'!$G$10:$G$1009,"&gt;=1",'R-8क'!$H$10:$H$1009,"&gt;="&amp;$E57,'R-8क'!$H$10:$H$1009,"&lt;="&amp;$F57),0),0)</f>
        <v>0</v>
      </c>
      <c s="284"/>
      <c r="W57" s="15">
        <f t="shared" si="1"/>
        <v>0</v>
      </c>
    </row>
    <row r="58" spans="2:23" ht="20.1" customHeight="1">
      <c r="B58" s="15">
        <f t="shared" si="0"/>
        <v>0</v>
      </c>
      <c s="283"/>
      <c s="284"/>
      <c s="282"/>
      <c s="282"/>
      <c s="281">
        <f>IFERROR(IF($C58&gt;=1,COUNTIFS('R-6'!$G$8:$G$920,"&gt;=1",'R-6'!$H$8:$H$920,"&gt;="&amp;$E58,'R-6'!$H$8:$H$920,"&lt;="&amp;$F58),0),0)</f>
        <v>0</v>
      </c>
      <c s="281">
        <f>IFERROR(IF($C58&gt;=1,COUNTIFS(#REF!,"&gt;=1",#REF!,"&gt;="&amp;$E58,#REF!,"&lt;="&amp;$F58),0),0)</f>
        <v>0</v>
      </c>
      <c s="281">
        <f>IFERROR(IF($C58&gt;=1,COUNTIFS('R-8'!$G$13:$G$1012,"&gt;=1",'R-8'!$H$13:$H$1012,"&gt;="&amp;$E58,'R-8'!$H$13:$H$1012,"&lt;="&amp;$F58),0),0)</f>
        <v>0</v>
      </c>
      <c s="281">
        <f>IFERROR(IF($C58&gt;=1,COUNTIFS('R-8क'!$G$10:$G$1009,"&gt;=1",'R-8क'!$H$10:$H$1009,"&gt;="&amp;$E58,'R-8क'!$H$10:$H$1009,"&lt;="&amp;$F58),0),0)</f>
        <v>0</v>
      </c>
      <c s="284"/>
      <c r="W58" s="15">
        <f t="shared" si="1"/>
        <v>0</v>
      </c>
    </row>
    <row r="59" spans="2:23" ht="20.1" customHeight="1">
      <c r="B59" s="15">
        <f t="shared" si="0"/>
        <v>0</v>
      </c>
      <c s="283"/>
      <c s="284"/>
      <c s="282"/>
      <c s="282"/>
      <c s="281">
        <f>IFERROR(IF($C59&gt;=1,COUNTIFS('R-6'!$G$8:$G$920,"&gt;=1",'R-6'!$H$8:$H$920,"&gt;="&amp;$E59,'R-6'!$H$8:$H$920,"&lt;="&amp;$F59),0),0)</f>
        <v>0</v>
      </c>
      <c s="281">
        <f>IFERROR(IF($C59&gt;=1,COUNTIFS(#REF!,"&gt;=1",#REF!,"&gt;="&amp;$E59,#REF!,"&lt;="&amp;$F59),0),0)</f>
        <v>0</v>
      </c>
      <c s="281">
        <f>IFERROR(IF($C59&gt;=1,COUNTIFS('R-8'!$G$13:$G$1012,"&gt;=1",'R-8'!$H$13:$H$1012,"&gt;="&amp;$E59,'R-8'!$H$13:$H$1012,"&lt;="&amp;$F59),0),0)</f>
        <v>0</v>
      </c>
      <c s="281">
        <f>IFERROR(IF($C59&gt;=1,COUNTIFS('R-8क'!$G$10:$G$1009,"&gt;=1",'R-8क'!$H$10:$H$1009,"&gt;="&amp;$E59,'R-8क'!$H$10:$H$1009,"&lt;="&amp;$F59),0),0)</f>
        <v>0</v>
      </c>
      <c s="284"/>
      <c r="W59" s="15">
        <f t="shared" si="1"/>
        <v>0</v>
      </c>
    </row>
    <row r="60" spans="2:23" ht="20.1" customHeight="1">
      <c r="B60" s="15">
        <f t="shared" si="0"/>
        <v>0</v>
      </c>
      <c s="283"/>
      <c s="284"/>
      <c s="282"/>
      <c s="282"/>
      <c s="281">
        <f>IFERROR(IF($C60&gt;=1,COUNTIFS('R-6'!$G$8:$G$920,"&gt;=1",'R-6'!$H$8:$H$920,"&gt;="&amp;$E60,'R-6'!$H$8:$H$920,"&lt;="&amp;$F60),0),0)</f>
        <v>0</v>
      </c>
      <c s="281">
        <f>IFERROR(IF($C60&gt;=1,COUNTIFS(#REF!,"&gt;=1",#REF!,"&gt;="&amp;$E60,#REF!,"&lt;="&amp;$F60),0),0)</f>
        <v>0</v>
      </c>
      <c s="281">
        <f>IFERROR(IF($C60&gt;=1,COUNTIFS('R-8'!$G$13:$G$1012,"&gt;=1",'R-8'!$H$13:$H$1012,"&gt;="&amp;$E60,'R-8'!$H$13:$H$1012,"&lt;="&amp;$F60),0),0)</f>
        <v>0</v>
      </c>
      <c s="281">
        <f>IFERROR(IF($C60&gt;=1,COUNTIFS('R-8क'!$G$10:$G$1009,"&gt;=1",'R-8क'!$H$10:$H$1009,"&gt;="&amp;$E60,'R-8क'!$H$10:$H$1009,"&lt;="&amp;$F60),0),0)</f>
        <v>0</v>
      </c>
      <c s="284"/>
      <c r="W60" s="15">
        <f t="shared" si="1"/>
        <v>0</v>
      </c>
    </row>
    <row r="61" spans="2:23" ht="20.1" customHeight="1">
      <c r="B61" s="15">
        <f t="shared" si="0"/>
        <v>0</v>
      </c>
      <c s="283"/>
      <c s="284"/>
      <c s="282"/>
      <c s="282"/>
      <c s="281">
        <f>IFERROR(IF($C61&gt;=1,COUNTIFS('R-6'!$G$8:$G$920,"&gt;=1",'R-6'!$H$8:$H$920,"&gt;="&amp;$E61,'R-6'!$H$8:$H$920,"&lt;="&amp;$F61),0),0)</f>
        <v>0</v>
      </c>
      <c s="281">
        <f>IFERROR(IF($C61&gt;=1,COUNTIFS(#REF!,"&gt;=1",#REF!,"&gt;="&amp;$E61,#REF!,"&lt;="&amp;$F61),0),0)</f>
        <v>0</v>
      </c>
      <c s="281">
        <f>IFERROR(IF($C61&gt;=1,COUNTIFS('R-8'!$G$13:$G$1012,"&gt;=1",'R-8'!$H$13:$H$1012,"&gt;="&amp;$E61,'R-8'!$H$13:$H$1012,"&lt;="&amp;$F61),0),0)</f>
        <v>0</v>
      </c>
      <c s="281">
        <f>IFERROR(IF($C61&gt;=1,COUNTIFS('R-8क'!$G$10:$G$1009,"&gt;=1",'R-8क'!$H$10:$H$1009,"&gt;="&amp;$E61,'R-8क'!$H$10:$H$1009,"&lt;="&amp;$F61),0),0)</f>
        <v>0</v>
      </c>
      <c s="284"/>
      <c r="W61" s="15">
        <f t="shared" si="1"/>
        <v>0</v>
      </c>
    </row>
    <row r="62" spans="2:23" ht="20.1" customHeight="1">
      <c r="B62" s="15">
        <f t="shared" si="0"/>
        <v>0</v>
      </c>
      <c s="283"/>
      <c s="284"/>
      <c s="282"/>
      <c s="282"/>
      <c s="281">
        <f>IFERROR(IF($C62&gt;=1,COUNTIFS('R-6'!$G$8:$G$920,"&gt;=1",'R-6'!$H$8:$H$920,"&gt;="&amp;$E62,'R-6'!$H$8:$H$920,"&lt;="&amp;$F62),0),0)</f>
        <v>0</v>
      </c>
      <c s="281">
        <f>IFERROR(IF($C62&gt;=1,COUNTIFS(#REF!,"&gt;=1",#REF!,"&gt;="&amp;$E62,#REF!,"&lt;="&amp;$F62),0),0)</f>
        <v>0</v>
      </c>
      <c s="281">
        <f>IFERROR(IF($C62&gt;=1,COUNTIFS('R-8'!$G$13:$G$1012,"&gt;=1",'R-8'!$H$13:$H$1012,"&gt;="&amp;$E62,'R-8'!$H$13:$H$1012,"&lt;="&amp;$F62),0),0)</f>
        <v>0</v>
      </c>
      <c s="281">
        <f>IFERROR(IF($C62&gt;=1,COUNTIFS('R-8क'!$G$10:$G$1009,"&gt;=1",'R-8क'!$H$10:$H$1009,"&gt;="&amp;$E62,'R-8क'!$H$10:$H$1009,"&lt;="&amp;$F62),0),0)</f>
        <v>0</v>
      </c>
      <c s="284"/>
      <c r="W62" s="15">
        <f t="shared" si="1"/>
        <v>0</v>
      </c>
    </row>
    <row r="63" spans="2:23" ht="20.1" customHeight="1">
      <c r="B63" s="15">
        <f t="shared" si="0"/>
        <v>0</v>
      </c>
      <c s="283"/>
      <c s="284"/>
      <c s="282"/>
      <c s="282"/>
      <c s="281">
        <f>IFERROR(IF($C63&gt;=1,COUNTIFS('R-6'!$G$8:$G$920,"&gt;=1",'R-6'!$H$8:$H$920,"&gt;="&amp;$E63,'R-6'!$H$8:$H$920,"&lt;="&amp;$F63),0),0)</f>
        <v>0</v>
      </c>
      <c s="281">
        <f>IFERROR(IF($C63&gt;=1,COUNTIFS(#REF!,"&gt;=1",#REF!,"&gt;="&amp;$E63,#REF!,"&lt;="&amp;$F63),0),0)</f>
        <v>0</v>
      </c>
      <c s="281">
        <f>IFERROR(IF($C63&gt;=1,COUNTIFS('R-8'!$G$13:$G$1012,"&gt;=1",'R-8'!$H$13:$H$1012,"&gt;="&amp;$E63,'R-8'!$H$13:$H$1012,"&lt;="&amp;$F63),0),0)</f>
        <v>0</v>
      </c>
      <c s="281">
        <f>IFERROR(IF($C63&gt;=1,COUNTIFS('R-8क'!$G$10:$G$1009,"&gt;=1",'R-8क'!$H$10:$H$1009,"&gt;="&amp;$E63,'R-8क'!$H$10:$H$1009,"&lt;="&amp;$F63),0),0)</f>
        <v>0</v>
      </c>
      <c s="284"/>
      <c r="W63" s="15">
        <f t="shared" si="1"/>
        <v>0</v>
      </c>
    </row>
    <row r="64" spans="2:23" ht="20.1" customHeight="1">
      <c r="B64" s="15">
        <f t="shared" si="0"/>
        <v>0</v>
      </c>
      <c s="283"/>
      <c s="284"/>
      <c s="282"/>
      <c s="282"/>
      <c s="281">
        <f>IFERROR(IF($C64&gt;=1,COUNTIFS('R-6'!$G$8:$G$920,"&gt;=1",'R-6'!$H$8:$H$920,"&gt;="&amp;$E64,'R-6'!$H$8:$H$920,"&lt;="&amp;$F64),0),0)</f>
        <v>0</v>
      </c>
      <c s="281">
        <f>IFERROR(IF($C64&gt;=1,COUNTIFS(#REF!,"&gt;=1",#REF!,"&gt;="&amp;$E64,#REF!,"&lt;="&amp;$F64),0),0)</f>
        <v>0</v>
      </c>
      <c s="281">
        <f>IFERROR(IF($C64&gt;=1,COUNTIFS('R-8'!$G$13:$G$1012,"&gt;=1",'R-8'!$H$13:$H$1012,"&gt;="&amp;$E64,'R-8'!$H$13:$H$1012,"&lt;="&amp;$F64),0),0)</f>
        <v>0</v>
      </c>
      <c s="281">
        <f>IFERROR(IF($C64&gt;=1,COUNTIFS('R-8क'!$G$10:$G$1009,"&gt;=1",'R-8क'!$H$10:$H$1009,"&gt;="&amp;$E64,'R-8क'!$H$10:$H$1009,"&lt;="&amp;$F64),0),0)</f>
        <v>0</v>
      </c>
      <c s="284"/>
      <c r="W64" s="15">
        <f t="shared" si="1"/>
        <v>0</v>
      </c>
    </row>
    <row r="65" spans="2:23" ht="20.1" customHeight="1">
      <c r="B65" s="15">
        <f t="shared" si="0"/>
        <v>0</v>
      </c>
      <c s="283"/>
      <c s="284"/>
      <c s="282"/>
      <c s="282"/>
      <c s="281">
        <f>IFERROR(IF($C65&gt;=1,COUNTIFS('R-6'!$G$8:$G$920,"&gt;=1",'R-6'!$H$8:$H$920,"&gt;="&amp;$E65,'R-6'!$H$8:$H$920,"&lt;="&amp;$F65),0),0)</f>
        <v>0</v>
      </c>
      <c s="281">
        <f>IFERROR(IF($C65&gt;=1,COUNTIFS(#REF!,"&gt;=1",#REF!,"&gt;="&amp;$E65,#REF!,"&lt;="&amp;$F65),0),0)</f>
        <v>0</v>
      </c>
      <c s="281">
        <f>IFERROR(IF($C65&gt;=1,COUNTIFS('R-8'!$G$13:$G$1012,"&gt;=1",'R-8'!$H$13:$H$1012,"&gt;="&amp;$E65,'R-8'!$H$13:$H$1012,"&lt;="&amp;$F65),0),0)</f>
        <v>0</v>
      </c>
      <c s="281">
        <f>IFERROR(IF($C65&gt;=1,COUNTIFS('R-8क'!$G$10:$G$1009,"&gt;=1",'R-8क'!$H$10:$H$1009,"&gt;="&amp;$E65,'R-8क'!$H$10:$H$1009,"&lt;="&amp;$F65),0),0)</f>
        <v>0</v>
      </c>
      <c s="284"/>
      <c r="W65" s="15">
        <f t="shared" si="1"/>
        <v>0</v>
      </c>
    </row>
    <row r="66" spans="2:23" ht="20.1" customHeight="1">
      <c r="B66" s="15">
        <f t="shared" si="0"/>
        <v>0</v>
      </c>
      <c s="283"/>
      <c s="284"/>
      <c s="282"/>
      <c s="282"/>
      <c s="281">
        <f>IFERROR(IF($C66&gt;=1,COUNTIFS('R-6'!$G$8:$G$920,"&gt;=1",'R-6'!$H$8:$H$920,"&gt;="&amp;$E66,'R-6'!$H$8:$H$920,"&lt;="&amp;$F66),0),0)</f>
        <v>0</v>
      </c>
      <c s="281">
        <f>IFERROR(IF($C66&gt;=1,COUNTIFS(#REF!,"&gt;=1",#REF!,"&gt;="&amp;$E66,#REF!,"&lt;="&amp;$F66),0),0)</f>
        <v>0</v>
      </c>
      <c s="281">
        <f>IFERROR(IF($C66&gt;=1,COUNTIFS('R-8'!$G$13:$G$1012,"&gt;=1",'R-8'!$H$13:$H$1012,"&gt;="&amp;$E66,'R-8'!$H$13:$H$1012,"&lt;="&amp;$F66),0),0)</f>
        <v>0</v>
      </c>
      <c s="281">
        <f>IFERROR(IF($C66&gt;=1,COUNTIFS('R-8क'!$G$10:$G$1009,"&gt;=1",'R-8क'!$H$10:$H$1009,"&gt;="&amp;$E66,'R-8क'!$H$10:$H$1009,"&lt;="&amp;$F66),0),0)</f>
        <v>0</v>
      </c>
      <c s="284"/>
      <c r="W66" s="15">
        <f t="shared" si="1"/>
        <v>0</v>
      </c>
    </row>
    <row r="67" spans="2:23" ht="20.1" customHeight="1">
      <c r="B67" s="15">
        <f t="shared" si="0"/>
        <v>0</v>
      </c>
      <c s="283"/>
      <c s="284"/>
      <c s="282"/>
      <c s="282"/>
      <c s="281">
        <f>IFERROR(IF($C67&gt;=1,COUNTIFS('R-6'!$G$8:$G$920,"&gt;=1",'R-6'!$H$8:$H$920,"&gt;="&amp;$E67,'R-6'!$H$8:$H$920,"&lt;="&amp;$F67),0),0)</f>
        <v>0</v>
      </c>
      <c s="281">
        <f>IFERROR(IF($C67&gt;=1,COUNTIFS(#REF!,"&gt;=1",#REF!,"&gt;="&amp;$E67,#REF!,"&lt;="&amp;$F67),0),0)</f>
        <v>0</v>
      </c>
      <c s="281">
        <f>IFERROR(IF($C67&gt;=1,COUNTIFS('R-8'!$G$13:$G$1012,"&gt;=1",'R-8'!$H$13:$H$1012,"&gt;="&amp;$E67,'R-8'!$H$13:$H$1012,"&lt;="&amp;$F67),0),0)</f>
        <v>0</v>
      </c>
      <c s="281">
        <f>IFERROR(IF($C67&gt;=1,COUNTIFS('R-8क'!$G$10:$G$1009,"&gt;=1",'R-8क'!$H$10:$H$1009,"&gt;="&amp;$E67,'R-8क'!$H$10:$H$1009,"&lt;="&amp;$F67),0),0)</f>
        <v>0</v>
      </c>
      <c s="284"/>
      <c r="W67" s="15">
        <f t="shared" si="1"/>
        <v>0</v>
      </c>
    </row>
    <row r="68" spans="2:23" ht="20.1" customHeight="1">
      <c r="B68" s="15">
        <f t="shared" si="0"/>
        <v>0</v>
      </c>
      <c s="283"/>
      <c s="284"/>
      <c s="282"/>
      <c s="282"/>
      <c s="281">
        <f>IFERROR(IF($C68&gt;=1,COUNTIFS('R-6'!$G$8:$G$920,"&gt;=1",'R-6'!$H$8:$H$920,"&gt;="&amp;$E68,'R-6'!$H$8:$H$920,"&lt;="&amp;$F68),0),0)</f>
        <v>0</v>
      </c>
      <c s="281">
        <f>IFERROR(IF($C68&gt;=1,COUNTIFS(#REF!,"&gt;=1",#REF!,"&gt;="&amp;$E68,#REF!,"&lt;="&amp;$F68),0),0)</f>
        <v>0</v>
      </c>
      <c s="281">
        <f>IFERROR(IF($C68&gt;=1,COUNTIFS('R-8'!$G$13:$G$1012,"&gt;=1",'R-8'!$H$13:$H$1012,"&gt;="&amp;$E68,'R-8'!$H$13:$H$1012,"&lt;="&amp;$F68),0),0)</f>
        <v>0</v>
      </c>
      <c s="281">
        <f>IFERROR(IF($C68&gt;=1,COUNTIFS('R-8क'!$G$10:$G$1009,"&gt;=1",'R-8क'!$H$10:$H$1009,"&gt;="&amp;$E68,'R-8क'!$H$10:$H$1009,"&lt;="&amp;$F68),0),0)</f>
        <v>0</v>
      </c>
      <c s="284"/>
      <c r="W68" s="15">
        <f t="shared" si="1"/>
        <v>0</v>
      </c>
    </row>
    <row r="69" spans="2:23" ht="20.1" customHeight="1">
      <c r="B69" s="15">
        <f t="shared" si="2" ref="B69:B132">IFERROR(IF(C69&gt;=1,(IF($R$4=1,(IF($R$1&gt;=E69,(IF($R$1&lt;=F69,(IF($R$2&gt;=E69,(IF($R$2&lt;=F69,C69,0)),0)),0)),0)),0)),0),0)</f>
        <v>0</v>
      </c>
      <c s="283"/>
      <c s="284"/>
      <c s="282"/>
      <c s="282"/>
      <c s="281">
        <f>IFERROR(IF($C69&gt;=1,COUNTIFS('R-6'!$G$8:$G$920,"&gt;=1",'R-6'!$H$8:$H$920,"&gt;="&amp;$E69,'R-6'!$H$8:$H$920,"&lt;="&amp;$F69),0),0)</f>
        <v>0</v>
      </c>
      <c s="281">
        <f>IFERROR(IF($C69&gt;=1,COUNTIFS(#REF!,"&gt;=1",#REF!,"&gt;="&amp;$E69,#REF!,"&lt;="&amp;$F69),0),0)</f>
        <v>0</v>
      </c>
      <c s="281">
        <f>IFERROR(IF($C69&gt;=1,COUNTIFS('R-8'!$G$13:$G$1012,"&gt;=1",'R-8'!$H$13:$H$1012,"&gt;="&amp;$E69,'R-8'!$H$13:$H$1012,"&lt;="&amp;$F69),0),0)</f>
        <v>0</v>
      </c>
      <c s="281">
        <f>IFERROR(IF($C69&gt;=1,COUNTIFS('R-8क'!$G$10:$G$1009,"&gt;=1",'R-8क'!$H$10:$H$1009,"&gt;="&amp;$E69,'R-8क'!$H$10:$H$1009,"&lt;="&amp;$F69),0),0)</f>
        <v>0</v>
      </c>
      <c s="284"/>
      <c r="W69" s="15">
        <f t="shared" si="3" ref="W69:W132">IFERROR(IF(C69&gt;=1,(IF($R$1&gt;=E69,(IF($R$2&lt;=F69,C69,)),0)),0),0)</f>
        <v>0</v>
      </c>
    </row>
    <row r="70" spans="2:23" ht="20.1" customHeight="1">
      <c r="B70" s="15">
        <f t="shared" si="2"/>
        <v>0</v>
      </c>
      <c s="283"/>
      <c s="284"/>
      <c s="282"/>
      <c s="282"/>
      <c s="281">
        <f>IFERROR(IF($C70&gt;=1,COUNTIFS('R-6'!$G$8:$G$920,"&gt;=1",'R-6'!$H$8:$H$920,"&gt;="&amp;$E70,'R-6'!$H$8:$H$920,"&lt;="&amp;$F70),0),0)</f>
        <v>0</v>
      </c>
      <c s="281">
        <f>IFERROR(IF($C70&gt;=1,COUNTIFS(#REF!,"&gt;=1",#REF!,"&gt;="&amp;$E70,#REF!,"&lt;="&amp;$F70),0),0)</f>
        <v>0</v>
      </c>
      <c s="281">
        <f>IFERROR(IF($C70&gt;=1,COUNTIFS('R-8'!$G$13:$G$1012,"&gt;=1",'R-8'!$H$13:$H$1012,"&gt;="&amp;$E70,'R-8'!$H$13:$H$1012,"&lt;="&amp;$F70),0),0)</f>
        <v>0</v>
      </c>
      <c s="281">
        <f>IFERROR(IF($C70&gt;=1,COUNTIFS('R-8क'!$G$10:$G$1009,"&gt;=1",'R-8क'!$H$10:$H$1009,"&gt;="&amp;$E70,'R-8क'!$H$10:$H$1009,"&lt;="&amp;$F70),0),0)</f>
        <v>0</v>
      </c>
      <c s="284"/>
      <c r="W70" s="15">
        <f t="shared" si="3"/>
        <v>0</v>
      </c>
    </row>
    <row r="71" spans="2:23" ht="20.1" customHeight="1">
      <c r="B71" s="15">
        <f t="shared" si="2"/>
        <v>0</v>
      </c>
      <c s="283"/>
      <c s="284"/>
      <c s="282"/>
      <c s="282"/>
      <c s="281">
        <f>IFERROR(IF($C71&gt;=1,COUNTIFS('R-6'!$G$8:$G$920,"&gt;=1",'R-6'!$H$8:$H$920,"&gt;="&amp;$E71,'R-6'!$H$8:$H$920,"&lt;="&amp;$F71),0),0)</f>
        <v>0</v>
      </c>
      <c s="281">
        <f>IFERROR(IF($C71&gt;=1,COUNTIFS(#REF!,"&gt;=1",#REF!,"&gt;="&amp;$E71,#REF!,"&lt;="&amp;$F71),0),0)</f>
        <v>0</v>
      </c>
      <c s="281">
        <f>IFERROR(IF($C71&gt;=1,COUNTIFS('R-8'!$G$13:$G$1012,"&gt;=1",'R-8'!$H$13:$H$1012,"&gt;="&amp;$E71,'R-8'!$H$13:$H$1012,"&lt;="&amp;$F71),0),0)</f>
        <v>0</v>
      </c>
      <c s="281">
        <f>IFERROR(IF($C71&gt;=1,COUNTIFS('R-8क'!$G$10:$G$1009,"&gt;=1",'R-8क'!$H$10:$H$1009,"&gt;="&amp;$E71,'R-8क'!$H$10:$H$1009,"&lt;="&amp;$F71),0),0)</f>
        <v>0</v>
      </c>
      <c s="284"/>
      <c r="W71" s="15">
        <f t="shared" si="3"/>
        <v>0</v>
      </c>
    </row>
    <row r="72" spans="2:23" ht="20.1" customHeight="1">
      <c r="B72" s="15">
        <f t="shared" si="2"/>
        <v>0</v>
      </c>
      <c s="283"/>
      <c s="284"/>
      <c s="282"/>
      <c s="282"/>
      <c s="281">
        <f>IFERROR(IF($C72&gt;=1,COUNTIFS('R-6'!$G$8:$G$920,"&gt;=1",'R-6'!$H$8:$H$920,"&gt;="&amp;$E72,'R-6'!$H$8:$H$920,"&lt;="&amp;$F72),0),0)</f>
        <v>0</v>
      </c>
      <c s="281">
        <f>IFERROR(IF($C72&gt;=1,COUNTIFS(#REF!,"&gt;=1",#REF!,"&gt;="&amp;$E72,#REF!,"&lt;="&amp;$F72),0),0)</f>
        <v>0</v>
      </c>
      <c s="281">
        <f>IFERROR(IF($C72&gt;=1,COUNTIFS('R-8'!$G$13:$G$1012,"&gt;=1",'R-8'!$H$13:$H$1012,"&gt;="&amp;$E72,'R-8'!$H$13:$H$1012,"&lt;="&amp;$F72),0),0)</f>
        <v>0</v>
      </c>
      <c s="281">
        <f>IFERROR(IF($C72&gt;=1,COUNTIFS('R-8क'!$G$10:$G$1009,"&gt;=1",'R-8क'!$H$10:$H$1009,"&gt;="&amp;$E72,'R-8क'!$H$10:$H$1009,"&lt;="&amp;$F72),0),0)</f>
        <v>0</v>
      </c>
      <c s="284"/>
      <c r="W72" s="15">
        <f t="shared" si="3"/>
        <v>0</v>
      </c>
    </row>
    <row r="73" spans="2:23" ht="20.1" customHeight="1">
      <c r="B73" s="15">
        <f t="shared" si="2"/>
        <v>0</v>
      </c>
      <c s="283"/>
      <c s="284"/>
      <c s="282"/>
      <c s="282"/>
      <c s="281">
        <f>IFERROR(IF($C73&gt;=1,COUNTIFS('R-6'!$G$8:$G$920,"&gt;=1",'R-6'!$H$8:$H$920,"&gt;="&amp;$E73,'R-6'!$H$8:$H$920,"&lt;="&amp;$F73),0),0)</f>
        <v>0</v>
      </c>
      <c s="281">
        <f>IFERROR(IF($C73&gt;=1,COUNTIFS(#REF!,"&gt;=1",#REF!,"&gt;="&amp;$E73,#REF!,"&lt;="&amp;$F73),0),0)</f>
        <v>0</v>
      </c>
      <c s="281">
        <f>IFERROR(IF($C73&gt;=1,COUNTIFS('R-8'!$G$13:$G$1012,"&gt;=1",'R-8'!$H$13:$H$1012,"&gt;="&amp;$E73,'R-8'!$H$13:$H$1012,"&lt;="&amp;$F73),0),0)</f>
        <v>0</v>
      </c>
      <c s="281">
        <f>IFERROR(IF($C73&gt;=1,COUNTIFS('R-8क'!$G$10:$G$1009,"&gt;=1",'R-8क'!$H$10:$H$1009,"&gt;="&amp;$E73,'R-8क'!$H$10:$H$1009,"&lt;="&amp;$F73),0),0)</f>
        <v>0</v>
      </c>
      <c s="284"/>
      <c r="W73" s="15">
        <f t="shared" si="3"/>
        <v>0</v>
      </c>
    </row>
    <row r="74" spans="2:23" ht="20.1" customHeight="1">
      <c r="B74" s="15">
        <f t="shared" si="2"/>
        <v>0</v>
      </c>
      <c s="283"/>
      <c s="284"/>
      <c s="282"/>
      <c s="282"/>
      <c s="281">
        <f>IFERROR(IF($C74&gt;=1,COUNTIFS('R-6'!$G$8:$G$920,"&gt;=1",'R-6'!$H$8:$H$920,"&gt;="&amp;$E74,'R-6'!$H$8:$H$920,"&lt;="&amp;$F74),0),0)</f>
        <v>0</v>
      </c>
      <c s="281">
        <f>IFERROR(IF($C74&gt;=1,COUNTIFS(#REF!,"&gt;=1",#REF!,"&gt;="&amp;$E74,#REF!,"&lt;="&amp;$F74),0),0)</f>
        <v>0</v>
      </c>
      <c s="281">
        <f>IFERROR(IF($C74&gt;=1,COUNTIFS('R-8'!$G$13:$G$1012,"&gt;=1",'R-8'!$H$13:$H$1012,"&gt;="&amp;$E74,'R-8'!$H$13:$H$1012,"&lt;="&amp;$F74),0),0)</f>
        <v>0</v>
      </c>
      <c s="281">
        <f>IFERROR(IF($C74&gt;=1,COUNTIFS('R-8क'!$G$10:$G$1009,"&gt;=1",'R-8क'!$H$10:$H$1009,"&gt;="&amp;$E74,'R-8क'!$H$10:$H$1009,"&lt;="&amp;$F74),0),0)</f>
        <v>0</v>
      </c>
      <c s="284"/>
      <c r="W74" s="15">
        <f t="shared" si="3"/>
        <v>0</v>
      </c>
    </row>
    <row r="75" spans="2:23" ht="20.1" customHeight="1">
      <c r="B75" s="15">
        <f t="shared" si="2"/>
        <v>0</v>
      </c>
      <c s="283"/>
      <c s="284"/>
      <c s="282"/>
      <c s="282"/>
      <c s="281">
        <f>IFERROR(IF($C75&gt;=1,COUNTIFS('R-6'!$G$8:$G$920,"&gt;=1",'R-6'!$H$8:$H$920,"&gt;="&amp;$E75,'R-6'!$H$8:$H$920,"&lt;="&amp;$F75),0),0)</f>
        <v>0</v>
      </c>
      <c s="281">
        <f>IFERROR(IF($C75&gt;=1,COUNTIFS(#REF!,"&gt;=1",#REF!,"&gt;="&amp;$E75,#REF!,"&lt;="&amp;$F75),0),0)</f>
        <v>0</v>
      </c>
      <c s="281">
        <f>IFERROR(IF($C75&gt;=1,COUNTIFS('R-8'!$G$13:$G$1012,"&gt;=1",'R-8'!$H$13:$H$1012,"&gt;="&amp;$E75,'R-8'!$H$13:$H$1012,"&lt;="&amp;$F75),0),0)</f>
        <v>0</v>
      </c>
      <c s="281">
        <f>IFERROR(IF($C75&gt;=1,COUNTIFS('R-8क'!$G$10:$G$1009,"&gt;=1",'R-8क'!$H$10:$H$1009,"&gt;="&amp;$E75,'R-8क'!$H$10:$H$1009,"&lt;="&amp;$F75),0),0)</f>
        <v>0</v>
      </c>
      <c s="284"/>
      <c r="W75" s="15">
        <f t="shared" si="3"/>
        <v>0</v>
      </c>
    </row>
    <row r="76" spans="2:23" ht="20.1" customHeight="1">
      <c r="B76" s="15">
        <f t="shared" si="2"/>
        <v>0</v>
      </c>
      <c s="283"/>
      <c s="284"/>
      <c s="282"/>
      <c s="282"/>
      <c s="281">
        <f>IFERROR(IF($C76&gt;=1,COUNTIFS('R-6'!$G$8:$G$920,"&gt;=1",'R-6'!$H$8:$H$920,"&gt;="&amp;$E76,'R-6'!$H$8:$H$920,"&lt;="&amp;$F76),0),0)</f>
        <v>0</v>
      </c>
      <c s="281">
        <f>IFERROR(IF($C76&gt;=1,COUNTIFS(#REF!,"&gt;=1",#REF!,"&gt;="&amp;$E76,#REF!,"&lt;="&amp;$F76),0),0)</f>
        <v>0</v>
      </c>
      <c s="281">
        <f>IFERROR(IF($C76&gt;=1,COUNTIFS('R-8'!$G$13:$G$1012,"&gt;=1",'R-8'!$H$13:$H$1012,"&gt;="&amp;$E76,'R-8'!$H$13:$H$1012,"&lt;="&amp;$F76),0),0)</f>
        <v>0</v>
      </c>
      <c s="281">
        <f>IFERROR(IF($C76&gt;=1,COUNTIFS('R-8क'!$G$10:$G$1009,"&gt;=1",'R-8क'!$H$10:$H$1009,"&gt;="&amp;$E76,'R-8क'!$H$10:$H$1009,"&lt;="&amp;$F76),0),0)</f>
        <v>0</v>
      </c>
      <c s="284"/>
      <c r="W76" s="15">
        <f t="shared" si="3"/>
        <v>0</v>
      </c>
    </row>
    <row r="77" spans="2:23" ht="20.1" customHeight="1">
      <c r="B77" s="15">
        <f t="shared" si="2"/>
        <v>0</v>
      </c>
      <c s="283"/>
      <c s="284"/>
      <c s="282"/>
      <c s="282"/>
      <c s="281">
        <f>IFERROR(IF($C77&gt;=1,COUNTIFS('R-6'!$G$8:$G$920,"&gt;=1",'R-6'!$H$8:$H$920,"&gt;="&amp;$E77,'R-6'!$H$8:$H$920,"&lt;="&amp;$F77),0),0)</f>
        <v>0</v>
      </c>
      <c s="281">
        <f>IFERROR(IF($C77&gt;=1,COUNTIFS(#REF!,"&gt;=1",#REF!,"&gt;="&amp;$E77,#REF!,"&lt;="&amp;$F77),0),0)</f>
        <v>0</v>
      </c>
      <c s="281">
        <f>IFERROR(IF($C77&gt;=1,COUNTIFS('R-8'!$G$13:$G$1012,"&gt;=1",'R-8'!$H$13:$H$1012,"&gt;="&amp;$E77,'R-8'!$H$13:$H$1012,"&lt;="&amp;$F77),0),0)</f>
        <v>0</v>
      </c>
      <c s="281">
        <f>IFERROR(IF($C77&gt;=1,COUNTIFS('R-8क'!$G$10:$G$1009,"&gt;=1",'R-8क'!$H$10:$H$1009,"&gt;="&amp;$E77,'R-8क'!$H$10:$H$1009,"&lt;="&amp;$F77),0),0)</f>
        <v>0</v>
      </c>
      <c s="284"/>
      <c r="W77" s="15">
        <f t="shared" si="3"/>
        <v>0</v>
      </c>
    </row>
    <row r="78" spans="2:23" ht="20.1" customHeight="1">
      <c r="B78" s="15">
        <f t="shared" si="2"/>
        <v>0</v>
      </c>
      <c s="283"/>
      <c s="284"/>
      <c s="282"/>
      <c s="282"/>
      <c s="281">
        <f>IFERROR(IF($C78&gt;=1,COUNTIFS('R-6'!$G$8:$G$920,"&gt;=1",'R-6'!$H$8:$H$920,"&gt;="&amp;$E78,'R-6'!$H$8:$H$920,"&lt;="&amp;$F78),0),0)</f>
        <v>0</v>
      </c>
      <c s="281">
        <f>IFERROR(IF($C78&gt;=1,COUNTIFS(#REF!,"&gt;=1",#REF!,"&gt;="&amp;$E78,#REF!,"&lt;="&amp;$F78),0),0)</f>
        <v>0</v>
      </c>
      <c s="281">
        <f>IFERROR(IF($C78&gt;=1,COUNTIFS('R-8'!$G$13:$G$1012,"&gt;=1",'R-8'!$H$13:$H$1012,"&gt;="&amp;$E78,'R-8'!$H$13:$H$1012,"&lt;="&amp;$F78),0),0)</f>
        <v>0</v>
      </c>
      <c s="281">
        <f>IFERROR(IF($C78&gt;=1,COUNTIFS('R-8क'!$G$10:$G$1009,"&gt;=1",'R-8क'!$H$10:$H$1009,"&gt;="&amp;$E78,'R-8क'!$H$10:$H$1009,"&lt;="&amp;$F78),0),0)</f>
        <v>0</v>
      </c>
      <c s="284"/>
      <c r="W78" s="15">
        <f t="shared" si="3"/>
        <v>0</v>
      </c>
    </row>
    <row r="79" spans="2:23" ht="20.1" customHeight="1">
      <c r="B79" s="15">
        <f t="shared" si="2"/>
        <v>0</v>
      </c>
      <c s="283"/>
      <c s="284"/>
      <c s="282"/>
      <c s="282"/>
      <c s="281">
        <f>IFERROR(IF($C79&gt;=1,COUNTIFS('R-6'!$G$8:$G$920,"&gt;=1",'R-6'!$H$8:$H$920,"&gt;="&amp;$E79,'R-6'!$H$8:$H$920,"&lt;="&amp;$F79),0),0)</f>
        <v>0</v>
      </c>
      <c s="281">
        <f>IFERROR(IF($C79&gt;=1,COUNTIFS(#REF!,"&gt;=1",#REF!,"&gt;="&amp;$E79,#REF!,"&lt;="&amp;$F79),0),0)</f>
        <v>0</v>
      </c>
      <c s="281">
        <f>IFERROR(IF($C79&gt;=1,COUNTIFS('R-8'!$G$13:$G$1012,"&gt;=1",'R-8'!$H$13:$H$1012,"&gt;="&amp;$E79,'R-8'!$H$13:$H$1012,"&lt;="&amp;$F79),0),0)</f>
        <v>0</v>
      </c>
      <c s="281">
        <f>IFERROR(IF($C79&gt;=1,COUNTIFS('R-8क'!$G$10:$G$1009,"&gt;=1",'R-8क'!$H$10:$H$1009,"&gt;="&amp;$E79,'R-8क'!$H$10:$H$1009,"&lt;="&amp;$F79),0),0)</f>
        <v>0</v>
      </c>
      <c s="284"/>
      <c r="W79" s="15">
        <f t="shared" si="3"/>
        <v>0</v>
      </c>
    </row>
    <row r="80" spans="2:23" ht="20.1" customHeight="1">
      <c r="B80" s="15">
        <f t="shared" si="2"/>
        <v>0</v>
      </c>
      <c s="283"/>
      <c s="284"/>
      <c s="282"/>
      <c s="282"/>
      <c s="281">
        <f>IFERROR(IF($C80&gt;=1,COUNTIFS('R-6'!$G$8:$G$920,"&gt;=1",'R-6'!$H$8:$H$920,"&gt;="&amp;$E80,'R-6'!$H$8:$H$920,"&lt;="&amp;$F80),0),0)</f>
        <v>0</v>
      </c>
      <c s="281">
        <f>IFERROR(IF($C80&gt;=1,COUNTIFS(#REF!,"&gt;=1",#REF!,"&gt;="&amp;$E80,#REF!,"&lt;="&amp;$F80),0),0)</f>
        <v>0</v>
      </c>
      <c s="281">
        <f>IFERROR(IF($C80&gt;=1,COUNTIFS('R-8'!$G$13:$G$1012,"&gt;=1",'R-8'!$H$13:$H$1012,"&gt;="&amp;$E80,'R-8'!$H$13:$H$1012,"&lt;="&amp;$F80),0),0)</f>
        <v>0</v>
      </c>
      <c s="281">
        <f>IFERROR(IF($C80&gt;=1,COUNTIFS('R-8क'!$G$10:$G$1009,"&gt;=1",'R-8क'!$H$10:$H$1009,"&gt;="&amp;$E80,'R-8क'!$H$10:$H$1009,"&lt;="&amp;$F80),0),0)</f>
        <v>0</v>
      </c>
      <c s="284"/>
      <c r="W80" s="15">
        <f t="shared" si="3"/>
        <v>0</v>
      </c>
    </row>
    <row r="81" spans="2:23" ht="20.1" customHeight="1">
      <c r="B81" s="15">
        <f t="shared" si="2"/>
        <v>0</v>
      </c>
      <c s="283"/>
      <c s="284"/>
      <c s="282"/>
      <c s="282"/>
      <c s="281">
        <f>IFERROR(IF($C81&gt;=1,COUNTIFS('R-6'!$G$8:$G$920,"&gt;=1",'R-6'!$H$8:$H$920,"&gt;="&amp;$E81,'R-6'!$H$8:$H$920,"&lt;="&amp;$F81),0),0)</f>
        <v>0</v>
      </c>
      <c s="281">
        <f>IFERROR(IF($C81&gt;=1,COUNTIFS(#REF!,"&gt;=1",#REF!,"&gt;="&amp;$E81,#REF!,"&lt;="&amp;$F81),0),0)</f>
        <v>0</v>
      </c>
      <c s="281">
        <f>IFERROR(IF($C81&gt;=1,COUNTIFS('R-8'!$G$13:$G$1012,"&gt;=1",'R-8'!$H$13:$H$1012,"&gt;="&amp;$E81,'R-8'!$H$13:$H$1012,"&lt;="&amp;$F81),0),0)</f>
        <v>0</v>
      </c>
      <c s="281">
        <f>IFERROR(IF($C81&gt;=1,COUNTIFS('R-8क'!$G$10:$G$1009,"&gt;=1",'R-8क'!$H$10:$H$1009,"&gt;="&amp;$E81,'R-8क'!$H$10:$H$1009,"&lt;="&amp;$F81),0),0)</f>
        <v>0</v>
      </c>
      <c s="284"/>
      <c r="W81" s="15">
        <f t="shared" si="3"/>
        <v>0</v>
      </c>
    </row>
    <row r="82" spans="2:23" ht="20.1" customHeight="1">
      <c r="B82" s="15">
        <f t="shared" si="2"/>
        <v>0</v>
      </c>
      <c s="283"/>
      <c s="284"/>
      <c s="282"/>
      <c s="282"/>
      <c s="281">
        <f>IFERROR(IF($C82&gt;=1,COUNTIFS('R-6'!$G$8:$G$920,"&gt;=1",'R-6'!$H$8:$H$920,"&gt;="&amp;$E82,'R-6'!$H$8:$H$920,"&lt;="&amp;$F82),0),0)</f>
        <v>0</v>
      </c>
      <c s="281">
        <f>IFERROR(IF($C82&gt;=1,COUNTIFS(#REF!,"&gt;=1",#REF!,"&gt;="&amp;$E82,#REF!,"&lt;="&amp;$F82),0),0)</f>
        <v>0</v>
      </c>
      <c s="281">
        <f>IFERROR(IF($C82&gt;=1,COUNTIFS('R-8'!$G$13:$G$1012,"&gt;=1",'R-8'!$H$13:$H$1012,"&gt;="&amp;$E82,'R-8'!$H$13:$H$1012,"&lt;="&amp;$F82),0),0)</f>
        <v>0</v>
      </c>
      <c s="281">
        <f>IFERROR(IF($C82&gt;=1,COUNTIFS('R-8क'!$G$10:$G$1009,"&gt;=1",'R-8क'!$H$10:$H$1009,"&gt;="&amp;$E82,'R-8क'!$H$10:$H$1009,"&lt;="&amp;$F82),0),0)</f>
        <v>0</v>
      </c>
      <c s="284"/>
      <c r="W82" s="15">
        <f t="shared" si="3"/>
        <v>0</v>
      </c>
    </row>
    <row r="83" spans="2:23" ht="20.1" customHeight="1">
      <c r="B83" s="15">
        <f t="shared" si="2"/>
        <v>0</v>
      </c>
      <c s="283"/>
      <c s="284"/>
      <c s="282"/>
      <c s="282"/>
      <c s="281">
        <f>IFERROR(IF($C83&gt;=1,COUNTIFS('R-6'!$G$8:$G$920,"&gt;=1",'R-6'!$H$8:$H$920,"&gt;="&amp;$E83,'R-6'!$H$8:$H$920,"&lt;="&amp;$F83),0),0)</f>
        <v>0</v>
      </c>
      <c s="281">
        <f>IFERROR(IF($C83&gt;=1,COUNTIFS(#REF!,"&gt;=1",#REF!,"&gt;="&amp;$E83,#REF!,"&lt;="&amp;$F83),0),0)</f>
        <v>0</v>
      </c>
      <c s="281">
        <f>IFERROR(IF($C83&gt;=1,COUNTIFS('R-8'!$G$13:$G$1012,"&gt;=1",'R-8'!$H$13:$H$1012,"&gt;="&amp;$E83,'R-8'!$H$13:$H$1012,"&lt;="&amp;$F83),0),0)</f>
        <v>0</v>
      </c>
      <c s="281">
        <f>IFERROR(IF($C83&gt;=1,COUNTIFS('R-8क'!$G$10:$G$1009,"&gt;=1",'R-8क'!$H$10:$H$1009,"&gt;="&amp;$E83,'R-8क'!$H$10:$H$1009,"&lt;="&amp;$F83),0),0)</f>
        <v>0</v>
      </c>
      <c s="284"/>
      <c r="W83" s="15">
        <f t="shared" si="3"/>
        <v>0</v>
      </c>
    </row>
    <row r="84" spans="2:23" ht="20.1" customHeight="1">
      <c r="B84" s="15">
        <f t="shared" si="2"/>
        <v>0</v>
      </c>
      <c s="283"/>
      <c s="284"/>
      <c s="282"/>
      <c s="282"/>
      <c s="281">
        <f>IFERROR(IF($C84&gt;=1,COUNTIFS('R-6'!$G$8:$G$920,"&gt;=1",'R-6'!$H$8:$H$920,"&gt;="&amp;$E84,'R-6'!$H$8:$H$920,"&lt;="&amp;$F84),0),0)</f>
        <v>0</v>
      </c>
      <c s="281">
        <f>IFERROR(IF($C84&gt;=1,COUNTIFS(#REF!,"&gt;=1",#REF!,"&gt;="&amp;$E84,#REF!,"&lt;="&amp;$F84),0),0)</f>
        <v>0</v>
      </c>
      <c s="281">
        <f>IFERROR(IF($C84&gt;=1,COUNTIFS('R-8'!$G$13:$G$1012,"&gt;=1",'R-8'!$H$13:$H$1012,"&gt;="&amp;$E84,'R-8'!$H$13:$H$1012,"&lt;="&amp;$F84),0),0)</f>
        <v>0</v>
      </c>
      <c s="281">
        <f>IFERROR(IF($C84&gt;=1,COUNTIFS('R-8क'!$G$10:$G$1009,"&gt;=1",'R-8क'!$H$10:$H$1009,"&gt;="&amp;$E84,'R-8क'!$H$10:$H$1009,"&lt;="&amp;$F84),0),0)</f>
        <v>0</v>
      </c>
      <c s="284"/>
      <c r="W84" s="15">
        <f t="shared" si="3"/>
        <v>0</v>
      </c>
    </row>
    <row r="85" spans="2:23" ht="20.1" customHeight="1">
      <c r="B85" s="15">
        <f t="shared" si="2"/>
        <v>0</v>
      </c>
      <c s="283"/>
      <c s="284"/>
      <c s="282"/>
      <c s="282"/>
      <c s="281">
        <f>IFERROR(IF($C85&gt;=1,COUNTIFS('R-6'!$G$8:$G$920,"&gt;=1",'R-6'!$H$8:$H$920,"&gt;="&amp;$E85,'R-6'!$H$8:$H$920,"&lt;="&amp;$F85),0),0)</f>
        <v>0</v>
      </c>
      <c s="281">
        <f>IFERROR(IF($C85&gt;=1,COUNTIFS(#REF!,"&gt;=1",#REF!,"&gt;="&amp;$E85,#REF!,"&lt;="&amp;$F85),0),0)</f>
        <v>0</v>
      </c>
      <c s="281">
        <f>IFERROR(IF($C85&gt;=1,COUNTIFS('R-8'!$G$13:$G$1012,"&gt;=1",'R-8'!$H$13:$H$1012,"&gt;="&amp;$E85,'R-8'!$H$13:$H$1012,"&lt;="&amp;$F85),0),0)</f>
        <v>0</v>
      </c>
      <c s="281">
        <f>IFERROR(IF($C85&gt;=1,COUNTIFS('R-8क'!$G$10:$G$1009,"&gt;=1",'R-8क'!$H$10:$H$1009,"&gt;="&amp;$E85,'R-8क'!$H$10:$H$1009,"&lt;="&amp;$F85),0),0)</f>
        <v>0</v>
      </c>
      <c s="284"/>
      <c r="W85" s="15">
        <f t="shared" si="3"/>
        <v>0</v>
      </c>
    </row>
    <row r="86" spans="2:23" ht="20.1" customHeight="1">
      <c r="B86" s="15">
        <f t="shared" si="2"/>
        <v>0</v>
      </c>
      <c s="283"/>
      <c s="284"/>
      <c s="282"/>
      <c s="282"/>
      <c s="281">
        <f>IFERROR(IF($C86&gt;=1,COUNTIFS('R-6'!$G$8:$G$920,"&gt;=1",'R-6'!$H$8:$H$920,"&gt;="&amp;$E86,'R-6'!$H$8:$H$920,"&lt;="&amp;$F86),0),0)</f>
        <v>0</v>
      </c>
      <c s="281">
        <f>IFERROR(IF($C86&gt;=1,COUNTIFS(#REF!,"&gt;=1",#REF!,"&gt;="&amp;$E86,#REF!,"&lt;="&amp;$F86),0),0)</f>
        <v>0</v>
      </c>
      <c s="281">
        <f>IFERROR(IF($C86&gt;=1,COUNTIFS('R-8'!$G$13:$G$1012,"&gt;=1",'R-8'!$H$13:$H$1012,"&gt;="&amp;$E86,'R-8'!$H$13:$H$1012,"&lt;="&amp;$F86),0),0)</f>
        <v>0</v>
      </c>
      <c s="281">
        <f>IFERROR(IF($C86&gt;=1,COUNTIFS('R-8क'!$G$10:$G$1009,"&gt;=1",'R-8क'!$H$10:$H$1009,"&gt;="&amp;$E86,'R-8क'!$H$10:$H$1009,"&lt;="&amp;$F86),0),0)</f>
        <v>0</v>
      </c>
      <c s="284"/>
      <c r="W86" s="15">
        <f t="shared" si="3"/>
        <v>0</v>
      </c>
    </row>
    <row r="87" spans="2:23" ht="20.1" customHeight="1">
      <c r="B87" s="15">
        <f t="shared" si="2"/>
        <v>0</v>
      </c>
      <c s="283"/>
      <c s="284"/>
      <c s="282"/>
      <c s="282"/>
      <c s="281">
        <f>IFERROR(IF($C87&gt;=1,COUNTIFS('R-6'!$G$8:$G$920,"&gt;=1",'R-6'!$H$8:$H$920,"&gt;="&amp;$E87,'R-6'!$H$8:$H$920,"&lt;="&amp;$F87),0),0)</f>
        <v>0</v>
      </c>
      <c s="281">
        <f>IFERROR(IF($C87&gt;=1,COUNTIFS(#REF!,"&gt;=1",#REF!,"&gt;="&amp;$E87,#REF!,"&lt;="&amp;$F87),0),0)</f>
        <v>0</v>
      </c>
      <c s="281">
        <f>IFERROR(IF($C87&gt;=1,COUNTIFS('R-8'!$G$13:$G$1012,"&gt;=1",'R-8'!$H$13:$H$1012,"&gt;="&amp;$E87,'R-8'!$H$13:$H$1012,"&lt;="&amp;$F87),0),0)</f>
        <v>0</v>
      </c>
      <c s="281">
        <f>IFERROR(IF($C87&gt;=1,COUNTIFS('R-8क'!$G$10:$G$1009,"&gt;=1",'R-8क'!$H$10:$H$1009,"&gt;="&amp;$E87,'R-8क'!$H$10:$H$1009,"&lt;="&amp;$F87),0),0)</f>
        <v>0</v>
      </c>
      <c s="284"/>
      <c r="W87" s="15">
        <f t="shared" si="3"/>
        <v>0</v>
      </c>
    </row>
    <row r="88" spans="2:23" ht="20.1" customHeight="1">
      <c r="B88" s="15">
        <f t="shared" si="2"/>
        <v>0</v>
      </c>
      <c s="283"/>
      <c s="284"/>
      <c s="282"/>
      <c s="282"/>
      <c s="281">
        <f>IFERROR(IF($C88&gt;=1,COUNTIFS('R-6'!$G$8:$G$920,"&gt;=1",'R-6'!$H$8:$H$920,"&gt;="&amp;$E88,'R-6'!$H$8:$H$920,"&lt;="&amp;$F88),0),0)</f>
        <v>0</v>
      </c>
      <c s="281">
        <f>IFERROR(IF($C88&gt;=1,COUNTIFS(#REF!,"&gt;=1",#REF!,"&gt;="&amp;$E88,#REF!,"&lt;="&amp;$F88),0),0)</f>
        <v>0</v>
      </c>
      <c s="281">
        <f>IFERROR(IF($C88&gt;=1,COUNTIFS('R-8'!$G$13:$G$1012,"&gt;=1",'R-8'!$H$13:$H$1012,"&gt;="&amp;$E88,'R-8'!$H$13:$H$1012,"&lt;="&amp;$F88),0),0)</f>
        <v>0</v>
      </c>
      <c s="281">
        <f>IFERROR(IF($C88&gt;=1,COUNTIFS('R-8क'!$G$10:$G$1009,"&gt;=1",'R-8क'!$H$10:$H$1009,"&gt;="&amp;$E88,'R-8क'!$H$10:$H$1009,"&lt;="&amp;$F88),0),0)</f>
        <v>0</v>
      </c>
      <c s="284"/>
      <c r="W88" s="15">
        <f t="shared" si="3"/>
        <v>0</v>
      </c>
    </row>
    <row r="89" spans="2:23" ht="20.1" customHeight="1">
      <c r="B89" s="15">
        <f t="shared" si="2"/>
        <v>0</v>
      </c>
      <c s="283"/>
      <c s="284"/>
      <c s="282"/>
      <c s="282"/>
      <c s="281">
        <f>IFERROR(IF($C89&gt;=1,COUNTIFS('R-6'!$G$8:$G$920,"&gt;=1",'R-6'!$H$8:$H$920,"&gt;="&amp;$E89,'R-6'!$H$8:$H$920,"&lt;="&amp;$F89),0),0)</f>
        <v>0</v>
      </c>
      <c s="281">
        <f>IFERROR(IF($C89&gt;=1,COUNTIFS(#REF!,"&gt;=1",#REF!,"&gt;="&amp;$E89,#REF!,"&lt;="&amp;$F89),0),0)</f>
        <v>0</v>
      </c>
      <c s="281">
        <f>IFERROR(IF($C89&gt;=1,COUNTIFS('R-8'!$G$13:$G$1012,"&gt;=1",'R-8'!$H$13:$H$1012,"&gt;="&amp;$E89,'R-8'!$H$13:$H$1012,"&lt;="&amp;$F89),0),0)</f>
        <v>0</v>
      </c>
      <c s="281">
        <f>IFERROR(IF($C89&gt;=1,COUNTIFS('R-8क'!$G$10:$G$1009,"&gt;=1",'R-8क'!$H$10:$H$1009,"&gt;="&amp;$E89,'R-8क'!$H$10:$H$1009,"&lt;="&amp;$F89),0),0)</f>
        <v>0</v>
      </c>
      <c s="284"/>
      <c r="W89" s="15">
        <f t="shared" si="3"/>
        <v>0</v>
      </c>
    </row>
    <row r="90" spans="2:23" ht="20.1" customHeight="1">
      <c r="B90" s="15">
        <f t="shared" si="2"/>
        <v>0</v>
      </c>
      <c s="283"/>
      <c s="284"/>
      <c s="282"/>
      <c s="282"/>
      <c s="281">
        <f>IFERROR(IF($C90&gt;=1,COUNTIFS('R-6'!$G$8:$G$920,"&gt;=1",'R-6'!$H$8:$H$920,"&gt;="&amp;$E90,'R-6'!$H$8:$H$920,"&lt;="&amp;$F90),0),0)</f>
        <v>0</v>
      </c>
      <c s="281">
        <f>IFERROR(IF($C90&gt;=1,COUNTIFS(#REF!,"&gt;=1",#REF!,"&gt;="&amp;$E90,#REF!,"&lt;="&amp;$F90),0),0)</f>
        <v>0</v>
      </c>
      <c s="281">
        <f>IFERROR(IF($C90&gt;=1,COUNTIFS('R-8'!$G$13:$G$1012,"&gt;=1",'R-8'!$H$13:$H$1012,"&gt;="&amp;$E90,'R-8'!$H$13:$H$1012,"&lt;="&amp;$F90),0),0)</f>
        <v>0</v>
      </c>
      <c s="281">
        <f>IFERROR(IF($C90&gt;=1,COUNTIFS('R-8क'!$G$10:$G$1009,"&gt;=1",'R-8क'!$H$10:$H$1009,"&gt;="&amp;$E90,'R-8क'!$H$10:$H$1009,"&lt;="&amp;$F90),0),0)</f>
        <v>0</v>
      </c>
      <c s="284"/>
      <c r="W90" s="15">
        <f t="shared" si="3"/>
        <v>0</v>
      </c>
    </row>
    <row r="91" spans="2:23" ht="20.1" customHeight="1">
      <c r="B91" s="15">
        <f t="shared" si="2"/>
        <v>0</v>
      </c>
      <c s="283"/>
      <c s="284"/>
      <c s="282"/>
      <c s="282"/>
      <c s="281">
        <f>IFERROR(IF($C91&gt;=1,COUNTIFS('R-6'!$G$8:$G$920,"&gt;=1",'R-6'!$H$8:$H$920,"&gt;="&amp;$E91,'R-6'!$H$8:$H$920,"&lt;="&amp;$F91),0),0)</f>
        <v>0</v>
      </c>
      <c s="281">
        <f>IFERROR(IF($C91&gt;=1,COUNTIFS(#REF!,"&gt;=1",#REF!,"&gt;="&amp;$E91,#REF!,"&lt;="&amp;$F91),0),0)</f>
        <v>0</v>
      </c>
      <c s="281">
        <f>IFERROR(IF($C91&gt;=1,COUNTIFS('R-8'!$G$13:$G$1012,"&gt;=1",'R-8'!$H$13:$H$1012,"&gt;="&amp;$E91,'R-8'!$H$13:$H$1012,"&lt;="&amp;$F91),0),0)</f>
        <v>0</v>
      </c>
      <c s="281">
        <f>IFERROR(IF($C91&gt;=1,COUNTIFS('R-8क'!$G$10:$G$1009,"&gt;=1",'R-8क'!$H$10:$H$1009,"&gt;="&amp;$E91,'R-8क'!$H$10:$H$1009,"&lt;="&amp;$F91),0),0)</f>
        <v>0</v>
      </c>
      <c s="284"/>
      <c r="W91" s="15">
        <f t="shared" si="3"/>
        <v>0</v>
      </c>
    </row>
    <row r="92" spans="2:23" ht="20.1" customHeight="1">
      <c r="B92" s="15">
        <f t="shared" si="2"/>
        <v>0</v>
      </c>
      <c s="283"/>
      <c s="284"/>
      <c s="282"/>
      <c s="282"/>
      <c s="281">
        <f>IFERROR(IF($C92&gt;=1,COUNTIFS('R-6'!$G$8:$G$920,"&gt;=1",'R-6'!$H$8:$H$920,"&gt;="&amp;$E92,'R-6'!$H$8:$H$920,"&lt;="&amp;$F92),0),0)</f>
        <v>0</v>
      </c>
      <c s="281">
        <f>IFERROR(IF($C92&gt;=1,COUNTIFS(#REF!,"&gt;=1",#REF!,"&gt;="&amp;$E92,#REF!,"&lt;="&amp;$F92),0),0)</f>
        <v>0</v>
      </c>
      <c s="281">
        <f>IFERROR(IF($C92&gt;=1,COUNTIFS('R-8'!$G$13:$G$1012,"&gt;=1",'R-8'!$H$13:$H$1012,"&gt;="&amp;$E92,'R-8'!$H$13:$H$1012,"&lt;="&amp;$F92),0),0)</f>
        <v>0</v>
      </c>
      <c s="281">
        <f>IFERROR(IF($C92&gt;=1,COUNTIFS('R-8क'!$G$10:$G$1009,"&gt;=1",'R-8क'!$H$10:$H$1009,"&gt;="&amp;$E92,'R-8क'!$H$10:$H$1009,"&lt;="&amp;$F92),0),0)</f>
        <v>0</v>
      </c>
      <c s="284"/>
      <c r="W92" s="15">
        <f t="shared" si="3"/>
        <v>0</v>
      </c>
    </row>
    <row r="93" spans="2:23" ht="20.1" customHeight="1">
      <c r="B93" s="15">
        <f t="shared" si="2"/>
        <v>0</v>
      </c>
      <c s="283"/>
      <c s="284"/>
      <c s="282"/>
      <c s="282"/>
      <c s="281">
        <f>IFERROR(IF($C93&gt;=1,COUNTIFS('R-6'!$G$8:$G$920,"&gt;=1",'R-6'!$H$8:$H$920,"&gt;="&amp;$E93,'R-6'!$H$8:$H$920,"&lt;="&amp;$F93),0),0)</f>
        <v>0</v>
      </c>
      <c s="281">
        <f>IFERROR(IF($C93&gt;=1,COUNTIFS(#REF!,"&gt;=1",#REF!,"&gt;="&amp;$E93,#REF!,"&lt;="&amp;$F93),0),0)</f>
        <v>0</v>
      </c>
      <c s="281">
        <f>IFERROR(IF($C93&gt;=1,COUNTIFS('R-8'!$G$13:$G$1012,"&gt;=1",'R-8'!$H$13:$H$1012,"&gt;="&amp;$E93,'R-8'!$H$13:$H$1012,"&lt;="&amp;$F93),0),0)</f>
        <v>0</v>
      </c>
      <c s="281">
        <f>IFERROR(IF($C93&gt;=1,COUNTIFS('R-8क'!$G$10:$G$1009,"&gt;=1",'R-8क'!$H$10:$H$1009,"&gt;="&amp;$E93,'R-8क'!$H$10:$H$1009,"&lt;="&amp;$F93),0),0)</f>
        <v>0</v>
      </c>
      <c s="284"/>
      <c r="W93" s="15">
        <f t="shared" si="3"/>
        <v>0</v>
      </c>
    </row>
    <row r="94" spans="2:23" ht="20.1" customHeight="1">
      <c r="B94" s="15">
        <f t="shared" si="2"/>
        <v>0</v>
      </c>
      <c s="283"/>
      <c s="284"/>
      <c s="282"/>
      <c s="282"/>
      <c s="281">
        <f>IFERROR(IF($C94&gt;=1,COUNTIFS('R-6'!$G$8:$G$920,"&gt;=1",'R-6'!$H$8:$H$920,"&gt;="&amp;$E94,'R-6'!$H$8:$H$920,"&lt;="&amp;$F94),0),0)</f>
        <v>0</v>
      </c>
      <c s="281">
        <f>IFERROR(IF($C94&gt;=1,COUNTIFS(#REF!,"&gt;=1",#REF!,"&gt;="&amp;$E94,#REF!,"&lt;="&amp;$F94),0),0)</f>
        <v>0</v>
      </c>
      <c s="281">
        <f>IFERROR(IF($C94&gt;=1,COUNTIFS('R-8'!$G$13:$G$1012,"&gt;=1",'R-8'!$H$13:$H$1012,"&gt;="&amp;$E94,'R-8'!$H$13:$H$1012,"&lt;="&amp;$F94),0),0)</f>
        <v>0</v>
      </c>
      <c s="281">
        <f>IFERROR(IF($C94&gt;=1,COUNTIFS('R-8क'!$G$10:$G$1009,"&gt;=1",'R-8क'!$H$10:$H$1009,"&gt;="&amp;$E94,'R-8क'!$H$10:$H$1009,"&lt;="&amp;$F94),0),0)</f>
        <v>0</v>
      </c>
      <c s="284"/>
      <c r="W94" s="15">
        <f t="shared" si="3"/>
        <v>0</v>
      </c>
    </row>
    <row r="95" spans="2:23" ht="20.1" customHeight="1">
      <c r="B95" s="15">
        <f t="shared" si="2"/>
        <v>0</v>
      </c>
      <c s="283"/>
      <c s="284"/>
      <c s="282"/>
      <c s="282"/>
      <c s="281">
        <f>IFERROR(IF($C95&gt;=1,COUNTIFS('R-6'!$G$8:$G$920,"&gt;=1",'R-6'!$H$8:$H$920,"&gt;="&amp;$E95,'R-6'!$H$8:$H$920,"&lt;="&amp;$F95),0),0)</f>
        <v>0</v>
      </c>
      <c s="281">
        <f>IFERROR(IF($C95&gt;=1,COUNTIFS(#REF!,"&gt;=1",#REF!,"&gt;="&amp;$E95,#REF!,"&lt;="&amp;$F95),0),0)</f>
        <v>0</v>
      </c>
      <c s="281">
        <f>IFERROR(IF($C95&gt;=1,COUNTIFS('R-8'!$G$13:$G$1012,"&gt;=1",'R-8'!$H$13:$H$1012,"&gt;="&amp;$E95,'R-8'!$H$13:$H$1012,"&lt;="&amp;$F95),0),0)</f>
        <v>0</v>
      </c>
      <c s="281">
        <f>IFERROR(IF($C95&gt;=1,COUNTIFS('R-8क'!$G$10:$G$1009,"&gt;=1",'R-8क'!$H$10:$H$1009,"&gt;="&amp;$E95,'R-8क'!$H$10:$H$1009,"&lt;="&amp;$F95),0),0)</f>
        <v>0</v>
      </c>
      <c s="284"/>
      <c r="W95" s="15">
        <f t="shared" si="3"/>
        <v>0</v>
      </c>
    </row>
    <row r="96" spans="2:23" ht="20.1" customHeight="1">
      <c r="B96" s="15">
        <f t="shared" si="2"/>
        <v>0</v>
      </c>
      <c s="283"/>
      <c s="284"/>
      <c s="282"/>
      <c s="282"/>
      <c s="281">
        <f>IFERROR(IF($C96&gt;=1,COUNTIFS('R-6'!$G$8:$G$920,"&gt;=1",'R-6'!$H$8:$H$920,"&gt;="&amp;$E96,'R-6'!$H$8:$H$920,"&lt;="&amp;$F96),0),0)</f>
        <v>0</v>
      </c>
      <c s="281">
        <f>IFERROR(IF($C96&gt;=1,COUNTIFS(#REF!,"&gt;=1",#REF!,"&gt;="&amp;$E96,#REF!,"&lt;="&amp;$F96),0),0)</f>
        <v>0</v>
      </c>
      <c s="281">
        <f>IFERROR(IF($C96&gt;=1,COUNTIFS('R-8'!$G$13:$G$1012,"&gt;=1",'R-8'!$H$13:$H$1012,"&gt;="&amp;$E96,'R-8'!$H$13:$H$1012,"&lt;="&amp;$F96),0),0)</f>
        <v>0</v>
      </c>
      <c s="281">
        <f>IFERROR(IF($C96&gt;=1,COUNTIFS('R-8क'!$G$10:$G$1009,"&gt;=1",'R-8क'!$H$10:$H$1009,"&gt;="&amp;$E96,'R-8क'!$H$10:$H$1009,"&lt;="&amp;$F96),0),0)</f>
        <v>0</v>
      </c>
      <c s="284"/>
      <c r="W96" s="15">
        <f t="shared" si="3"/>
        <v>0</v>
      </c>
    </row>
    <row r="97" spans="2:23" ht="20.1" customHeight="1">
      <c r="B97" s="15">
        <f t="shared" si="2"/>
        <v>0</v>
      </c>
      <c s="283"/>
      <c s="284"/>
      <c s="282"/>
      <c s="282"/>
      <c s="281">
        <f>IFERROR(IF($C97&gt;=1,COUNTIFS('R-6'!$G$8:$G$920,"&gt;=1",'R-6'!$H$8:$H$920,"&gt;="&amp;$E97,'R-6'!$H$8:$H$920,"&lt;="&amp;$F97),0),0)</f>
        <v>0</v>
      </c>
      <c s="281">
        <f>IFERROR(IF($C97&gt;=1,COUNTIFS(#REF!,"&gt;=1",#REF!,"&gt;="&amp;$E97,#REF!,"&lt;="&amp;$F97),0),0)</f>
        <v>0</v>
      </c>
      <c s="281">
        <f>IFERROR(IF($C97&gt;=1,COUNTIFS('R-8'!$G$13:$G$1012,"&gt;=1",'R-8'!$H$13:$H$1012,"&gt;="&amp;$E97,'R-8'!$H$13:$H$1012,"&lt;="&amp;$F97),0),0)</f>
        <v>0</v>
      </c>
      <c s="281">
        <f>IFERROR(IF($C97&gt;=1,COUNTIFS('R-8क'!$G$10:$G$1009,"&gt;=1",'R-8क'!$H$10:$H$1009,"&gt;="&amp;$E97,'R-8क'!$H$10:$H$1009,"&lt;="&amp;$F97),0),0)</f>
        <v>0</v>
      </c>
      <c s="284"/>
      <c r="W97" s="15">
        <f t="shared" si="3"/>
        <v>0</v>
      </c>
    </row>
    <row r="98" spans="2:23" ht="20.1" customHeight="1">
      <c r="B98" s="15">
        <f t="shared" si="2"/>
        <v>0</v>
      </c>
      <c s="283"/>
      <c s="284"/>
      <c s="282"/>
      <c s="282"/>
      <c s="281">
        <f>IFERROR(IF($C98&gt;=1,COUNTIFS('R-6'!$G$8:$G$920,"&gt;=1",'R-6'!$H$8:$H$920,"&gt;="&amp;$E98,'R-6'!$H$8:$H$920,"&lt;="&amp;$F98),0),0)</f>
        <v>0</v>
      </c>
      <c s="281">
        <f>IFERROR(IF($C98&gt;=1,COUNTIFS(#REF!,"&gt;=1",#REF!,"&gt;="&amp;$E98,#REF!,"&lt;="&amp;$F98),0),0)</f>
        <v>0</v>
      </c>
      <c s="281">
        <f>IFERROR(IF($C98&gt;=1,COUNTIFS('R-8'!$G$13:$G$1012,"&gt;=1",'R-8'!$H$13:$H$1012,"&gt;="&amp;$E98,'R-8'!$H$13:$H$1012,"&lt;="&amp;$F98),0),0)</f>
        <v>0</v>
      </c>
      <c s="281">
        <f>IFERROR(IF($C98&gt;=1,COUNTIFS('R-8क'!$G$10:$G$1009,"&gt;=1",'R-8क'!$H$10:$H$1009,"&gt;="&amp;$E98,'R-8क'!$H$10:$H$1009,"&lt;="&amp;$F98),0),0)</f>
        <v>0</v>
      </c>
      <c s="284"/>
      <c r="W98" s="15">
        <f t="shared" si="3"/>
        <v>0</v>
      </c>
    </row>
    <row r="99" spans="2:23" ht="20.1" customHeight="1">
      <c r="B99" s="15">
        <f t="shared" si="2"/>
        <v>0</v>
      </c>
      <c s="283"/>
      <c s="284"/>
      <c s="282"/>
      <c s="282"/>
      <c s="281">
        <f>IFERROR(IF($C99&gt;=1,COUNTIFS('R-6'!$G$8:$G$920,"&gt;=1",'R-6'!$H$8:$H$920,"&gt;="&amp;$E99,'R-6'!$H$8:$H$920,"&lt;="&amp;$F99),0),0)</f>
        <v>0</v>
      </c>
      <c s="281">
        <f>IFERROR(IF($C99&gt;=1,COUNTIFS(#REF!,"&gt;=1",#REF!,"&gt;="&amp;$E99,#REF!,"&lt;="&amp;$F99),0),0)</f>
        <v>0</v>
      </c>
      <c s="281">
        <f>IFERROR(IF($C99&gt;=1,COUNTIFS('R-8'!$G$13:$G$1012,"&gt;=1",'R-8'!$H$13:$H$1012,"&gt;="&amp;$E99,'R-8'!$H$13:$H$1012,"&lt;="&amp;$F99),0),0)</f>
        <v>0</v>
      </c>
      <c s="281">
        <f>IFERROR(IF($C99&gt;=1,COUNTIFS('R-8क'!$G$10:$G$1009,"&gt;=1",'R-8क'!$H$10:$H$1009,"&gt;="&amp;$E99,'R-8क'!$H$10:$H$1009,"&lt;="&amp;$F99),0),0)</f>
        <v>0</v>
      </c>
      <c s="284"/>
      <c r="W99" s="15">
        <f t="shared" si="3"/>
        <v>0</v>
      </c>
    </row>
    <row r="100" spans="2:23" ht="20.1" customHeight="1">
      <c r="B100" s="15">
        <f t="shared" si="2"/>
        <v>0</v>
      </c>
      <c s="283"/>
      <c s="284"/>
      <c s="282"/>
      <c s="282"/>
      <c s="281">
        <f>IFERROR(IF($C100&gt;=1,COUNTIFS('R-6'!$G$8:$G$920,"&gt;=1",'R-6'!$H$8:$H$920,"&gt;="&amp;$E100,'R-6'!$H$8:$H$920,"&lt;="&amp;$F100),0),0)</f>
        <v>0</v>
      </c>
      <c s="281">
        <f>IFERROR(IF($C100&gt;=1,COUNTIFS(#REF!,"&gt;=1",#REF!,"&gt;="&amp;$E100,#REF!,"&lt;="&amp;$F100),0),0)</f>
        <v>0</v>
      </c>
      <c s="281">
        <f>IFERROR(IF($C100&gt;=1,COUNTIFS('R-8'!$G$13:$G$1012,"&gt;=1",'R-8'!$H$13:$H$1012,"&gt;="&amp;$E100,'R-8'!$H$13:$H$1012,"&lt;="&amp;$F100),0),0)</f>
        <v>0</v>
      </c>
      <c s="281">
        <f>IFERROR(IF($C100&gt;=1,COUNTIFS('R-8क'!$G$10:$G$1009,"&gt;=1",'R-8क'!$H$10:$H$1009,"&gt;="&amp;$E100,'R-8क'!$H$10:$H$1009,"&lt;="&amp;$F100),0),0)</f>
        <v>0</v>
      </c>
      <c s="284"/>
      <c r="W100" s="15">
        <f t="shared" si="3"/>
        <v>0</v>
      </c>
    </row>
    <row r="101" spans="2:23" ht="20.1" customHeight="1">
      <c r="B101" s="15">
        <f t="shared" si="2"/>
        <v>0</v>
      </c>
      <c s="283"/>
      <c s="284"/>
      <c s="282"/>
      <c s="282"/>
      <c s="281">
        <f>IFERROR(IF($C101&gt;=1,COUNTIFS('R-6'!$G$8:$G$920,"&gt;=1",'R-6'!$H$8:$H$920,"&gt;="&amp;$E101,'R-6'!$H$8:$H$920,"&lt;="&amp;$F101),0),0)</f>
        <v>0</v>
      </c>
      <c s="281">
        <f>IFERROR(IF($C101&gt;=1,COUNTIFS(#REF!,"&gt;=1",#REF!,"&gt;="&amp;$E101,#REF!,"&lt;="&amp;$F101),0),0)</f>
        <v>0</v>
      </c>
      <c s="281">
        <f>IFERROR(IF($C101&gt;=1,COUNTIFS('R-8'!$G$13:$G$1012,"&gt;=1",'R-8'!$H$13:$H$1012,"&gt;="&amp;$E101,'R-8'!$H$13:$H$1012,"&lt;="&amp;$F101),0),0)</f>
        <v>0</v>
      </c>
      <c s="281">
        <f>IFERROR(IF($C101&gt;=1,COUNTIFS('R-8क'!$G$10:$G$1009,"&gt;=1",'R-8क'!$H$10:$H$1009,"&gt;="&amp;$E101,'R-8क'!$H$10:$H$1009,"&lt;="&amp;$F101),0),0)</f>
        <v>0</v>
      </c>
      <c s="284"/>
      <c r="W101" s="15">
        <f t="shared" si="3"/>
        <v>0</v>
      </c>
    </row>
    <row r="102" spans="2:23" ht="20.1" customHeight="1">
      <c r="B102" s="15">
        <f t="shared" si="2"/>
        <v>0</v>
      </c>
      <c s="283"/>
      <c s="284"/>
      <c s="282"/>
      <c s="282"/>
      <c s="281">
        <f>IFERROR(IF($C102&gt;=1,COUNTIFS('R-6'!$G$8:$G$920,"&gt;=1",'R-6'!$H$8:$H$920,"&gt;="&amp;$E102,'R-6'!$H$8:$H$920,"&lt;="&amp;$F102),0),0)</f>
        <v>0</v>
      </c>
      <c s="281">
        <f>IFERROR(IF($C102&gt;=1,COUNTIFS(#REF!,"&gt;=1",#REF!,"&gt;="&amp;$E102,#REF!,"&lt;="&amp;$F102),0),0)</f>
        <v>0</v>
      </c>
      <c s="281">
        <f>IFERROR(IF($C102&gt;=1,COUNTIFS('R-8'!$G$13:$G$1012,"&gt;=1",'R-8'!$H$13:$H$1012,"&gt;="&amp;$E102,'R-8'!$H$13:$H$1012,"&lt;="&amp;$F102),0),0)</f>
        <v>0</v>
      </c>
      <c s="281">
        <f>IFERROR(IF($C102&gt;=1,COUNTIFS('R-8क'!$G$10:$G$1009,"&gt;=1",'R-8क'!$H$10:$H$1009,"&gt;="&amp;$E102,'R-8क'!$H$10:$H$1009,"&lt;="&amp;$F102),0),0)</f>
        <v>0</v>
      </c>
      <c s="284"/>
      <c r="W102" s="15">
        <f t="shared" si="3"/>
        <v>0</v>
      </c>
    </row>
    <row r="103" spans="2:23" ht="20.1" customHeight="1">
      <c r="B103" s="15">
        <f t="shared" si="2"/>
        <v>0</v>
      </c>
      <c s="283"/>
      <c s="284"/>
      <c s="282"/>
      <c s="282"/>
      <c s="281">
        <f>IFERROR(IF($C103&gt;=1,COUNTIFS('R-6'!$G$8:$G$920,"&gt;=1",'R-6'!$H$8:$H$920,"&gt;="&amp;$E103,'R-6'!$H$8:$H$920,"&lt;="&amp;$F103),0),0)</f>
        <v>0</v>
      </c>
      <c s="281">
        <f>IFERROR(IF($C103&gt;=1,COUNTIFS(#REF!,"&gt;=1",#REF!,"&gt;="&amp;$E103,#REF!,"&lt;="&amp;$F103),0),0)</f>
        <v>0</v>
      </c>
      <c s="281">
        <f>IFERROR(IF($C103&gt;=1,COUNTIFS('R-8'!$G$13:$G$1012,"&gt;=1",'R-8'!$H$13:$H$1012,"&gt;="&amp;$E103,'R-8'!$H$13:$H$1012,"&lt;="&amp;$F103),0),0)</f>
        <v>0</v>
      </c>
      <c s="281">
        <f>IFERROR(IF($C103&gt;=1,COUNTIFS('R-8क'!$G$10:$G$1009,"&gt;=1",'R-8क'!$H$10:$H$1009,"&gt;="&amp;$E103,'R-8क'!$H$10:$H$1009,"&lt;="&amp;$F103),0),0)</f>
        <v>0</v>
      </c>
      <c s="284"/>
      <c r="W103" s="15">
        <f t="shared" si="3"/>
        <v>0</v>
      </c>
    </row>
    <row r="104" spans="2:23" ht="20.1" customHeight="1">
      <c r="B104" s="15">
        <f t="shared" si="2"/>
        <v>0</v>
      </c>
      <c s="283"/>
      <c s="284"/>
      <c s="282"/>
      <c s="282"/>
      <c s="281">
        <f>IFERROR(IF($C104&gt;=1,COUNTIFS('R-6'!$G$8:$G$920,"&gt;=1",'R-6'!$H$8:$H$920,"&gt;="&amp;$E104,'R-6'!$H$8:$H$920,"&lt;="&amp;$F104),0),0)</f>
        <v>0</v>
      </c>
      <c s="281">
        <f>IFERROR(IF($C104&gt;=1,COUNTIFS(#REF!,"&gt;=1",#REF!,"&gt;="&amp;$E104,#REF!,"&lt;="&amp;$F104),0),0)</f>
        <v>0</v>
      </c>
      <c s="281">
        <f>IFERROR(IF($C104&gt;=1,COUNTIFS('R-8'!$G$13:$G$1012,"&gt;=1",'R-8'!$H$13:$H$1012,"&gt;="&amp;$E104,'R-8'!$H$13:$H$1012,"&lt;="&amp;$F104),0),0)</f>
        <v>0</v>
      </c>
      <c s="281">
        <f>IFERROR(IF($C104&gt;=1,COUNTIFS('R-8क'!$G$10:$G$1009,"&gt;=1",'R-8क'!$H$10:$H$1009,"&gt;="&amp;$E104,'R-8क'!$H$10:$H$1009,"&lt;="&amp;$F104),0),0)</f>
        <v>0</v>
      </c>
      <c s="284"/>
      <c r="W104" s="15">
        <f t="shared" si="3"/>
        <v>0</v>
      </c>
    </row>
    <row r="105" spans="2:23" ht="20.1" customHeight="1">
      <c r="B105" s="15">
        <f t="shared" si="2"/>
        <v>0</v>
      </c>
      <c s="283"/>
      <c s="284"/>
      <c s="282"/>
      <c s="282"/>
      <c s="281">
        <f>IFERROR(IF($C105&gt;=1,COUNTIFS('R-6'!$G$8:$G$920,"&gt;=1",'R-6'!$H$8:$H$920,"&gt;="&amp;$E105,'R-6'!$H$8:$H$920,"&lt;="&amp;$F105),0),0)</f>
        <v>0</v>
      </c>
      <c s="281">
        <f>IFERROR(IF($C105&gt;=1,COUNTIFS(#REF!,"&gt;=1",#REF!,"&gt;="&amp;$E105,#REF!,"&lt;="&amp;$F105),0),0)</f>
        <v>0</v>
      </c>
      <c s="281">
        <f>IFERROR(IF($C105&gt;=1,COUNTIFS('R-8'!$G$13:$G$1012,"&gt;=1",'R-8'!$H$13:$H$1012,"&gt;="&amp;$E105,'R-8'!$H$13:$H$1012,"&lt;="&amp;$F105),0),0)</f>
        <v>0</v>
      </c>
      <c s="281">
        <f>IFERROR(IF($C105&gt;=1,COUNTIFS('R-8क'!$G$10:$G$1009,"&gt;=1",'R-8क'!$H$10:$H$1009,"&gt;="&amp;$E105,'R-8क'!$H$10:$H$1009,"&lt;="&amp;$F105),0),0)</f>
        <v>0</v>
      </c>
      <c s="284"/>
      <c r="W105" s="15">
        <f t="shared" si="3"/>
        <v>0</v>
      </c>
    </row>
    <row r="106" spans="2:23" ht="20.1" customHeight="1">
      <c r="B106" s="15">
        <f t="shared" si="2"/>
        <v>0</v>
      </c>
      <c s="283"/>
      <c s="284"/>
      <c s="282"/>
      <c s="282"/>
      <c s="281">
        <f>IFERROR(IF($C106&gt;=1,COUNTIFS('R-6'!$G$8:$G$920,"&gt;=1",'R-6'!$H$8:$H$920,"&gt;="&amp;$E106,'R-6'!$H$8:$H$920,"&lt;="&amp;$F106),0),0)</f>
        <v>0</v>
      </c>
      <c s="281">
        <f>IFERROR(IF($C106&gt;=1,COUNTIFS(#REF!,"&gt;=1",#REF!,"&gt;="&amp;$E106,#REF!,"&lt;="&amp;$F106),0),0)</f>
        <v>0</v>
      </c>
      <c s="281">
        <f>IFERROR(IF($C106&gt;=1,COUNTIFS('R-8'!$G$13:$G$1012,"&gt;=1",'R-8'!$H$13:$H$1012,"&gt;="&amp;$E106,'R-8'!$H$13:$H$1012,"&lt;="&amp;$F106),0),0)</f>
        <v>0</v>
      </c>
      <c s="281">
        <f>IFERROR(IF($C106&gt;=1,COUNTIFS('R-8क'!$G$10:$G$1009,"&gt;=1",'R-8क'!$H$10:$H$1009,"&gt;="&amp;$E106,'R-8क'!$H$10:$H$1009,"&lt;="&amp;$F106),0),0)</f>
        <v>0</v>
      </c>
      <c s="284"/>
      <c r="W106" s="15">
        <f t="shared" si="3"/>
        <v>0</v>
      </c>
    </row>
    <row r="107" spans="2:23" ht="20.1" customHeight="1">
      <c r="B107" s="15">
        <f t="shared" si="2"/>
        <v>0</v>
      </c>
      <c s="283"/>
      <c s="284"/>
      <c s="282"/>
      <c s="282"/>
      <c s="281">
        <f>IFERROR(IF($C107&gt;=1,COUNTIFS('R-6'!$G$8:$G$920,"&gt;=1",'R-6'!$H$8:$H$920,"&gt;="&amp;$E107,'R-6'!$H$8:$H$920,"&lt;="&amp;$F107),0),0)</f>
        <v>0</v>
      </c>
      <c s="281">
        <f>IFERROR(IF($C107&gt;=1,COUNTIFS(#REF!,"&gt;=1",#REF!,"&gt;="&amp;$E107,#REF!,"&lt;="&amp;$F107),0),0)</f>
        <v>0</v>
      </c>
      <c s="281">
        <f>IFERROR(IF($C107&gt;=1,COUNTIFS('R-8'!$G$13:$G$1012,"&gt;=1",'R-8'!$H$13:$H$1012,"&gt;="&amp;$E107,'R-8'!$H$13:$H$1012,"&lt;="&amp;$F107),0),0)</f>
        <v>0</v>
      </c>
      <c s="281">
        <f>IFERROR(IF($C107&gt;=1,COUNTIFS('R-8क'!$G$10:$G$1009,"&gt;=1",'R-8क'!$H$10:$H$1009,"&gt;="&amp;$E107,'R-8क'!$H$10:$H$1009,"&lt;="&amp;$F107),0),0)</f>
        <v>0</v>
      </c>
      <c s="284"/>
      <c r="W107" s="15">
        <f t="shared" si="3"/>
        <v>0</v>
      </c>
    </row>
    <row r="108" spans="2:23" ht="20.1" customHeight="1">
      <c r="B108" s="15">
        <f t="shared" si="2"/>
        <v>0</v>
      </c>
      <c s="283"/>
      <c s="284"/>
      <c s="282"/>
      <c s="282"/>
      <c s="281">
        <f>IFERROR(IF($C108&gt;=1,COUNTIFS('R-6'!$G$8:$G$920,"&gt;=1",'R-6'!$H$8:$H$920,"&gt;="&amp;$E108,'R-6'!$H$8:$H$920,"&lt;="&amp;$F108),0),0)</f>
        <v>0</v>
      </c>
      <c s="281">
        <f>IFERROR(IF($C108&gt;=1,COUNTIFS(#REF!,"&gt;=1",#REF!,"&gt;="&amp;$E108,#REF!,"&lt;="&amp;$F108),0),0)</f>
        <v>0</v>
      </c>
      <c s="281">
        <f>IFERROR(IF($C108&gt;=1,COUNTIFS('R-8'!$G$13:$G$1012,"&gt;=1",'R-8'!$H$13:$H$1012,"&gt;="&amp;$E108,'R-8'!$H$13:$H$1012,"&lt;="&amp;$F108),0),0)</f>
        <v>0</v>
      </c>
      <c s="281">
        <f>IFERROR(IF($C108&gt;=1,COUNTIFS('R-8क'!$G$10:$G$1009,"&gt;=1",'R-8क'!$H$10:$H$1009,"&gt;="&amp;$E108,'R-8क'!$H$10:$H$1009,"&lt;="&amp;$F108),0),0)</f>
        <v>0</v>
      </c>
      <c s="284"/>
      <c r="W108" s="15">
        <f t="shared" si="3"/>
        <v>0</v>
      </c>
    </row>
    <row r="109" spans="2:23" ht="20.1" customHeight="1">
      <c r="B109" s="15">
        <f t="shared" si="2"/>
        <v>0</v>
      </c>
      <c s="283"/>
      <c s="284"/>
      <c s="282"/>
      <c s="282"/>
      <c s="281">
        <f>IFERROR(IF($C109&gt;=1,COUNTIFS('R-6'!$G$8:$G$920,"&gt;=1",'R-6'!$H$8:$H$920,"&gt;="&amp;$E109,'R-6'!$H$8:$H$920,"&lt;="&amp;$F109),0),0)</f>
        <v>0</v>
      </c>
      <c s="281">
        <f>IFERROR(IF($C109&gt;=1,COUNTIFS(#REF!,"&gt;=1",#REF!,"&gt;="&amp;$E109,#REF!,"&lt;="&amp;$F109),0),0)</f>
        <v>0</v>
      </c>
      <c s="281">
        <f>IFERROR(IF($C109&gt;=1,COUNTIFS('R-8'!$G$13:$G$1012,"&gt;=1",'R-8'!$H$13:$H$1012,"&gt;="&amp;$E109,'R-8'!$H$13:$H$1012,"&lt;="&amp;$F109),0),0)</f>
        <v>0</v>
      </c>
      <c s="281">
        <f>IFERROR(IF($C109&gt;=1,COUNTIFS('R-8क'!$G$10:$G$1009,"&gt;=1",'R-8क'!$H$10:$H$1009,"&gt;="&amp;$E109,'R-8क'!$H$10:$H$1009,"&lt;="&amp;$F109),0),0)</f>
        <v>0</v>
      </c>
      <c s="284"/>
      <c r="W109" s="15">
        <f t="shared" si="3"/>
        <v>0</v>
      </c>
    </row>
    <row r="110" spans="2:23" ht="20.1" customHeight="1">
      <c r="B110" s="15">
        <f t="shared" si="2"/>
        <v>0</v>
      </c>
      <c s="283"/>
      <c s="284"/>
      <c s="282"/>
      <c s="282"/>
      <c s="281">
        <f>IFERROR(IF($C110&gt;=1,COUNTIFS('R-6'!$G$8:$G$920,"&gt;=1",'R-6'!$H$8:$H$920,"&gt;="&amp;$E110,'R-6'!$H$8:$H$920,"&lt;="&amp;$F110),0),0)</f>
        <v>0</v>
      </c>
      <c s="281">
        <f>IFERROR(IF($C110&gt;=1,COUNTIFS(#REF!,"&gt;=1",#REF!,"&gt;="&amp;$E110,#REF!,"&lt;="&amp;$F110),0),0)</f>
        <v>0</v>
      </c>
      <c s="281">
        <f>IFERROR(IF($C110&gt;=1,COUNTIFS('R-8'!$G$13:$G$1012,"&gt;=1",'R-8'!$H$13:$H$1012,"&gt;="&amp;$E110,'R-8'!$H$13:$H$1012,"&lt;="&amp;$F110),0),0)</f>
        <v>0</v>
      </c>
      <c s="281">
        <f>IFERROR(IF($C110&gt;=1,COUNTIFS('R-8क'!$G$10:$G$1009,"&gt;=1",'R-8क'!$H$10:$H$1009,"&gt;="&amp;$E110,'R-8क'!$H$10:$H$1009,"&lt;="&amp;$F110),0),0)</f>
        <v>0</v>
      </c>
      <c s="284"/>
      <c r="W110" s="15">
        <f t="shared" si="3"/>
        <v>0</v>
      </c>
    </row>
    <row r="111" spans="2:23" ht="20.1" customHeight="1">
      <c r="B111" s="15">
        <f t="shared" si="2"/>
        <v>0</v>
      </c>
      <c s="283"/>
      <c s="284"/>
      <c s="282"/>
      <c s="282"/>
      <c s="281">
        <f>IFERROR(IF($C111&gt;=1,COUNTIFS('R-6'!$G$8:$G$920,"&gt;=1",'R-6'!$H$8:$H$920,"&gt;="&amp;$E111,'R-6'!$H$8:$H$920,"&lt;="&amp;$F111),0),0)</f>
        <v>0</v>
      </c>
      <c s="281">
        <f>IFERROR(IF($C111&gt;=1,COUNTIFS(#REF!,"&gt;=1",#REF!,"&gt;="&amp;$E111,#REF!,"&lt;="&amp;$F111),0),0)</f>
        <v>0</v>
      </c>
      <c s="281">
        <f>IFERROR(IF($C111&gt;=1,COUNTIFS('R-8'!$G$13:$G$1012,"&gt;=1",'R-8'!$H$13:$H$1012,"&gt;="&amp;$E111,'R-8'!$H$13:$H$1012,"&lt;="&amp;$F111),0),0)</f>
        <v>0</v>
      </c>
      <c s="281">
        <f>IFERROR(IF($C111&gt;=1,COUNTIFS('R-8क'!$G$10:$G$1009,"&gt;=1",'R-8क'!$H$10:$H$1009,"&gt;="&amp;$E111,'R-8क'!$H$10:$H$1009,"&lt;="&amp;$F111),0),0)</f>
        <v>0</v>
      </c>
      <c s="284"/>
      <c r="W111" s="15">
        <f t="shared" si="3"/>
        <v>0</v>
      </c>
    </row>
    <row r="112" spans="2:23" ht="20.1" customHeight="1">
      <c r="B112" s="15">
        <f t="shared" si="2"/>
        <v>0</v>
      </c>
      <c s="283"/>
      <c s="284"/>
      <c s="282"/>
      <c s="282"/>
      <c s="281">
        <f>IFERROR(IF($C112&gt;=1,COUNTIFS('R-6'!$G$8:$G$920,"&gt;=1",'R-6'!$H$8:$H$920,"&gt;="&amp;$E112,'R-6'!$H$8:$H$920,"&lt;="&amp;$F112),0),0)</f>
        <v>0</v>
      </c>
      <c s="281">
        <f>IFERROR(IF($C112&gt;=1,COUNTIFS(#REF!,"&gt;=1",#REF!,"&gt;="&amp;$E112,#REF!,"&lt;="&amp;$F112),0),0)</f>
        <v>0</v>
      </c>
      <c s="281">
        <f>IFERROR(IF($C112&gt;=1,COUNTIFS('R-8'!$G$13:$G$1012,"&gt;=1",'R-8'!$H$13:$H$1012,"&gt;="&amp;$E112,'R-8'!$H$13:$H$1012,"&lt;="&amp;$F112),0),0)</f>
        <v>0</v>
      </c>
      <c s="281">
        <f>IFERROR(IF($C112&gt;=1,COUNTIFS('R-8क'!$G$10:$G$1009,"&gt;=1",'R-8क'!$H$10:$H$1009,"&gt;="&amp;$E112,'R-8क'!$H$10:$H$1009,"&lt;="&amp;$F112),0),0)</f>
        <v>0</v>
      </c>
      <c s="284"/>
      <c r="W112" s="15">
        <f t="shared" si="3"/>
        <v>0</v>
      </c>
    </row>
    <row r="113" spans="2:23" ht="20.1" customHeight="1">
      <c r="B113" s="15">
        <f t="shared" si="2"/>
        <v>0</v>
      </c>
      <c s="283"/>
      <c s="284"/>
      <c s="282"/>
      <c s="282"/>
      <c s="281">
        <f>IFERROR(IF($C113&gt;=1,COUNTIFS('R-6'!$G$8:$G$920,"&gt;=1",'R-6'!$H$8:$H$920,"&gt;="&amp;$E113,'R-6'!$H$8:$H$920,"&lt;="&amp;$F113),0),0)</f>
        <v>0</v>
      </c>
      <c s="281">
        <f>IFERROR(IF($C113&gt;=1,COUNTIFS(#REF!,"&gt;=1",#REF!,"&gt;="&amp;$E113,#REF!,"&lt;="&amp;$F113),0),0)</f>
        <v>0</v>
      </c>
      <c s="281">
        <f>IFERROR(IF($C113&gt;=1,COUNTIFS('R-8'!$G$13:$G$1012,"&gt;=1",'R-8'!$H$13:$H$1012,"&gt;="&amp;$E113,'R-8'!$H$13:$H$1012,"&lt;="&amp;$F113),0),0)</f>
        <v>0</v>
      </c>
      <c s="281">
        <f>IFERROR(IF($C113&gt;=1,COUNTIFS('R-8क'!$G$10:$G$1009,"&gt;=1",'R-8क'!$H$10:$H$1009,"&gt;="&amp;$E113,'R-8क'!$H$10:$H$1009,"&lt;="&amp;$F113),0),0)</f>
        <v>0</v>
      </c>
      <c s="284"/>
      <c r="W113" s="15">
        <f t="shared" si="3"/>
        <v>0</v>
      </c>
    </row>
    <row r="114" spans="2:23" ht="20.1" customHeight="1">
      <c r="B114" s="15">
        <f t="shared" si="2"/>
        <v>0</v>
      </c>
      <c s="283"/>
      <c s="284"/>
      <c s="282"/>
      <c s="282"/>
      <c s="281">
        <f>IFERROR(IF($C114&gt;=1,COUNTIFS('R-6'!$G$8:$G$920,"&gt;=1",'R-6'!$H$8:$H$920,"&gt;="&amp;$E114,'R-6'!$H$8:$H$920,"&lt;="&amp;$F114),0),0)</f>
        <v>0</v>
      </c>
      <c s="281">
        <f>IFERROR(IF($C114&gt;=1,COUNTIFS(#REF!,"&gt;=1",#REF!,"&gt;="&amp;$E114,#REF!,"&lt;="&amp;$F114),0),0)</f>
        <v>0</v>
      </c>
      <c s="281">
        <f>IFERROR(IF($C114&gt;=1,COUNTIFS('R-8'!$G$13:$G$1012,"&gt;=1",'R-8'!$H$13:$H$1012,"&gt;="&amp;$E114,'R-8'!$H$13:$H$1012,"&lt;="&amp;$F114),0),0)</f>
        <v>0</v>
      </c>
      <c s="281">
        <f>IFERROR(IF($C114&gt;=1,COUNTIFS('R-8क'!$G$10:$G$1009,"&gt;=1",'R-8क'!$H$10:$H$1009,"&gt;="&amp;$E114,'R-8क'!$H$10:$H$1009,"&lt;="&amp;$F114),0),0)</f>
        <v>0</v>
      </c>
      <c s="284"/>
      <c r="W114" s="15">
        <f t="shared" si="3"/>
        <v>0</v>
      </c>
    </row>
    <row r="115" spans="2:23" ht="20.1" customHeight="1">
      <c r="B115" s="15">
        <f t="shared" si="2"/>
        <v>0</v>
      </c>
      <c s="283"/>
      <c s="284"/>
      <c s="282"/>
      <c s="282"/>
      <c s="281">
        <f>IFERROR(IF($C115&gt;=1,COUNTIFS('R-6'!$G$8:$G$920,"&gt;=1",'R-6'!$H$8:$H$920,"&gt;="&amp;$E115,'R-6'!$H$8:$H$920,"&lt;="&amp;$F115),0),0)</f>
        <v>0</v>
      </c>
      <c s="281">
        <f>IFERROR(IF($C115&gt;=1,COUNTIFS(#REF!,"&gt;=1",#REF!,"&gt;="&amp;$E115,#REF!,"&lt;="&amp;$F115),0),0)</f>
        <v>0</v>
      </c>
      <c s="281">
        <f>IFERROR(IF($C115&gt;=1,COUNTIFS('R-8'!$G$13:$G$1012,"&gt;=1",'R-8'!$H$13:$H$1012,"&gt;="&amp;$E115,'R-8'!$H$13:$H$1012,"&lt;="&amp;$F115),0),0)</f>
        <v>0</v>
      </c>
      <c s="281">
        <f>IFERROR(IF($C115&gt;=1,COUNTIFS('R-8क'!$G$10:$G$1009,"&gt;=1",'R-8क'!$H$10:$H$1009,"&gt;="&amp;$E115,'R-8क'!$H$10:$H$1009,"&lt;="&amp;$F115),0),0)</f>
        <v>0</v>
      </c>
      <c s="284"/>
      <c r="W115" s="15">
        <f t="shared" si="3"/>
        <v>0</v>
      </c>
    </row>
    <row r="116" spans="2:23" ht="20.1" customHeight="1">
      <c r="B116" s="15">
        <f t="shared" si="2"/>
        <v>0</v>
      </c>
      <c s="283"/>
      <c s="284"/>
      <c s="282"/>
      <c s="282"/>
      <c s="281">
        <f>IFERROR(IF($C116&gt;=1,COUNTIFS('R-6'!$G$8:$G$920,"&gt;=1",'R-6'!$H$8:$H$920,"&gt;="&amp;$E116,'R-6'!$H$8:$H$920,"&lt;="&amp;$F116),0),0)</f>
        <v>0</v>
      </c>
      <c s="281">
        <f>IFERROR(IF($C116&gt;=1,COUNTIFS(#REF!,"&gt;=1",#REF!,"&gt;="&amp;$E116,#REF!,"&lt;="&amp;$F116),0),0)</f>
        <v>0</v>
      </c>
      <c s="281">
        <f>IFERROR(IF($C116&gt;=1,COUNTIFS('R-8'!$G$13:$G$1012,"&gt;=1",'R-8'!$H$13:$H$1012,"&gt;="&amp;$E116,'R-8'!$H$13:$H$1012,"&lt;="&amp;$F116),0),0)</f>
        <v>0</v>
      </c>
      <c s="281">
        <f>IFERROR(IF($C116&gt;=1,COUNTIFS('R-8क'!$G$10:$G$1009,"&gt;=1",'R-8क'!$H$10:$H$1009,"&gt;="&amp;$E116,'R-8क'!$H$10:$H$1009,"&lt;="&amp;$F116),0),0)</f>
        <v>0</v>
      </c>
      <c s="284"/>
      <c r="W116" s="15">
        <f t="shared" si="3"/>
        <v>0</v>
      </c>
    </row>
    <row r="117" spans="2:23" ht="20.1" customHeight="1">
      <c r="B117" s="15">
        <f t="shared" si="2"/>
        <v>0</v>
      </c>
      <c s="283"/>
      <c s="284"/>
      <c s="282"/>
      <c s="282"/>
      <c s="281">
        <f>IFERROR(IF($C117&gt;=1,COUNTIFS('R-6'!$G$8:$G$920,"&gt;=1",'R-6'!$H$8:$H$920,"&gt;="&amp;$E117,'R-6'!$H$8:$H$920,"&lt;="&amp;$F117),0),0)</f>
        <v>0</v>
      </c>
      <c s="281">
        <f>IFERROR(IF($C117&gt;=1,COUNTIFS(#REF!,"&gt;=1",#REF!,"&gt;="&amp;$E117,#REF!,"&lt;="&amp;$F117),0),0)</f>
        <v>0</v>
      </c>
      <c s="281">
        <f>IFERROR(IF($C117&gt;=1,COUNTIFS('R-8'!$G$13:$G$1012,"&gt;=1",'R-8'!$H$13:$H$1012,"&gt;="&amp;$E117,'R-8'!$H$13:$H$1012,"&lt;="&amp;$F117),0),0)</f>
        <v>0</v>
      </c>
      <c s="281">
        <f>IFERROR(IF($C117&gt;=1,COUNTIFS('R-8क'!$G$10:$G$1009,"&gt;=1",'R-8क'!$H$10:$H$1009,"&gt;="&amp;$E117,'R-8क'!$H$10:$H$1009,"&lt;="&amp;$F117),0),0)</f>
        <v>0</v>
      </c>
      <c s="284"/>
      <c r="W117" s="15">
        <f t="shared" si="3"/>
        <v>0</v>
      </c>
    </row>
    <row r="118" spans="2:23" ht="20.1" customHeight="1">
      <c r="B118" s="15">
        <f t="shared" si="2"/>
        <v>0</v>
      </c>
      <c s="283"/>
      <c s="284"/>
      <c s="282"/>
      <c s="282"/>
      <c s="281">
        <f>IFERROR(IF($C118&gt;=1,COUNTIFS('R-6'!$G$8:$G$920,"&gt;=1",'R-6'!$H$8:$H$920,"&gt;="&amp;$E118,'R-6'!$H$8:$H$920,"&lt;="&amp;$F118),0),0)</f>
        <v>0</v>
      </c>
      <c s="281">
        <f>IFERROR(IF($C118&gt;=1,COUNTIFS(#REF!,"&gt;=1",#REF!,"&gt;="&amp;$E118,#REF!,"&lt;="&amp;$F118),0),0)</f>
        <v>0</v>
      </c>
      <c s="281">
        <f>IFERROR(IF($C118&gt;=1,COUNTIFS('R-8'!$G$13:$G$1012,"&gt;=1",'R-8'!$H$13:$H$1012,"&gt;="&amp;$E118,'R-8'!$H$13:$H$1012,"&lt;="&amp;$F118),0),0)</f>
        <v>0</v>
      </c>
      <c s="281">
        <f>IFERROR(IF($C118&gt;=1,COUNTIFS('R-8क'!$G$10:$G$1009,"&gt;=1",'R-8क'!$H$10:$H$1009,"&gt;="&amp;$E118,'R-8क'!$H$10:$H$1009,"&lt;="&amp;$F118),0),0)</f>
        <v>0</v>
      </c>
      <c s="284"/>
      <c r="W118" s="15">
        <f t="shared" si="3"/>
        <v>0</v>
      </c>
    </row>
    <row r="119" spans="2:23" ht="20.1" customHeight="1">
      <c r="B119" s="15">
        <f t="shared" si="2"/>
        <v>0</v>
      </c>
      <c s="283"/>
      <c s="284"/>
      <c s="282"/>
      <c s="282"/>
      <c s="281">
        <f>IFERROR(IF($C119&gt;=1,COUNTIFS('R-6'!$G$8:$G$920,"&gt;=1",'R-6'!$H$8:$H$920,"&gt;="&amp;$E119,'R-6'!$H$8:$H$920,"&lt;="&amp;$F119),0),0)</f>
        <v>0</v>
      </c>
      <c s="281">
        <f>IFERROR(IF($C119&gt;=1,COUNTIFS(#REF!,"&gt;=1",#REF!,"&gt;="&amp;$E119,#REF!,"&lt;="&amp;$F119),0),0)</f>
        <v>0</v>
      </c>
      <c s="281">
        <f>IFERROR(IF($C119&gt;=1,COUNTIFS('R-8'!$G$13:$G$1012,"&gt;=1",'R-8'!$H$13:$H$1012,"&gt;="&amp;$E119,'R-8'!$H$13:$H$1012,"&lt;="&amp;$F119),0),0)</f>
        <v>0</v>
      </c>
      <c s="281">
        <f>IFERROR(IF($C119&gt;=1,COUNTIFS('R-8क'!$G$10:$G$1009,"&gt;=1",'R-8क'!$H$10:$H$1009,"&gt;="&amp;$E119,'R-8क'!$H$10:$H$1009,"&lt;="&amp;$F119),0),0)</f>
        <v>0</v>
      </c>
      <c s="284"/>
      <c r="W119" s="15">
        <f t="shared" si="3"/>
        <v>0</v>
      </c>
    </row>
    <row r="120" spans="2:23" ht="20.1" customHeight="1">
      <c r="B120" s="15">
        <f t="shared" si="2"/>
        <v>0</v>
      </c>
      <c s="283"/>
      <c s="284"/>
      <c s="282"/>
      <c s="282"/>
      <c s="281">
        <f>IFERROR(IF($C120&gt;=1,COUNTIFS('R-6'!$G$8:$G$920,"&gt;=1",'R-6'!$H$8:$H$920,"&gt;="&amp;$E120,'R-6'!$H$8:$H$920,"&lt;="&amp;$F120),0),0)</f>
        <v>0</v>
      </c>
      <c s="281">
        <f>IFERROR(IF($C120&gt;=1,COUNTIFS(#REF!,"&gt;=1",#REF!,"&gt;="&amp;$E120,#REF!,"&lt;="&amp;$F120),0),0)</f>
        <v>0</v>
      </c>
      <c s="281">
        <f>IFERROR(IF($C120&gt;=1,COUNTIFS('R-8'!$G$13:$G$1012,"&gt;=1",'R-8'!$H$13:$H$1012,"&gt;="&amp;$E120,'R-8'!$H$13:$H$1012,"&lt;="&amp;$F120),0),0)</f>
        <v>0</v>
      </c>
      <c s="281">
        <f>IFERROR(IF($C120&gt;=1,COUNTIFS('R-8क'!$G$10:$G$1009,"&gt;=1",'R-8क'!$H$10:$H$1009,"&gt;="&amp;$E120,'R-8क'!$H$10:$H$1009,"&lt;="&amp;$F120),0),0)</f>
        <v>0</v>
      </c>
      <c s="284"/>
      <c r="W120" s="15">
        <f t="shared" si="3"/>
        <v>0</v>
      </c>
    </row>
    <row r="121" spans="2:23" ht="20.1" customHeight="1">
      <c r="B121" s="15">
        <f t="shared" si="2"/>
        <v>0</v>
      </c>
      <c s="283"/>
      <c s="284"/>
      <c s="282"/>
      <c s="282"/>
      <c s="281">
        <f>IFERROR(IF($C121&gt;=1,COUNTIFS('R-6'!$G$8:$G$920,"&gt;=1",'R-6'!$H$8:$H$920,"&gt;="&amp;$E121,'R-6'!$H$8:$H$920,"&lt;="&amp;$F121),0),0)</f>
        <v>0</v>
      </c>
      <c s="281">
        <f>IFERROR(IF($C121&gt;=1,COUNTIFS(#REF!,"&gt;=1",#REF!,"&gt;="&amp;$E121,#REF!,"&lt;="&amp;$F121),0),0)</f>
        <v>0</v>
      </c>
      <c s="281">
        <f>IFERROR(IF($C121&gt;=1,COUNTIFS('R-8'!$G$13:$G$1012,"&gt;=1",'R-8'!$H$13:$H$1012,"&gt;="&amp;$E121,'R-8'!$H$13:$H$1012,"&lt;="&amp;$F121),0),0)</f>
        <v>0</v>
      </c>
      <c s="281">
        <f>IFERROR(IF($C121&gt;=1,COUNTIFS('R-8क'!$G$10:$G$1009,"&gt;=1",'R-8क'!$H$10:$H$1009,"&gt;="&amp;$E121,'R-8क'!$H$10:$H$1009,"&lt;="&amp;$F121),0),0)</f>
        <v>0</v>
      </c>
      <c s="284"/>
      <c r="W121" s="15">
        <f t="shared" si="3"/>
        <v>0</v>
      </c>
    </row>
    <row r="122" spans="2:23" ht="20.1" customHeight="1">
      <c r="B122" s="15">
        <f t="shared" si="2"/>
        <v>0</v>
      </c>
      <c s="283"/>
      <c s="284"/>
      <c s="282"/>
      <c s="282"/>
      <c s="281">
        <f>IFERROR(IF($C122&gt;=1,COUNTIFS('R-6'!$G$8:$G$920,"&gt;=1",'R-6'!$H$8:$H$920,"&gt;="&amp;$E122,'R-6'!$H$8:$H$920,"&lt;="&amp;$F122),0),0)</f>
        <v>0</v>
      </c>
      <c s="281">
        <f>IFERROR(IF($C122&gt;=1,COUNTIFS(#REF!,"&gt;=1",#REF!,"&gt;="&amp;$E122,#REF!,"&lt;="&amp;$F122),0),0)</f>
        <v>0</v>
      </c>
      <c s="281">
        <f>IFERROR(IF($C122&gt;=1,COUNTIFS('R-8'!$G$13:$G$1012,"&gt;=1",'R-8'!$H$13:$H$1012,"&gt;="&amp;$E122,'R-8'!$H$13:$H$1012,"&lt;="&amp;$F122),0),0)</f>
        <v>0</v>
      </c>
      <c s="281">
        <f>IFERROR(IF($C122&gt;=1,COUNTIFS('R-8क'!$G$10:$G$1009,"&gt;=1",'R-8क'!$H$10:$H$1009,"&gt;="&amp;$E122,'R-8क'!$H$10:$H$1009,"&lt;="&amp;$F122),0),0)</f>
        <v>0</v>
      </c>
      <c s="284"/>
      <c r="W122" s="15">
        <f t="shared" si="3"/>
        <v>0</v>
      </c>
    </row>
    <row r="123" spans="2:23" ht="20.1" customHeight="1">
      <c r="B123" s="15">
        <f t="shared" si="2"/>
        <v>0</v>
      </c>
      <c s="283"/>
      <c s="284"/>
      <c s="282"/>
      <c s="282"/>
      <c s="281">
        <f>IFERROR(IF($C123&gt;=1,COUNTIFS('R-6'!$G$8:$G$920,"&gt;=1",'R-6'!$H$8:$H$920,"&gt;="&amp;$E123,'R-6'!$H$8:$H$920,"&lt;="&amp;$F123),0),0)</f>
        <v>0</v>
      </c>
      <c s="281">
        <f>IFERROR(IF($C123&gt;=1,COUNTIFS(#REF!,"&gt;=1",#REF!,"&gt;="&amp;$E123,#REF!,"&lt;="&amp;$F123),0),0)</f>
        <v>0</v>
      </c>
      <c s="281">
        <f>IFERROR(IF($C123&gt;=1,COUNTIFS('R-8'!$G$13:$G$1012,"&gt;=1",'R-8'!$H$13:$H$1012,"&gt;="&amp;$E123,'R-8'!$H$13:$H$1012,"&lt;="&amp;$F123),0),0)</f>
        <v>0</v>
      </c>
      <c s="281">
        <f>IFERROR(IF($C123&gt;=1,COUNTIFS('R-8क'!$G$10:$G$1009,"&gt;=1",'R-8क'!$H$10:$H$1009,"&gt;="&amp;$E123,'R-8क'!$H$10:$H$1009,"&lt;="&amp;$F123),0),0)</f>
        <v>0</v>
      </c>
      <c s="284"/>
      <c r="W123" s="15">
        <f t="shared" si="3"/>
        <v>0</v>
      </c>
    </row>
    <row r="124" spans="2:23" ht="20.1" customHeight="1">
      <c r="B124" s="15">
        <f t="shared" si="2"/>
        <v>0</v>
      </c>
      <c s="283"/>
      <c s="284"/>
      <c s="282"/>
      <c s="282"/>
      <c s="281">
        <f>IFERROR(IF($C124&gt;=1,COUNTIFS('R-6'!$G$8:$G$920,"&gt;=1",'R-6'!$H$8:$H$920,"&gt;="&amp;$E124,'R-6'!$H$8:$H$920,"&lt;="&amp;$F124),0),0)</f>
        <v>0</v>
      </c>
      <c s="281">
        <f>IFERROR(IF($C124&gt;=1,COUNTIFS(#REF!,"&gt;=1",#REF!,"&gt;="&amp;$E124,#REF!,"&lt;="&amp;$F124),0),0)</f>
        <v>0</v>
      </c>
      <c s="281">
        <f>IFERROR(IF($C124&gt;=1,COUNTIFS('R-8'!$G$13:$G$1012,"&gt;=1",'R-8'!$H$13:$H$1012,"&gt;="&amp;$E124,'R-8'!$H$13:$H$1012,"&lt;="&amp;$F124),0),0)</f>
        <v>0</v>
      </c>
      <c s="281">
        <f>IFERROR(IF($C124&gt;=1,COUNTIFS('R-8क'!$G$10:$G$1009,"&gt;=1",'R-8क'!$H$10:$H$1009,"&gt;="&amp;$E124,'R-8क'!$H$10:$H$1009,"&lt;="&amp;$F124),0),0)</f>
        <v>0</v>
      </c>
      <c s="284"/>
      <c r="W124" s="15">
        <f t="shared" si="3"/>
        <v>0</v>
      </c>
    </row>
    <row r="125" spans="2:23" ht="20.1" customHeight="1">
      <c r="B125" s="15">
        <f t="shared" si="2"/>
        <v>0</v>
      </c>
      <c s="283"/>
      <c s="284"/>
      <c s="282"/>
      <c s="282"/>
      <c s="281">
        <f>IFERROR(IF($C125&gt;=1,COUNTIFS('R-6'!$G$8:$G$920,"&gt;=1",'R-6'!$H$8:$H$920,"&gt;="&amp;$E125,'R-6'!$H$8:$H$920,"&lt;="&amp;$F125),0),0)</f>
        <v>0</v>
      </c>
      <c s="281">
        <f>IFERROR(IF($C125&gt;=1,COUNTIFS(#REF!,"&gt;=1",#REF!,"&gt;="&amp;$E125,#REF!,"&lt;="&amp;$F125),0),0)</f>
        <v>0</v>
      </c>
      <c s="281">
        <f>IFERROR(IF($C125&gt;=1,COUNTIFS('R-8'!$G$13:$G$1012,"&gt;=1",'R-8'!$H$13:$H$1012,"&gt;="&amp;$E125,'R-8'!$H$13:$H$1012,"&lt;="&amp;$F125),0),0)</f>
        <v>0</v>
      </c>
      <c s="281">
        <f>IFERROR(IF($C125&gt;=1,COUNTIFS('R-8क'!$G$10:$G$1009,"&gt;=1",'R-8क'!$H$10:$H$1009,"&gt;="&amp;$E125,'R-8क'!$H$10:$H$1009,"&lt;="&amp;$F125),0),0)</f>
        <v>0</v>
      </c>
      <c s="284"/>
      <c r="W125" s="15">
        <f t="shared" si="3"/>
        <v>0</v>
      </c>
    </row>
    <row r="126" spans="2:23" ht="20.1" customHeight="1">
      <c r="B126" s="15">
        <f t="shared" si="2"/>
        <v>0</v>
      </c>
      <c s="283"/>
      <c s="284"/>
      <c s="282"/>
      <c s="282"/>
      <c s="281">
        <f>IFERROR(IF($C126&gt;=1,COUNTIFS('R-6'!$G$8:$G$920,"&gt;=1",'R-6'!$H$8:$H$920,"&gt;="&amp;$E126,'R-6'!$H$8:$H$920,"&lt;="&amp;$F126),0),0)</f>
        <v>0</v>
      </c>
      <c s="281">
        <f>IFERROR(IF($C126&gt;=1,COUNTIFS(#REF!,"&gt;=1",#REF!,"&gt;="&amp;$E126,#REF!,"&lt;="&amp;$F126),0),0)</f>
        <v>0</v>
      </c>
      <c s="281">
        <f>IFERROR(IF($C126&gt;=1,COUNTIFS('R-8'!$G$13:$G$1012,"&gt;=1",'R-8'!$H$13:$H$1012,"&gt;="&amp;$E126,'R-8'!$H$13:$H$1012,"&lt;="&amp;$F126),0),0)</f>
        <v>0</v>
      </c>
      <c s="281">
        <f>IFERROR(IF($C126&gt;=1,COUNTIFS('R-8क'!$G$10:$G$1009,"&gt;=1",'R-8क'!$H$10:$H$1009,"&gt;="&amp;$E126,'R-8क'!$H$10:$H$1009,"&lt;="&amp;$F126),0),0)</f>
        <v>0</v>
      </c>
      <c s="284"/>
      <c r="W126" s="15">
        <f t="shared" si="3"/>
        <v>0</v>
      </c>
    </row>
    <row r="127" spans="2:23" ht="20.1" customHeight="1">
      <c r="B127" s="15">
        <f t="shared" si="2"/>
        <v>0</v>
      </c>
      <c s="283"/>
      <c s="284"/>
      <c s="282"/>
      <c s="282"/>
      <c s="281">
        <f>IFERROR(IF($C127&gt;=1,COUNTIFS('R-6'!$G$8:$G$920,"&gt;=1",'R-6'!$H$8:$H$920,"&gt;="&amp;$E127,'R-6'!$H$8:$H$920,"&lt;="&amp;$F127),0),0)</f>
        <v>0</v>
      </c>
      <c s="281">
        <f>IFERROR(IF($C127&gt;=1,COUNTIFS(#REF!,"&gt;=1",#REF!,"&gt;="&amp;$E127,#REF!,"&lt;="&amp;$F127),0),0)</f>
        <v>0</v>
      </c>
      <c s="281">
        <f>IFERROR(IF($C127&gt;=1,COUNTIFS('R-8'!$G$13:$G$1012,"&gt;=1",'R-8'!$H$13:$H$1012,"&gt;="&amp;$E127,'R-8'!$H$13:$H$1012,"&lt;="&amp;$F127),0),0)</f>
        <v>0</v>
      </c>
      <c s="281">
        <f>IFERROR(IF($C127&gt;=1,COUNTIFS('R-8क'!$G$10:$G$1009,"&gt;=1",'R-8क'!$H$10:$H$1009,"&gt;="&amp;$E127,'R-8क'!$H$10:$H$1009,"&lt;="&amp;$F127),0),0)</f>
        <v>0</v>
      </c>
      <c s="284"/>
      <c r="W127" s="15">
        <f t="shared" si="3"/>
        <v>0</v>
      </c>
    </row>
    <row r="128" spans="2:23" ht="20.1" customHeight="1">
      <c r="B128" s="15">
        <f t="shared" si="2"/>
        <v>0</v>
      </c>
      <c s="283"/>
      <c s="284"/>
      <c s="282"/>
      <c s="282"/>
      <c s="281">
        <f>IFERROR(IF($C128&gt;=1,COUNTIFS('R-6'!$G$8:$G$920,"&gt;=1",'R-6'!$H$8:$H$920,"&gt;="&amp;$E128,'R-6'!$H$8:$H$920,"&lt;="&amp;$F128),0),0)</f>
        <v>0</v>
      </c>
      <c s="281">
        <f>IFERROR(IF($C128&gt;=1,COUNTIFS(#REF!,"&gt;=1",#REF!,"&gt;="&amp;$E128,#REF!,"&lt;="&amp;$F128),0),0)</f>
        <v>0</v>
      </c>
      <c s="281">
        <f>IFERROR(IF($C128&gt;=1,COUNTIFS('R-8'!$G$13:$G$1012,"&gt;=1",'R-8'!$H$13:$H$1012,"&gt;="&amp;$E128,'R-8'!$H$13:$H$1012,"&lt;="&amp;$F128),0),0)</f>
        <v>0</v>
      </c>
      <c s="281">
        <f>IFERROR(IF($C128&gt;=1,COUNTIFS('R-8क'!$G$10:$G$1009,"&gt;=1",'R-8क'!$H$10:$H$1009,"&gt;="&amp;$E128,'R-8क'!$H$10:$H$1009,"&lt;="&amp;$F128),0),0)</f>
        <v>0</v>
      </c>
      <c s="284"/>
      <c r="W128" s="15">
        <f t="shared" si="3"/>
        <v>0</v>
      </c>
    </row>
    <row r="129" spans="2:23" ht="20.1" customHeight="1">
      <c r="B129" s="15">
        <f t="shared" si="2"/>
        <v>0</v>
      </c>
      <c s="283"/>
      <c s="284"/>
      <c s="282"/>
      <c s="282"/>
      <c s="281">
        <f>IFERROR(IF($C129&gt;=1,COUNTIFS('R-6'!$G$8:$G$920,"&gt;=1",'R-6'!$H$8:$H$920,"&gt;="&amp;$E129,'R-6'!$H$8:$H$920,"&lt;="&amp;$F129),0),0)</f>
        <v>0</v>
      </c>
      <c s="281">
        <f>IFERROR(IF($C129&gt;=1,COUNTIFS(#REF!,"&gt;=1",#REF!,"&gt;="&amp;$E129,#REF!,"&lt;="&amp;$F129),0),0)</f>
        <v>0</v>
      </c>
      <c s="281">
        <f>IFERROR(IF($C129&gt;=1,COUNTIFS('R-8'!$G$13:$G$1012,"&gt;=1",'R-8'!$H$13:$H$1012,"&gt;="&amp;$E129,'R-8'!$H$13:$H$1012,"&lt;="&amp;$F129),0),0)</f>
        <v>0</v>
      </c>
      <c s="281">
        <f>IFERROR(IF($C129&gt;=1,COUNTIFS('R-8क'!$G$10:$G$1009,"&gt;=1",'R-8क'!$H$10:$H$1009,"&gt;="&amp;$E129,'R-8क'!$H$10:$H$1009,"&lt;="&amp;$F129),0),0)</f>
        <v>0</v>
      </c>
      <c s="284"/>
      <c r="W129" s="15">
        <f t="shared" si="3"/>
        <v>0</v>
      </c>
    </row>
    <row r="130" spans="2:23" ht="20.1" customHeight="1">
      <c r="B130" s="15">
        <f t="shared" si="2"/>
        <v>0</v>
      </c>
      <c s="283"/>
      <c s="284"/>
      <c s="282"/>
      <c s="282"/>
      <c s="281">
        <f>IFERROR(IF($C130&gt;=1,COUNTIFS('R-6'!$G$8:$G$920,"&gt;=1",'R-6'!$H$8:$H$920,"&gt;="&amp;$E130,'R-6'!$H$8:$H$920,"&lt;="&amp;$F130),0),0)</f>
        <v>0</v>
      </c>
      <c s="281">
        <f>IFERROR(IF($C130&gt;=1,COUNTIFS(#REF!,"&gt;=1",#REF!,"&gt;="&amp;$E130,#REF!,"&lt;="&amp;$F130),0),0)</f>
        <v>0</v>
      </c>
      <c s="281">
        <f>IFERROR(IF($C130&gt;=1,COUNTIFS('R-8'!$G$13:$G$1012,"&gt;=1",'R-8'!$H$13:$H$1012,"&gt;="&amp;$E130,'R-8'!$H$13:$H$1012,"&lt;="&amp;$F130),0),0)</f>
        <v>0</v>
      </c>
      <c s="281">
        <f>IFERROR(IF($C130&gt;=1,COUNTIFS('R-8क'!$G$10:$G$1009,"&gt;=1",'R-8क'!$H$10:$H$1009,"&gt;="&amp;$E130,'R-8क'!$H$10:$H$1009,"&lt;="&amp;$F130),0),0)</f>
        <v>0</v>
      </c>
      <c s="284"/>
      <c r="W130" s="15">
        <f t="shared" si="3"/>
        <v>0</v>
      </c>
    </row>
    <row r="131" spans="2:23" ht="20.1" customHeight="1">
      <c r="B131" s="15">
        <f t="shared" si="2"/>
        <v>0</v>
      </c>
      <c s="283"/>
      <c s="284"/>
      <c s="282"/>
      <c s="282"/>
      <c s="281">
        <f>IFERROR(IF($C131&gt;=1,COUNTIFS('R-6'!$G$8:$G$920,"&gt;=1",'R-6'!$H$8:$H$920,"&gt;="&amp;$E131,'R-6'!$H$8:$H$920,"&lt;="&amp;$F131),0),0)</f>
        <v>0</v>
      </c>
      <c s="281">
        <f>IFERROR(IF($C131&gt;=1,COUNTIFS(#REF!,"&gt;=1",#REF!,"&gt;="&amp;$E131,#REF!,"&lt;="&amp;$F131),0),0)</f>
        <v>0</v>
      </c>
      <c s="281">
        <f>IFERROR(IF($C131&gt;=1,COUNTIFS('R-8'!$G$13:$G$1012,"&gt;=1",'R-8'!$H$13:$H$1012,"&gt;="&amp;$E131,'R-8'!$H$13:$H$1012,"&lt;="&amp;$F131),0),0)</f>
        <v>0</v>
      </c>
      <c s="281">
        <f>IFERROR(IF($C131&gt;=1,COUNTIFS('R-8क'!$G$10:$G$1009,"&gt;=1",'R-8क'!$H$10:$H$1009,"&gt;="&amp;$E131,'R-8क'!$H$10:$H$1009,"&lt;="&amp;$F131),0),0)</f>
        <v>0</v>
      </c>
      <c s="284"/>
      <c r="W131" s="15">
        <f t="shared" si="3"/>
        <v>0</v>
      </c>
    </row>
    <row r="132" spans="2:23" ht="20.1" customHeight="1">
      <c r="B132" s="15">
        <f t="shared" si="2"/>
        <v>0</v>
      </c>
      <c s="283"/>
      <c s="284"/>
      <c s="282"/>
      <c s="282"/>
      <c s="281">
        <f>IFERROR(IF($C132&gt;=1,COUNTIFS('R-6'!$G$8:$G$920,"&gt;=1",'R-6'!$H$8:$H$920,"&gt;="&amp;$E132,'R-6'!$H$8:$H$920,"&lt;="&amp;$F132),0),0)</f>
        <v>0</v>
      </c>
      <c s="281">
        <f>IFERROR(IF($C132&gt;=1,COUNTIFS(#REF!,"&gt;=1",#REF!,"&gt;="&amp;$E132,#REF!,"&lt;="&amp;$F132),0),0)</f>
        <v>0</v>
      </c>
      <c s="281">
        <f>IFERROR(IF($C132&gt;=1,COUNTIFS('R-8'!$G$13:$G$1012,"&gt;=1",'R-8'!$H$13:$H$1012,"&gt;="&amp;$E132,'R-8'!$H$13:$H$1012,"&lt;="&amp;$F132),0),0)</f>
        <v>0</v>
      </c>
      <c s="281">
        <f>IFERROR(IF($C132&gt;=1,COUNTIFS('R-8क'!$G$10:$G$1009,"&gt;=1",'R-8क'!$H$10:$H$1009,"&gt;="&amp;$E132,'R-8क'!$H$10:$H$1009,"&lt;="&amp;$F132),0),0)</f>
        <v>0</v>
      </c>
      <c s="284"/>
      <c r="W132" s="15">
        <f t="shared" si="3"/>
        <v>0</v>
      </c>
    </row>
    <row r="133" spans="2:23" ht="20.1" customHeight="1">
      <c r="B133" s="15">
        <f t="shared" si="4" ref="B133:B196">IFERROR(IF(C133&gt;=1,(IF($R$4=1,(IF($R$1&gt;=E133,(IF($R$1&lt;=F133,(IF($R$2&gt;=E133,(IF($R$2&lt;=F133,C133,0)),0)),0)),0)),0)),0),0)</f>
        <v>0</v>
      </c>
      <c s="283"/>
      <c s="284"/>
      <c s="282"/>
      <c s="282"/>
      <c s="281">
        <f>IFERROR(IF($C133&gt;=1,COUNTIFS('R-6'!$G$8:$G$920,"&gt;=1",'R-6'!$H$8:$H$920,"&gt;="&amp;$E133,'R-6'!$H$8:$H$920,"&lt;="&amp;$F133),0),0)</f>
        <v>0</v>
      </c>
      <c s="281">
        <f>IFERROR(IF($C133&gt;=1,COUNTIFS(#REF!,"&gt;=1",#REF!,"&gt;="&amp;$E133,#REF!,"&lt;="&amp;$F133),0),0)</f>
        <v>0</v>
      </c>
      <c s="281">
        <f>IFERROR(IF($C133&gt;=1,COUNTIFS('R-8'!$G$13:$G$1012,"&gt;=1",'R-8'!$H$13:$H$1012,"&gt;="&amp;$E133,'R-8'!$H$13:$H$1012,"&lt;="&amp;$F133),0),0)</f>
        <v>0</v>
      </c>
      <c s="281">
        <f>IFERROR(IF($C133&gt;=1,COUNTIFS('R-8क'!$G$10:$G$1009,"&gt;=1",'R-8क'!$H$10:$H$1009,"&gt;="&amp;$E133,'R-8क'!$H$10:$H$1009,"&lt;="&amp;$F133),0),0)</f>
        <v>0</v>
      </c>
      <c s="284"/>
      <c r="W133" s="15">
        <f t="shared" si="5" ref="W133:W196">IFERROR(IF(C133&gt;=1,(IF($R$1&gt;=E133,(IF($R$2&lt;=F133,C133,)),0)),0),0)</f>
        <v>0</v>
      </c>
    </row>
    <row r="134" spans="2:23" ht="20.1" customHeight="1">
      <c r="B134" s="15">
        <f t="shared" si="4"/>
        <v>0</v>
      </c>
      <c s="283"/>
      <c s="284"/>
      <c s="282"/>
      <c s="282"/>
      <c s="281">
        <f>IFERROR(IF($C134&gt;=1,COUNTIFS('R-6'!$G$8:$G$920,"&gt;=1",'R-6'!$H$8:$H$920,"&gt;="&amp;$E134,'R-6'!$H$8:$H$920,"&lt;="&amp;$F134),0),0)</f>
        <v>0</v>
      </c>
      <c s="281">
        <f>IFERROR(IF($C134&gt;=1,COUNTIFS(#REF!,"&gt;=1",#REF!,"&gt;="&amp;$E134,#REF!,"&lt;="&amp;$F134),0),0)</f>
        <v>0</v>
      </c>
      <c s="281">
        <f>IFERROR(IF($C134&gt;=1,COUNTIFS('R-8'!$G$13:$G$1012,"&gt;=1",'R-8'!$H$13:$H$1012,"&gt;="&amp;$E134,'R-8'!$H$13:$H$1012,"&lt;="&amp;$F134),0),0)</f>
        <v>0</v>
      </c>
      <c s="281">
        <f>IFERROR(IF($C134&gt;=1,COUNTIFS('R-8क'!$G$10:$G$1009,"&gt;=1",'R-8क'!$H$10:$H$1009,"&gt;="&amp;$E134,'R-8क'!$H$10:$H$1009,"&lt;="&amp;$F134),0),0)</f>
        <v>0</v>
      </c>
      <c s="284"/>
      <c r="W134" s="15">
        <f t="shared" si="5"/>
        <v>0</v>
      </c>
    </row>
    <row r="135" spans="2:23" ht="20.1" customHeight="1">
      <c r="B135" s="15">
        <f t="shared" si="4"/>
        <v>0</v>
      </c>
      <c s="283"/>
      <c s="284"/>
      <c s="282"/>
      <c s="282"/>
      <c s="281">
        <f>IFERROR(IF($C135&gt;=1,COUNTIFS('R-6'!$G$8:$G$920,"&gt;=1",'R-6'!$H$8:$H$920,"&gt;="&amp;$E135,'R-6'!$H$8:$H$920,"&lt;="&amp;$F135),0),0)</f>
        <v>0</v>
      </c>
      <c s="281">
        <f>IFERROR(IF($C135&gt;=1,COUNTIFS(#REF!,"&gt;=1",#REF!,"&gt;="&amp;$E135,#REF!,"&lt;="&amp;$F135),0),0)</f>
        <v>0</v>
      </c>
      <c s="281">
        <f>IFERROR(IF($C135&gt;=1,COUNTIFS('R-8'!$G$13:$G$1012,"&gt;=1",'R-8'!$H$13:$H$1012,"&gt;="&amp;$E135,'R-8'!$H$13:$H$1012,"&lt;="&amp;$F135),0),0)</f>
        <v>0</v>
      </c>
      <c s="281">
        <f>IFERROR(IF($C135&gt;=1,COUNTIFS('R-8क'!$G$10:$G$1009,"&gt;=1",'R-8क'!$H$10:$H$1009,"&gt;="&amp;$E135,'R-8क'!$H$10:$H$1009,"&lt;="&amp;$F135),0),0)</f>
        <v>0</v>
      </c>
      <c s="284"/>
      <c r="W135" s="15">
        <f t="shared" si="5"/>
        <v>0</v>
      </c>
    </row>
    <row r="136" spans="2:23" ht="20.1" customHeight="1">
      <c r="B136" s="15">
        <f t="shared" si="4"/>
        <v>0</v>
      </c>
      <c s="283"/>
      <c s="284"/>
      <c s="282"/>
      <c s="282"/>
      <c s="281">
        <f>IFERROR(IF($C136&gt;=1,COUNTIFS('R-6'!$G$8:$G$920,"&gt;=1",'R-6'!$H$8:$H$920,"&gt;="&amp;$E136,'R-6'!$H$8:$H$920,"&lt;="&amp;$F136),0),0)</f>
        <v>0</v>
      </c>
      <c s="281">
        <f>IFERROR(IF($C136&gt;=1,COUNTIFS(#REF!,"&gt;=1",#REF!,"&gt;="&amp;$E136,#REF!,"&lt;="&amp;$F136),0),0)</f>
        <v>0</v>
      </c>
      <c s="281">
        <f>IFERROR(IF($C136&gt;=1,COUNTIFS('R-8'!$G$13:$G$1012,"&gt;=1",'R-8'!$H$13:$H$1012,"&gt;="&amp;$E136,'R-8'!$H$13:$H$1012,"&lt;="&amp;$F136),0),0)</f>
        <v>0</v>
      </c>
      <c s="281">
        <f>IFERROR(IF($C136&gt;=1,COUNTIFS('R-8क'!$G$10:$G$1009,"&gt;=1",'R-8क'!$H$10:$H$1009,"&gt;="&amp;$E136,'R-8क'!$H$10:$H$1009,"&lt;="&amp;$F136),0),0)</f>
        <v>0</v>
      </c>
      <c s="284"/>
      <c r="W136" s="15">
        <f t="shared" si="5"/>
        <v>0</v>
      </c>
    </row>
    <row r="137" spans="2:23" ht="20.1" customHeight="1">
      <c r="B137" s="15">
        <f t="shared" si="4"/>
        <v>0</v>
      </c>
      <c s="283"/>
      <c s="284"/>
      <c s="282"/>
      <c s="282"/>
      <c s="281">
        <f>IFERROR(IF($C137&gt;=1,COUNTIFS('R-6'!$G$8:$G$920,"&gt;=1",'R-6'!$H$8:$H$920,"&gt;="&amp;$E137,'R-6'!$H$8:$H$920,"&lt;="&amp;$F137),0),0)</f>
        <v>0</v>
      </c>
      <c s="281">
        <f>IFERROR(IF($C137&gt;=1,COUNTIFS(#REF!,"&gt;=1",#REF!,"&gt;="&amp;$E137,#REF!,"&lt;="&amp;$F137),0),0)</f>
        <v>0</v>
      </c>
      <c s="281">
        <f>IFERROR(IF($C137&gt;=1,COUNTIFS('R-8'!$G$13:$G$1012,"&gt;=1",'R-8'!$H$13:$H$1012,"&gt;="&amp;$E137,'R-8'!$H$13:$H$1012,"&lt;="&amp;$F137),0),0)</f>
        <v>0</v>
      </c>
      <c s="281">
        <f>IFERROR(IF($C137&gt;=1,COUNTIFS('R-8क'!$G$10:$G$1009,"&gt;=1",'R-8क'!$H$10:$H$1009,"&gt;="&amp;$E137,'R-8क'!$H$10:$H$1009,"&lt;="&amp;$F137),0),0)</f>
        <v>0</v>
      </c>
      <c s="284"/>
      <c r="W137" s="15">
        <f t="shared" si="5"/>
        <v>0</v>
      </c>
    </row>
    <row r="138" spans="2:23" ht="20.1" customHeight="1">
      <c r="B138" s="15">
        <f t="shared" si="4"/>
        <v>0</v>
      </c>
      <c s="283"/>
      <c s="284"/>
      <c s="282"/>
      <c s="282"/>
      <c s="281">
        <f>IFERROR(IF($C138&gt;=1,COUNTIFS('R-6'!$G$8:$G$920,"&gt;=1",'R-6'!$H$8:$H$920,"&gt;="&amp;$E138,'R-6'!$H$8:$H$920,"&lt;="&amp;$F138),0),0)</f>
        <v>0</v>
      </c>
      <c s="281">
        <f>IFERROR(IF($C138&gt;=1,COUNTIFS(#REF!,"&gt;=1",#REF!,"&gt;="&amp;$E138,#REF!,"&lt;="&amp;$F138),0),0)</f>
        <v>0</v>
      </c>
      <c s="281">
        <f>IFERROR(IF($C138&gt;=1,COUNTIFS('R-8'!$G$13:$G$1012,"&gt;=1",'R-8'!$H$13:$H$1012,"&gt;="&amp;$E138,'R-8'!$H$13:$H$1012,"&lt;="&amp;$F138),0),0)</f>
        <v>0</v>
      </c>
      <c s="281">
        <f>IFERROR(IF($C138&gt;=1,COUNTIFS('R-8क'!$G$10:$G$1009,"&gt;=1",'R-8क'!$H$10:$H$1009,"&gt;="&amp;$E138,'R-8क'!$H$10:$H$1009,"&lt;="&amp;$F138),0),0)</f>
        <v>0</v>
      </c>
      <c s="284"/>
      <c r="W138" s="15">
        <f t="shared" si="5"/>
        <v>0</v>
      </c>
    </row>
    <row r="139" spans="2:23" ht="20.1" customHeight="1">
      <c r="B139" s="15">
        <f t="shared" si="4"/>
        <v>0</v>
      </c>
      <c s="283"/>
      <c s="284"/>
      <c s="282"/>
      <c s="282"/>
      <c s="281">
        <f>IFERROR(IF($C139&gt;=1,COUNTIFS('R-6'!$G$8:$G$920,"&gt;=1",'R-6'!$H$8:$H$920,"&gt;="&amp;$E139,'R-6'!$H$8:$H$920,"&lt;="&amp;$F139),0),0)</f>
        <v>0</v>
      </c>
      <c s="281">
        <f>IFERROR(IF($C139&gt;=1,COUNTIFS(#REF!,"&gt;=1",#REF!,"&gt;="&amp;$E139,#REF!,"&lt;="&amp;$F139),0),0)</f>
        <v>0</v>
      </c>
      <c s="281">
        <f>IFERROR(IF($C139&gt;=1,COUNTIFS('R-8'!$G$13:$G$1012,"&gt;=1",'R-8'!$H$13:$H$1012,"&gt;="&amp;$E139,'R-8'!$H$13:$H$1012,"&lt;="&amp;$F139),0),0)</f>
        <v>0</v>
      </c>
      <c s="281">
        <f>IFERROR(IF($C139&gt;=1,COUNTIFS('R-8क'!$G$10:$G$1009,"&gt;=1",'R-8क'!$H$10:$H$1009,"&gt;="&amp;$E139,'R-8क'!$H$10:$H$1009,"&lt;="&amp;$F139),0),0)</f>
        <v>0</v>
      </c>
      <c s="284"/>
      <c r="W139" s="15">
        <f t="shared" si="5"/>
        <v>0</v>
      </c>
    </row>
    <row r="140" spans="2:23" ht="20.1" customHeight="1">
      <c r="B140" s="15">
        <f t="shared" si="4"/>
        <v>0</v>
      </c>
      <c s="283"/>
      <c s="284"/>
      <c s="282"/>
      <c s="282"/>
      <c s="281">
        <f>IFERROR(IF($C140&gt;=1,COUNTIFS('R-6'!$G$8:$G$920,"&gt;=1",'R-6'!$H$8:$H$920,"&gt;="&amp;$E140,'R-6'!$H$8:$H$920,"&lt;="&amp;$F140),0),0)</f>
        <v>0</v>
      </c>
      <c s="281">
        <f>IFERROR(IF($C140&gt;=1,COUNTIFS(#REF!,"&gt;=1",#REF!,"&gt;="&amp;$E140,#REF!,"&lt;="&amp;$F140),0),0)</f>
        <v>0</v>
      </c>
      <c s="281">
        <f>IFERROR(IF($C140&gt;=1,COUNTIFS('R-8'!$G$13:$G$1012,"&gt;=1",'R-8'!$H$13:$H$1012,"&gt;="&amp;$E140,'R-8'!$H$13:$H$1012,"&lt;="&amp;$F140),0),0)</f>
        <v>0</v>
      </c>
      <c s="281">
        <f>IFERROR(IF($C140&gt;=1,COUNTIFS('R-8क'!$G$10:$G$1009,"&gt;=1",'R-8क'!$H$10:$H$1009,"&gt;="&amp;$E140,'R-8क'!$H$10:$H$1009,"&lt;="&amp;$F140),0),0)</f>
        <v>0</v>
      </c>
      <c s="284"/>
      <c r="W140" s="15">
        <f t="shared" si="5"/>
        <v>0</v>
      </c>
    </row>
    <row r="141" spans="2:23" ht="20.1" customHeight="1">
      <c r="B141" s="15">
        <f t="shared" si="4"/>
        <v>0</v>
      </c>
      <c s="283"/>
      <c s="284"/>
      <c s="282"/>
      <c s="282"/>
      <c s="281">
        <f>IFERROR(IF($C141&gt;=1,COUNTIFS('R-6'!$G$8:$G$920,"&gt;=1",'R-6'!$H$8:$H$920,"&gt;="&amp;$E141,'R-6'!$H$8:$H$920,"&lt;="&amp;$F141),0),0)</f>
        <v>0</v>
      </c>
      <c s="281">
        <f>IFERROR(IF($C141&gt;=1,COUNTIFS(#REF!,"&gt;=1",#REF!,"&gt;="&amp;$E141,#REF!,"&lt;="&amp;$F141),0),0)</f>
        <v>0</v>
      </c>
      <c s="281">
        <f>IFERROR(IF($C141&gt;=1,COUNTIFS('R-8'!$G$13:$G$1012,"&gt;=1",'R-8'!$H$13:$H$1012,"&gt;="&amp;$E141,'R-8'!$H$13:$H$1012,"&lt;="&amp;$F141),0),0)</f>
        <v>0</v>
      </c>
      <c s="281">
        <f>IFERROR(IF($C141&gt;=1,COUNTIFS('R-8क'!$G$10:$G$1009,"&gt;=1",'R-8क'!$H$10:$H$1009,"&gt;="&amp;$E141,'R-8क'!$H$10:$H$1009,"&lt;="&amp;$F141),0),0)</f>
        <v>0</v>
      </c>
      <c s="284"/>
      <c r="W141" s="15">
        <f t="shared" si="5"/>
        <v>0</v>
      </c>
    </row>
    <row r="142" spans="2:23" ht="20.1" customHeight="1">
      <c r="B142" s="15">
        <f t="shared" si="4"/>
        <v>0</v>
      </c>
      <c s="283"/>
      <c s="284"/>
      <c s="282"/>
      <c s="282"/>
      <c s="281">
        <f>IFERROR(IF($C142&gt;=1,COUNTIFS('R-6'!$G$8:$G$920,"&gt;=1",'R-6'!$H$8:$H$920,"&gt;="&amp;$E142,'R-6'!$H$8:$H$920,"&lt;="&amp;$F142),0),0)</f>
        <v>0</v>
      </c>
      <c s="281">
        <f>IFERROR(IF($C142&gt;=1,COUNTIFS(#REF!,"&gt;=1",#REF!,"&gt;="&amp;$E142,#REF!,"&lt;="&amp;$F142),0),0)</f>
        <v>0</v>
      </c>
      <c s="281">
        <f>IFERROR(IF($C142&gt;=1,COUNTIFS('R-8'!$G$13:$G$1012,"&gt;=1",'R-8'!$H$13:$H$1012,"&gt;="&amp;$E142,'R-8'!$H$13:$H$1012,"&lt;="&amp;$F142),0),0)</f>
        <v>0</v>
      </c>
      <c s="281">
        <f>IFERROR(IF($C142&gt;=1,COUNTIFS('R-8क'!$G$10:$G$1009,"&gt;=1",'R-8क'!$H$10:$H$1009,"&gt;="&amp;$E142,'R-8क'!$H$10:$H$1009,"&lt;="&amp;$F142),0),0)</f>
        <v>0</v>
      </c>
      <c s="284"/>
      <c r="W142" s="15">
        <f t="shared" si="5"/>
        <v>0</v>
      </c>
    </row>
    <row r="143" spans="2:23" ht="20.1" customHeight="1">
      <c r="B143" s="15">
        <f t="shared" si="4"/>
        <v>0</v>
      </c>
      <c s="283"/>
      <c s="284"/>
      <c s="282"/>
      <c s="282"/>
      <c s="281">
        <f>IFERROR(IF($C143&gt;=1,COUNTIFS('R-6'!$G$8:$G$920,"&gt;=1",'R-6'!$H$8:$H$920,"&gt;="&amp;$E143,'R-6'!$H$8:$H$920,"&lt;="&amp;$F143),0),0)</f>
        <v>0</v>
      </c>
      <c s="281">
        <f>IFERROR(IF($C143&gt;=1,COUNTIFS(#REF!,"&gt;=1",#REF!,"&gt;="&amp;$E143,#REF!,"&lt;="&amp;$F143),0),0)</f>
        <v>0</v>
      </c>
      <c s="281">
        <f>IFERROR(IF($C143&gt;=1,COUNTIFS('R-8'!$G$13:$G$1012,"&gt;=1",'R-8'!$H$13:$H$1012,"&gt;="&amp;$E143,'R-8'!$H$13:$H$1012,"&lt;="&amp;$F143),0),0)</f>
        <v>0</v>
      </c>
      <c s="281">
        <f>IFERROR(IF($C143&gt;=1,COUNTIFS('R-8क'!$G$10:$G$1009,"&gt;=1",'R-8क'!$H$10:$H$1009,"&gt;="&amp;$E143,'R-8क'!$H$10:$H$1009,"&lt;="&amp;$F143),0),0)</f>
        <v>0</v>
      </c>
      <c s="284"/>
      <c r="W143" s="15">
        <f t="shared" si="5"/>
        <v>0</v>
      </c>
    </row>
    <row r="144" spans="2:23" ht="20.1" customHeight="1">
      <c r="B144" s="15">
        <f t="shared" si="4"/>
        <v>0</v>
      </c>
      <c s="283"/>
      <c s="284"/>
      <c s="282"/>
      <c s="282"/>
      <c s="281">
        <f>IFERROR(IF($C144&gt;=1,COUNTIFS('R-6'!$G$8:$G$920,"&gt;=1",'R-6'!$H$8:$H$920,"&gt;="&amp;$E144,'R-6'!$H$8:$H$920,"&lt;="&amp;$F144),0),0)</f>
        <v>0</v>
      </c>
      <c s="281">
        <f>IFERROR(IF($C144&gt;=1,COUNTIFS(#REF!,"&gt;=1",#REF!,"&gt;="&amp;$E144,#REF!,"&lt;="&amp;$F144),0),0)</f>
        <v>0</v>
      </c>
      <c s="281">
        <f>IFERROR(IF($C144&gt;=1,COUNTIFS('R-8'!$G$13:$G$1012,"&gt;=1",'R-8'!$H$13:$H$1012,"&gt;="&amp;$E144,'R-8'!$H$13:$H$1012,"&lt;="&amp;$F144),0),0)</f>
        <v>0</v>
      </c>
      <c s="281">
        <f>IFERROR(IF($C144&gt;=1,COUNTIFS('R-8क'!$G$10:$G$1009,"&gt;=1",'R-8क'!$H$10:$H$1009,"&gt;="&amp;$E144,'R-8क'!$H$10:$H$1009,"&lt;="&amp;$F144),0),0)</f>
        <v>0</v>
      </c>
      <c s="284"/>
      <c r="W144" s="15">
        <f t="shared" si="5"/>
        <v>0</v>
      </c>
    </row>
    <row r="145" spans="2:23" ht="20.1" customHeight="1">
      <c r="B145" s="15">
        <f t="shared" si="4"/>
        <v>0</v>
      </c>
      <c s="283"/>
      <c s="284"/>
      <c s="282"/>
      <c s="282"/>
      <c s="281">
        <f>IFERROR(IF($C145&gt;=1,COUNTIFS('R-6'!$G$8:$G$920,"&gt;=1",'R-6'!$H$8:$H$920,"&gt;="&amp;$E145,'R-6'!$H$8:$H$920,"&lt;="&amp;$F145),0),0)</f>
        <v>0</v>
      </c>
      <c s="281">
        <f>IFERROR(IF($C145&gt;=1,COUNTIFS(#REF!,"&gt;=1",#REF!,"&gt;="&amp;$E145,#REF!,"&lt;="&amp;$F145),0),0)</f>
        <v>0</v>
      </c>
      <c s="281">
        <f>IFERROR(IF($C145&gt;=1,COUNTIFS('R-8'!$G$13:$G$1012,"&gt;=1",'R-8'!$H$13:$H$1012,"&gt;="&amp;$E145,'R-8'!$H$13:$H$1012,"&lt;="&amp;$F145),0),0)</f>
        <v>0</v>
      </c>
      <c s="281">
        <f>IFERROR(IF($C145&gt;=1,COUNTIFS('R-8क'!$G$10:$G$1009,"&gt;=1",'R-8क'!$H$10:$H$1009,"&gt;="&amp;$E145,'R-8क'!$H$10:$H$1009,"&lt;="&amp;$F145),0),0)</f>
        <v>0</v>
      </c>
      <c s="284"/>
      <c r="W145" s="15">
        <f t="shared" si="5"/>
        <v>0</v>
      </c>
    </row>
    <row r="146" spans="2:23" ht="20.1" customHeight="1">
      <c r="B146" s="15">
        <f t="shared" si="4"/>
        <v>0</v>
      </c>
      <c s="283"/>
      <c s="284"/>
      <c s="282"/>
      <c s="282"/>
      <c s="281">
        <f>IFERROR(IF($C146&gt;=1,COUNTIFS('R-6'!$G$8:$G$920,"&gt;=1",'R-6'!$H$8:$H$920,"&gt;="&amp;$E146,'R-6'!$H$8:$H$920,"&lt;="&amp;$F146),0),0)</f>
        <v>0</v>
      </c>
      <c s="281">
        <f>IFERROR(IF($C146&gt;=1,COUNTIFS(#REF!,"&gt;=1",#REF!,"&gt;="&amp;$E146,#REF!,"&lt;="&amp;$F146),0),0)</f>
        <v>0</v>
      </c>
      <c s="281">
        <f>IFERROR(IF($C146&gt;=1,COUNTIFS('R-8'!$G$13:$G$1012,"&gt;=1",'R-8'!$H$13:$H$1012,"&gt;="&amp;$E146,'R-8'!$H$13:$H$1012,"&lt;="&amp;$F146),0),0)</f>
        <v>0</v>
      </c>
      <c s="281">
        <f>IFERROR(IF($C146&gt;=1,COUNTIFS('R-8क'!$G$10:$G$1009,"&gt;=1",'R-8क'!$H$10:$H$1009,"&gt;="&amp;$E146,'R-8क'!$H$10:$H$1009,"&lt;="&amp;$F146),0),0)</f>
        <v>0</v>
      </c>
      <c s="284"/>
      <c r="W146" s="15">
        <f t="shared" si="5"/>
        <v>0</v>
      </c>
    </row>
    <row r="147" spans="2:23" ht="20.1" customHeight="1">
      <c r="B147" s="15">
        <f t="shared" si="4"/>
        <v>0</v>
      </c>
      <c s="283"/>
      <c s="284"/>
      <c s="282"/>
      <c s="282"/>
      <c s="281">
        <f>IFERROR(IF($C147&gt;=1,COUNTIFS('R-6'!$G$8:$G$920,"&gt;=1",'R-6'!$H$8:$H$920,"&gt;="&amp;$E147,'R-6'!$H$8:$H$920,"&lt;="&amp;$F147),0),0)</f>
        <v>0</v>
      </c>
      <c s="281">
        <f>IFERROR(IF($C147&gt;=1,COUNTIFS(#REF!,"&gt;=1",#REF!,"&gt;="&amp;$E147,#REF!,"&lt;="&amp;$F147),0),0)</f>
        <v>0</v>
      </c>
      <c s="281">
        <f>IFERROR(IF($C147&gt;=1,COUNTIFS('R-8'!$G$13:$G$1012,"&gt;=1",'R-8'!$H$13:$H$1012,"&gt;="&amp;$E147,'R-8'!$H$13:$H$1012,"&lt;="&amp;$F147),0),0)</f>
        <v>0</v>
      </c>
      <c s="281">
        <f>IFERROR(IF($C147&gt;=1,COUNTIFS('R-8क'!$G$10:$G$1009,"&gt;=1",'R-8क'!$H$10:$H$1009,"&gt;="&amp;$E147,'R-8क'!$H$10:$H$1009,"&lt;="&amp;$F147),0),0)</f>
        <v>0</v>
      </c>
      <c s="284"/>
      <c r="W147" s="15">
        <f t="shared" si="5"/>
        <v>0</v>
      </c>
    </row>
    <row r="148" spans="2:23" ht="20.1" customHeight="1">
      <c r="B148" s="15">
        <f t="shared" si="4"/>
        <v>0</v>
      </c>
      <c s="283"/>
      <c s="284"/>
      <c s="282"/>
      <c s="282"/>
      <c s="281">
        <f>IFERROR(IF($C148&gt;=1,COUNTIFS('R-6'!$G$8:$G$920,"&gt;=1",'R-6'!$H$8:$H$920,"&gt;="&amp;$E148,'R-6'!$H$8:$H$920,"&lt;="&amp;$F148),0),0)</f>
        <v>0</v>
      </c>
      <c s="281">
        <f>IFERROR(IF($C148&gt;=1,COUNTIFS(#REF!,"&gt;=1",#REF!,"&gt;="&amp;$E148,#REF!,"&lt;="&amp;$F148),0),0)</f>
        <v>0</v>
      </c>
      <c s="281">
        <f>IFERROR(IF($C148&gt;=1,COUNTIFS('R-8'!$G$13:$G$1012,"&gt;=1",'R-8'!$H$13:$H$1012,"&gt;="&amp;$E148,'R-8'!$H$13:$H$1012,"&lt;="&amp;$F148),0),0)</f>
        <v>0</v>
      </c>
      <c s="281">
        <f>IFERROR(IF($C148&gt;=1,COUNTIFS('R-8क'!$G$10:$G$1009,"&gt;=1",'R-8क'!$H$10:$H$1009,"&gt;="&amp;$E148,'R-8क'!$H$10:$H$1009,"&lt;="&amp;$F148),0),0)</f>
        <v>0</v>
      </c>
      <c s="284"/>
      <c r="W148" s="15">
        <f t="shared" si="5"/>
        <v>0</v>
      </c>
    </row>
    <row r="149" spans="2:23" ht="20.1" customHeight="1">
      <c r="B149" s="15">
        <f t="shared" si="4"/>
        <v>0</v>
      </c>
      <c s="283"/>
      <c s="284"/>
      <c s="282"/>
      <c s="282"/>
      <c s="281">
        <f>IFERROR(IF($C149&gt;=1,COUNTIFS('R-6'!$G$8:$G$920,"&gt;=1",'R-6'!$H$8:$H$920,"&gt;="&amp;$E149,'R-6'!$H$8:$H$920,"&lt;="&amp;$F149),0),0)</f>
        <v>0</v>
      </c>
      <c s="281">
        <f>IFERROR(IF($C149&gt;=1,COUNTIFS(#REF!,"&gt;=1",#REF!,"&gt;="&amp;$E149,#REF!,"&lt;="&amp;$F149),0),0)</f>
        <v>0</v>
      </c>
      <c s="281">
        <f>IFERROR(IF($C149&gt;=1,COUNTIFS('R-8'!$G$13:$G$1012,"&gt;=1",'R-8'!$H$13:$H$1012,"&gt;="&amp;$E149,'R-8'!$H$13:$H$1012,"&lt;="&amp;$F149),0),0)</f>
        <v>0</v>
      </c>
      <c s="281">
        <f>IFERROR(IF($C149&gt;=1,COUNTIFS('R-8क'!$G$10:$G$1009,"&gt;=1",'R-8क'!$H$10:$H$1009,"&gt;="&amp;$E149,'R-8क'!$H$10:$H$1009,"&lt;="&amp;$F149),0),0)</f>
        <v>0</v>
      </c>
      <c s="284"/>
      <c r="W149" s="15">
        <f t="shared" si="5"/>
        <v>0</v>
      </c>
    </row>
    <row r="150" spans="2:23" ht="20.1" customHeight="1">
      <c r="B150" s="15">
        <f t="shared" si="4"/>
        <v>0</v>
      </c>
      <c s="283"/>
      <c s="284"/>
      <c s="282"/>
      <c s="282"/>
      <c s="281">
        <f>IFERROR(IF($C150&gt;=1,COUNTIFS('R-6'!$G$8:$G$920,"&gt;=1",'R-6'!$H$8:$H$920,"&gt;="&amp;$E150,'R-6'!$H$8:$H$920,"&lt;="&amp;$F150),0),0)</f>
        <v>0</v>
      </c>
      <c s="281">
        <f>IFERROR(IF($C150&gt;=1,COUNTIFS(#REF!,"&gt;=1",#REF!,"&gt;="&amp;$E150,#REF!,"&lt;="&amp;$F150),0),0)</f>
        <v>0</v>
      </c>
      <c s="281">
        <f>IFERROR(IF($C150&gt;=1,COUNTIFS('R-8'!$G$13:$G$1012,"&gt;=1",'R-8'!$H$13:$H$1012,"&gt;="&amp;$E150,'R-8'!$H$13:$H$1012,"&lt;="&amp;$F150),0),0)</f>
        <v>0</v>
      </c>
      <c s="281">
        <f>IFERROR(IF($C150&gt;=1,COUNTIFS('R-8क'!$G$10:$G$1009,"&gt;=1",'R-8क'!$H$10:$H$1009,"&gt;="&amp;$E150,'R-8क'!$H$10:$H$1009,"&lt;="&amp;$F150),0),0)</f>
        <v>0</v>
      </c>
      <c s="284"/>
      <c r="W150" s="15">
        <f t="shared" si="5"/>
        <v>0</v>
      </c>
    </row>
    <row r="151" spans="2:23" ht="20.1" customHeight="1">
      <c r="B151" s="15">
        <f t="shared" si="4"/>
        <v>0</v>
      </c>
      <c s="283"/>
      <c s="284"/>
      <c s="282"/>
      <c s="282"/>
      <c s="281">
        <f>IFERROR(IF($C151&gt;=1,COUNTIFS('R-6'!$G$8:$G$920,"&gt;=1",'R-6'!$H$8:$H$920,"&gt;="&amp;$E151,'R-6'!$H$8:$H$920,"&lt;="&amp;$F151),0),0)</f>
        <v>0</v>
      </c>
      <c s="281">
        <f>IFERROR(IF($C151&gt;=1,COUNTIFS(#REF!,"&gt;=1",#REF!,"&gt;="&amp;$E151,#REF!,"&lt;="&amp;$F151),0),0)</f>
        <v>0</v>
      </c>
      <c s="281">
        <f>IFERROR(IF($C151&gt;=1,COUNTIFS('R-8'!$G$13:$G$1012,"&gt;=1",'R-8'!$H$13:$H$1012,"&gt;="&amp;$E151,'R-8'!$H$13:$H$1012,"&lt;="&amp;$F151),0),0)</f>
        <v>0</v>
      </c>
      <c s="281">
        <f>IFERROR(IF($C151&gt;=1,COUNTIFS('R-8क'!$G$10:$G$1009,"&gt;=1",'R-8क'!$H$10:$H$1009,"&gt;="&amp;$E151,'R-8क'!$H$10:$H$1009,"&lt;="&amp;$F151),0),0)</f>
        <v>0</v>
      </c>
      <c s="284"/>
      <c r="W151" s="15">
        <f t="shared" si="5"/>
        <v>0</v>
      </c>
    </row>
    <row r="152" spans="2:23" ht="20.1" customHeight="1">
      <c r="B152" s="15">
        <f t="shared" si="4"/>
        <v>0</v>
      </c>
      <c s="283"/>
      <c s="284"/>
      <c s="282"/>
      <c s="282"/>
      <c s="281">
        <f>IFERROR(IF($C152&gt;=1,COUNTIFS('R-6'!$G$8:$G$920,"&gt;=1",'R-6'!$H$8:$H$920,"&gt;="&amp;$E152,'R-6'!$H$8:$H$920,"&lt;="&amp;$F152),0),0)</f>
        <v>0</v>
      </c>
      <c s="281">
        <f>IFERROR(IF($C152&gt;=1,COUNTIFS(#REF!,"&gt;=1",#REF!,"&gt;="&amp;$E152,#REF!,"&lt;="&amp;$F152),0),0)</f>
        <v>0</v>
      </c>
      <c s="281">
        <f>IFERROR(IF($C152&gt;=1,COUNTIFS('R-8'!$G$13:$G$1012,"&gt;=1",'R-8'!$H$13:$H$1012,"&gt;="&amp;$E152,'R-8'!$H$13:$H$1012,"&lt;="&amp;$F152),0),0)</f>
        <v>0</v>
      </c>
      <c s="281">
        <f>IFERROR(IF($C152&gt;=1,COUNTIFS('R-8क'!$G$10:$G$1009,"&gt;=1",'R-8क'!$H$10:$H$1009,"&gt;="&amp;$E152,'R-8क'!$H$10:$H$1009,"&lt;="&amp;$F152),0),0)</f>
        <v>0</v>
      </c>
      <c s="284"/>
      <c r="W152" s="15">
        <f t="shared" si="5"/>
        <v>0</v>
      </c>
    </row>
    <row r="153" spans="2:23" ht="20.1" customHeight="1">
      <c r="B153" s="15">
        <f t="shared" si="4"/>
        <v>0</v>
      </c>
      <c s="283"/>
      <c s="284"/>
      <c s="282"/>
      <c s="282"/>
      <c s="281">
        <f>IFERROR(IF($C153&gt;=1,COUNTIFS('R-6'!$G$8:$G$920,"&gt;=1",'R-6'!$H$8:$H$920,"&gt;="&amp;$E153,'R-6'!$H$8:$H$920,"&lt;="&amp;$F153),0),0)</f>
        <v>0</v>
      </c>
      <c s="281">
        <f>IFERROR(IF($C153&gt;=1,COUNTIFS(#REF!,"&gt;=1",#REF!,"&gt;="&amp;$E153,#REF!,"&lt;="&amp;$F153),0),0)</f>
        <v>0</v>
      </c>
      <c s="281">
        <f>IFERROR(IF($C153&gt;=1,COUNTIFS('R-8'!$G$13:$G$1012,"&gt;=1",'R-8'!$H$13:$H$1012,"&gt;="&amp;$E153,'R-8'!$H$13:$H$1012,"&lt;="&amp;$F153),0),0)</f>
        <v>0</v>
      </c>
      <c s="281">
        <f>IFERROR(IF($C153&gt;=1,COUNTIFS('R-8क'!$G$10:$G$1009,"&gt;=1",'R-8क'!$H$10:$H$1009,"&gt;="&amp;$E153,'R-8क'!$H$10:$H$1009,"&lt;="&amp;$F153),0),0)</f>
        <v>0</v>
      </c>
      <c s="284"/>
      <c r="W153" s="15">
        <f t="shared" si="5"/>
        <v>0</v>
      </c>
    </row>
    <row r="154" spans="2:23" ht="20.1" customHeight="1">
      <c r="B154" s="15">
        <f t="shared" si="4"/>
        <v>0</v>
      </c>
      <c s="283"/>
      <c s="284"/>
      <c s="282"/>
      <c s="282"/>
      <c s="281">
        <f>IFERROR(IF($C154&gt;=1,COUNTIFS('R-6'!$G$8:$G$920,"&gt;=1",'R-6'!$H$8:$H$920,"&gt;="&amp;$E154,'R-6'!$H$8:$H$920,"&lt;="&amp;$F154),0),0)</f>
        <v>0</v>
      </c>
      <c s="281">
        <f>IFERROR(IF($C154&gt;=1,COUNTIFS(#REF!,"&gt;=1",#REF!,"&gt;="&amp;$E154,#REF!,"&lt;="&amp;$F154),0),0)</f>
        <v>0</v>
      </c>
      <c s="281">
        <f>IFERROR(IF($C154&gt;=1,COUNTIFS('R-8'!$G$13:$G$1012,"&gt;=1",'R-8'!$H$13:$H$1012,"&gt;="&amp;$E154,'R-8'!$H$13:$H$1012,"&lt;="&amp;$F154),0),0)</f>
        <v>0</v>
      </c>
      <c s="281">
        <f>IFERROR(IF($C154&gt;=1,COUNTIFS('R-8क'!$G$10:$G$1009,"&gt;=1",'R-8क'!$H$10:$H$1009,"&gt;="&amp;$E154,'R-8क'!$H$10:$H$1009,"&lt;="&amp;$F154),0),0)</f>
        <v>0</v>
      </c>
      <c s="284"/>
      <c r="W154" s="15">
        <f t="shared" si="5"/>
        <v>0</v>
      </c>
    </row>
    <row r="155" spans="2:23" ht="20.1" customHeight="1">
      <c r="B155" s="15">
        <f t="shared" si="4"/>
        <v>0</v>
      </c>
      <c s="283"/>
      <c s="284"/>
      <c s="282"/>
      <c s="282"/>
      <c s="281">
        <f>IFERROR(IF($C155&gt;=1,COUNTIFS('R-6'!$G$8:$G$920,"&gt;=1",'R-6'!$H$8:$H$920,"&gt;="&amp;$E155,'R-6'!$H$8:$H$920,"&lt;="&amp;$F155),0),0)</f>
        <v>0</v>
      </c>
      <c s="281">
        <f>IFERROR(IF($C155&gt;=1,COUNTIFS(#REF!,"&gt;=1",#REF!,"&gt;="&amp;$E155,#REF!,"&lt;="&amp;$F155),0),0)</f>
        <v>0</v>
      </c>
      <c s="281">
        <f>IFERROR(IF($C155&gt;=1,COUNTIFS('R-8'!$G$13:$G$1012,"&gt;=1",'R-8'!$H$13:$H$1012,"&gt;="&amp;$E155,'R-8'!$H$13:$H$1012,"&lt;="&amp;$F155),0),0)</f>
        <v>0</v>
      </c>
      <c s="281">
        <f>IFERROR(IF($C155&gt;=1,COUNTIFS('R-8क'!$G$10:$G$1009,"&gt;=1",'R-8क'!$H$10:$H$1009,"&gt;="&amp;$E155,'R-8क'!$H$10:$H$1009,"&lt;="&amp;$F155),0),0)</f>
        <v>0</v>
      </c>
      <c s="284"/>
      <c r="W155" s="15">
        <f t="shared" si="5"/>
        <v>0</v>
      </c>
    </row>
    <row r="156" spans="2:23" ht="20.1" customHeight="1">
      <c r="B156" s="15">
        <f t="shared" si="4"/>
        <v>0</v>
      </c>
      <c s="283"/>
      <c s="284"/>
      <c s="282"/>
      <c s="282"/>
      <c s="281">
        <f>IFERROR(IF($C156&gt;=1,COUNTIFS('R-6'!$G$8:$G$920,"&gt;=1",'R-6'!$H$8:$H$920,"&gt;="&amp;$E156,'R-6'!$H$8:$H$920,"&lt;="&amp;$F156),0),0)</f>
        <v>0</v>
      </c>
      <c s="281">
        <f>IFERROR(IF($C156&gt;=1,COUNTIFS(#REF!,"&gt;=1",#REF!,"&gt;="&amp;$E156,#REF!,"&lt;="&amp;$F156),0),0)</f>
        <v>0</v>
      </c>
      <c s="281">
        <f>IFERROR(IF($C156&gt;=1,COUNTIFS('R-8'!$G$13:$G$1012,"&gt;=1",'R-8'!$H$13:$H$1012,"&gt;="&amp;$E156,'R-8'!$H$13:$H$1012,"&lt;="&amp;$F156),0),0)</f>
        <v>0</v>
      </c>
      <c s="281">
        <f>IFERROR(IF($C156&gt;=1,COUNTIFS('R-8क'!$G$10:$G$1009,"&gt;=1",'R-8क'!$H$10:$H$1009,"&gt;="&amp;$E156,'R-8क'!$H$10:$H$1009,"&lt;="&amp;$F156),0),0)</f>
        <v>0</v>
      </c>
      <c s="284"/>
      <c r="W156" s="15">
        <f t="shared" si="5"/>
        <v>0</v>
      </c>
    </row>
    <row r="157" spans="2:23" ht="20.1" customHeight="1">
      <c r="B157" s="15">
        <f t="shared" si="4"/>
        <v>0</v>
      </c>
      <c s="283"/>
      <c s="284"/>
      <c s="282"/>
      <c s="282"/>
      <c s="281">
        <f>IFERROR(IF($C157&gt;=1,COUNTIFS('R-6'!$G$8:$G$920,"&gt;=1",'R-6'!$H$8:$H$920,"&gt;="&amp;$E157,'R-6'!$H$8:$H$920,"&lt;="&amp;$F157),0),0)</f>
        <v>0</v>
      </c>
      <c s="281">
        <f>IFERROR(IF($C157&gt;=1,COUNTIFS(#REF!,"&gt;=1",#REF!,"&gt;="&amp;$E157,#REF!,"&lt;="&amp;$F157),0),0)</f>
        <v>0</v>
      </c>
      <c s="281">
        <f>IFERROR(IF($C157&gt;=1,COUNTIFS('R-8'!$G$13:$G$1012,"&gt;=1",'R-8'!$H$13:$H$1012,"&gt;="&amp;$E157,'R-8'!$H$13:$H$1012,"&lt;="&amp;$F157),0),0)</f>
        <v>0</v>
      </c>
      <c s="281">
        <f>IFERROR(IF($C157&gt;=1,COUNTIFS('R-8क'!$G$10:$G$1009,"&gt;=1",'R-8क'!$H$10:$H$1009,"&gt;="&amp;$E157,'R-8क'!$H$10:$H$1009,"&lt;="&amp;$F157),0),0)</f>
        <v>0</v>
      </c>
      <c s="284"/>
      <c r="W157" s="15">
        <f t="shared" si="5"/>
        <v>0</v>
      </c>
    </row>
    <row r="158" spans="2:23" ht="20.1" customHeight="1">
      <c r="B158" s="15">
        <f t="shared" si="4"/>
        <v>0</v>
      </c>
      <c s="283"/>
      <c s="284"/>
      <c s="282"/>
      <c s="282"/>
      <c s="281">
        <f>IFERROR(IF($C158&gt;=1,COUNTIFS('R-6'!$G$8:$G$920,"&gt;=1",'R-6'!$H$8:$H$920,"&gt;="&amp;$E158,'R-6'!$H$8:$H$920,"&lt;="&amp;$F158),0),0)</f>
        <v>0</v>
      </c>
      <c s="281">
        <f>IFERROR(IF($C158&gt;=1,COUNTIFS(#REF!,"&gt;=1",#REF!,"&gt;="&amp;$E158,#REF!,"&lt;="&amp;$F158),0),0)</f>
        <v>0</v>
      </c>
      <c s="281">
        <f>IFERROR(IF($C158&gt;=1,COUNTIFS('R-8'!$G$13:$G$1012,"&gt;=1",'R-8'!$H$13:$H$1012,"&gt;="&amp;$E158,'R-8'!$H$13:$H$1012,"&lt;="&amp;$F158),0),0)</f>
        <v>0</v>
      </c>
      <c s="281">
        <f>IFERROR(IF($C158&gt;=1,COUNTIFS('R-8क'!$G$10:$G$1009,"&gt;=1",'R-8क'!$H$10:$H$1009,"&gt;="&amp;$E158,'R-8क'!$H$10:$H$1009,"&lt;="&amp;$F158),0),0)</f>
        <v>0</v>
      </c>
      <c s="284"/>
      <c r="W158" s="15">
        <f t="shared" si="5"/>
        <v>0</v>
      </c>
    </row>
    <row r="159" spans="2:23" ht="20.1" customHeight="1">
      <c r="B159" s="15">
        <f t="shared" si="4"/>
        <v>0</v>
      </c>
      <c s="283"/>
      <c s="284"/>
      <c s="282"/>
      <c s="282"/>
      <c s="281">
        <f>IFERROR(IF($C159&gt;=1,COUNTIFS('R-6'!$G$8:$G$920,"&gt;=1",'R-6'!$H$8:$H$920,"&gt;="&amp;$E159,'R-6'!$H$8:$H$920,"&lt;="&amp;$F159),0),0)</f>
        <v>0</v>
      </c>
      <c s="281">
        <f>IFERROR(IF($C159&gt;=1,COUNTIFS(#REF!,"&gt;=1",#REF!,"&gt;="&amp;$E159,#REF!,"&lt;="&amp;$F159),0),0)</f>
        <v>0</v>
      </c>
      <c s="281">
        <f>IFERROR(IF($C159&gt;=1,COUNTIFS('R-8'!$G$13:$G$1012,"&gt;=1",'R-8'!$H$13:$H$1012,"&gt;="&amp;$E159,'R-8'!$H$13:$H$1012,"&lt;="&amp;$F159),0),0)</f>
        <v>0</v>
      </c>
      <c s="281">
        <f>IFERROR(IF($C159&gt;=1,COUNTIFS('R-8क'!$G$10:$G$1009,"&gt;=1",'R-8क'!$H$10:$H$1009,"&gt;="&amp;$E159,'R-8क'!$H$10:$H$1009,"&lt;="&amp;$F159),0),0)</f>
        <v>0</v>
      </c>
      <c s="284"/>
      <c r="W159" s="15">
        <f t="shared" si="5"/>
        <v>0</v>
      </c>
    </row>
    <row r="160" spans="2:23" ht="20.1" customHeight="1">
      <c r="B160" s="15">
        <f t="shared" si="4"/>
        <v>0</v>
      </c>
      <c s="283"/>
      <c s="284"/>
      <c s="282"/>
      <c s="282"/>
      <c s="281">
        <f>IFERROR(IF($C160&gt;=1,COUNTIFS('R-6'!$G$8:$G$920,"&gt;=1",'R-6'!$H$8:$H$920,"&gt;="&amp;$E160,'R-6'!$H$8:$H$920,"&lt;="&amp;$F160),0),0)</f>
        <v>0</v>
      </c>
      <c s="281">
        <f>IFERROR(IF($C160&gt;=1,COUNTIFS(#REF!,"&gt;=1",#REF!,"&gt;="&amp;$E160,#REF!,"&lt;="&amp;$F160),0),0)</f>
        <v>0</v>
      </c>
      <c s="281">
        <f>IFERROR(IF($C160&gt;=1,COUNTIFS('R-8'!$G$13:$G$1012,"&gt;=1",'R-8'!$H$13:$H$1012,"&gt;="&amp;$E160,'R-8'!$H$13:$H$1012,"&lt;="&amp;$F160),0),0)</f>
        <v>0</v>
      </c>
      <c s="281">
        <f>IFERROR(IF($C160&gt;=1,COUNTIFS('R-8क'!$G$10:$G$1009,"&gt;=1",'R-8क'!$H$10:$H$1009,"&gt;="&amp;$E160,'R-8क'!$H$10:$H$1009,"&lt;="&amp;$F160),0),0)</f>
        <v>0</v>
      </c>
      <c s="284"/>
      <c r="W160" s="15">
        <f t="shared" si="5"/>
        <v>0</v>
      </c>
    </row>
    <row r="161" spans="2:23" ht="20.1" customHeight="1">
      <c r="B161" s="15">
        <f t="shared" si="4"/>
        <v>0</v>
      </c>
      <c s="283"/>
      <c s="284"/>
      <c s="282"/>
      <c s="282"/>
      <c s="281">
        <f>IFERROR(IF($C161&gt;=1,COUNTIFS('R-6'!$G$8:$G$920,"&gt;=1",'R-6'!$H$8:$H$920,"&gt;="&amp;$E161,'R-6'!$H$8:$H$920,"&lt;="&amp;$F161),0),0)</f>
        <v>0</v>
      </c>
      <c s="281">
        <f>IFERROR(IF($C161&gt;=1,COUNTIFS(#REF!,"&gt;=1",#REF!,"&gt;="&amp;$E161,#REF!,"&lt;="&amp;$F161),0),0)</f>
        <v>0</v>
      </c>
      <c s="281">
        <f>IFERROR(IF($C161&gt;=1,COUNTIFS('R-8'!$G$13:$G$1012,"&gt;=1",'R-8'!$H$13:$H$1012,"&gt;="&amp;$E161,'R-8'!$H$13:$H$1012,"&lt;="&amp;$F161),0),0)</f>
        <v>0</v>
      </c>
      <c s="281">
        <f>IFERROR(IF($C161&gt;=1,COUNTIFS('R-8क'!$G$10:$G$1009,"&gt;=1",'R-8क'!$H$10:$H$1009,"&gt;="&amp;$E161,'R-8क'!$H$10:$H$1009,"&lt;="&amp;$F161),0),0)</f>
        <v>0</v>
      </c>
      <c s="284"/>
      <c r="W161" s="15">
        <f t="shared" si="5"/>
        <v>0</v>
      </c>
    </row>
    <row r="162" spans="2:23" ht="20.1" customHeight="1">
      <c r="B162" s="15">
        <f t="shared" si="4"/>
        <v>0</v>
      </c>
      <c s="283"/>
      <c s="284"/>
      <c s="282"/>
      <c s="282"/>
      <c s="281">
        <f>IFERROR(IF($C162&gt;=1,COUNTIFS('R-6'!$G$8:$G$920,"&gt;=1",'R-6'!$H$8:$H$920,"&gt;="&amp;$E162,'R-6'!$H$8:$H$920,"&lt;="&amp;$F162),0),0)</f>
        <v>0</v>
      </c>
      <c s="281">
        <f>IFERROR(IF($C162&gt;=1,COUNTIFS(#REF!,"&gt;=1",#REF!,"&gt;="&amp;$E162,#REF!,"&lt;="&amp;$F162),0),0)</f>
        <v>0</v>
      </c>
      <c s="281">
        <f>IFERROR(IF($C162&gt;=1,COUNTIFS('R-8'!$G$13:$G$1012,"&gt;=1",'R-8'!$H$13:$H$1012,"&gt;="&amp;$E162,'R-8'!$H$13:$H$1012,"&lt;="&amp;$F162),0),0)</f>
        <v>0</v>
      </c>
      <c s="281">
        <f>IFERROR(IF($C162&gt;=1,COUNTIFS('R-8क'!$G$10:$G$1009,"&gt;=1",'R-8क'!$H$10:$H$1009,"&gt;="&amp;$E162,'R-8क'!$H$10:$H$1009,"&lt;="&amp;$F162),0),0)</f>
        <v>0</v>
      </c>
      <c s="284"/>
      <c r="W162" s="15">
        <f t="shared" si="5"/>
        <v>0</v>
      </c>
    </row>
    <row r="163" spans="2:23" ht="20.1" customHeight="1">
      <c r="B163" s="15">
        <f t="shared" si="4"/>
        <v>0</v>
      </c>
      <c s="283"/>
      <c s="284"/>
      <c s="282"/>
      <c s="282"/>
      <c s="281">
        <f>IFERROR(IF($C163&gt;=1,COUNTIFS('R-6'!$G$8:$G$920,"&gt;=1",'R-6'!$H$8:$H$920,"&gt;="&amp;$E163,'R-6'!$H$8:$H$920,"&lt;="&amp;$F163),0),0)</f>
        <v>0</v>
      </c>
      <c s="281">
        <f>IFERROR(IF($C163&gt;=1,COUNTIFS(#REF!,"&gt;=1",#REF!,"&gt;="&amp;$E163,#REF!,"&lt;="&amp;$F163),0),0)</f>
        <v>0</v>
      </c>
      <c s="281">
        <f>IFERROR(IF($C163&gt;=1,COUNTIFS('R-8'!$G$13:$G$1012,"&gt;=1",'R-8'!$H$13:$H$1012,"&gt;="&amp;$E163,'R-8'!$H$13:$H$1012,"&lt;="&amp;$F163),0),0)</f>
        <v>0</v>
      </c>
      <c s="281">
        <f>IFERROR(IF($C163&gt;=1,COUNTIFS('R-8क'!$G$10:$G$1009,"&gt;=1",'R-8क'!$H$10:$H$1009,"&gt;="&amp;$E163,'R-8क'!$H$10:$H$1009,"&lt;="&amp;$F163),0),0)</f>
        <v>0</v>
      </c>
      <c s="284"/>
      <c r="W163" s="15">
        <f t="shared" si="5"/>
        <v>0</v>
      </c>
    </row>
    <row r="164" spans="2:23" ht="20.1" customHeight="1">
      <c r="B164" s="15">
        <f t="shared" si="4"/>
        <v>0</v>
      </c>
      <c s="283"/>
      <c s="284"/>
      <c s="282"/>
      <c s="282"/>
      <c s="281">
        <f>IFERROR(IF($C164&gt;=1,COUNTIFS('R-6'!$G$8:$G$920,"&gt;=1",'R-6'!$H$8:$H$920,"&gt;="&amp;$E164,'R-6'!$H$8:$H$920,"&lt;="&amp;$F164),0),0)</f>
        <v>0</v>
      </c>
      <c s="281">
        <f>IFERROR(IF($C164&gt;=1,COUNTIFS(#REF!,"&gt;=1",#REF!,"&gt;="&amp;$E164,#REF!,"&lt;="&amp;$F164),0),0)</f>
        <v>0</v>
      </c>
      <c s="281">
        <f>IFERROR(IF($C164&gt;=1,COUNTIFS('R-8'!$G$13:$G$1012,"&gt;=1",'R-8'!$H$13:$H$1012,"&gt;="&amp;$E164,'R-8'!$H$13:$H$1012,"&lt;="&amp;$F164),0),0)</f>
        <v>0</v>
      </c>
      <c s="281">
        <f>IFERROR(IF($C164&gt;=1,COUNTIFS('R-8क'!$G$10:$G$1009,"&gt;=1",'R-8क'!$H$10:$H$1009,"&gt;="&amp;$E164,'R-8क'!$H$10:$H$1009,"&lt;="&amp;$F164),0),0)</f>
        <v>0</v>
      </c>
      <c s="284"/>
      <c r="W164" s="15">
        <f t="shared" si="5"/>
        <v>0</v>
      </c>
    </row>
    <row r="165" spans="2:23" ht="20.1" customHeight="1">
      <c r="B165" s="15">
        <f t="shared" si="4"/>
        <v>0</v>
      </c>
      <c s="283"/>
      <c s="284"/>
      <c s="282"/>
      <c s="282"/>
      <c s="281">
        <f>IFERROR(IF($C165&gt;=1,COUNTIFS('R-6'!$G$8:$G$920,"&gt;=1",'R-6'!$H$8:$H$920,"&gt;="&amp;$E165,'R-6'!$H$8:$H$920,"&lt;="&amp;$F165),0),0)</f>
        <v>0</v>
      </c>
      <c s="281">
        <f>IFERROR(IF($C165&gt;=1,COUNTIFS(#REF!,"&gt;=1",#REF!,"&gt;="&amp;$E165,#REF!,"&lt;="&amp;$F165),0),0)</f>
        <v>0</v>
      </c>
      <c s="281">
        <f>IFERROR(IF($C165&gt;=1,COUNTIFS('R-8'!$G$13:$G$1012,"&gt;=1",'R-8'!$H$13:$H$1012,"&gt;="&amp;$E165,'R-8'!$H$13:$H$1012,"&lt;="&amp;$F165),0),0)</f>
        <v>0</v>
      </c>
      <c s="281">
        <f>IFERROR(IF($C165&gt;=1,COUNTIFS('R-8क'!$G$10:$G$1009,"&gt;=1",'R-8क'!$H$10:$H$1009,"&gt;="&amp;$E165,'R-8क'!$H$10:$H$1009,"&lt;="&amp;$F165),0),0)</f>
        <v>0</v>
      </c>
      <c s="284"/>
      <c r="W165" s="15">
        <f t="shared" si="5"/>
        <v>0</v>
      </c>
    </row>
    <row r="166" spans="2:23" ht="20.1" customHeight="1">
      <c r="B166" s="15">
        <f t="shared" si="4"/>
        <v>0</v>
      </c>
      <c s="283"/>
      <c s="284"/>
      <c s="282"/>
      <c s="282"/>
      <c s="281">
        <f>IFERROR(IF($C166&gt;=1,COUNTIFS('R-6'!$G$8:$G$920,"&gt;=1",'R-6'!$H$8:$H$920,"&gt;="&amp;$E166,'R-6'!$H$8:$H$920,"&lt;="&amp;$F166),0),0)</f>
        <v>0</v>
      </c>
      <c s="281">
        <f>IFERROR(IF($C166&gt;=1,COUNTIFS(#REF!,"&gt;=1",#REF!,"&gt;="&amp;$E166,#REF!,"&lt;="&amp;$F166),0),0)</f>
        <v>0</v>
      </c>
      <c s="281">
        <f>IFERROR(IF($C166&gt;=1,COUNTIFS('R-8'!$G$13:$G$1012,"&gt;=1",'R-8'!$H$13:$H$1012,"&gt;="&amp;$E166,'R-8'!$H$13:$H$1012,"&lt;="&amp;$F166),0),0)</f>
        <v>0</v>
      </c>
      <c s="281">
        <f>IFERROR(IF($C166&gt;=1,COUNTIFS('R-8क'!$G$10:$G$1009,"&gt;=1",'R-8क'!$H$10:$H$1009,"&gt;="&amp;$E166,'R-8क'!$H$10:$H$1009,"&lt;="&amp;$F166),0),0)</f>
        <v>0</v>
      </c>
      <c s="284"/>
      <c r="W166" s="15">
        <f t="shared" si="5"/>
        <v>0</v>
      </c>
    </row>
    <row r="167" spans="2:23" ht="20.1" customHeight="1">
      <c r="B167" s="15">
        <f t="shared" si="4"/>
        <v>0</v>
      </c>
      <c s="283"/>
      <c s="284"/>
      <c s="282"/>
      <c s="282"/>
      <c s="281">
        <f>IFERROR(IF($C167&gt;=1,COUNTIFS('R-6'!$G$8:$G$920,"&gt;=1",'R-6'!$H$8:$H$920,"&gt;="&amp;$E167,'R-6'!$H$8:$H$920,"&lt;="&amp;$F167),0),0)</f>
        <v>0</v>
      </c>
      <c s="281">
        <f>IFERROR(IF($C167&gt;=1,COUNTIFS(#REF!,"&gt;=1",#REF!,"&gt;="&amp;$E167,#REF!,"&lt;="&amp;$F167),0),0)</f>
        <v>0</v>
      </c>
      <c s="281">
        <f>IFERROR(IF($C167&gt;=1,COUNTIFS('R-8'!$G$13:$G$1012,"&gt;=1",'R-8'!$H$13:$H$1012,"&gt;="&amp;$E167,'R-8'!$H$13:$H$1012,"&lt;="&amp;$F167),0),0)</f>
        <v>0</v>
      </c>
      <c s="281">
        <f>IFERROR(IF($C167&gt;=1,COUNTIFS('R-8क'!$G$10:$G$1009,"&gt;=1",'R-8क'!$H$10:$H$1009,"&gt;="&amp;$E167,'R-8क'!$H$10:$H$1009,"&lt;="&amp;$F167),0),0)</f>
        <v>0</v>
      </c>
      <c s="284"/>
      <c r="W167" s="15">
        <f t="shared" si="5"/>
        <v>0</v>
      </c>
    </row>
    <row r="168" spans="2:23" ht="20.1" customHeight="1">
      <c r="B168" s="15">
        <f t="shared" si="4"/>
        <v>0</v>
      </c>
      <c s="283"/>
      <c s="284"/>
      <c s="282"/>
      <c s="282"/>
      <c s="281">
        <f>IFERROR(IF($C168&gt;=1,COUNTIFS('R-6'!$G$8:$G$920,"&gt;=1",'R-6'!$H$8:$H$920,"&gt;="&amp;$E168,'R-6'!$H$8:$H$920,"&lt;="&amp;$F168),0),0)</f>
        <v>0</v>
      </c>
      <c s="281">
        <f>IFERROR(IF($C168&gt;=1,COUNTIFS(#REF!,"&gt;=1",#REF!,"&gt;="&amp;$E168,#REF!,"&lt;="&amp;$F168),0),0)</f>
        <v>0</v>
      </c>
      <c s="281">
        <f>IFERROR(IF($C168&gt;=1,COUNTIFS('R-8'!$G$13:$G$1012,"&gt;=1",'R-8'!$H$13:$H$1012,"&gt;="&amp;$E168,'R-8'!$H$13:$H$1012,"&lt;="&amp;$F168),0),0)</f>
        <v>0</v>
      </c>
      <c s="281">
        <f>IFERROR(IF($C168&gt;=1,COUNTIFS('R-8क'!$G$10:$G$1009,"&gt;=1",'R-8क'!$H$10:$H$1009,"&gt;="&amp;$E168,'R-8क'!$H$10:$H$1009,"&lt;="&amp;$F168),0),0)</f>
        <v>0</v>
      </c>
      <c s="284"/>
      <c r="W168" s="15">
        <f t="shared" si="5"/>
        <v>0</v>
      </c>
    </row>
    <row r="169" spans="2:23" ht="20.1" customHeight="1">
      <c r="B169" s="15">
        <f t="shared" si="4"/>
        <v>0</v>
      </c>
      <c s="283"/>
      <c s="284"/>
      <c s="282"/>
      <c s="282"/>
      <c s="281">
        <f>IFERROR(IF($C169&gt;=1,COUNTIFS('R-6'!$G$8:$G$920,"&gt;=1",'R-6'!$H$8:$H$920,"&gt;="&amp;$E169,'R-6'!$H$8:$H$920,"&lt;="&amp;$F169),0),0)</f>
        <v>0</v>
      </c>
      <c s="281">
        <f>IFERROR(IF($C169&gt;=1,COUNTIFS(#REF!,"&gt;=1",#REF!,"&gt;="&amp;$E169,#REF!,"&lt;="&amp;$F169),0),0)</f>
        <v>0</v>
      </c>
      <c s="281">
        <f>IFERROR(IF($C169&gt;=1,COUNTIFS('R-8'!$G$13:$G$1012,"&gt;=1",'R-8'!$H$13:$H$1012,"&gt;="&amp;$E169,'R-8'!$H$13:$H$1012,"&lt;="&amp;$F169),0),0)</f>
        <v>0</v>
      </c>
      <c s="281">
        <f>IFERROR(IF($C169&gt;=1,COUNTIFS('R-8क'!$G$10:$G$1009,"&gt;=1",'R-8क'!$H$10:$H$1009,"&gt;="&amp;$E169,'R-8क'!$H$10:$H$1009,"&lt;="&amp;$F169),0),0)</f>
        <v>0</v>
      </c>
      <c s="284"/>
      <c r="W169" s="15">
        <f t="shared" si="5"/>
        <v>0</v>
      </c>
    </row>
    <row r="170" spans="2:23" ht="20.1" customHeight="1">
      <c r="B170" s="15">
        <f t="shared" si="4"/>
        <v>0</v>
      </c>
      <c s="283"/>
      <c s="284"/>
      <c s="282"/>
      <c s="282"/>
      <c s="281">
        <f>IFERROR(IF($C170&gt;=1,COUNTIFS('R-6'!$G$8:$G$920,"&gt;=1",'R-6'!$H$8:$H$920,"&gt;="&amp;$E170,'R-6'!$H$8:$H$920,"&lt;="&amp;$F170),0),0)</f>
        <v>0</v>
      </c>
      <c s="281">
        <f>IFERROR(IF($C170&gt;=1,COUNTIFS(#REF!,"&gt;=1",#REF!,"&gt;="&amp;$E170,#REF!,"&lt;="&amp;$F170),0),0)</f>
        <v>0</v>
      </c>
      <c s="281">
        <f>IFERROR(IF($C170&gt;=1,COUNTIFS('R-8'!$G$13:$G$1012,"&gt;=1",'R-8'!$H$13:$H$1012,"&gt;="&amp;$E170,'R-8'!$H$13:$H$1012,"&lt;="&amp;$F170),0),0)</f>
        <v>0</v>
      </c>
      <c s="281">
        <f>IFERROR(IF($C170&gt;=1,COUNTIFS('R-8क'!$G$10:$G$1009,"&gt;=1",'R-8क'!$H$10:$H$1009,"&gt;="&amp;$E170,'R-8क'!$H$10:$H$1009,"&lt;="&amp;$F170),0),0)</f>
        <v>0</v>
      </c>
      <c s="284"/>
      <c r="W170" s="15">
        <f t="shared" si="5"/>
        <v>0</v>
      </c>
    </row>
    <row r="171" spans="2:23" ht="20.1" customHeight="1">
      <c r="B171" s="15">
        <f t="shared" si="4"/>
        <v>0</v>
      </c>
      <c s="283"/>
      <c s="284"/>
      <c s="282"/>
      <c s="282"/>
      <c s="281">
        <f>IFERROR(IF($C171&gt;=1,COUNTIFS('R-6'!$G$8:$G$920,"&gt;=1",'R-6'!$H$8:$H$920,"&gt;="&amp;$E171,'R-6'!$H$8:$H$920,"&lt;="&amp;$F171),0),0)</f>
        <v>0</v>
      </c>
      <c s="281">
        <f>IFERROR(IF($C171&gt;=1,COUNTIFS(#REF!,"&gt;=1",#REF!,"&gt;="&amp;$E171,#REF!,"&lt;="&amp;$F171),0),0)</f>
        <v>0</v>
      </c>
      <c s="281">
        <f>IFERROR(IF($C171&gt;=1,COUNTIFS('R-8'!$G$13:$G$1012,"&gt;=1",'R-8'!$H$13:$H$1012,"&gt;="&amp;$E171,'R-8'!$H$13:$H$1012,"&lt;="&amp;$F171),0),0)</f>
        <v>0</v>
      </c>
      <c s="281">
        <f>IFERROR(IF($C171&gt;=1,COUNTIFS('R-8क'!$G$10:$G$1009,"&gt;=1",'R-8क'!$H$10:$H$1009,"&gt;="&amp;$E171,'R-8क'!$H$10:$H$1009,"&lt;="&amp;$F171),0),0)</f>
        <v>0</v>
      </c>
      <c s="284"/>
      <c r="W171" s="15">
        <f t="shared" si="5"/>
        <v>0</v>
      </c>
    </row>
    <row r="172" spans="2:23" ht="20.1" customHeight="1">
      <c r="B172" s="15">
        <f t="shared" si="4"/>
        <v>0</v>
      </c>
      <c s="283"/>
      <c s="284"/>
      <c s="282"/>
      <c s="282"/>
      <c s="281">
        <f>IFERROR(IF($C172&gt;=1,COUNTIFS('R-6'!$G$8:$G$920,"&gt;=1",'R-6'!$H$8:$H$920,"&gt;="&amp;$E172,'R-6'!$H$8:$H$920,"&lt;="&amp;$F172),0),0)</f>
        <v>0</v>
      </c>
      <c s="281">
        <f>IFERROR(IF($C172&gt;=1,COUNTIFS(#REF!,"&gt;=1",#REF!,"&gt;="&amp;$E172,#REF!,"&lt;="&amp;$F172),0),0)</f>
        <v>0</v>
      </c>
      <c s="281">
        <f>IFERROR(IF($C172&gt;=1,COUNTIFS('R-8'!$G$13:$G$1012,"&gt;=1",'R-8'!$H$13:$H$1012,"&gt;="&amp;$E172,'R-8'!$H$13:$H$1012,"&lt;="&amp;$F172),0),0)</f>
        <v>0</v>
      </c>
      <c s="281">
        <f>IFERROR(IF($C172&gt;=1,COUNTIFS('R-8क'!$G$10:$G$1009,"&gt;=1",'R-8क'!$H$10:$H$1009,"&gt;="&amp;$E172,'R-8क'!$H$10:$H$1009,"&lt;="&amp;$F172),0),0)</f>
        <v>0</v>
      </c>
      <c s="284"/>
      <c r="W172" s="15">
        <f t="shared" si="5"/>
        <v>0</v>
      </c>
    </row>
    <row r="173" spans="2:23" ht="20.1" customHeight="1">
      <c r="B173" s="15">
        <f t="shared" si="4"/>
        <v>0</v>
      </c>
      <c s="283"/>
      <c s="284"/>
      <c s="282"/>
      <c s="282"/>
      <c s="281">
        <f>IFERROR(IF($C173&gt;=1,COUNTIFS('R-6'!$G$8:$G$920,"&gt;=1",'R-6'!$H$8:$H$920,"&gt;="&amp;$E173,'R-6'!$H$8:$H$920,"&lt;="&amp;$F173),0),0)</f>
        <v>0</v>
      </c>
      <c s="281">
        <f>IFERROR(IF($C173&gt;=1,COUNTIFS(#REF!,"&gt;=1",#REF!,"&gt;="&amp;$E173,#REF!,"&lt;="&amp;$F173),0),0)</f>
        <v>0</v>
      </c>
      <c s="281">
        <f>IFERROR(IF($C173&gt;=1,COUNTIFS('R-8'!$G$13:$G$1012,"&gt;=1",'R-8'!$H$13:$H$1012,"&gt;="&amp;$E173,'R-8'!$H$13:$H$1012,"&lt;="&amp;$F173),0),0)</f>
        <v>0</v>
      </c>
      <c s="281">
        <f>IFERROR(IF($C173&gt;=1,COUNTIFS('R-8क'!$G$10:$G$1009,"&gt;=1",'R-8क'!$H$10:$H$1009,"&gt;="&amp;$E173,'R-8क'!$H$10:$H$1009,"&lt;="&amp;$F173),0),0)</f>
        <v>0</v>
      </c>
      <c s="284"/>
      <c r="W173" s="15">
        <f t="shared" si="5"/>
        <v>0</v>
      </c>
    </row>
    <row r="174" spans="2:23" ht="20.1" customHeight="1">
      <c r="B174" s="15">
        <f t="shared" si="4"/>
        <v>0</v>
      </c>
      <c s="283"/>
      <c s="284"/>
      <c s="282"/>
      <c s="282"/>
      <c s="281">
        <f>IFERROR(IF($C174&gt;=1,COUNTIFS('R-6'!$G$8:$G$920,"&gt;=1",'R-6'!$H$8:$H$920,"&gt;="&amp;$E174,'R-6'!$H$8:$H$920,"&lt;="&amp;$F174),0),0)</f>
        <v>0</v>
      </c>
      <c s="281">
        <f>IFERROR(IF($C174&gt;=1,COUNTIFS(#REF!,"&gt;=1",#REF!,"&gt;="&amp;$E174,#REF!,"&lt;="&amp;$F174),0),0)</f>
        <v>0</v>
      </c>
      <c s="281">
        <f>IFERROR(IF($C174&gt;=1,COUNTIFS('R-8'!$G$13:$G$1012,"&gt;=1",'R-8'!$H$13:$H$1012,"&gt;="&amp;$E174,'R-8'!$H$13:$H$1012,"&lt;="&amp;$F174),0),0)</f>
        <v>0</v>
      </c>
      <c s="281">
        <f>IFERROR(IF($C174&gt;=1,COUNTIFS('R-8क'!$G$10:$G$1009,"&gt;=1",'R-8क'!$H$10:$H$1009,"&gt;="&amp;$E174,'R-8क'!$H$10:$H$1009,"&lt;="&amp;$F174),0),0)</f>
        <v>0</v>
      </c>
      <c s="284"/>
      <c r="W174" s="15">
        <f t="shared" si="5"/>
        <v>0</v>
      </c>
    </row>
    <row r="175" spans="2:23" ht="20.1" customHeight="1">
      <c r="B175" s="15">
        <f t="shared" si="4"/>
        <v>0</v>
      </c>
      <c s="283"/>
      <c s="284"/>
      <c s="282"/>
      <c s="282"/>
      <c s="281">
        <f>IFERROR(IF($C175&gt;=1,COUNTIFS('R-6'!$G$8:$G$920,"&gt;=1",'R-6'!$H$8:$H$920,"&gt;="&amp;$E175,'R-6'!$H$8:$H$920,"&lt;="&amp;$F175),0),0)</f>
        <v>0</v>
      </c>
      <c s="281">
        <f>IFERROR(IF($C175&gt;=1,COUNTIFS(#REF!,"&gt;=1",#REF!,"&gt;="&amp;$E175,#REF!,"&lt;="&amp;$F175),0),0)</f>
        <v>0</v>
      </c>
      <c s="281">
        <f>IFERROR(IF($C175&gt;=1,COUNTIFS('R-8'!$G$13:$G$1012,"&gt;=1",'R-8'!$H$13:$H$1012,"&gt;="&amp;$E175,'R-8'!$H$13:$H$1012,"&lt;="&amp;$F175),0),0)</f>
        <v>0</v>
      </c>
      <c s="281">
        <f>IFERROR(IF($C175&gt;=1,COUNTIFS('R-8क'!$G$10:$G$1009,"&gt;=1",'R-8क'!$H$10:$H$1009,"&gt;="&amp;$E175,'R-8क'!$H$10:$H$1009,"&lt;="&amp;$F175),0),0)</f>
        <v>0</v>
      </c>
      <c s="284"/>
      <c r="W175" s="15">
        <f t="shared" si="5"/>
        <v>0</v>
      </c>
    </row>
    <row r="176" spans="2:23" ht="20.1" customHeight="1">
      <c r="B176" s="15">
        <f t="shared" si="4"/>
        <v>0</v>
      </c>
      <c s="283"/>
      <c s="284"/>
      <c s="282"/>
      <c s="282"/>
      <c s="281">
        <f>IFERROR(IF($C176&gt;=1,COUNTIFS('R-6'!$G$8:$G$920,"&gt;=1",'R-6'!$H$8:$H$920,"&gt;="&amp;$E176,'R-6'!$H$8:$H$920,"&lt;="&amp;$F176),0),0)</f>
        <v>0</v>
      </c>
      <c s="281">
        <f>IFERROR(IF($C176&gt;=1,COUNTIFS(#REF!,"&gt;=1",#REF!,"&gt;="&amp;$E176,#REF!,"&lt;="&amp;$F176),0),0)</f>
        <v>0</v>
      </c>
      <c s="281">
        <f>IFERROR(IF($C176&gt;=1,COUNTIFS('R-8'!$G$13:$G$1012,"&gt;=1",'R-8'!$H$13:$H$1012,"&gt;="&amp;$E176,'R-8'!$H$13:$H$1012,"&lt;="&amp;$F176),0),0)</f>
        <v>0</v>
      </c>
      <c s="281">
        <f>IFERROR(IF($C176&gt;=1,COUNTIFS('R-8क'!$G$10:$G$1009,"&gt;=1",'R-8क'!$H$10:$H$1009,"&gt;="&amp;$E176,'R-8क'!$H$10:$H$1009,"&lt;="&amp;$F176),0),0)</f>
        <v>0</v>
      </c>
      <c s="284"/>
      <c r="W176" s="15">
        <f t="shared" si="5"/>
        <v>0</v>
      </c>
    </row>
    <row r="177" spans="2:23" ht="20.1" customHeight="1">
      <c r="B177" s="15">
        <f t="shared" si="4"/>
        <v>0</v>
      </c>
      <c s="283"/>
      <c s="284"/>
      <c s="282"/>
      <c s="282"/>
      <c s="281">
        <f>IFERROR(IF($C177&gt;=1,COUNTIFS('R-6'!$G$8:$G$920,"&gt;=1",'R-6'!$H$8:$H$920,"&gt;="&amp;$E177,'R-6'!$H$8:$H$920,"&lt;="&amp;$F177),0),0)</f>
        <v>0</v>
      </c>
      <c s="281">
        <f>IFERROR(IF($C177&gt;=1,COUNTIFS(#REF!,"&gt;=1",#REF!,"&gt;="&amp;$E177,#REF!,"&lt;="&amp;$F177),0),0)</f>
        <v>0</v>
      </c>
      <c s="281">
        <f>IFERROR(IF($C177&gt;=1,COUNTIFS('R-8'!$G$13:$G$1012,"&gt;=1",'R-8'!$H$13:$H$1012,"&gt;="&amp;$E177,'R-8'!$H$13:$H$1012,"&lt;="&amp;$F177),0),0)</f>
        <v>0</v>
      </c>
      <c s="281">
        <f>IFERROR(IF($C177&gt;=1,COUNTIFS('R-8क'!$G$10:$G$1009,"&gt;=1",'R-8क'!$H$10:$H$1009,"&gt;="&amp;$E177,'R-8क'!$H$10:$H$1009,"&lt;="&amp;$F177),0),0)</f>
        <v>0</v>
      </c>
      <c s="284"/>
      <c r="W177" s="15">
        <f t="shared" si="5"/>
        <v>0</v>
      </c>
    </row>
    <row r="178" spans="2:23" ht="20.1" customHeight="1">
      <c r="B178" s="15">
        <f t="shared" si="4"/>
        <v>0</v>
      </c>
      <c s="283"/>
      <c s="284"/>
      <c s="282"/>
      <c s="282"/>
      <c s="281">
        <f>IFERROR(IF($C178&gt;=1,COUNTIFS('R-6'!$G$8:$G$920,"&gt;=1",'R-6'!$H$8:$H$920,"&gt;="&amp;$E178,'R-6'!$H$8:$H$920,"&lt;="&amp;$F178),0),0)</f>
        <v>0</v>
      </c>
      <c s="281">
        <f>IFERROR(IF($C178&gt;=1,COUNTIFS(#REF!,"&gt;=1",#REF!,"&gt;="&amp;$E178,#REF!,"&lt;="&amp;$F178),0),0)</f>
        <v>0</v>
      </c>
      <c s="281">
        <f>IFERROR(IF($C178&gt;=1,COUNTIFS('R-8'!$G$13:$G$1012,"&gt;=1",'R-8'!$H$13:$H$1012,"&gt;="&amp;$E178,'R-8'!$H$13:$H$1012,"&lt;="&amp;$F178),0),0)</f>
        <v>0</v>
      </c>
      <c s="281">
        <f>IFERROR(IF($C178&gt;=1,COUNTIFS('R-8क'!$G$10:$G$1009,"&gt;=1",'R-8क'!$H$10:$H$1009,"&gt;="&amp;$E178,'R-8क'!$H$10:$H$1009,"&lt;="&amp;$F178),0),0)</f>
        <v>0</v>
      </c>
      <c s="284"/>
      <c r="W178" s="15">
        <f t="shared" si="5"/>
        <v>0</v>
      </c>
    </row>
    <row r="179" spans="2:23" ht="20.1" customHeight="1">
      <c r="B179" s="15">
        <f t="shared" si="4"/>
        <v>0</v>
      </c>
      <c s="283"/>
      <c s="284"/>
      <c s="282"/>
      <c s="282"/>
      <c s="281">
        <f>IFERROR(IF($C179&gt;=1,COUNTIFS('R-6'!$G$8:$G$920,"&gt;=1",'R-6'!$H$8:$H$920,"&gt;="&amp;$E179,'R-6'!$H$8:$H$920,"&lt;="&amp;$F179),0),0)</f>
        <v>0</v>
      </c>
      <c s="281">
        <f>IFERROR(IF($C179&gt;=1,COUNTIFS(#REF!,"&gt;=1",#REF!,"&gt;="&amp;$E179,#REF!,"&lt;="&amp;$F179),0),0)</f>
        <v>0</v>
      </c>
      <c s="281">
        <f>IFERROR(IF($C179&gt;=1,COUNTIFS('R-8'!$G$13:$G$1012,"&gt;=1",'R-8'!$H$13:$H$1012,"&gt;="&amp;$E179,'R-8'!$H$13:$H$1012,"&lt;="&amp;$F179),0),0)</f>
        <v>0</v>
      </c>
      <c s="281">
        <f>IFERROR(IF($C179&gt;=1,COUNTIFS('R-8क'!$G$10:$G$1009,"&gt;=1",'R-8क'!$H$10:$H$1009,"&gt;="&amp;$E179,'R-8क'!$H$10:$H$1009,"&lt;="&amp;$F179),0),0)</f>
        <v>0</v>
      </c>
      <c s="284"/>
      <c r="W179" s="15">
        <f t="shared" si="5"/>
        <v>0</v>
      </c>
    </row>
    <row r="180" spans="2:23" ht="20.1" customHeight="1">
      <c r="B180" s="15">
        <f t="shared" si="4"/>
        <v>0</v>
      </c>
      <c s="283"/>
      <c s="284"/>
      <c s="282"/>
      <c s="282"/>
      <c s="281">
        <f>IFERROR(IF($C180&gt;=1,COUNTIFS('R-6'!$G$8:$G$920,"&gt;=1",'R-6'!$H$8:$H$920,"&gt;="&amp;$E180,'R-6'!$H$8:$H$920,"&lt;="&amp;$F180),0),0)</f>
        <v>0</v>
      </c>
      <c s="281">
        <f>IFERROR(IF($C180&gt;=1,COUNTIFS(#REF!,"&gt;=1",#REF!,"&gt;="&amp;$E180,#REF!,"&lt;="&amp;$F180),0),0)</f>
        <v>0</v>
      </c>
      <c s="281">
        <f>IFERROR(IF($C180&gt;=1,COUNTIFS('R-8'!$G$13:$G$1012,"&gt;=1",'R-8'!$H$13:$H$1012,"&gt;="&amp;$E180,'R-8'!$H$13:$H$1012,"&lt;="&amp;$F180),0),0)</f>
        <v>0</v>
      </c>
      <c s="281">
        <f>IFERROR(IF($C180&gt;=1,COUNTIFS('R-8क'!$G$10:$G$1009,"&gt;=1",'R-8क'!$H$10:$H$1009,"&gt;="&amp;$E180,'R-8क'!$H$10:$H$1009,"&lt;="&amp;$F180),0),0)</f>
        <v>0</v>
      </c>
      <c s="284"/>
      <c r="W180" s="15">
        <f t="shared" si="5"/>
        <v>0</v>
      </c>
    </row>
    <row r="181" spans="2:23" ht="20.1" customHeight="1">
      <c r="B181" s="15">
        <f t="shared" si="4"/>
        <v>0</v>
      </c>
      <c s="283"/>
      <c s="284"/>
      <c s="282"/>
      <c s="282"/>
      <c s="281">
        <f>IFERROR(IF($C181&gt;=1,COUNTIFS('R-6'!$G$8:$G$920,"&gt;=1",'R-6'!$H$8:$H$920,"&gt;="&amp;$E181,'R-6'!$H$8:$H$920,"&lt;="&amp;$F181),0),0)</f>
        <v>0</v>
      </c>
      <c s="281">
        <f>IFERROR(IF($C181&gt;=1,COUNTIFS(#REF!,"&gt;=1",#REF!,"&gt;="&amp;$E181,#REF!,"&lt;="&amp;$F181),0),0)</f>
        <v>0</v>
      </c>
      <c s="281">
        <f>IFERROR(IF($C181&gt;=1,COUNTIFS('R-8'!$G$13:$G$1012,"&gt;=1",'R-8'!$H$13:$H$1012,"&gt;="&amp;$E181,'R-8'!$H$13:$H$1012,"&lt;="&amp;$F181),0),0)</f>
        <v>0</v>
      </c>
      <c s="281">
        <f>IFERROR(IF($C181&gt;=1,COUNTIFS('R-8क'!$G$10:$G$1009,"&gt;=1",'R-8क'!$H$10:$H$1009,"&gt;="&amp;$E181,'R-8क'!$H$10:$H$1009,"&lt;="&amp;$F181),0),0)</f>
        <v>0</v>
      </c>
      <c s="284"/>
      <c r="W181" s="15">
        <f t="shared" si="5"/>
        <v>0</v>
      </c>
    </row>
    <row r="182" spans="2:23" ht="20.1" customHeight="1">
      <c r="B182" s="15">
        <f t="shared" si="4"/>
        <v>0</v>
      </c>
      <c s="283"/>
      <c s="284"/>
      <c s="282"/>
      <c s="282"/>
      <c s="281">
        <f>IFERROR(IF($C182&gt;=1,COUNTIFS('R-6'!$G$8:$G$920,"&gt;=1",'R-6'!$H$8:$H$920,"&gt;="&amp;$E182,'R-6'!$H$8:$H$920,"&lt;="&amp;$F182),0),0)</f>
        <v>0</v>
      </c>
      <c s="281">
        <f>IFERROR(IF($C182&gt;=1,COUNTIFS(#REF!,"&gt;=1",#REF!,"&gt;="&amp;$E182,#REF!,"&lt;="&amp;$F182),0),0)</f>
        <v>0</v>
      </c>
      <c s="281">
        <f>IFERROR(IF($C182&gt;=1,COUNTIFS('R-8'!$G$13:$G$1012,"&gt;=1",'R-8'!$H$13:$H$1012,"&gt;="&amp;$E182,'R-8'!$H$13:$H$1012,"&lt;="&amp;$F182),0),0)</f>
        <v>0</v>
      </c>
      <c s="281">
        <f>IFERROR(IF($C182&gt;=1,COUNTIFS('R-8क'!$G$10:$G$1009,"&gt;=1",'R-8क'!$H$10:$H$1009,"&gt;="&amp;$E182,'R-8क'!$H$10:$H$1009,"&lt;="&amp;$F182),0),0)</f>
        <v>0</v>
      </c>
      <c s="284"/>
      <c r="W182" s="15">
        <f t="shared" si="5"/>
        <v>0</v>
      </c>
    </row>
    <row r="183" spans="2:23" ht="20.1" customHeight="1">
      <c r="B183" s="15">
        <f t="shared" si="4"/>
        <v>0</v>
      </c>
      <c s="283"/>
      <c s="284"/>
      <c s="282"/>
      <c s="282"/>
      <c s="281">
        <f>IFERROR(IF($C183&gt;=1,COUNTIFS('R-6'!$G$8:$G$920,"&gt;=1",'R-6'!$H$8:$H$920,"&gt;="&amp;$E183,'R-6'!$H$8:$H$920,"&lt;="&amp;$F183),0),0)</f>
        <v>0</v>
      </c>
      <c s="281">
        <f>IFERROR(IF($C183&gt;=1,COUNTIFS(#REF!,"&gt;=1",#REF!,"&gt;="&amp;$E183,#REF!,"&lt;="&amp;$F183),0),0)</f>
        <v>0</v>
      </c>
      <c s="281">
        <f>IFERROR(IF($C183&gt;=1,COUNTIFS('R-8'!$G$13:$G$1012,"&gt;=1",'R-8'!$H$13:$H$1012,"&gt;="&amp;$E183,'R-8'!$H$13:$H$1012,"&lt;="&amp;$F183),0),0)</f>
        <v>0</v>
      </c>
      <c s="281">
        <f>IFERROR(IF($C183&gt;=1,COUNTIFS('R-8क'!$G$10:$G$1009,"&gt;=1",'R-8क'!$H$10:$H$1009,"&gt;="&amp;$E183,'R-8क'!$H$10:$H$1009,"&lt;="&amp;$F183),0),0)</f>
        <v>0</v>
      </c>
      <c s="284"/>
      <c r="W183" s="15">
        <f t="shared" si="5"/>
        <v>0</v>
      </c>
    </row>
    <row r="184" spans="2:23" ht="20.1" customHeight="1">
      <c r="B184" s="15">
        <f t="shared" si="4"/>
        <v>0</v>
      </c>
      <c s="283"/>
      <c s="284"/>
      <c s="282"/>
      <c s="282"/>
      <c s="281">
        <f>IFERROR(IF($C184&gt;=1,COUNTIFS('R-6'!$G$8:$G$920,"&gt;=1",'R-6'!$H$8:$H$920,"&gt;="&amp;$E184,'R-6'!$H$8:$H$920,"&lt;="&amp;$F184),0),0)</f>
        <v>0</v>
      </c>
      <c s="281">
        <f>IFERROR(IF($C184&gt;=1,COUNTIFS(#REF!,"&gt;=1",#REF!,"&gt;="&amp;$E184,#REF!,"&lt;="&amp;$F184),0),0)</f>
        <v>0</v>
      </c>
      <c s="281">
        <f>IFERROR(IF($C184&gt;=1,COUNTIFS('R-8'!$G$13:$G$1012,"&gt;=1",'R-8'!$H$13:$H$1012,"&gt;="&amp;$E184,'R-8'!$H$13:$H$1012,"&lt;="&amp;$F184),0),0)</f>
        <v>0</v>
      </c>
      <c s="281">
        <f>IFERROR(IF($C184&gt;=1,COUNTIFS('R-8क'!$G$10:$G$1009,"&gt;=1",'R-8क'!$H$10:$H$1009,"&gt;="&amp;$E184,'R-8क'!$H$10:$H$1009,"&lt;="&amp;$F184),0),0)</f>
        <v>0</v>
      </c>
      <c s="284"/>
      <c r="W184" s="15">
        <f t="shared" si="5"/>
        <v>0</v>
      </c>
    </row>
    <row r="185" spans="2:23" ht="20.1" customHeight="1">
      <c r="B185" s="15">
        <f t="shared" si="4"/>
        <v>0</v>
      </c>
      <c s="283"/>
      <c s="284"/>
      <c s="282"/>
      <c s="282"/>
      <c s="281">
        <f>IFERROR(IF($C185&gt;=1,COUNTIFS('R-6'!$G$8:$G$920,"&gt;=1",'R-6'!$H$8:$H$920,"&gt;="&amp;$E185,'R-6'!$H$8:$H$920,"&lt;="&amp;$F185),0),0)</f>
        <v>0</v>
      </c>
      <c s="281">
        <f>IFERROR(IF($C185&gt;=1,COUNTIFS(#REF!,"&gt;=1",#REF!,"&gt;="&amp;$E185,#REF!,"&lt;="&amp;$F185),0),0)</f>
        <v>0</v>
      </c>
      <c s="281">
        <f>IFERROR(IF($C185&gt;=1,COUNTIFS('R-8'!$G$13:$G$1012,"&gt;=1",'R-8'!$H$13:$H$1012,"&gt;="&amp;$E185,'R-8'!$H$13:$H$1012,"&lt;="&amp;$F185),0),0)</f>
        <v>0</v>
      </c>
      <c s="281">
        <f>IFERROR(IF($C185&gt;=1,COUNTIFS('R-8क'!$G$10:$G$1009,"&gt;=1",'R-8क'!$H$10:$H$1009,"&gt;="&amp;$E185,'R-8क'!$H$10:$H$1009,"&lt;="&amp;$F185),0),0)</f>
        <v>0</v>
      </c>
      <c s="284"/>
      <c r="W185" s="15">
        <f t="shared" si="5"/>
        <v>0</v>
      </c>
    </row>
    <row r="186" spans="2:23" ht="20.1" customHeight="1">
      <c r="B186" s="15">
        <f t="shared" si="4"/>
        <v>0</v>
      </c>
      <c s="283"/>
      <c s="284"/>
      <c s="282"/>
      <c s="282"/>
      <c s="281">
        <f>IFERROR(IF($C186&gt;=1,COUNTIFS('R-6'!$G$8:$G$920,"&gt;=1",'R-6'!$H$8:$H$920,"&gt;="&amp;$E186,'R-6'!$H$8:$H$920,"&lt;="&amp;$F186),0),0)</f>
        <v>0</v>
      </c>
      <c s="281">
        <f>IFERROR(IF($C186&gt;=1,COUNTIFS(#REF!,"&gt;=1",#REF!,"&gt;="&amp;$E186,#REF!,"&lt;="&amp;$F186),0),0)</f>
        <v>0</v>
      </c>
      <c s="281">
        <f>IFERROR(IF($C186&gt;=1,COUNTIFS('R-8'!$G$13:$G$1012,"&gt;=1",'R-8'!$H$13:$H$1012,"&gt;="&amp;$E186,'R-8'!$H$13:$H$1012,"&lt;="&amp;$F186),0),0)</f>
        <v>0</v>
      </c>
      <c s="281">
        <f>IFERROR(IF($C186&gt;=1,COUNTIFS('R-8क'!$G$10:$G$1009,"&gt;=1",'R-8क'!$H$10:$H$1009,"&gt;="&amp;$E186,'R-8क'!$H$10:$H$1009,"&lt;="&amp;$F186),0),0)</f>
        <v>0</v>
      </c>
      <c s="284"/>
      <c r="W186" s="15">
        <f t="shared" si="5"/>
        <v>0</v>
      </c>
    </row>
    <row r="187" spans="2:23" ht="20.1" customHeight="1">
      <c r="B187" s="15">
        <f t="shared" si="4"/>
        <v>0</v>
      </c>
      <c s="283"/>
      <c s="284"/>
      <c s="282"/>
      <c s="282"/>
      <c s="281">
        <f>IFERROR(IF($C187&gt;=1,COUNTIFS('R-6'!$G$8:$G$920,"&gt;=1",'R-6'!$H$8:$H$920,"&gt;="&amp;$E187,'R-6'!$H$8:$H$920,"&lt;="&amp;$F187),0),0)</f>
        <v>0</v>
      </c>
      <c s="281">
        <f>IFERROR(IF($C187&gt;=1,COUNTIFS(#REF!,"&gt;=1",#REF!,"&gt;="&amp;$E187,#REF!,"&lt;="&amp;$F187),0),0)</f>
        <v>0</v>
      </c>
      <c s="281">
        <f>IFERROR(IF($C187&gt;=1,COUNTIFS('R-8'!$G$13:$G$1012,"&gt;=1",'R-8'!$H$13:$H$1012,"&gt;="&amp;$E187,'R-8'!$H$13:$H$1012,"&lt;="&amp;$F187),0),0)</f>
        <v>0</v>
      </c>
      <c s="281">
        <f>IFERROR(IF($C187&gt;=1,COUNTIFS('R-8क'!$G$10:$G$1009,"&gt;=1",'R-8क'!$H$10:$H$1009,"&gt;="&amp;$E187,'R-8क'!$H$10:$H$1009,"&lt;="&amp;$F187),0),0)</f>
        <v>0</v>
      </c>
      <c s="284"/>
      <c r="W187" s="15">
        <f t="shared" si="5"/>
        <v>0</v>
      </c>
    </row>
    <row r="188" spans="2:23" ht="20.1" customHeight="1">
      <c r="B188" s="15">
        <f t="shared" si="4"/>
        <v>0</v>
      </c>
      <c s="283"/>
      <c s="284"/>
      <c s="282"/>
      <c s="282"/>
      <c s="281">
        <f>IFERROR(IF($C188&gt;=1,COUNTIFS('R-6'!$G$8:$G$920,"&gt;=1",'R-6'!$H$8:$H$920,"&gt;="&amp;$E188,'R-6'!$H$8:$H$920,"&lt;="&amp;$F188),0),0)</f>
        <v>0</v>
      </c>
      <c s="281">
        <f>IFERROR(IF($C188&gt;=1,COUNTIFS(#REF!,"&gt;=1",#REF!,"&gt;="&amp;$E188,#REF!,"&lt;="&amp;$F188),0),0)</f>
        <v>0</v>
      </c>
      <c s="281">
        <f>IFERROR(IF($C188&gt;=1,COUNTIFS('R-8'!$G$13:$G$1012,"&gt;=1",'R-8'!$H$13:$H$1012,"&gt;="&amp;$E188,'R-8'!$H$13:$H$1012,"&lt;="&amp;$F188),0),0)</f>
        <v>0</v>
      </c>
      <c s="281">
        <f>IFERROR(IF($C188&gt;=1,COUNTIFS('R-8क'!$G$10:$G$1009,"&gt;=1",'R-8क'!$H$10:$H$1009,"&gt;="&amp;$E188,'R-8क'!$H$10:$H$1009,"&lt;="&amp;$F188),0),0)</f>
        <v>0</v>
      </c>
      <c s="284"/>
      <c r="W188" s="15">
        <f t="shared" si="5"/>
        <v>0</v>
      </c>
    </row>
    <row r="189" spans="2:23" ht="20.1" customHeight="1">
      <c r="B189" s="15">
        <f t="shared" si="4"/>
        <v>0</v>
      </c>
      <c s="283"/>
      <c s="284"/>
      <c s="282"/>
      <c s="282"/>
      <c s="281">
        <f>IFERROR(IF($C189&gt;=1,COUNTIFS('R-6'!$G$8:$G$920,"&gt;=1",'R-6'!$H$8:$H$920,"&gt;="&amp;$E189,'R-6'!$H$8:$H$920,"&lt;="&amp;$F189),0),0)</f>
        <v>0</v>
      </c>
      <c s="281">
        <f>IFERROR(IF($C189&gt;=1,COUNTIFS(#REF!,"&gt;=1",#REF!,"&gt;="&amp;$E189,#REF!,"&lt;="&amp;$F189),0),0)</f>
        <v>0</v>
      </c>
      <c s="281">
        <f>IFERROR(IF($C189&gt;=1,COUNTIFS('R-8'!$G$13:$G$1012,"&gt;=1",'R-8'!$H$13:$H$1012,"&gt;="&amp;$E189,'R-8'!$H$13:$H$1012,"&lt;="&amp;$F189),0),0)</f>
        <v>0</v>
      </c>
      <c s="281">
        <f>IFERROR(IF($C189&gt;=1,COUNTIFS('R-8क'!$G$10:$G$1009,"&gt;=1",'R-8क'!$H$10:$H$1009,"&gt;="&amp;$E189,'R-8क'!$H$10:$H$1009,"&lt;="&amp;$F189),0),0)</f>
        <v>0</v>
      </c>
      <c s="284"/>
      <c r="W189" s="15">
        <f t="shared" si="5"/>
        <v>0</v>
      </c>
    </row>
    <row r="190" spans="2:23" ht="20.1" customHeight="1">
      <c r="B190" s="15">
        <f t="shared" si="4"/>
        <v>0</v>
      </c>
      <c s="283"/>
      <c s="284"/>
      <c s="282"/>
      <c s="282"/>
      <c s="281">
        <f>IFERROR(IF($C190&gt;=1,COUNTIFS('R-6'!$G$8:$G$920,"&gt;=1",'R-6'!$H$8:$H$920,"&gt;="&amp;$E190,'R-6'!$H$8:$H$920,"&lt;="&amp;$F190),0),0)</f>
        <v>0</v>
      </c>
      <c s="281">
        <f>IFERROR(IF($C190&gt;=1,COUNTIFS(#REF!,"&gt;=1",#REF!,"&gt;="&amp;$E190,#REF!,"&lt;="&amp;$F190),0),0)</f>
        <v>0</v>
      </c>
      <c s="281">
        <f>IFERROR(IF($C190&gt;=1,COUNTIFS('R-8'!$G$13:$G$1012,"&gt;=1",'R-8'!$H$13:$H$1012,"&gt;="&amp;$E190,'R-8'!$H$13:$H$1012,"&lt;="&amp;$F190),0),0)</f>
        <v>0</v>
      </c>
      <c s="281">
        <f>IFERROR(IF($C190&gt;=1,COUNTIFS('R-8क'!$G$10:$G$1009,"&gt;=1",'R-8क'!$H$10:$H$1009,"&gt;="&amp;$E190,'R-8क'!$H$10:$H$1009,"&lt;="&amp;$F190),0),0)</f>
        <v>0</v>
      </c>
      <c s="284"/>
      <c r="W190" s="15">
        <f t="shared" si="5"/>
        <v>0</v>
      </c>
    </row>
    <row r="191" spans="2:23" ht="20.1" customHeight="1">
      <c r="B191" s="15">
        <f t="shared" si="4"/>
        <v>0</v>
      </c>
      <c s="283"/>
      <c s="284"/>
      <c s="282"/>
      <c s="282"/>
      <c s="281">
        <f>IFERROR(IF($C191&gt;=1,COUNTIFS('R-6'!$G$8:$G$920,"&gt;=1",'R-6'!$H$8:$H$920,"&gt;="&amp;$E191,'R-6'!$H$8:$H$920,"&lt;="&amp;$F191),0),0)</f>
        <v>0</v>
      </c>
      <c s="281">
        <f>IFERROR(IF($C191&gt;=1,COUNTIFS(#REF!,"&gt;=1",#REF!,"&gt;="&amp;$E191,#REF!,"&lt;="&amp;$F191),0),0)</f>
        <v>0</v>
      </c>
      <c s="281">
        <f>IFERROR(IF($C191&gt;=1,COUNTIFS('R-8'!$G$13:$G$1012,"&gt;=1",'R-8'!$H$13:$H$1012,"&gt;="&amp;$E191,'R-8'!$H$13:$H$1012,"&lt;="&amp;$F191),0),0)</f>
        <v>0</v>
      </c>
      <c s="281">
        <f>IFERROR(IF($C191&gt;=1,COUNTIFS('R-8क'!$G$10:$G$1009,"&gt;=1",'R-8क'!$H$10:$H$1009,"&gt;="&amp;$E191,'R-8क'!$H$10:$H$1009,"&lt;="&amp;$F191),0),0)</f>
        <v>0</v>
      </c>
      <c s="284"/>
      <c r="W191" s="15">
        <f t="shared" si="5"/>
        <v>0</v>
      </c>
    </row>
    <row r="192" spans="2:23" ht="20.1" customHeight="1">
      <c r="B192" s="15">
        <f t="shared" si="4"/>
        <v>0</v>
      </c>
      <c s="283"/>
      <c s="284"/>
      <c s="282"/>
      <c s="282"/>
      <c s="281">
        <f>IFERROR(IF($C192&gt;=1,COUNTIFS('R-6'!$G$8:$G$920,"&gt;=1",'R-6'!$H$8:$H$920,"&gt;="&amp;$E192,'R-6'!$H$8:$H$920,"&lt;="&amp;$F192),0),0)</f>
        <v>0</v>
      </c>
      <c s="281">
        <f>IFERROR(IF($C192&gt;=1,COUNTIFS(#REF!,"&gt;=1",#REF!,"&gt;="&amp;$E192,#REF!,"&lt;="&amp;$F192),0),0)</f>
        <v>0</v>
      </c>
      <c s="281">
        <f>IFERROR(IF($C192&gt;=1,COUNTIFS('R-8'!$G$13:$G$1012,"&gt;=1",'R-8'!$H$13:$H$1012,"&gt;="&amp;$E192,'R-8'!$H$13:$H$1012,"&lt;="&amp;$F192),0),0)</f>
        <v>0</v>
      </c>
      <c s="281">
        <f>IFERROR(IF($C192&gt;=1,COUNTIFS('R-8क'!$G$10:$G$1009,"&gt;=1",'R-8क'!$H$10:$H$1009,"&gt;="&amp;$E192,'R-8क'!$H$10:$H$1009,"&lt;="&amp;$F192),0),0)</f>
        <v>0</v>
      </c>
      <c s="284"/>
      <c r="W192" s="15">
        <f t="shared" si="5"/>
        <v>0</v>
      </c>
    </row>
    <row r="193" spans="2:23" ht="20.1" customHeight="1">
      <c r="B193" s="15">
        <f t="shared" si="4"/>
        <v>0</v>
      </c>
      <c s="283"/>
      <c s="284"/>
      <c s="282"/>
      <c s="282"/>
      <c s="281">
        <f>IFERROR(IF($C193&gt;=1,COUNTIFS('R-6'!$G$8:$G$920,"&gt;=1",'R-6'!$H$8:$H$920,"&gt;="&amp;$E193,'R-6'!$H$8:$H$920,"&lt;="&amp;$F193),0),0)</f>
        <v>0</v>
      </c>
      <c s="281">
        <f>IFERROR(IF($C193&gt;=1,COUNTIFS(#REF!,"&gt;=1",#REF!,"&gt;="&amp;$E193,#REF!,"&lt;="&amp;$F193),0),0)</f>
        <v>0</v>
      </c>
      <c s="281">
        <f>IFERROR(IF($C193&gt;=1,COUNTIFS('R-8'!$G$13:$G$1012,"&gt;=1",'R-8'!$H$13:$H$1012,"&gt;="&amp;$E193,'R-8'!$H$13:$H$1012,"&lt;="&amp;$F193),0),0)</f>
        <v>0</v>
      </c>
      <c s="281">
        <f>IFERROR(IF($C193&gt;=1,COUNTIFS('R-8क'!$G$10:$G$1009,"&gt;=1",'R-8क'!$H$10:$H$1009,"&gt;="&amp;$E193,'R-8क'!$H$10:$H$1009,"&lt;="&amp;$F193),0),0)</f>
        <v>0</v>
      </c>
      <c s="284"/>
      <c r="W193" s="15">
        <f t="shared" si="5"/>
        <v>0</v>
      </c>
    </row>
    <row r="194" spans="2:23" ht="20.1" customHeight="1">
      <c r="B194" s="15">
        <f t="shared" si="4"/>
        <v>0</v>
      </c>
      <c s="283"/>
      <c s="284"/>
      <c s="282"/>
      <c s="282"/>
      <c s="281">
        <f>IFERROR(IF($C194&gt;=1,COUNTIFS('R-6'!$G$8:$G$920,"&gt;=1",'R-6'!$H$8:$H$920,"&gt;="&amp;$E194,'R-6'!$H$8:$H$920,"&lt;="&amp;$F194),0),0)</f>
        <v>0</v>
      </c>
      <c s="281">
        <f>IFERROR(IF($C194&gt;=1,COUNTIFS(#REF!,"&gt;=1",#REF!,"&gt;="&amp;$E194,#REF!,"&lt;="&amp;$F194),0),0)</f>
        <v>0</v>
      </c>
      <c s="281">
        <f>IFERROR(IF($C194&gt;=1,COUNTIFS('R-8'!$G$13:$G$1012,"&gt;=1",'R-8'!$H$13:$H$1012,"&gt;="&amp;$E194,'R-8'!$H$13:$H$1012,"&lt;="&amp;$F194),0),0)</f>
        <v>0</v>
      </c>
      <c s="281">
        <f>IFERROR(IF($C194&gt;=1,COUNTIFS('R-8क'!$G$10:$G$1009,"&gt;=1",'R-8क'!$H$10:$H$1009,"&gt;="&amp;$E194,'R-8क'!$H$10:$H$1009,"&lt;="&amp;$F194),0),0)</f>
        <v>0</v>
      </c>
      <c s="284"/>
      <c r="W194" s="15">
        <f t="shared" si="5"/>
        <v>0</v>
      </c>
    </row>
    <row r="195" spans="2:23" ht="20.1" customHeight="1">
      <c r="B195" s="15">
        <f t="shared" si="4"/>
        <v>0</v>
      </c>
      <c s="283"/>
      <c s="284"/>
      <c s="282"/>
      <c s="282"/>
      <c s="281">
        <f>IFERROR(IF($C195&gt;=1,COUNTIFS('R-6'!$G$8:$G$920,"&gt;=1",'R-6'!$H$8:$H$920,"&gt;="&amp;$E195,'R-6'!$H$8:$H$920,"&lt;="&amp;$F195),0),0)</f>
        <v>0</v>
      </c>
      <c s="281">
        <f>IFERROR(IF($C195&gt;=1,COUNTIFS(#REF!,"&gt;=1",#REF!,"&gt;="&amp;$E195,#REF!,"&lt;="&amp;$F195),0),0)</f>
        <v>0</v>
      </c>
      <c s="281">
        <f>IFERROR(IF($C195&gt;=1,COUNTIFS('R-8'!$G$13:$G$1012,"&gt;=1",'R-8'!$H$13:$H$1012,"&gt;="&amp;$E195,'R-8'!$H$13:$H$1012,"&lt;="&amp;$F195),0),0)</f>
        <v>0</v>
      </c>
      <c s="281">
        <f>IFERROR(IF($C195&gt;=1,COUNTIFS('R-8क'!$G$10:$G$1009,"&gt;=1",'R-8क'!$H$10:$H$1009,"&gt;="&amp;$E195,'R-8क'!$H$10:$H$1009,"&lt;="&amp;$F195),0),0)</f>
        <v>0</v>
      </c>
      <c s="284"/>
      <c r="W195" s="15">
        <f t="shared" si="5"/>
        <v>0</v>
      </c>
    </row>
    <row r="196" spans="2:23" ht="20.1" customHeight="1">
      <c r="B196" s="15">
        <f t="shared" si="4"/>
        <v>0</v>
      </c>
      <c s="283"/>
      <c s="284"/>
      <c s="282"/>
      <c s="282"/>
      <c s="281">
        <f>IFERROR(IF($C196&gt;=1,COUNTIFS('R-6'!$G$8:$G$920,"&gt;=1",'R-6'!$H$8:$H$920,"&gt;="&amp;$E196,'R-6'!$H$8:$H$920,"&lt;="&amp;$F196),0),0)</f>
        <v>0</v>
      </c>
      <c s="281">
        <f>IFERROR(IF($C196&gt;=1,COUNTIFS(#REF!,"&gt;=1",#REF!,"&gt;="&amp;$E196,#REF!,"&lt;="&amp;$F196),0),0)</f>
        <v>0</v>
      </c>
      <c s="281">
        <f>IFERROR(IF($C196&gt;=1,COUNTIFS('R-8'!$G$13:$G$1012,"&gt;=1",'R-8'!$H$13:$H$1012,"&gt;="&amp;$E196,'R-8'!$H$13:$H$1012,"&lt;="&amp;$F196),0),0)</f>
        <v>0</v>
      </c>
      <c s="281">
        <f>IFERROR(IF($C196&gt;=1,COUNTIFS('R-8क'!$G$10:$G$1009,"&gt;=1",'R-8क'!$H$10:$H$1009,"&gt;="&amp;$E196,'R-8क'!$H$10:$H$1009,"&lt;="&amp;$F196),0),0)</f>
        <v>0</v>
      </c>
      <c s="284"/>
      <c r="W196" s="15">
        <f t="shared" si="5"/>
        <v>0</v>
      </c>
    </row>
    <row r="197" spans="2:23" ht="20.1" customHeight="1">
      <c r="B197" s="15">
        <f t="shared" si="6" ref="B197:B245">IFERROR(IF(C197&gt;=1,(IF($R$4=1,(IF($R$1&gt;=E197,(IF($R$1&lt;=F197,(IF($R$2&gt;=E197,(IF($R$2&lt;=F197,C197,0)),0)),0)),0)),0)),0),0)</f>
        <v>0</v>
      </c>
      <c s="283"/>
      <c s="284"/>
      <c s="282"/>
      <c s="282"/>
      <c s="281">
        <f>IFERROR(IF($C197&gt;=1,COUNTIFS('R-6'!$G$8:$G$920,"&gt;=1",'R-6'!$H$8:$H$920,"&gt;="&amp;$E197,'R-6'!$H$8:$H$920,"&lt;="&amp;$F197),0),0)</f>
        <v>0</v>
      </c>
      <c s="281">
        <f>IFERROR(IF($C197&gt;=1,COUNTIFS(#REF!,"&gt;=1",#REF!,"&gt;="&amp;$E197,#REF!,"&lt;="&amp;$F197),0),0)</f>
        <v>0</v>
      </c>
      <c s="281">
        <f>IFERROR(IF($C197&gt;=1,COUNTIFS('R-8'!$G$13:$G$1012,"&gt;=1",'R-8'!$H$13:$H$1012,"&gt;="&amp;$E197,'R-8'!$H$13:$H$1012,"&lt;="&amp;$F197),0),0)</f>
        <v>0</v>
      </c>
      <c s="281">
        <f>IFERROR(IF($C197&gt;=1,COUNTIFS('R-8क'!$G$10:$G$1009,"&gt;=1",'R-8क'!$H$10:$H$1009,"&gt;="&amp;$E197,'R-8क'!$H$10:$H$1009,"&lt;="&amp;$F197),0),0)</f>
        <v>0</v>
      </c>
      <c s="284"/>
      <c r="W197" s="15">
        <f t="shared" si="7" ref="W197:W245">IFERROR(IF(C197&gt;=1,(IF($R$1&gt;=E197,(IF($R$2&lt;=F197,C197,)),0)),0),0)</f>
        <v>0</v>
      </c>
    </row>
    <row r="198" spans="2:23" ht="20.1" customHeight="1">
      <c r="B198" s="15">
        <f t="shared" si="6"/>
        <v>0</v>
      </c>
      <c s="283"/>
      <c s="284"/>
      <c s="282"/>
      <c s="282"/>
      <c s="281">
        <f>IFERROR(IF($C198&gt;=1,COUNTIFS('R-6'!$G$8:$G$920,"&gt;=1",'R-6'!$H$8:$H$920,"&gt;="&amp;$E198,'R-6'!$H$8:$H$920,"&lt;="&amp;$F198),0),0)</f>
        <v>0</v>
      </c>
      <c s="281">
        <f>IFERROR(IF($C198&gt;=1,COUNTIFS(#REF!,"&gt;=1",#REF!,"&gt;="&amp;$E198,#REF!,"&lt;="&amp;$F198),0),0)</f>
        <v>0</v>
      </c>
      <c s="281">
        <f>IFERROR(IF($C198&gt;=1,COUNTIFS('R-8'!$G$13:$G$1012,"&gt;=1",'R-8'!$H$13:$H$1012,"&gt;="&amp;$E198,'R-8'!$H$13:$H$1012,"&lt;="&amp;$F198),0),0)</f>
        <v>0</v>
      </c>
      <c s="281">
        <f>IFERROR(IF($C198&gt;=1,COUNTIFS('R-8क'!$G$10:$G$1009,"&gt;=1",'R-8क'!$H$10:$H$1009,"&gt;="&amp;$E198,'R-8क'!$H$10:$H$1009,"&lt;="&amp;$F198),0),0)</f>
        <v>0</v>
      </c>
      <c s="284"/>
      <c r="W198" s="15">
        <f t="shared" si="7"/>
        <v>0</v>
      </c>
    </row>
    <row r="199" spans="2:23" ht="20.1" customHeight="1">
      <c r="B199" s="15">
        <f t="shared" si="6"/>
        <v>0</v>
      </c>
      <c s="283"/>
      <c s="284"/>
      <c s="282"/>
      <c s="282"/>
      <c s="281">
        <f>IFERROR(IF($C199&gt;=1,COUNTIFS('R-6'!$G$8:$G$920,"&gt;=1",'R-6'!$H$8:$H$920,"&gt;="&amp;$E199,'R-6'!$H$8:$H$920,"&lt;="&amp;$F199),0),0)</f>
        <v>0</v>
      </c>
      <c s="281">
        <f>IFERROR(IF($C199&gt;=1,COUNTIFS(#REF!,"&gt;=1",#REF!,"&gt;="&amp;$E199,#REF!,"&lt;="&amp;$F199),0),0)</f>
        <v>0</v>
      </c>
      <c s="281">
        <f>IFERROR(IF($C199&gt;=1,COUNTIFS('R-8'!$G$13:$G$1012,"&gt;=1",'R-8'!$H$13:$H$1012,"&gt;="&amp;$E199,'R-8'!$H$13:$H$1012,"&lt;="&amp;$F199),0),0)</f>
        <v>0</v>
      </c>
      <c s="281">
        <f>IFERROR(IF($C199&gt;=1,COUNTIFS('R-8क'!$G$10:$G$1009,"&gt;=1",'R-8क'!$H$10:$H$1009,"&gt;="&amp;$E199,'R-8क'!$H$10:$H$1009,"&lt;="&amp;$F199),0),0)</f>
        <v>0</v>
      </c>
      <c s="284"/>
      <c r="W199" s="15">
        <f t="shared" si="7"/>
        <v>0</v>
      </c>
    </row>
    <row r="200" spans="2:23" ht="20.1" customHeight="1">
      <c r="B200" s="15">
        <f t="shared" si="6"/>
        <v>0</v>
      </c>
      <c s="283"/>
      <c s="284"/>
      <c s="282"/>
      <c s="282"/>
      <c s="281">
        <f>IFERROR(IF($C200&gt;=1,COUNTIFS('R-6'!$G$8:$G$920,"&gt;=1",'R-6'!$H$8:$H$920,"&gt;="&amp;$E200,'R-6'!$H$8:$H$920,"&lt;="&amp;$F200),0),0)</f>
        <v>0</v>
      </c>
      <c s="281">
        <f>IFERROR(IF($C200&gt;=1,COUNTIFS(#REF!,"&gt;=1",#REF!,"&gt;="&amp;$E200,#REF!,"&lt;="&amp;$F200),0),0)</f>
        <v>0</v>
      </c>
      <c s="281">
        <f>IFERROR(IF($C200&gt;=1,COUNTIFS('R-8'!$G$13:$G$1012,"&gt;=1",'R-8'!$H$13:$H$1012,"&gt;="&amp;$E200,'R-8'!$H$13:$H$1012,"&lt;="&amp;$F200),0),0)</f>
        <v>0</v>
      </c>
      <c s="281">
        <f>IFERROR(IF($C200&gt;=1,COUNTIFS('R-8क'!$G$10:$G$1009,"&gt;=1",'R-8क'!$H$10:$H$1009,"&gt;="&amp;$E200,'R-8क'!$H$10:$H$1009,"&lt;="&amp;$F200),0),0)</f>
        <v>0</v>
      </c>
      <c s="284"/>
      <c r="W200" s="15">
        <f t="shared" si="7"/>
        <v>0</v>
      </c>
    </row>
    <row r="201" spans="2:23" ht="20.1" customHeight="1">
      <c r="B201" s="15">
        <f t="shared" si="6"/>
        <v>0</v>
      </c>
      <c s="283"/>
      <c s="284"/>
      <c s="282"/>
      <c s="282"/>
      <c s="281">
        <f>IFERROR(IF($C201&gt;=1,COUNTIFS('R-6'!$G$8:$G$920,"&gt;=1",'R-6'!$H$8:$H$920,"&gt;="&amp;$E201,'R-6'!$H$8:$H$920,"&lt;="&amp;$F201),0),0)</f>
        <v>0</v>
      </c>
      <c s="281">
        <f>IFERROR(IF($C201&gt;=1,COUNTIFS(#REF!,"&gt;=1",#REF!,"&gt;="&amp;$E201,#REF!,"&lt;="&amp;$F201),0),0)</f>
        <v>0</v>
      </c>
      <c s="281">
        <f>IFERROR(IF($C201&gt;=1,COUNTIFS('R-8'!$G$13:$G$1012,"&gt;=1",'R-8'!$H$13:$H$1012,"&gt;="&amp;$E201,'R-8'!$H$13:$H$1012,"&lt;="&amp;$F201),0),0)</f>
        <v>0</v>
      </c>
      <c s="281">
        <f>IFERROR(IF($C201&gt;=1,COUNTIFS('R-8क'!$G$10:$G$1009,"&gt;=1",'R-8क'!$H$10:$H$1009,"&gt;="&amp;$E201,'R-8क'!$H$10:$H$1009,"&lt;="&amp;$F201),0),0)</f>
        <v>0</v>
      </c>
      <c s="284"/>
      <c r="W201" s="15">
        <f t="shared" si="7"/>
        <v>0</v>
      </c>
    </row>
    <row r="202" spans="2:23" ht="20.1" customHeight="1">
      <c r="B202" s="15">
        <f t="shared" si="6"/>
        <v>0</v>
      </c>
      <c s="283"/>
      <c s="284"/>
      <c s="282"/>
      <c s="282"/>
      <c s="281">
        <f>IFERROR(IF($C202&gt;=1,COUNTIFS('R-6'!$G$8:$G$920,"&gt;=1",'R-6'!$H$8:$H$920,"&gt;="&amp;$E202,'R-6'!$H$8:$H$920,"&lt;="&amp;$F202),0),0)</f>
        <v>0</v>
      </c>
      <c s="281">
        <f>IFERROR(IF($C202&gt;=1,COUNTIFS(#REF!,"&gt;=1",#REF!,"&gt;="&amp;$E202,#REF!,"&lt;="&amp;$F202),0),0)</f>
        <v>0</v>
      </c>
      <c s="281">
        <f>IFERROR(IF($C202&gt;=1,COUNTIFS('R-8'!$G$13:$G$1012,"&gt;=1",'R-8'!$H$13:$H$1012,"&gt;="&amp;$E202,'R-8'!$H$13:$H$1012,"&lt;="&amp;$F202),0),0)</f>
        <v>0</v>
      </c>
      <c s="281">
        <f>IFERROR(IF($C202&gt;=1,COUNTIFS('R-8क'!$G$10:$G$1009,"&gt;=1",'R-8क'!$H$10:$H$1009,"&gt;="&amp;$E202,'R-8क'!$H$10:$H$1009,"&lt;="&amp;$F202),0),0)</f>
        <v>0</v>
      </c>
      <c s="284"/>
      <c r="W202" s="15">
        <f t="shared" si="7"/>
        <v>0</v>
      </c>
    </row>
    <row r="203" spans="2:23" ht="20.1" customHeight="1">
      <c r="B203" s="15">
        <f t="shared" si="6"/>
        <v>0</v>
      </c>
      <c s="283"/>
      <c s="284"/>
      <c s="282"/>
      <c s="282"/>
      <c s="281">
        <f>IFERROR(IF($C203&gt;=1,COUNTIFS('R-6'!$G$8:$G$920,"&gt;=1",'R-6'!$H$8:$H$920,"&gt;="&amp;$E203,'R-6'!$H$8:$H$920,"&lt;="&amp;$F203),0),0)</f>
        <v>0</v>
      </c>
      <c s="281">
        <f>IFERROR(IF($C203&gt;=1,COUNTIFS(#REF!,"&gt;=1",#REF!,"&gt;="&amp;$E203,#REF!,"&lt;="&amp;$F203),0),0)</f>
        <v>0</v>
      </c>
      <c s="281">
        <f>IFERROR(IF($C203&gt;=1,COUNTIFS('R-8'!$G$13:$G$1012,"&gt;=1",'R-8'!$H$13:$H$1012,"&gt;="&amp;$E203,'R-8'!$H$13:$H$1012,"&lt;="&amp;$F203),0),0)</f>
        <v>0</v>
      </c>
      <c s="281">
        <f>IFERROR(IF($C203&gt;=1,COUNTIFS('R-8क'!$G$10:$G$1009,"&gt;=1",'R-8क'!$H$10:$H$1009,"&gt;="&amp;$E203,'R-8क'!$H$10:$H$1009,"&lt;="&amp;$F203),0),0)</f>
        <v>0</v>
      </c>
      <c s="284"/>
      <c r="W203" s="15">
        <f t="shared" si="7"/>
        <v>0</v>
      </c>
    </row>
    <row r="204" spans="2:23" ht="20.1" customHeight="1">
      <c r="B204" s="15">
        <f t="shared" si="6"/>
        <v>0</v>
      </c>
      <c s="283"/>
      <c s="284"/>
      <c s="282"/>
      <c s="282"/>
      <c s="281">
        <f>IFERROR(IF($C204&gt;=1,COUNTIFS('R-6'!$G$8:$G$920,"&gt;=1",'R-6'!$H$8:$H$920,"&gt;="&amp;$E204,'R-6'!$H$8:$H$920,"&lt;="&amp;$F204),0),0)</f>
        <v>0</v>
      </c>
      <c s="281">
        <f>IFERROR(IF($C204&gt;=1,COUNTIFS(#REF!,"&gt;=1",#REF!,"&gt;="&amp;$E204,#REF!,"&lt;="&amp;$F204),0),0)</f>
        <v>0</v>
      </c>
      <c s="281">
        <f>IFERROR(IF($C204&gt;=1,COUNTIFS('R-8'!$G$13:$G$1012,"&gt;=1",'R-8'!$H$13:$H$1012,"&gt;="&amp;$E204,'R-8'!$H$13:$H$1012,"&lt;="&amp;$F204),0),0)</f>
        <v>0</v>
      </c>
      <c s="281">
        <f>IFERROR(IF($C204&gt;=1,COUNTIFS('R-8क'!$G$10:$G$1009,"&gt;=1",'R-8क'!$H$10:$H$1009,"&gt;="&amp;$E204,'R-8क'!$H$10:$H$1009,"&lt;="&amp;$F204),0),0)</f>
        <v>0</v>
      </c>
      <c s="284"/>
      <c r="W204" s="15">
        <f t="shared" si="7"/>
        <v>0</v>
      </c>
    </row>
    <row r="205" spans="2:23" ht="20.1" customHeight="1">
      <c r="B205" s="15">
        <f t="shared" si="6"/>
        <v>0</v>
      </c>
      <c s="283"/>
      <c s="284"/>
      <c s="282"/>
      <c s="282"/>
      <c s="281">
        <f>IFERROR(IF($C205&gt;=1,COUNTIFS('R-6'!$G$8:$G$920,"&gt;=1",'R-6'!$H$8:$H$920,"&gt;="&amp;$E205,'R-6'!$H$8:$H$920,"&lt;="&amp;$F205),0),0)</f>
        <v>0</v>
      </c>
      <c s="281">
        <f>IFERROR(IF($C205&gt;=1,COUNTIFS(#REF!,"&gt;=1",#REF!,"&gt;="&amp;$E205,#REF!,"&lt;="&amp;$F205),0),0)</f>
        <v>0</v>
      </c>
      <c s="281">
        <f>IFERROR(IF($C205&gt;=1,COUNTIFS('R-8'!$G$13:$G$1012,"&gt;=1",'R-8'!$H$13:$H$1012,"&gt;="&amp;$E205,'R-8'!$H$13:$H$1012,"&lt;="&amp;$F205),0),0)</f>
        <v>0</v>
      </c>
      <c s="281">
        <f>IFERROR(IF($C205&gt;=1,COUNTIFS('R-8क'!$G$10:$G$1009,"&gt;=1",'R-8क'!$H$10:$H$1009,"&gt;="&amp;$E205,'R-8क'!$H$10:$H$1009,"&lt;="&amp;$F205),0),0)</f>
        <v>0</v>
      </c>
      <c s="284"/>
      <c r="W205" s="15">
        <f t="shared" si="7"/>
        <v>0</v>
      </c>
    </row>
    <row r="206" spans="2:23" ht="20.1" customHeight="1">
      <c r="B206" s="15">
        <f t="shared" si="6"/>
        <v>0</v>
      </c>
      <c s="283"/>
      <c s="284"/>
      <c s="282"/>
      <c s="282"/>
      <c s="281">
        <f>IFERROR(IF($C206&gt;=1,COUNTIFS('R-6'!$G$8:$G$920,"&gt;=1",'R-6'!$H$8:$H$920,"&gt;="&amp;$E206,'R-6'!$H$8:$H$920,"&lt;="&amp;$F206),0),0)</f>
        <v>0</v>
      </c>
      <c s="281">
        <f>IFERROR(IF($C206&gt;=1,COUNTIFS(#REF!,"&gt;=1",#REF!,"&gt;="&amp;$E206,#REF!,"&lt;="&amp;$F206),0),0)</f>
        <v>0</v>
      </c>
      <c s="281">
        <f>IFERROR(IF($C206&gt;=1,COUNTIFS('R-8'!$G$13:$G$1012,"&gt;=1",'R-8'!$H$13:$H$1012,"&gt;="&amp;$E206,'R-8'!$H$13:$H$1012,"&lt;="&amp;$F206),0),0)</f>
        <v>0</v>
      </c>
      <c s="281">
        <f>IFERROR(IF($C206&gt;=1,COUNTIFS('R-8क'!$G$10:$G$1009,"&gt;=1",'R-8क'!$H$10:$H$1009,"&gt;="&amp;$E206,'R-8क'!$H$10:$H$1009,"&lt;="&amp;$F206),0),0)</f>
        <v>0</v>
      </c>
      <c s="284"/>
      <c r="W206" s="15">
        <f t="shared" si="7"/>
        <v>0</v>
      </c>
    </row>
    <row r="207" spans="2:23" ht="20.1" customHeight="1">
      <c r="B207" s="15">
        <f t="shared" si="6"/>
        <v>0</v>
      </c>
      <c s="283"/>
      <c s="284"/>
      <c s="282"/>
      <c s="282"/>
      <c s="281">
        <f>IFERROR(IF($C207&gt;=1,COUNTIFS('R-6'!$G$8:$G$920,"&gt;=1",'R-6'!$H$8:$H$920,"&gt;="&amp;$E207,'R-6'!$H$8:$H$920,"&lt;="&amp;$F207),0),0)</f>
        <v>0</v>
      </c>
      <c s="281">
        <f>IFERROR(IF($C207&gt;=1,COUNTIFS(#REF!,"&gt;=1",#REF!,"&gt;="&amp;$E207,#REF!,"&lt;="&amp;$F207),0),0)</f>
        <v>0</v>
      </c>
      <c s="281">
        <f>IFERROR(IF($C207&gt;=1,COUNTIFS('R-8'!$G$13:$G$1012,"&gt;=1",'R-8'!$H$13:$H$1012,"&gt;="&amp;$E207,'R-8'!$H$13:$H$1012,"&lt;="&amp;$F207),0),0)</f>
        <v>0</v>
      </c>
      <c s="281">
        <f>IFERROR(IF($C207&gt;=1,COUNTIFS('R-8क'!$G$10:$G$1009,"&gt;=1",'R-8क'!$H$10:$H$1009,"&gt;="&amp;$E207,'R-8क'!$H$10:$H$1009,"&lt;="&amp;$F207),0),0)</f>
        <v>0</v>
      </c>
      <c s="284"/>
      <c r="W207" s="15">
        <f t="shared" si="7"/>
        <v>0</v>
      </c>
    </row>
    <row r="208" spans="2:23" ht="20.1" customHeight="1">
      <c r="B208" s="15">
        <f t="shared" si="6"/>
        <v>0</v>
      </c>
      <c s="283"/>
      <c s="284"/>
      <c s="282"/>
      <c s="282"/>
      <c s="281">
        <f>IFERROR(IF($C208&gt;=1,COUNTIFS('R-6'!$G$8:$G$920,"&gt;=1",'R-6'!$H$8:$H$920,"&gt;="&amp;$E208,'R-6'!$H$8:$H$920,"&lt;="&amp;$F208),0),0)</f>
        <v>0</v>
      </c>
      <c s="281">
        <f>IFERROR(IF($C208&gt;=1,COUNTIFS(#REF!,"&gt;=1",#REF!,"&gt;="&amp;$E208,#REF!,"&lt;="&amp;$F208),0),0)</f>
        <v>0</v>
      </c>
      <c s="281">
        <f>IFERROR(IF($C208&gt;=1,COUNTIFS('R-8'!$G$13:$G$1012,"&gt;=1",'R-8'!$H$13:$H$1012,"&gt;="&amp;$E208,'R-8'!$H$13:$H$1012,"&lt;="&amp;$F208),0),0)</f>
        <v>0</v>
      </c>
      <c s="281">
        <f>IFERROR(IF($C208&gt;=1,COUNTIFS('R-8क'!$G$10:$G$1009,"&gt;=1",'R-8क'!$H$10:$H$1009,"&gt;="&amp;$E208,'R-8क'!$H$10:$H$1009,"&lt;="&amp;$F208),0),0)</f>
        <v>0</v>
      </c>
      <c s="284"/>
      <c r="W208" s="15">
        <f t="shared" si="7"/>
        <v>0</v>
      </c>
    </row>
    <row r="209" spans="2:23" ht="20.1" customHeight="1">
      <c r="B209" s="15">
        <f t="shared" si="6"/>
        <v>0</v>
      </c>
      <c s="283"/>
      <c s="284"/>
      <c s="282"/>
      <c s="282"/>
      <c s="281">
        <f>IFERROR(IF($C209&gt;=1,COUNTIFS('R-6'!$G$8:$G$920,"&gt;=1",'R-6'!$H$8:$H$920,"&gt;="&amp;$E209,'R-6'!$H$8:$H$920,"&lt;="&amp;$F209),0),0)</f>
        <v>0</v>
      </c>
      <c s="281">
        <f>IFERROR(IF($C209&gt;=1,COUNTIFS(#REF!,"&gt;=1",#REF!,"&gt;="&amp;$E209,#REF!,"&lt;="&amp;$F209),0),0)</f>
        <v>0</v>
      </c>
      <c s="281">
        <f>IFERROR(IF($C209&gt;=1,COUNTIFS('R-8'!$G$13:$G$1012,"&gt;=1",'R-8'!$H$13:$H$1012,"&gt;="&amp;$E209,'R-8'!$H$13:$H$1012,"&lt;="&amp;$F209),0),0)</f>
        <v>0</v>
      </c>
      <c s="281">
        <f>IFERROR(IF($C209&gt;=1,COUNTIFS('R-8क'!$G$10:$G$1009,"&gt;=1",'R-8क'!$H$10:$H$1009,"&gt;="&amp;$E209,'R-8क'!$H$10:$H$1009,"&lt;="&amp;$F209),0),0)</f>
        <v>0</v>
      </c>
      <c s="284"/>
      <c r="W209" s="15">
        <f t="shared" si="7"/>
        <v>0</v>
      </c>
    </row>
    <row r="210" spans="2:23" ht="20.1" customHeight="1">
      <c r="B210" s="15">
        <f t="shared" si="6"/>
        <v>0</v>
      </c>
      <c s="283"/>
      <c s="284"/>
      <c s="282"/>
      <c s="282"/>
      <c s="281">
        <f>IFERROR(IF($C210&gt;=1,COUNTIFS('R-6'!$G$8:$G$920,"&gt;=1",'R-6'!$H$8:$H$920,"&gt;="&amp;$E210,'R-6'!$H$8:$H$920,"&lt;="&amp;$F210),0),0)</f>
        <v>0</v>
      </c>
      <c s="281">
        <f>IFERROR(IF($C210&gt;=1,COUNTIFS(#REF!,"&gt;=1",#REF!,"&gt;="&amp;$E210,#REF!,"&lt;="&amp;$F210),0),0)</f>
        <v>0</v>
      </c>
      <c s="281">
        <f>IFERROR(IF($C210&gt;=1,COUNTIFS('R-8'!$G$13:$G$1012,"&gt;=1",'R-8'!$H$13:$H$1012,"&gt;="&amp;$E210,'R-8'!$H$13:$H$1012,"&lt;="&amp;$F210),0),0)</f>
        <v>0</v>
      </c>
      <c s="281">
        <f>IFERROR(IF($C210&gt;=1,COUNTIFS('R-8क'!$G$10:$G$1009,"&gt;=1",'R-8क'!$H$10:$H$1009,"&gt;="&amp;$E210,'R-8क'!$H$10:$H$1009,"&lt;="&amp;$F210),0),0)</f>
        <v>0</v>
      </c>
      <c s="284"/>
      <c r="W210" s="15">
        <f t="shared" si="7"/>
        <v>0</v>
      </c>
    </row>
    <row r="211" spans="2:23" ht="20.1" customHeight="1">
      <c r="B211" s="15">
        <f t="shared" si="6"/>
        <v>0</v>
      </c>
      <c s="283"/>
      <c s="284"/>
      <c s="282"/>
      <c s="282"/>
      <c s="281">
        <f>IFERROR(IF($C211&gt;=1,COUNTIFS('R-6'!$G$8:$G$920,"&gt;=1",'R-6'!$H$8:$H$920,"&gt;="&amp;$E211,'R-6'!$H$8:$H$920,"&lt;="&amp;$F211),0),0)</f>
        <v>0</v>
      </c>
      <c s="281">
        <f>IFERROR(IF($C211&gt;=1,COUNTIFS(#REF!,"&gt;=1",#REF!,"&gt;="&amp;$E211,#REF!,"&lt;="&amp;$F211),0),0)</f>
        <v>0</v>
      </c>
      <c s="281">
        <f>IFERROR(IF($C211&gt;=1,COUNTIFS('R-8'!$G$13:$G$1012,"&gt;=1",'R-8'!$H$13:$H$1012,"&gt;="&amp;$E211,'R-8'!$H$13:$H$1012,"&lt;="&amp;$F211),0),0)</f>
        <v>0</v>
      </c>
      <c s="281">
        <f>IFERROR(IF($C211&gt;=1,COUNTIFS('R-8क'!$G$10:$G$1009,"&gt;=1",'R-8क'!$H$10:$H$1009,"&gt;="&amp;$E211,'R-8क'!$H$10:$H$1009,"&lt;="&amp;$F211),0),0)</f>
        <v>0</v>
      </c>
      <c s="284"/>
      <c r="W211" s="15">
        <f t="shared" si="7"/>
        <v>0</v>
      </c>
    </row>
    <row r="212" spans="2:23" ht="20.1" customHeight="1">
      <c r="B212" s="15">
        <f t="shared" si="6"/>
        <v>0</v>
      </c>
      <c s="283"/>
      <c s="284"/>
      <c s="282"/>
      <c s="282"/>
      <c s="281">
        <f>IFERROR(IF($C212&gt;=1,COUNTIFS('R-6'!$G$8:$G$920,"&gt;=1",'R-6'!$H$8:$H$920,"&gt;="&amp;$E212,'R-6'!$H$8:$H$920,"&lt;="&amp;$F212),0),0)</f>
        <v>0</v>
      </c>
      <c s="281">
        <f>IFERROR(IF($C212&gt;=1,COUNTIFS(#REF!,"&gt;=1",#REF!,"&gt;="&amp;$E212,#REF!,"&lt;="&amp;$F212),0),0)</f>
        <v>0</v>
      </c>
      <c s="281">
        <f>IFERROR(IF($C212&gt;=1,COUNTIFS('R-8'!$G$13:$G$1012,"&gt;=1",'R-8'!$H$13:$H$1012,"&gt;="&amp;$E212,'R-8'!$H$13:$H$1012,"&lt;="&amp;$F212),0),0)</f>
        <v>0</v>
      </c>
      <c s="281">
        <f>IFERROR(IF($C212&gt;=1,COUNTIFS('R-8क'!$G$10:$G$1009,"&gt;=1",'R-8क'!$H$10:$H$1009,"&gt;="&amp;$E212,'R-8क'!$H$10:$H$1009,"&lt;="&amp;$F212),0),0)</f>
        <v>0</v>
      </c>
      <c s="284"/>
      <c r="W212" s="15">
        <f t="shared" si="7"/>
        <v>0</v>
      </c>
    </row>
    <row r="213" spans="2:23" ht="20.1" customHeight="1">
      <c r="B213" s="15">
        <f t="shared" si="6"/>
        <v>0</v>
      </c>
      <c s="283"/>
      <c s="284"/>
      <c s="282"/>
      <c s="282"/>
      <c s="281">
        <f>IFERROR(IF($C213&gt;=1,COUNTIFS('R-6'!$G$8:$G$920,"&gt;=1",'R-6'!$H$8:$H$920,"&gt;="&amp;$E213,'R-6'!$H$8:$H$920,"&lt;="&amp;$F213),0),0)</f>
        <v>0</v>
      </c>
      <c s="281">
        <f>IFERROR(IF($C213&gt;=1,COUNTIFS(#REF!,"&gt;=1",#REF!,"&gt;="&amp;$E213,#REF!,"&lt;="&amp;$F213),0),0)</f>
        <v>0</v>
      </c>
      <c s="281">
        <f>IFERROR(IF($C213&gt;=1,COUNTIFS('R-8'!$G$13:$G$1012,"&gt;=1",'R-8'!$H$13:$H$1012,"&gt;="&amp;$E213,'R-8'!$H$13:$H$1012,"&lt;="&amp;$F213),0),0)</f>
        <v>0</v>
      </c>
      <c s="281">
        <f>IFERROR(IF($C213&gt;=1,COUNTIFS('R-8क'!$G$10:$G$1009,"&gt;=1",'R-8क'!$H$10:$H$1009,"&gt;="&amp;$E213,'R-8क'!$H$10:$H$1009,"&lt;="&amp;$F213),0),0)</f>
        <v>0</v>
      </c>
      <c s="284"/>
      <c r="W213" s="15">
        <f t="shared" si="7"/>
        <v>0</v>
      </c>
    </row>
    <row r="214" spans="2:23" ht="20.1" customHeight="1">
      <c r="B214" s="15">
        <f t="shared" si="6"/>
        <v>0</v>
      </c>
      <c s="283"/>
      <c s="284"/>
      <c s="282"/>
      <c s="282"/>
      <c s="281">
        <f>IFERROR(IF($C214&gt;=1,COUNTIFS('R-6'!$G$8:$G$920,"&gt;=1",'R-6'!$H$8:$H$920,"&gt;="&amp;$E214,'R-6'!$H$8:$H$920,"&lt;="&amp;$F214),0),0)</f>
        <v>0</v>
      </c>
      <c s="281">
        <f>IFERROR(IF($C214&gt;=1,COUNTIFS(#REF!,"&gt;=1",#REF!,"&gt;="&amp;$E214,#REF!,"&lt;="&amp;$F214),0),0)</f>
        <v>0</v>
      </c>
      <c s="281">
        <f>IFERROR(IF($C214&gt;=1,COUNTIFS('R-8'!$G$13:$G$1012,"&gt;=1",'R-8'!$H$13:$H$1012,"&gt;="&amp;$E214,'R-8'!$H$13:$H$1012,"&lt;="&amp;$F214),0),0)</f>
        <v>0</v>
      </c>
      <c s="281">
        <f>IFERROR(IF($C214&gt;=1,COUNTIFS('R-8क'!$G$10:$G$1009,"&gt;=1",'R-8क'!$H$10:$H$1009,"&gt;="&amp;$E214,'R-8क'!$H$10:$H$1009,"&lt;="&amp;$F214),0),0)</f>
        <v>0</v>
      </c>
      <c s="284"/>
      <c r="W214" s="15">
        <f t="shared" si="7"/>
        <v>0</v>
      </c>
    </row>
    <row r="215" spans="2:23" ht="20.1" customHeight="1">
      <c r="B215" s="15">
        <f t="shared" si="6"/>
        <v>0</v>
      </c>
      <c s="283"/>
      <c s="284"/>
      <c s="282"/>
      <c s="282"/>
      <c s="281">
        <f>IFERROR(IF($C215&gt;=1,COUNTIFS('R-6'!$G$8:$G$920,"&gt;=1",'R-6'!$H$8:$H$920,"&gt;="&amp;$E215,'R-6'!$H$8:$H$920,"&lt;="&amp;$F215),0),0)</f>
        <v>0</v>
      </c>
      <c s="281">
        <f>IFERROR(IF($C215&gt;=1,COUNTIFS(#REF!,"&gt;=1",#REF!,"&gt;="&amp;$E215,#REF!,"&lt;="&amp;$F215),0),0)</f>
        <v>0</v>
      </c>
      <c s="281">
        <f>IFERROR(IF($C215&gt;=1,COUNTIFS('R-8'!$G$13:$G$1012,"&gt;=1",'R-8'!$H$13:$H$1012,"&gt;="&amp;$E215,'R-8'!$H$13:$H$1012,"&lt;="&amp;$F215),0),0)</f>
        <v>0</v>
      </c>
      <c s="281">
        <f>IFERROR(IF($C215&gt;=1,COUNTIFS('R-8क'!$G$10:$G$1009,"&gt;=1",'R-8क'!$H$10:$H$1009,"&gt;="&amp;$E215,'R-8क'!$H$10:$H$1009,"&lt;="&amp;$F215),0),0)</f>
        <v>0</v>
      </c>
      <c s="284"/>
      <c r="W215" s="15">
        <f t="shared" si="7"/>
        <v>0</v>
      </c>
    </row>
    <row r="216" spans="2:23" ht="20.1" customHeight="1">
      <c r="B216" s="15">
        <f t="shared" si="6"/>
        <v>0</v>
      </c>
      <c s="283"/>
      <c s="284"/>
      <c s="282"/>
      <c s="282"/>
      <c s="281">
        <f>IFERROR(IF($C216&gt;=1,COUNTIFS('R-6'!$G$8:$G$920,"&gt;=1",'R-6'!$H$8:$H$920,"&gt;="&amp;$E216,'R-6'!$H$8:$H$920,"&lt;="&amp;$F216),0),0)</f>
        <v>0</v>
      </c>
      <c s="281">
        <f>IFERROR(IF($C216&gt;=1,COUNTIFS(#REF!,"&gt;=1",#REF!,"&gt;="&amp;$E216,#REF!,"&lt;="&amp;$F216),0),0)</f>
        <v>0</v>
      </c>
      <c s="281">
        <f>IFERROR(IF($C216&gt;=1,COUNTIFS('R-8'!$G$13:$G$1012,"&gt;=1",'R-8'!$H$13:$H$1012,"&gt;="&amp;$E216,'R-8'!$H$13:$H$1012,"&lt;="&amp;$F216),0),0)</f>
        <v>0</v>
      </c>
      <c s="281">
        <f>IFERROR(IF($C216&gt;=1,COUNTIFS('R-8क'!$G$10:$G$1009,"&gt;=1",'R-8क'!$H$10:$H$1009,"&gt;="&amp;$E216,'R-8क'!$H$10:$H$1009,"&lt;="&amp;$F216),0),0)</f>
        <v>0</v>
      </c>
      <c s="284"/>
      <c r="W216" s="15">
        <f t="shared" si="7"/>
        <v>0</v>
      </c>
    </row>
    <row r="217" spans="2:23" ht="20.1" customHeight="1">
      <c r="B217" s="15">
        <f t="shared" si="6"/>
        <v>0</v>
      </c>
      <c s="283"/>
      <c s="284"/>
      <c s="282"/>
      <c s="282"/>
      <c s="281">
        <f>IFERROR(IF($C217&gt;=1,COUNTIFS('R-6'!$G$8:$G$920,"&gt;=1",'R-6'!$H$8:$H$920,"&gt;="&amp;$E217,'R-6'!$H$8:$H$920,"&lt;="&amp;$F217),0),0)</f>
        <v>0</v>
      </c>
      <c s="281">
        <f>IFERROR(IF($C217&gt;=1,COUNTIFS(#REF!,"&gt;=1",#REF!,"&gt;="&amp;$E217,#REF!,"&lt;="&amp;$F217),0),0)</f>
        <v>0</v>
      </c>
      <c s="281">
        <f>IFERROR(IF($C217&gt;=1,COUNTIFS('R-8'!$G$13:$G$1012,"&gt;=1",'R-8'!$H$13:$H$1012,"&gt;="&amp;$E217,'R-8'!$H$13:$H$1012,"&lt;="&amp;$F217),0),0)</f>
        <v>0</v>
      </c>
      <c s="281">
        <f>IFERROR(IF($C217&gt;=1,COUNTIFS('R-8क'!$G$10:$G$1009,"&gt;=1",'R-8क'!$H$10:$H$1009,"&gt;="&amp;$E217,'R-8क'!$H$10:$H$1009,"&lt;="&amp;$F217),0),0)</f>
        <v>0</v>
      </c>
      <c s="284"/>
      <c r="W217" s="15">
        <f t="shared" si="7"/>
        <v>0</v>
      </c>
    </row>
    <row r="218" spans="2:23" ht="20.1" customHeight="1">
      <c r="B218" s="15">
        <f t="shared" si="6"/>
        <v>0</v>
      </c>
      <c s="283"/>
      <c s="284"/>
      <c s="282"/>
      <c s="282"/>
      <c s="281">
        <f>IFERROR(IF($C218&gt;=1,COUNTIFS('R-6'!$G$8:$G$920,"&gt;=1",'R-6'!$H$8:$H$920,"&gt;="&amp;$E218,'R-6'!$H$8:$H$920,"&lt;="&amp;$F218),0),0)</f>
        <v>0</v>
      </c>
      <c s="281">
        <f>IFERROR(IF($C218&gt;=1,COUNTIFS(#REF!,"&gt;=1",#REF!,"&gt;="&amp;$E218,#REF!,"&lt;="&amp;$F218),0),0)</f>
        <v>0</v>
      </c>
      <c s="281">
        <f>IFERROR(IF($C218&gt;=1,COUNTIFS('R-8'!$G$13:$G$1012,"&gt;=1",'R-8'!$H$13:$H$1012,"&gt;="&amp;$E218,'R-8'!$H$13:$H$1012,"&lt;="&amp;$F218),0),0)</f>
        <v>0</v>
      </c>
      <c s="281">
        <f>IFERROR(IF($C218&gt;=1,COUNTIFS('R-8क'!$G$10:$G$1009,"&gt;=1",'R-8क'!$H$10:$H$1009,"&gt;="&amp;$E218,'R-8क'!$H$10:$H$1009,"&lt;="&amp;$F218),0),0)</f>
        <v>0</v>
      </c>
      <c s="284"/>
      <c r="W218" s="15">
        <f t="shared" si="7"/>
        <v>0</v>
      </c>
    </row>
    <row r="219" spans="2:23" ht="20.1" customHeight="1">
      <c r="B219" s="15">
        <f t="shared" si="6"/>
        <v>0</v>
      </c>
      <c s="283"/>
      <c s="284"/>
      <c s="282"/>
      <c s="282"/>
      <c s="281">
        <f>IFERROR(IF($C219&gt;=1,COUNTIFS('R-6'!$G$8:$G$920,"&gt;=1",'R-6'!$H$8:$H$920,"&gt;="&amp;$E219,'R-6'!$H$8:$H$920,"&lt;="&amp;$F219),0),0)</f>
        <v>0</v>
      </c>
      <c s="281">
        <f>IFERROR(IF($C219&gt;=1,COUNTIFS(#REF!,"&gt;=1",#REF!,"&gt;="&amp;$E219,#REF!,"&lt;="&amp;$F219),0),0)</f>
        <v>0</v>
      </c>
      <c s="281">
        <f>IFERROR(IF($C219&gt;=1,COUNTIFS('R-8'!$G$13:$G$1012,"&gt;=1",'R-8'!$H$13:$H$1012,"&gt;="&amp;$E219,'R-8'!$H$13:$H$1012,"&lt;="&amp;$F219),0),0)</f>
        <v>0</v>
      </c>
      <c s="281">
        <f>IFERROR(IF($C219&gt;=1,COUNTIFS('R-8क'!$G$10:$G$1009,"&gt;=1",'R-8क'!$H$10:$H$1009,"&gt;="&amp;$E219,'R-8क'!$H$10:$H$1009,"&lt;="&amp;$F219),0),0)</f>
        <v>0</v>
      </c>
      <c s="284"/>
      <c r="W219" s="15">
        <f t="shared" si="7"/>
        <v>0</v>
      </c>
    </row>
    <row r="220" spans="2:23" ht="20.1" customHeight="1">
      <c r="B220" s="15">
        <f t="shared" si="6"/>
        <v>0</v>
      </c>
      <c s="283"/>
      <c s="284"/>
      <c s="282"/>
      <c s="282"/>
      <c s="281">
        <f>IFERROR(IF($C220&gt;=1,COUNTIFS('R-6'!$G$8:$G$920,"&gt;=1",'R-6'!$H$8:$H$920,"&gt;="&amp;$E220,'R-6'!$H$8:$H$920,"&lt;="&amp;$F220),0),0)</f>
        <v>0</v>
      </c>
      <c s="281">
        <f>IFERROR(IF($C220&gt;=1,COUNTIFS(#REF!,"&gt;=1",#REF!,"&gt;="&amp;$E220,#REF!,"&lt;="&amp;$F220),0),0)</f>
        <v>0</v>
      </c>
      <c s="281">
        <f>IFERROR(IF($C220&gt;=1,COUNTIFS('R-8'!$G$13:$G$1012,"&gt;=1",'R-8'!$H$13:$H$1012,"&gt;="&amp;$E220,'R-8'!$H$13:$H$1012,"&lt;="&amp;$F220),0),0)</f>
        <v>0</v>
      </c>
      <c s="281">
        <f>IFERROR(IF($C220&gt;=1,COUNTIFS('R-8क'!$G$10:$G$1009,"&gt;=1",'R-8क'!$H$10:$H$1009,"&gt;="&amp;$E220,'R-8क'!$H$10:$H$1009,"&lt;="&amp;$F220),0),0)</f>
        <v>0</v>
      </c>
      <c s="284"/>
      <c r="W220" s="15">
        <f t="shared" si="7"/>
        <v>0</v>
      </c>
    </row>
    <row r="221" spans="2:23" ht="20.1" customHeight="1">
      <c r="B221" s="15">
        <f t="shared" si="6"/>
        <v>0</v>
      </c>
      <c s="283"/>
      <c s="284"/>
      <c s="282"/>
      <c s="282"/>
      <c s="281">
        <f>IFERROR(IF($C221&gt;=1,COUNTIFS('R-6'!$G$8:$G$920,"&gt;=1",'R-6'!$H$8:$H$920,"&gt;="&amp;$E221,'R-6'!$H$8:$H$920,"&lt;="&amp;$F221),0),0)</f>
        <v>0</v>
      </c>
      <c s="281">
        <f>IFERROR(IF($C221&gt;=1,COUNTIFS(#REF!,"&gt;=1",#REF!,"&gt;="&amp;$E221,#REF!,"&lt;="&amp;$F221),0),0)</f>
        <v>0</v>
      </c>
      <c s="281">
        <f>IFERROR(IF($C221&gt;=1,COUNTIFS('R-8'!$G$13:$G$1012,"&gt;=1",'R-8'!$H$13:$H$1012,"&gt;="&amp;$E221,'R-8'!$H$13:$H$1012,"&lt;="&amp;$F221),0),0)</f>
        <v>0</v>
      </c>
      <c s="281">
        <f>IFERROR(IF($C221&gt;=1,COUNTIFS('R-8क'!$G$10:$G$1009,"&gt;=1",'R-8क'!$H$10:$H$1009,"&gt;="&amp;$E221,'R-8क'!$H$10:$H$1009,"&lt;="&amp;$F221),0),0)</f>
        <v>0</v>
      </c>
      <c s="284"/>
      <c r="W221" s="15">
        <f t="shared" si="7"/>
        <v>0</v>
      </c>
    </row>
    <row r="222" spans="2:23" ht="20.1" customHeight="1">
      <c r="B222" s="15">
        <f t="shared" si="6"/>
        <v>0</v>
      </c>
      <c s="283"/>
      <c s="284"/>
      <c s="282"/>
      <c s="282"/>
      <c s="281">
        <f>IFERROR(IF($C222&gt;=1,COUNTIFS('R-6'!$G$8:$G$920,"&gt;=1",'R-6'!$H$8:$H$920,"&gt;="&amp;$E222,'R-6'!$H$8:$H$920,"&lt;="&amp;$F222),0),0)</f>
        <v>0</v>
      </c>
      <c s="281">
        <f>IFERROR(IF($C222&gt;=1,COUNTIFS(#REF!,"&gt;=1",#REF!,"&gt;="&amp;$E222,#REF!,"&lt;="&amp;$F222),0),0)</f>
        <v>0</v>
      </c>
      <c s="281">
        <f>IFERROR(IF($C222&gt;=1,COUNTIFS('R-8'!$G$13:$G$1012,"&gt;=1",'R-8'!$H$13:$H$1012,"&gt;="&amp;$E222,'R-8'!$H$13:$H$1012,"&lt;="&amp;$F222),0),0)</f>
        <v>0</v>
      </c>
      <c s="281">
        <f>IFERROR(IF($C222&gt;=1,COUNTIFS('R-8क'!$G$10:$G$1009,"&gt;=1",'R-8क'!$H$10:$H$1009,"&gt;="&amp;$E222,'R-8क'!$H$10:$H$1009,"&lt;="&amp;$F222),0),0)</f>
        <v>0</v>
      </c>
      <c s="284"/>
      <c r="W222" s="15">
        <f t="shared" si="7"/>
        <v>0</v>
      </c>
    </row>
    <row r="223" spans="2:23" ht="20.1" customHeight="1">
      <c r="B223" s="15">
        <f t="shared" si="6"/>
        <v>0</v>
      </c>
      <c s="283"/>
      <c s="284"/>
      <c s="282"/>
      <c s="282"/>
      <c s="281">
        <f>IFERROR(IF($C223&gt;=1,COUNTIFS('R-6'!$G$8:$G$920,"&gt;=1",'R-6'!$H$8:$H$920,"&gt;="&amp;$E223,'R-6'!$H$8:$H$920,"&lt;="&amp;$F223),0),0)</f>
        <v>0</v>
      </c>
      <c s="281">
        <f>IFERROR(IF($C223&gt;=1,COUNTIFS(#REF!,"&gt;=1",#REF!,"&gt;="&amp;$E223,#REF!,"&lt;="&amp;$F223),0),0)</f>
        <v>0</v>
      </c>
      <c s="281">
        <f>IFERROR(IF($C223&gt;=1,COUNTIFS('R-8'!$G$13:$G$1012,"&gt;=1",'R-8'!$H$13:$H$1012,"&gt;="&amp;$E223,'R-8'!$H$13:$H$1012,"&lt;="&amp;$F223),0),0)</f>
        <v>0</v>
      </c>
      <c s="281">
        <f>IFERROR(IF($C223&gt;=1,COUNTIFS('R-8क'!$G$10:$G$1009,"&gt;=1",'R-8क'!$H$10:$H$1009,"&gt;="&amp;$E223,'R-8क'!$H$10:$H$1009,"&lt;="&amp;$F223),0),0)</f>
        <v>0</v>
      </c>
      <c s="284"/>
      <c r="W223" s="15">
        <f t="shared" si="7"/>
        <v>0</v>
      </c>
    </row>
    <row r="224" spans="2:23" ht="20.1" customHeight="1">
      <c r="B224" s="15">
        <f t="shared" si="6"/>
        <v>0</v>
      </c>
      <c s="283"/>
      <c s="284"/>
      <c s="282"/>
      <c s="282"/>
      <c s="281">
        <f>IFERROR(IF($C224&gt;=1,COUNTIFS('R-6'!$G$8:$G$920,"&gt;=1",'R-6'!$H$8:$H$920,"&gt;="&amp;$E224,'R-6'!$H$8:$H$920,"&lt;="&amp;$F224),0),0)</f>
        <v>0</v>
      </c>
      <c s="281">
        <f>IFERROR(IF($C224&gt;=1,COUNTIFS(#REF!,"&gt;=1",#REF!,"&gt;="&amp;$E224,#REF!,"&lt;="&amp;$F224),0),0)</f>
        <v>0</v>
      </c>
      <c s="281">
        <f>IFERROR(IF($C224&gt;=1,COUNTIFS('R-8'!$G$13:$G$1012,"&gt;=1",'R-8'!$H$13:$H$1012,"&gt;="&amp;$E224,'R-8'!$H$13:$H$1012,"&lt;="&amp;$F224),0),0)</f>
        <v>0</v>
      </c>
      <c s="281">
        <f>IFERROR(IF($C224&gt;=1,COUNTIFS('R-8क'!$G$10:$G$1009,"&gt;=1",'R-8क'!$H$10:$H$1009,"&gt;="&amp;$E224,'R-8क'!$H$10:$H$1009,"&lt;="&amp;$F224),0),0)</f>
        <v>0</v>
      </c>
      <c s="284"/>
      <c r="W224" s="15">
        <f t="shared" si="7"/>
        <v>0</v>
      </c>
    </row>
    <row r="225" spans="2:23" ht="20.1" customHeight="1">
      <c r="B225" s="15">
        <f t="shared" si="6"/>
        <v>0</v>
      </c>
      <c s="283"/>
      <c s="284"/>
      <c s="282"/>
      <c s="282"/>
      <c s="281">
        <f>IFERROR(IF($C225&gt;=1,COUNTIFS('R-6'!$G$8:$G$920,"&gt;=1",'R-6'!$H$8:$H$920,"&gt;="&amp;$E225,'R-6'!$H$8:$H$920,"&lt;="&amp;$F225),0),0)</f>
        <v>0</v>
      </c>
      <c s="281">
        <f>IFERROR(IF($C225&gt;=1,COUNTIFS(#REF!,"&gt;=1",#REF!,"&gt;="&amp;$E225,#REF!,"&lt;="&amp;$F225),0),0)</f>
        <v>0</v>
      </c>
      <c s="281">
        <f>IFERROR(IF($C225&gt;=1,COUNTIFS('R-8'!$G$13:$G$1012,"&gt;=1",'R-8'!$H$13:$H$1012,"&gt;="&amp;$E225,'R-8'!$H$13:$H$1012,"&lt;="&amp;$F225),0),0)</f>
        <v>0</v>
      </c>
      <c s="281">
        <f>IFERROR(IF($C225&gt;=1,COUNTIFS('R-8क'!$G$10:$G$1009,"&gt;=1",'R-8क'!$H$10:$H$1009,"&gt;="&amp;$E225,'R-8क'!$H$10:$H$1009,"&lt;="&amp;$F225),0),0)</f>
        <v>0</v>
      </c>
      <c s="284"/>
      <c r="W225" s="15">
        <f t="shared" si="7"/>
        <v>0</v>
      </c>
    </row>
    <row r="226" spans="2:23" ht="20.1" customHeight="1">
      <c r="B226" s="15">
        <f t="shared" si="6"/>
        <v>0</v>
      </c>
      <c s="283"/>
      <c s="284"/>
      <c s="282"/>
      <c s="282"/>
      <c s="281">
        <f>IFERROR(IF($C226&gt;=1,COUNTIFS('R-6'!$G$8:$G$920,"&gt;=1",'R-6'!$H$8:$H$920,"&gt;="&amp;$E226,'R-6'!$H$8:$H$920,"&lt;="&amp;$F226),0),0)</f>
        <v>0</v>
      </c>
      <c s="281">
        <f>IFERROR(IF($C226&gt;=1,COUNTIFS(#REF!,"&gt;=1",#REF!,"&gt;="&amp;$E226,#REF!,"&lt;="&amp;$F226),0),0)</f>
        <v>0</v>
      </c>
      <c s="281">
        <f>IFERROR(IF($C226&gt;=1,COUNTIFS('R-8'!$G$13:$G$1012,"&gt;=1",'R-8'!$H$13:$H$1012,"&gt;="&amp;$E226,'R-8'!$H$13:$H$1012,"&lt;="&amp;$F226),0),0)</f>
        <v>0</v>
      </c>
      <c s="281">
        <f>IFERROR(IF($C226&gt;=1,COUNTIFS('R-8क'!$G$10:$G$1009,"&gt;=1",'R-8क'!$H$10:$H$1009,"&gt;="&amp;$E226,'R-8क'!$H$10:$H$1009,"&lt;="&amp;$F226),0),0)</f>
        <v>0</v>
      </c>
      <c s="284"/>
      <c r="W226" s="15">
        <f t="shared" si="7"/>
        <v>0</v>
      </c>
    </row>
    <row r="227" spans="2:23" ht="20.1" customHeight="1">
      <c r="B227" s="15">
        <f t="shared" si="6"/>
        <v>0</v>
      </c>
      <c s="283"/>
      <c s="284"/>
      <c s="282"/>
      <c s="282"/>
      <c s="281">
        <f>IFERROR(IF($C227&gt;=1,COUNTIFS('R-6'!$G$8:$G$920,"&gt;=1",'R-6'!$H$8:$H$920,"&gt;="&amp;$E227,'R-6'!$H$8:$H$920,"&lt;="&amp;$F227),0),0)</f>
        <v>0</v>
      </c>
      <c s="281">
        <f>IFERROR(IF($C227&gt;=1,COUNTIFS(#REF!,"&gt;=1",#REF!,"&gt;="&amp;$E227,#REF!,"&lt;="&amp;$F227),0),0)</f>
        <v>0</v>
      </c>
      <c s="281">
        <f>IFERROR(IF($C227&gt;=1,COUNTIFS('R-8'!$G$13:$G$1012,"&gt;=1",'R-8'!$H$13:$H$1012,"&gt;="&amp;$E227,'R-8'!$H$13:$H$1012,"&lt;="&amp;$F227),0),0)</f>
        <v>0</v>
      </c>
      <c s="281">
        <f>IFERROR(IF($C227&gt;=1,COUNTIFS('R-8क'!$G$10:$G$1009,"&gt;=1",'R-8क'!$H$10:$H$1009,"&gt;="&amp;$E227,'R-8क'!$H$10:$H$1009,"&lt;="&amp;$F227),0),0)</f>
        <v>0</v>
      </c>
      <c s="284"/>
      <c r="W227" s="15">
        <f t="shared" si="7"/>
        <v>0</v>
      </c>
    </row>
    <row r="228" spans="2:23" ht="20.1" customHeight="1">
      <c r="B228" s="15">
        <f t="shared" si="6"/>
        <v>0</v>
      </c>
      <c s="283"/>
      <c s="284"/>
      <c s="282"/>
      <c s="282"/>
      <c s="281">
        <f>IFERROR(IF($C228&gt;=1,COUNTIFS('R-6'!$G$8:$G$920,"&gt;=1",'R-6'!$H$8:$H$920,"&gt;="&amp;$E228,'R-6'!$H$8:$H$920,"&lt;="&amp;$F228),0),0)</f>
        <v>0</v>
      </c>
      <c s="281">
        <f>IFERROR(IF($C228&gt;=1,COUNTIFS(#REF!,"&gt;=1",#REF!,"&gt;="&amp;$E228,#REF!,"&lt;="&amp;$F228),0),0)</f>
        <v>0</v>
      </c>
      <c s="281">
        <f>IFERROR(IF($C228&gt;=1,COUNTIFS('R-8'!$G$13:$G$1012,"&gt;=1",'R-8'!$H$13:$H$1012,"&gt;="&amp;$E228,'R-8'!$H$13:$H$1012,"&lt;="&amp;$F228),0),0)</f>
        <v>0</v>
      </c>
      <c s="281">
        <f>IFERROR(IF($C228&gt;=1,COUNTIFS('R-8क'!$G$10:$G$1009,"&gt;=1",'R-8क'!$H$10:$H$1009,"&gt;="&amp;$E228,'R-8क'!$H$10:$H$1009,"&lt;="&amp;$F228),0),0)</f>
        <v>0</v>
      </c>
      <c s="284"/>
      <c r="W228" s="15">
        <f t="shared" si="7"/>
        <v>0</v>
      </c>
    </row>
    <row r="229" spans="2:23" ht="20.1" customHeight="1">
      <c r="B229" s="15">
        <f t="shared" si="6"/>
        <v>0</v>
      </c>
      <c s="283"/>
      <c s="284"/>
      <c s="282"/>
      <c s="282"/>
      <c s="281">
        <f>IFERROR(IF($C229&gt;=1,COUNTIFS('R-6'!$G$8:$G$920,"&gt;=1",'R-6'!$H$8:$H$920,"&gt;="&amp;$E229,'R-6'!$H$8:$H$920,"&lt;="&amp;$F229),0),0)</f>
        <v>0</v>
      </c>
      <c s="281">
        <f>IFERROR(IF($C229&gt;=1,COUNTIFS(#REF!,"&gt;=1",#REF!,"&gt;="&amp;$E229,#REF!,"&lt;="&amp;$F229),0),0)</f>
        <v>0</v>
      </c>
      <c s="281">
        <f>IFERROR(IF($C229&gt;=1,COUNTIFS('R-8'!$G$13:$G$1012,"&gt;=1",'R-8'!$H$13:$H$1012,"&gt;="&amp;$E229,'R-8'!$H$13:$H$1012,"&lt;="&amp;$F229),0),0)</f>
        <v>0</v>
      </c>
      <c s="281">
        <f>IFERROR(IF($C229&gt;=1,COUNTIFS('R-8क'!$G$10:$G$1009,"&gt;=1",'R-8क'!$H$10:$H$1009,"&gt;="&amp;$E229,'R-8क'!$H$10:$H$1009,"&lt;="&amp;$F229),0),0)</f>
        <v>0</v>
      </c>
      <c s="284"/>
      <c r="W229" s="15">
        <f t="shared" si="7"/>
        <v>0</v>
      </c>
    </row>
    <row r="230" spans="2:23" ht="20.1" customHeight="1">
      <c r="B230" s="15">
        <f t="shared" si="6"/>
        <v>0</v>
      </c>
      <c s="283"/>
      <c s="284"/>
      <c s="282"/>
      <c s="282"/>
      <c s="281">
        <f>IFERROR(IF($C230&gt;=1,COUNTIFS('R-6'!$G$8:$G$920,"&gt;=1",'R-6'!$H$8:$H$920,"&gt;="&amp;$E230,'R-6'!$H$8:$H$920,"&lt;="&amp;$F230),0),0)</f>
        <v>0</v>
      </c>
      <c s="281">
        <f>IFERROR(IF($C230&gt;=1,COUNTIFS(#REF!,"&gt;=1",#REF!,"&gt;="&amp;$E230,#REF!,"&lt;="&amp;$F230),0),0)</f>
        <v>0</v>
      </c>
      <c s="281">
        <f>IFERROR(IF($C230&gt;=1,COUNTIFS('R-8'!$G$13:$G$1012,"&gt;=1",'R-8'!$H$13:$H$1012,"&gt;="&amp;$E230,'R-8'!$H$13:$H$1012,"&lt;="&amp;$F230),0),0)</f>
        <v>0</v>
      </c>
      <c s="281">
        <f>IFERROR(IF($C230&gt;=1,COUNTIFS('R-8क'!$G$10:$G$1009,"&gt;=1",'R-8क'!$H$10:$H$1009,"&gt;="&amp;$E230,'R-8क'!$H$10:$H$1009,"&lt;="&amp;$F230),0),0)</f>
        <v>0</v>
      </c>
      <c s="284"/>
      <c r="W230" s="15">
        <f t="shared" si="7"/>
        <v>0</v>
      </c>
    </row>
    <row r="231" spans="2:23" ht="20.1" customHeight="1">
      <c r="B231" s="15">
        <f t="shared" si="6"/>
        <v>0</v>
      </c>
      <c s="283"/>
      <c s="284"/>
      <c s="282"/>
      <c s="282"/>
      <c s="281">
        <f>IFERROR(IF($C231&gt;=1,COUNTIFS('R-6'!$G$8:$G$920,"&gt;=1",'R-6'!$H$8:$H$920,"&gt;="&amp;$E231,'R-6'!$H$8:$H$920,"&lt;="&amp;$F231),0),0)</f>
        <v>0</v>
      </c>
      <c s="281">
        <f>IFERROR(IF($C231&gt;=1,COUNTIFS(#REF!,"&gt;=1",#REF!,"&gt;="&amp;$E231,#REF!,"&lt;="&amp;$F231),0),0)</f>
        <v>0</v>
      </c>
      <c s="281">
        <f>IFERROR(IF($C231&gt;=1,COUNTIFS('R-8'!$G$13:$G$1012,"&gt;=1",'R-8'!$H$13:$H$1012,"&gt;="&amp;$E231,'R-8'!$H$13:$H$1012,"&lt;="&amp;$F231),0),0)</f>
        <v>0</v>
      </c>
      <c s="281">
        <f>IFERROR(IF($C231&gt;=1,COUNTIFS('R-8क'!$G$10:$G$1009,"&gt;=1",'R-8क'!$H$10:$H$1009,"&gt;="&amp;$E231,'R-8क'!$H$10:$H$1009,"&lt;="&amp;$F231),0),0)</f>
        <v>0</v>
      </c>
      <c s="284"/>
      <c r="W231" s="15">
        <f t="shared" si="7"/>
        <v>0</v>
      </c>
    </row>
    <row r="232" spans="2:23" ht="20.1" customHeight="1">
      <c r="B232" s="15">
        <f t="shared" si="6"/>
        <v>0</v>
      </c>
      <c s="283"/>
      <c s="284"/>
      <c s="282"/>
      <c s="282"/>
      <c s="281">
        <f>IFERROR(IF($C232&gt;=1,COUNTIFS('R-6'!$G$8:$G$920,"&gt;=1",'R-6'!$H$8:$H$920,"&gt;="&amp;$E232,'R-6'!$H$8:$H$920,"&lt;="&amp;$F232),0),0)</f>
        <v>0</v>
      </c>
      <c s="281">
        <f>IFERROR(IF($C232&gt;=1,COUNTIFS(#REF!,"&gt;=1",#REF!,"&gt;="&amp;$E232,#REF!,"&lt;="&amp;$F232),0),0)</f>
        <v>0</v>
      </c>
      <c s="281">
        <f>IFERROR(IF($C232&gt;=1,COUNTIFS('R-8'!$G$13:$G$1012,"&gt;=1",'R-8'!$H$13:$H$1012,"&gt;="&amp;$E232,'R-8'!$H$13:$H$1012,"&lt;="&amp;$F232),0),0)</f>
        <v>0</v>
      </c>
      <c s="281">
        <f>IFERROR(IF($C232&gt;=1,COUNTIFS('R-8क'!$G$10:$G$1009,"&gt;=1",'R-8क'!$H$10:$H$1009,"&gt;="&amp;$E232,'R-8क'!$H$10:$H$1009,"&lt;="&amp;$F232),0),0)</f>
        <v>0</v>
      </c>
      <c s="284"/>
      <c r="W232" s="15">
        <f t="shared" si="7"/>
        <v>0</v>
      </c>
    </row>
    <row r="233" spans="2:23" ht="20.1" customHeight="1">
      <c r="B233" s="15">
        <f t="shared" si="6"/>
        <v>0</v>
      </c>
      <c s="283"/>
      <c s="284"/>
      <c s="282"/>
      <c s="282"/>
      <c s="281">
        <f>IFERROR(IF($C233&gt;=1,COUNTIFS('R-6'!$G$8:$G$920,"&gt;=1",'R-6'!$H$8:$H$920,"&gt;="&amp;$E233,'R-6'!$H$8:$H$920,"&lt;="&amp;$F233),0),0)</f>
        <v>0</v>
      </c>
      <c s="281">
        <f>IFERROR(IF($C233&gt;=1,COUNTIFS(#REF!,"&gt;=1",#REF!,"&gt;="&amp;$E233,#REF!,"&lt;="&amp;$F233),0),0)</f>
        <v>0</v>
      </c>
      <c s="281">
        <f>IFERROR(IF($C233&gt;=1,COUNTIFS('R-8'!$G$13:$G$1012,"&gt;=1",'R-8'!$H$13:$H$1012,"&gt;="&amp;$E233,'R-8'!$H$13:$H$1012,"&lt;="&amp;$F233),0),0)</f>
        <v>0</v>
      </c>
      <c s="281">
        <f>IFERROR(IF($C233&gt;=1,COUNTIFS('R-8क'!$G$10:$G$1009,"&gt;=1",'R-8क'!$H$10:$H$1009,"&gt;="&amp;$E233,'R-8क'!$H$10:$H$1009,"&lt;="&amp;$F233),0),0)</f>
        <v>0</v>
      </c>
      <c s="284"/>
      <c r="W233" s="15">
        <f t="shared" si="7"/>
        <v>0</v>
      </c>
    </row>
    <row r="234" spans="2:23" ht="20.1" customHeight="1">
      <c r="B234" s="15">
        <f t="shared" si="6"/>
        <v>0</v>
      </c>
      <c s="283"/>
      <c s="284"/>
      <c s="282"/>
      <c s="282"/>
      <c s="281">
        <f>IFERROR(IF($C234&gt;=1,COUNTIFS('R-6'!$G$8:$G$920,"&gt;=1",'R-6'!$H$8:$H$920,"&gt;="&amp;$E234,'R-6'!$H$8:$H$920,"&lt;="&amp;$F234),0),0)</f>
        <v>0</v>
      </c>
      <c s="281">
        <f>IFERROR(IF($C234&gt;=1,COUNTIFS(#REF!,"&gt;=1",#REF!,"&gt;="&amp;$E234,#REF!,"&lt;="&amp;$F234),0),0)</f>
        <v>0</v>
      </c>
      <c s="281">
        <f>IFERROR(IF($C234&gt;=1,COUNTIFS('R-8'!$G$13:$G$1012,"&gt;=1",'R-8'!$H$13:$H$1012,"&gt;="&amp;$E234,'R-8'!$H$13:$H$1012,"&lt;="&amp;$F234),0),0)</f>
        <v>0</v>
      </c>
      <c s="281">
        <f>IFERROR(IF($C234&gt;=1,COUNTIFS('R-8क'!$G$10:$G$1009,"&gt;=1",'R-8क'!$H$10:$H$1009,"&gt;="&amp;$E234,'R-8क'!$H$10:$H$1009,"&lt;="&amp;$F234),0),0)</f>
        <v>0</v>
      </c>
      <c s="284"/>
      <c r="W234" s="15">
        <f t="shared" si="7"/>
        <v>0</v>
      </c>
    </row>
    <row r="235" spans="2:23" ht="20.1" customHeight="1">
      <c r="B235" s="15">
        <f t="shared" si="6"/>
        <v>0</v>
      </c>
      <c s="283"/>
      <c s="284"/>
      <c s="282"/>
      <c s="282"/>
      <c s="281">
        <f>IFERROR(IF($C235&gt;=1,COUNTIFS('R-6'!$G$8:$G$920,"&gt;=1",'R-6'!$H$8:$H$920,"&gt;="&amp;$E235,'R-6'!$H$8:$H$920,"&lt;="&amp;$F235),0),0)</f>
        <v>0</v>
      </c>
      <c s="281">
        <f>IFERROR(IF($C235&gt;=1,COUNTIFS(#REF!,"&gt;=1",#REF!,"&gt;="&amp;$E235,#REF!,"&lt;="&amp;$F235),0),0)</f>
        <v>0</v>
      </c>
      <c s="281">
        <f>IFERROR(IF($C235&gt;=1,COUNTIFS('R-8'!$G$13:$G$1012,"&gt;=1",'R-8'!$H$13:$H$1012,"&gt;="&amp;$E235,'R-8'!$H$13:$H$1012,"&lt;="&amp;$F235),0),0)</f>
        <v>0</v>
      </c>
      <c s="281">
        <f>IFERROR(IF($C235&gt;=1,COUNTIFS('R-8क'!$G$10:$G$1009,"&gt;=1",'R-8क'!$H$10:$H$1009,"&gt;="&amp;$E235,'R-8क'!$H$10:$H$1009,"&lt;="&amp;$F235),0),0)</f>
        <v>0</v>
      </c>
      <c s="284"/>
      <c r="W235" s="15">
        <f t="shared" si="7"/>
        <v>0</v>
      </c>
    </row>
    <row r="236" spans="2:23" ht="20.1" customHeight="1">
      <c r="B236" s="15">
        <f t="shared" si="6"/>
        <v>0</v>
      </c>
      <c s="283"/>
      <c s="284"/>
      <c s="282"/>
      <c s="282"/>
      <c s="281">
        <f>IFERROR(IF($C236&gt;=1,COUNTIFS('R-6'!$G$8:$G$920,"&gt;=1",'R-6'!$H$8:$H$920,"&gt;="&amp;$E236,'R-6'!$H$8:$H$920,"&lt;="&amp;$F236),0),0)</f>
        <v>0</v>
      </c>
      <c s="281">
        <f>IFERROR(IF($C236&gt;=1,COUNTIFS(#REF!,"&gt;=1",#REF!,"&gt;="&amp;$E236,#REF!,"&lt;="&amp;$F236),0),0)</f>
        <v>0</v>
      </c>
      <c s="281">
        <f>IFERROR(IF($C236&gt;=1,COUNTIFS('R-8'!$G$13:$G$1012,"&gt;=1",'R-8'!$H$13:$H$1012,"&gt;="&amp;$E236,'R-8'!$H$13:$H$1012,"&lt;="&amp;$F236),0),0)</f>
        <v>0</v>
      </c>
      <c s="281">
        <f>IFERROR(IF($C236&gt;=1,COUNTIFS('R-8क'!$G$10:$G$1009,"&gt;=1",'R-8क'!$H$10:$H$1009,"&gt;="&amp;$E236,'R-8क'!$H$10:$H$1009,"&lt;="&amp;$F236),0),0)</f>
        <v>0</v>
      </c>
      <c s="284"/>
      <c r="W236" s="15">
        <f t="shared" si="7"/>
        <v>0</v>
      </c>
    </row>
    <row r="237" spans="2:23" ht="20.1" customHeight="1">
      <c r="B237" s="15">
        <f t="shared" si="6"/>
        <v>0</v>
      </c>
      <c s="283"/>
      <c s="284"/>
      <c s="282"/>
      <c s="282"/>
      <c s="281">
        <f>IFERROR(IF($C237&gt;=1,COUNTIFS('R-6'!$G$8:$G$920,"&gt;=1",'R-6'!$H$8:$H$920,"&gt;="&amp;$E237,'R-6'!$H$8:$H$920,"&lt;="&amp;$F237),0),0)</f>
        <v>0</v>
      </c>
      <c s="281">
        <f>IFERROR(IF($C237&gt;=1,COUNTIFS(#REF!,"&gt;=1",#REF!,"&gt;="&amp;$E237,#REF!,"&lt;="&amp;$F237),0),0)</f>
        <v>0</v>
      </c>
      <c s="281">
        <f>IFERROR(IF($C237&gt;=1,COUNTIFS('R-8'!$G$13:$G$1012,"&gt;=1",'R-8'!$H$13:$H$1012,"&gt;="&amp;$E237,'R-8'!$H$13:$H$1012,"&lt;="&amp;$F237),0),0)</f>
        <v>0</v>
      </c>
      <c s="281">
        <f>IFERROR(IF($C237&gt;=1,COUNTIFS('R-8क'!$G$10:$G$1009,"&gt;=1",'R-8क'!$H$10:$H$1009,"&gt;="&amp;$E237,'R-8क'!$H$10:$H$1009,"&lt;="&amp;$F237),0),0)</f>
        <v>0</v>
      </c>
      <c s="284"/>
      <c r="W237" s="15">
        <f t="shared" si="7"/>
        <v>0</v>
      </c>
    </row>
    <row r="238" spans="2:23" ht="20.1" customHeight="1">
      <c r="B238" s="15">
        <f t="shared" si="6"/>
        <v>0</v>
      </c>
      <c s="283"/>
      <c s="284"/>
      <c s="282"/>
      <c s="282"/>
      <c s="281">
        <f>IFERROR(IF($C238&gt;=1,COUNTIFS('R-6'!$G$8:$G$920,"&gt;=1",'R-6'!$H$8:$H$920,"&gt;="&amp;$E238,'R-6'!$H$8:$H$920,"&lt;="&amp;$F238),0),0)</f>
        <v>0</v>
      </c>
      <c s="281">
        <f>IFERROR(IF($C238&gt;=1,COUNTIFS(#REF!,"&gt;=1",#REF!,"&gt;="&amp;$E238,#REF!,"&lt;="&amp;$F238),0),0)</f>
        <v>0</v>
      </c>
      <c s="281">
        <f>IFERROR(IF($C238&gt;=1,COUNTIFS('R-8'!$G$13:$G$1012,"&gt;=1",'R-8'!$H$13:$H$1012,"&gt;="&amp;$E238,'R-8'!$H$13:$H$1012,"&lt;="&amp;$F238),0),0)</f>
        <v>0</v>
      </c>
      <c s="281">
        <f>IFERROR(IF($C238&gt;=1,COUNTIFS('R-8क'!$G$10:$G$1009,"&gt;=1",'R-8क'!$H$10:$H$1009,"&gt;="&amp;$E238,'R-8क'!$H$10:$H$1009,"&lt;="&amp;$F238),0),0)</f>
        <v>0</v>
      </c>
      <c s="284"/>
      <c r="W238" s="15">
        <f t="shared" si="7"/>
        <v>0</v>
      </c>
    </row>
    <row r="239" spans="2:23" ht="20.1" customHeight="1">
      <c r="B239" s="15">
        <f t="shared" si="6"/>
        <v>0</v>
      </c>
      <c s="283"/>
      <c s="284"/>
      <c s="282"/>
      <c s="282"/>
      <c s="281">
        <f>IFERROR(IF($C239&gt;=1,COUNTIFS('R-6'!$G$8:$G$920,"&gt;=1",'R-6'!$H$8:$H$920,"&gt;="&amp;$E239,'R-6'!$H$8:$H$920,"&lt;="&amp;$F239),0),0)</f>
        <v>0</v>
      </c>
      <c s="281">
        <f>IFERROR(IF($C239&gt;=1,COUNTIFS(#REF!,"&gt;=1",#REF!,"&gt;="&amp;$E239,#REF!,"&lt;="&amp;$F239),0),0)</f>
        <v>0</v>
      </c>
      <c s="281">
        <f>IFERROR(IF($C239&gt;=1,COUNTIFS('R-8'!$G$13:$G$1012,"&gt;=1",'R-8'!$H$13:$H$1012,"&gt;="&amp;$E239,'R-8'!$H$13:$H$1012,"&lt;="&amp;$F239),0),0)</f>
        <v>0</v>
      </c>
      <c s="281">
        <f>IFERROR(IF($C239&gt;=1,COUNTIFS('R-8क'!$G$10:$G$1009,"&gt;=1",'R-8क'!$H$10:$H$1009,"&gt;="&amp;$E239,'R-8क'!$H$10:$H$1009,"&lt;="&amp;$F239),0),0)</f>
        <v>0</v>
      </c>
      <c s="284"/>
      <c r="W239" s="15">
        <f t="shared" si="7"/>
        <v>0</v>
      </c>
    </row>
    <row r="240" spans="2:23" ht="20.1" customHeight="1">
      <c r="B240" s="15">
        <f t="shared" si="6"/>
        <v>0</v>
      </c>
      <c s="283"/>
      <c s="284"/>
      <c s="282"/>
      <c s="282"/>
      <c s="281">
        <f>IFERROR(IF($C240&gt;=1,COUNTIFS('R-6'!$G$8:$G$920,"&gt;=1",'R-6'!$H$8:$H$920,"&gt;="&amp;$E240,'R-6'!$H$8:$H$920,"&lt;="&amp;$F240),0),0)</f>
        <v>0</v>
      </c>
      <c s="281">
        <f>IFERROR(IF($C240&gt;=1,COUNTIFS(#REF!,"&gt;=1",#REF!,"&gt;="&amp;$E240,#REF!,"&lt;="&amp;$F240),0),0)</f>
        <v>0</v>
      </c>
      <c s="281">
        <f>IFERROR(IF($C240&gt;=1,COUNTIFS('R-8'!$G$13:$G$1012,"&gt;=1",'R-8'!$H$13:$H$1012,"&gt;="&amp;$E240,'R-8'!$H$13:$H$1012,"&lt;="&amp;$F240),0),0)</f>
        <v>0</v>
      </c>
      <c s="281">
        <f>IFERROR(IF($C240&gt;=1,COUNTIFS('R-8क'!$G$10:$G$1009,"&gt;=1",'R-8क'!$H$10:$H$1009,"&gt;="&amp;$E240,'R-8क'!$H$10:$H$1009,"&lt;="&amp;$F240),0),0)</f>
        <v>0</v>
      </c>
      <c s="284"/>
      <c r="W240" s="15">
        <f t="shared" si="7"/>
        <v>0</v>
      </c>
    </row>
    <row r="241" spans="2:23" ht="20.1" customHeight="1">
      <c r="B241" s="15">
        <f t="shared" si="6"/>
        <v>0</v>
      </c>
      <c s="283"/>
      <c s="284"/>
      <c s="282"/>
      <c s="282"/>
      <c s="281">
        <f>IFERROR(IF($C241&gt;=1,COUNTIFS('R-6'!$G$8:$G$920,"&gt;=1",'R-6'!$H$8:$H$920,"&gt;="&amp;$E241,'R-6'!$H$8:$H$920,"&lt;="&amp;$F241),0),0)</f>
        <v>0</v>
      </c>
      <c s="281">
        <f>IFERROR(IF($C241&gt;=1,COUNTIFS(#REF!,"&gt;=1",#REF!,"&gt;="&amp;$E241,#REF!,"&lt;="&amp;$F241),0),0)</f>
        <v>0</v>
      </c>
      <c s="281">
        <f>IFERROR(IF($C241&gt;=1,COUNTIFS('R-8'!$G$13:$G$1012,"&gt;=1",'R-8'!$H$13:$H$1012,"&gt;="&amp;$E241,'R-8'!$H$13:$H$1012,"&lt;="&amp;$F241),0),0)</f>
        <v>0</v>
      </c>
      <c s="281">
        <f>IFERROR(IF($C241&gt;=1,COUNTIFS('R-8क'!$G$10:$G$1009,"&gt;=1",'R-8क'!$H$10:$H$1009,"&gt;="&amp;$E241,'R-8क'!$H$10:$H$1009,"&lt;="&amp;$F241),0),0)</f>
        <v>0</v>
      </c>
      <c s="284"/>
      <c r="W241" s="15">
        <f t="shared" si="7"/>
        <v>0</v>
      </c>
    </row>
    <row r="242" spans="2:23" ht="20.1" customHeight="1">
      <c r="B242" s="15">
        <f t="shared" si="6"/>
        <v>0</v>
      </c>
      <c s="283"/>
      <c s="284"/>
      <c s="282"/>
      <c s="282"/>
      <c s="281">
        <f>IFERROR(IF($C242&gt;=1,COUNTIFS('R-6'!$G$8:$G$920,"&gt;=1",'R-6'!$H$8:$H$920,"&gt;="&amp;$E242,'R-6'!$H$8:$H$920,"&lt;="&amp;$F242),0),0)</f>
        <v>0</v>
      </c>
      <c s="281">
        <f>IFERROR(IF($C242&gt;=1,COUNTIFS(#REF!,"&gt;=1",#REF!,"&gt;="&amp;$E242,#REF!,"&lt;="&amp;$F242),0),0)</f>
        <v>0</v>
      </c>
      <c s="281">
        <f>IFERROR(IF($C242&gt;=1,COUNTIFS('R-8'!$G$13:$G$1012,"&gt;=1",'R-8'!$H$13:$H$1012,"&gt;="&amp;$E242,'R-8'!$H$13:$H$1012,"&lt;="&amp;$F242),0),0)</f>
        <v>0</v>
      </c>
      <c s="281">
        <f>IFERROR(IF($C242&gt;=1,COUNTIFS('R-8क'!$G$10:$G$1009,"&gt;=1",'R-8क'!$H$10:$H$1009,"&gt;="&amp;$E242,'R-8क'!$H$10:$H$1009,"&lt;="&amp;$F242),0),0)</f>
        <v>0</v>
      </c>
      <c s="284"/>
      <c r="W242" s="15">
        <f t="shared" si="7"/>
        <v>0</v>
      </c>
    </row>
    <row r="243" spans="2:23" ht="20.1" customHeight="1">
      <c r="B243" s="15">
        <f t="shared" si="6"/>
        <v>0</v>
      </c>
      <c s="283"/>
      <c s="284"/>
      <c s="282"/>
      <c s="282"/>
      <c s="281">
        <f>IFERROR(IF($C243&gt;=1,COUNTIFS('R-6'!$G$8:$G$920,"&gt;=1",'R-6'!$H$8:$H$920,"&gt;="&amp;$E243,'R-6'!$H$8:$H$920,"&lt;="&amp;$F243),0),0)</f>
        <v>0</v>
      </c>
      <c s="281">
        <f>IFERROR(IF($C243&gt;=1,COUNTIFS(#REF!,"&gt;=1",#REF!,"&gt;="&amp;$E243,#REF!,"&lt;="&amp;$F243),0),0)</f>
        <v>0</v>
      </c>
      <c s="281">
        <f>IFERROR(IF($C243&gt;=1,COUNTIFS('R-8'!$G$13:$G$1012,"&gt;=1",'R-8'!$H$13:$H$1012,"&gt;="&amp;$E243,'R-8'!$H$13:$H$1012,"&lt;="&amp;$F243),0),0)</f>
        <v>0</v>
      </c>
      <c s="281">
        <f>IFERROR(IF($C243&gt;=1,COUNTIFS('R-8क'!$G$10:$G$1009,"&gt;=1",'R-8क'!$H$10:$H$1009,"&gt;="&amp;$E243,'R-8क'!$H$10:$H$1009,"&lt;="&amp;$F243),0),0)</f>
        <v>0</v>
      </c>
      <c s="284"/>
      <c r="W243" s="15">
        <f t="shared" si="7"/>
        <v>0</v>
      </c>
    </row>
    <row r="244" spans="2:23" ht="20.1" customHeight="1">
      <c r="B244" s="15">
        <f t="shared" si="6"/>
        <v>0</v>
      </c>
      <c s="283"/>
      <c s="284"/>
      <c s="282"/>
      <c s="282"/>
      <c s="281">
        <f>IFERROR(IF($C244&gt;=1,COUNTIFS('R-6'!$G$8:$G$920,"&gt;=1",'R-6'!$H$8:$H$920,"&gt;="&amp;$E244,'R-6'!$H$8:$H$920,"&lt;="&amp;$F244),0),0)</f>
        <v>0</v>
      </c>
      <c s="281">
        <f>IFERROR(IF($C244&gt;=1,COUNTIFS(#REF!,"&gt;=1",#REF!,"&gt;="&amp;$E244,#REF!,"&lt;="&amp;$F244),0),0)</f>
        <v>0</v>
      </c>
      <c s="281">
        <f>IFERROR(IF($C244&gt;=1,COUNTIFS('R-8'!$G$13:$G$1012,"&gt;=1",'R-8'!$H$13:$H$1012,"&gt;="&amp;$E244,'R-8'!$H$13:$H$1012,"&lt;="&amp;$F244),0),0)</f>
        <v>0</v>
      </c>
      <c s="281">
        <f>IFERROR(IF($C244&gt;=1,COUNTIFS('R-8क'!$G$10:$G$1009,"&gt;=1",'R-8क'!$H$10:$H$1009,"&gt;="&amp;$E244,'R-8क'!$H$10:$H$1009,"&lt;="&amp;$F244),0),0)</f>
        <v>0</v>
      </c>
      <c s="284"/>
      <c r="W244" s="15">
        <f t="shared" si="7"/>
        <v>0</v>
      </c>
    </row>
    <row r="245" spans="2:23" ht="20.1" customHeight="1">
      <c r="B245" s="15">
        <f t="shared" si="6"/>
        <v>0</v>
      </c>
      <c s="283"/>
      <c s="284"/>
      <c s="282"/>
      <c s="282"/>
      <c s="281">
        <f>IFERROR(IF($C245&gt;=1,COUNTIFS('R-6'!$G$8:$G$920,"&gt;=1",'R-6'!$H$8:$H$920,"&gt;="&amp;$E245,'R-6'!$H$8:$H$920,"&lt;="&amp;$F245),0),0)</f>
        <v>0</v>
      </c>
      <c s="281">
        <f>IFERROR(IF($C245&gt;=1,COUNTIFS(#REF!,"&gt;=1",#REF!,"&gt;="&amp;$E245,#REF!,"&lt;="&amp;$F245),0),0)</f>
        <v>0</v>
      </c>
      <c s="281">
        <f>IFERROR(IF($C245&gt;=1,COUNTIFS('R-8'!$G$13:$G$1012,"&gt;=1",'R-8'!$H$13:$H$1012,"&gt;="&amp;$E245,'R-8'!$H$13:$H$1012,"&lt;="&amp;$F245),0),0)</f>
        <v>0</v>
      </c>
      <c s="281">
        <f>IFERROR(IF($C245&gt;=1,COUNTIFS('R-8क'!$G$10:$G$1009,"&gt;=1",'R-8क'!$H$10:$H$1009,"&gt;="&amp;$E245,'R-8क'!$H$10:$H$1009,"&lt;="&amp;$F245),0),0)</f>
        <v>0</v>
      </c>
      <c s="284"/>
      <c r="W245" s="15">
        <f t="shared" si="7"/>
        <v>0</v>
      </c>
    </row>
    <row r="246" ht="15"/>
    <row r="247" ht="15"/>
    <row r="248" ht="15"/>
    <row r="249" ht="15"/>
    <row r="250" ht="15"/>
  </sheetData>
  <sheetProtection password="CDA0" sheet="1" objects="1" scenarios="1"/>
  <mergeCells count="13">
    <mergeCell ref="L4:N5"/>
    <mergeCell ref="L1:Q3"/>
    <mergeCell ref="L6:N7"/>
    <mergeCell ref="C1:K1"/>
    <mergeCell ref="C2:C3"/>
    <mergeCell ref="D2:D3"/>
    <mergeCell ref="E2:E3"/>
    <mergeCell ref="F2:F3"/>
    <mergeCell ref="G2:G3"/>
    <mergeCell ref="H2:H3"/>
    <mergeCell ref="I2:I3"/>
    <mergeCell ref="J2:J3"/>
    <mergeCell ref="K2:K3"/>
  </mergeCells>
  <conditionalFormatting sqref="G4:J245">
    <cfRule type="cellIs" priority="2" dxfId="0" operator="equal">
      <formula>0</formula>
    </cfRule>
  </conditionalFormatting>
  <conditionalFormatting sqref="C6:K245 C5 E5:K5">
    <cfRule type="expression" priority="1" dxfId="10">
      <formula>$C4=0</formula>
    </cfRule>
  </conditionalFormatting>
  <dataValidations count="4">
    <dataValidation allowBlank="1" showInputMessage="1" showErrorMessage="1" prompt="क्र.सं.के आगे के तीन कॉलम की पूर्ति करने पर स्वत: प्रदर्शित होगी" sqref="C4"/>
    <dataValidation type="list" allowBlank="1" showInputMessage="1" showErrorMessage="1" sqref="O5 O7">
      <formula1>दिन</formula1>
    </dataValidation>
    <dataValidation type="list" allowBlank="1" showInputMessage="1" showErrorMessage="1" sqref="P5 P7">
      <formula1>माह</formula1>
    </dataValidation>
    <dataValidation type="list" allowBlank="1" showInputMessage="1" showErrorMessage="1" sqref="Q5 Q7">
      <formula1>वर्ष</formula1>
    </dataValidation>
  </dataValidations>
  <pageMargins left="0" right="0" top="0" bottom="0" header="0" footer="0"/>
  <pageSetup orientation="landscape" paperSize="9" r:id="rId2"/>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dimension ref="A1:AX920"/>
  <sheetViews>
    <sheetView zoomScaleSheetLayoutView="99" workbookViewId="0" topLeftCell="G1">
      <pane ySplit="7" topLeftCell="A8" activePane="bottomLeft" state="frozen"/>
      <selection pane="topLeft" activeCell="F1" sqref="F1"/>
      <selection pane="bottomLeft" activeCell="AL8" sqref="AL8"/>
    </sheetView>
  </sheetViews>
  <sheetFormatPr defaultColWidth="0" defaultRowHeight="24.75" customHeight="1" zeroHeight="1"/>
  <cols>
    <col min="1" max="2" width="0" style="15" hidden="1" customWidth="1"/>
    <col min="3" max="3" width="13" style="15" hidden="1" customWidth="1"/>
    <col min="4" max="4" width="0" style="15" hidden="1" customWidth="1"/>
    <col min="5" max="5" width="14" style="15" hidden="1" customWidth="1"/>
    <col min="6" max="6" width="0" style="15" hidden="1" customWidth="1"/>
    <col min="7" max="7" width="10.5714285714286" style="232" customWidth="1"/>
    <col min="8" max="8" width="12.4285714285714" style="233" customWidth="1"/>
    <col min="9" max="9" width="10" style="234" customWidth="1"/>
    <col min="10" max="10" width="22.8571428571429" style="235" customWidth="1"/>
    <col min="11" max="11" width="9.85714285714286" style="236" customWidth="1"/>
    <col min="12" max="12" width="21.7142857142857" style="235" customWidth="1"/>
    <col min="13" max="13" width="8.28571428571429" style="236" customWidth="1"/>
    <col min="14" max="15" width="8.28571428571429" style="234" customWidth="1"/>
    <col min="16" max="16" width="12.7142857142857" style="237" customWidth="1"/>
    <col min="17" max="18" width="8.28571428571429" style="233" customWidth="1"/>
    <col min="19" max="19" width="8.71428571428571" style="236" customWidth="1"/>
    <col min="20" max="20" width="10.5714285714286" style="238" customWidth="1"/>
    <col min="21" max="21" width="10.2857142857143" style="238" customWidth="1"/>
    <col min="22" max="23" width="8.28571428571429" style="238" customWidth="1"/>
    <col min="24" max="24" width="13" style="235" customWidth="1"/>
    <col min="25" max="30" width="8.28571428571429" style="238" customWidth="1"/>
    <col min="31" max="31" width="12" style="239" customWidth="1"/>
    <col min="32" max="33" width="8.28571428571429" style="234" customWidth="1"/>
    <col min="34" max="34" width="23.1428571428571" style="235" customWidth="1"/>
    <col min="35" max="35" width="13.1428571428571" style="236" customWidth="1"/>
    <col min="36" max="36" width="23.1428571428571" style="238" customWidth="1"/>
    <col min="37" max="37" width="15.5714285714286" style="238" customWidth="1"/>
    <col min="38" max="38" width="84.2857142857143" style="17" customWidth="1"/>
    <col min="39" max="47" width="0" style="15" hidden="1" customWidth="1"/>
    <col min="48" max="48" width="3.71428571428571" style="15" hidden="1" customWidth="1"/>
    <col min="49" max="49" width="8.28571428571429" style="15" customWidth="1"/>
    <col min="50" max="50" width="0" style="15" hidden="1" customWidth="1"/>
    <col min="51" max="51" width="8.28571428571429" style="15" customWidth="1"/>
    <col min="52" max="16384" width="8.28571428571429" style="15" hidden="1"/>
  </cols>
  <sheetData>
    <row r="1" spans="1:38" ht="17.25" customHeight="1">
      <c r="A1" s="15" t="s">
        <v>184</v>
      </c>
      <c s="15">
        <v>1</v>
      </c>
      <c s="156">
        <f ca="1">NEW!A1</f>
        <v>45292</v>
      </c>
      <c r="G1" s="382">
        <f ca="1">IFERROR(IF(G2&gt;=H1,DATE(YEAR(G2),1,1),0),0)</f>
        <v>45292</v>
      </c>
      <c s="383">
        <v>18264</v>
      </c>
      <c s="384"/>
      <c s="385"/>
      <c s="580" t="s">
        <v>533</v>
      </c>
      <c s="580"/>
      <c s="580"/>
      <c s="580"/>
      <c s="580"/>
      <c s="580"/>
      <c s="580"/>
      <c s="580"/>
      <c s="580"/>
      <c s="580"/>
      <c s="580"/>
      <c s="580"/>
      <c s="580"/>
      <c s="580"/>
      <c s="580"/>
      <c s="386"/>
      <c s="386"/>
      <c s="386"/>
      <c s="386"/>
      <c s="386"/>
      <c s="387"/>
      <c s="384"/>
      <c s="384"/>
      <c s="385"/>
      <c s="388"/>
      <c s="386"/>
      <c s="386"/>
      <c s="389"/>
    </row>
    <row r="2" spans="1:19" ht="24.75" customHeight="1" hidden="1">
      <c r="A2" s="15" t="s">
        <v>185</v>
      </c>
      <c s="15">
        <v>2</v>
      </c>
      <c s="15" t="s">
        <v>186</v>
      </c>
      <c s="15">
        <v>1</v>
      </c>
      <c r="G2" s="240">
        <f ca="1">TODAY()</f>
        <v>45359</v>
      </c>
      <c r="L2" s="248"/>
      <c s="248"/>
      <c r="P2" s="248"/>
      <c s="248"/>
      <c s="248"/>
      <c s="248"/>
    </row>
    <row r="3" spans="3:4" ht="26.25" customHeight="1" hidden="1">
      <c r="C3" s="15" t="s">
        <v>187</v>
      </c>
      <c s="15">
        <v>2</v>
      </c>
    </row>
    <row r="4" spans="1:4 50:50" ht="11.25" customHeight="1" hidden="1">
      <c r="A4" s="15" t="s">
        <v>188</v>
      </c>
      <c s="15">
        <v>1</v>
      </c>
      <c s="15" t="s">
        <v>189</v>
      </c>
      <c s="15">
        <v>1</v>
      </c>
      <c r="AX4" s="15" t="s">
        <v>37</v>
      </c>
    </row>
    <row r="5" spans="1:50" ht="24.75" customHeight="1">
      <c r="A5" s="15" t="s">
        <v>190</v>
      </c>
      <c s="15">
        <v>2</v>
      </c>
      <c s="15" t="s">
        <v>191</v>
      </c>
      <c s="15">
        <v>2</v>
      </c>
      <c s="32">
        <v>36526</v>
      </c>
      <c r="G5" s="241" t="s">
        <v>192</v>
      </c>
      <c s="242"/>
      <c s="249"/>
      <c s="250"/>
      <c s="251"/>
      <c s="250"/>
      <c s="251"/>
      <c s="249"/>
      <c s="249"/>
      <c s="252"/>
      <c s="242"/>
      <c s="242"/>
      <c s="251"/>
      <c s="266"/>
      <c s="266"/>
      <c s="266"/>
      <c s="266"/>
      <c s="250"/>
      <c s="266"/>
      <c s="266"/>
      <c s="266"/>
      <c s="266"/>
      <c s="266"/>
      <c s="266"/>
      <c s="269"/>
      <c s="249"/>
      <c s="249"/>
      <c s="250"/>
      <c s="251"/>
      <c s="266"/>
      <c s="266"/>
      <c s="28"/>
      <c s="81">
        <v>33</v>
      </c>
      <c s="81">
        <v>34</v>
      </c>
      <c s="81">
        <v>35</v>
      </c>
      <c s="81">
        <v>36</v>
      </c>
      <c s="81">
        <v>37</v>
      </c>
      <c r="AX5" s="15" t="s">
        <v>40</v>
      </c>
    </row>
    <row r="6" spans="1:49" ht="24.75" customHeight="1">
      <c r="A6" s="15" t="s">
        <v>193</v>
      </c>
      <c s="15">
        <v>3</v>
      </c>
      <c s="15" t="s">
        <v>194</v>
      </c>
      <c s="15">
        <v>3</v>
      </c>
      <c r="G6" s="576" t="s">
        <v>92</v>
      </c>
      <c s="577" t="s">
        <v>195</v>
      </c>
      <c s="577" t="s">
        <v>196</v>
      </c>
      <c s="578" t="s">
        <v>197</v>
      </c>
      <c s="577" t="s">
        <v>198</v>
      </c>
      <c s="584" t="s">
        <v>97</v>
      </c>
      <c s="577" t="s">
        <v>198</v>
      </c>
      <c s="569" t="s">
        <v>199</v>
      </c>
      <c s="569" t="s">
        <v>98</v>
      </c>
      <c s="585" t="s">
        <v>99</v>
      </c>
      <c s="569" t="s">
        <v>100</v>
      </c>
      <c s="569"/>
      <c s="570" t="s">
        <v>200</v>
      </c>
      <c s="572" t="s">
        <v>201</v>
      </c>
      <c s="572"/>
      <c s="572"/>
      <c s="581" t="s">
        <v>202</v>
      </c>
      <c s="582"/>
      <c s="582"/>
      <c s="582"/>
      <c s="582"/>
      <c s="582"/>
      <c s="582"/>
      <c s="583"/>
      <c s="581" t="s">
        <v>203</v>
      </c>
      <c s="582"/>
      <c s="582"/>
      <c s="583"/>
      <c s="569" t="s">
        <v>204</v>
      </c>
      <c s="570" t="s">
        <v>205</v>
      </c>
      <c s="572" t="s">
        <v>103</v>
      </c>
      <c s="573" t="s">
        <v>206</v>
      </c>
      <c r="AW6" s="575" t="s">
        <v>207</v>
      </c>
    </row>
    <row r="7" spans="1:49" ht="38.25" customHeight="1">
      <c r="A7" s="15" t="s">
        <v>208</v>
      </c>
      <c s="15">
        <v>4</v>
      </c>
      <c s="15" t="s">
        <v>41</v>
      </c>
      <c s="15">
        <v>4</v>
      </c>
      <c r="G7" s="576"/>
      <c s="577"/>
      <c s="577"/>
      <c s="579"/>
      <c s="577"/>
      <c s="584"/>
      <c s="577"/>
      <c s="569"/>
      <c s="569"/>
      <c s="585"/>
      <c s="268" t="s">
        <v>151</v>
      </c>
      <c s="268" t="s">
        <v>209</v>
      </c>
      <c s="571"/>
      <c s="253" t="s">
        <v>210</v>
      </c>
      <c s="253" t="s">
        <v>211</v>
      </c>
      <c s="267" t="s">
        <v>212</v>
      </c>
      <c s="243" t="s">
        <v>213</v>
      </c>
      <c s="243" t="s">
        <v>214</v>
      </c>
      <c s="243" t="s">
        <v>210</v>
      </c>
      <c s="243" t="s">
        <v>215</v>
      </c>
      <c s="243" t="s">
        <v>211</v>
      </c>
      <c s="243" t="s">
        <v>216</v>
      </c>
      <c s="243" t="s">
        <v>212</v>
      </c>
      <c s="253" t="s">
        <v>217</v>
      </c>
      <c s="270" t="s">
        <v>218</v>
      </c>
      <c s="243" t="s">
        <v>219</v>
      </c>
      <c s="243" t="s">
        <v>213</v>
      </c>
      <c s="274" t="s">
        <v>214</v>
      </c>
      <c s="569"/>
      <c s="571"/>
      <c s="572"/>
      <c s="574"/>
      <c r="AW7" s="575"/>
    </row>
    <row r="8" spans="1:49" ht="23.25" customHeight="1">
      <c r="A8" s="15" t="s">
        <v>41</v>
      </c>
      <c s="15">
        <v>5</v>
      </c>
      <c r="F8" s="15">
        <f>IFERROR(IF($D$11=1,(IF(G8&gt;=1,(IF(H8&gt;=$D$9,(IF(H8&lt;=$D$10,G8,0)),0)),0)),0),0)</f>
        <v>0</v>
      </c>
      <c s="244">
        <f>IFERROR(IF(H8&gt;=2000,(IF(LEN(I8)&gt;=3,(IF(LEN(J8)&gt;=2,1,0)),0)),0),0)</f>
        <v>0</v>
      </c>
      <c s="72"/>
      <c s="254"/>
      <c s="255"/>
      <c s="256"/>
      <c s="255"/>
      <c s="256"/>
      <c s="254"/>
      <c s="254"/>
      <c s="257"/>
      <c s="36"/>
      <c s="258"/>
      <c s="72"/>
      <c s="254"/>
      <c s="255"/>
      <c s="256"/>
      <c s="255"/>
      <c s="256"/>
      <c s="185"/>
      <c s="185"/>
      <c s="185"/>
      <c s="185"/>
      <c s="185"/>
      <c s="185"/>
      <c s="271"/>
      <c s="254"/>
      <c s="254"/>
      <c s="255"/>
      <c s="256"/>
      <c s="185"/>
      <c s="275"/>
      <c s="276" t="s">
        <v>533</v>
      </c>
      <c s="15">
        <f>IFERROR(IF(G8&gt;=1,VLOOKUP(I8,$A$1:$B$2,2,0),0),0)</f>
        <v>0</v>
      </c>
      <c s="15">
        <f>IFERROR(IF(G8&gt;=1,VLOOKUP(N8,$A$4:$B$8,2,0),0),0)</f>
        <v>0</v>
      </c>
      <c s="15">
        <f>IFERROR(IF(G8&gt;=1,VLOOKUP(O8,$A$10:$B$12,2,0),0),0)</f>
        <v>0</v>
      </c>
      <c s="15">
        <f>IFERROR(IF(G8&gt;=1,VLOOKUP(S8,$C$4:$D$7,2,0),0),0)</f>
        <v>0</v>
      </c>
      <c r="AW8" s="260"/>
    </row>
    <row r="9" spans="4:49" ht="27" customHeight="1">
      <c r="D9" s="15">
        <f>REPORT!AD11</f>
        <v>45292</v>
      </c>
      <c r="F9" s="15">
        <f>IFERROR(IF($D$11=1,(IF(G9&gt;=1,(IF(H9&gt;=$D$9,(IF(H9&lt;=$D$10,G9,0)),0)),0)),0),0)</f>
        <v>0</v>
      </c>
      <c s="245">
        <f>IFERROR(IF(H9&gt;=2000,(IF(LEN(I9)&gt;=3,(IF(LEN(J9)&gt;=2,G8+1,0)),0)),0),0)</f>
        <v>0</v>
      </c>
      <c s="72"/>
      <c s="254"/>
      <c s="255"/>
      <c s="256"/>
      <c s="255"/>
      <c s="256"/>
      <c s="254"/>
      <c s="254"/>
      <c s="257"/>
      <c s="36"/>
      <c s="258"/>
      <c s="72"/>
      <c s="254"/>
      <c s="255"/>
      <c s="256"/>
      <c s="255"/>
      <c s="256"/>
      <c s="185"/>
      <c s="185"/>
      <c s="185"/>
      <c s="185"/>
      <c s="185"/>
      <c s="185"/>
      <c s="271"/>
      <c s="254"/>
      <c s="254"/>
      <c s="255"/>
      <c s="256"/>
      <c s="185"/>
      <c s="275"/>
      <c s="276"/>
      <c s="15">
        <f>IFERROR(IF(G9&gt;=1,VLOOKUP(I9,$A$1:$B$2,2,0),0),0)</f>
        <v>0</v>
      </c>
      <c s="15">
        <f>IFERROR(IF(G9&gt;=1,VLOOKUP(N9,$A$4:$B$8,2,0),0),0)</f>
        <v>0</v>
      </c>
      <c s="15">
        <f>IFERROR(IF(G9&gt;=1,VLOOKUP(O9,$A$10:$B$12,2,0),0),0)</f>
        <v>0</v>
      </c>
      <c s="15">
        <f>IFERROR(IF(G9&gt;=1,VLOOKUP(S9,$C$4:$D$7,2,0),0),0)</f>
        <v>0</v>
      </c>
      <c r="AW9" s="260"/>
    </row>
    <row r="10" spans="1:49" ht="27" customHeight="1">
      <c r="A10" s="15" t="s">
        <v>36</v>
      </c>
      <c s="15">
        <v>1</v>
      </c>
      <c r="D10" s="15">
        <f>REPORT!AG11</f>
        <v>45382</v>
      </c>
      <c r="F10" s="15">
        <f>IFERROR(IF($D$11=1,(IF(G10&gt;=1,(IF(H10&gt;=$D$9,(IF(H10&lt;=$D$10,G10,0)),0)),0)),0),0)</f>
        <v>0</v>
      </c>
      <c s="245">
        <f>IFERROR(IF(H10&gt;=2000,(IF(LEN(I10)&gt;=3,(IF(LEN(J10)&gt;=2,G9+1,0)),0)),0),0)</f>
        <v>0</v>
      </c>
      <c s="72"/>
      <c s="254"/>
      <c s="255"/>
      <c s="256"/>
      <c s="255"/>
      <c s="256"/>
      <c s="254"/>
      <c s="254"/>
      <c s="257"/>
      <c s="36"/>
      <c s="258"/>
      <c s="72"/>
      <c s="254"/>
      <c s="255"/>
      <c s="256"/>
      <c s="255"/>
      <c s="256"/>
      <c s="185"/>
      <c s="185"/>
      <c s="185"/>
      <c s="185"/>
      <c s="185"/>
      <c s="185"/>
      <c s="271"/>
      <c s="254"/>
      <c s="254"/>
      <c s="255"/>
      <c s="256"/>
      <c s="185"/>
      <c s="275"/>
      <c s="276"/>
      <c s="15">
        <f>IFERROR(IF(G10&gt;=1,VLOOKUP(I10,$A$1:$B$2,2,0),0),0)</f>
        <v>0</v>
      </c>
      <c s="15">
        <f>IFERROR(IF(G10&gt;=1,VLOOKUP(N10,$A$4:$B$8,2,0),0),0)</f>
        <v>0</v>
      </c>
      <c s="15">
        <f>IFERROR(IF(G10&gt;=1,VLOOKUP(O10,$A$10:$B$12,2,0),0),0)</f>
        <v>0</v>
      </c>
      <c s="15">
        <f>IFERROR(IF(G10&gt;=1,VLOOKUP(S10,$C$4:$D$7,2,0),0),0)</f>
        <v>0</v>
      </c>
      <c r="AW10" s="260"/>
    </row>
    <row r="11" spans="1:49" ht="27" customHeight="1">
      <c r="A11" s="15" t="s">
        <v>38</v>
      </c>
      <c s="15">
        <v>2</v>
      </c>
      <c r="D11" s="15">
        <f>IFERROR(IF(D9&gt;=E5,(IF(D10&gt;=E5,(IF(D10&gt;=D9,1,0)),0)),0),0)</f>
        <v>1</v>
      </c>
      <c r="F11" s="15">
        <f>IFERROR(IF($D$11=1,(IF(G11&gt;=1,(IF(H11&gt;=$D$9,(IF(H11&lt;=$D$10,G11,0)),0)),0)),0),0)</f>
        <v>0</v>
      </c>
      <c s="245">
        <f>IFERROR(IF(H11&gt;=2000,(IF(LEN(I11)&gt;=3,(IF(LEN(J11)&gt;=2,G10+1,0)),0)),0),0)</f>
        <v>0</v>
      </c>
      <c s="72"/>
      <c s="254"/>
      <c s="255"/>
      <c s="256"/>
      <c s="255"/>
      <c s="256"/>
      <c s="254"/>
      <c s="254"/>
      <c s="257"/>
      <c s="36"/>
      <c s="258"/>
      <c s="72"/>
      <c s="254"/>
      <c s="255"/>
      <c s="256"/>
      <c s="255"/>
      <c s="256"/>
      <c s="185"/>
      <c s="185"/>
      <c s="185"/>
      <c s="185"/>
      <c s="185"/>
      <c s="185"/>
      <c s="271"/>
      <c s="254"/>
      <c s="254"/>
      <c s="255"/>
      <c s="256"/>
      <c s="185"/>
      <c s="275"/>
      <c s="276"/>
      <c s="15">
        <f>IFERROR(IF(G11&gt;=1,VLOOKUP(I11,$A$1:$B$2,2,0),0),0)</f>
        <v>0</v>
      </c>
      <c s="15">
        <f>IFERROR(IF(G11&gt;=1,VLOOKUP(N11,$A$4:$B$8,2,0),0),0)</f>
        <v>0</v>
      </c>
      <c s="15">
        <f>IFERROR(IF(G11&gt;=1,VLOOKUP(O11,$A$10:$B$12,2,0),0),0)</f>
        <v>0</v>
      </c>
      <c s="15">
        <f>IFERROR(IF(G11&gt;=1,VLOOKUP(S11,$C$4:$D$7,2,0),0),0)</f>
        <v>0</v>
      </c>
      <c r="AW11" s="260"/>
    </row>
    <row r="12" spans="1:49" ht="30.75" customHeight="1">
      <c r="A12" s="15" t="s">
        <v>41</v>
      </c>
      <c s="15">
        <v>3</v>
      </c>
      <c r="F12" s="15">
        <f>IFERROR(IF($D$11=1,(IF(G12&gt;=1,(IF(H12&gt;=$D$9,(IF(H12&lt;=$D$10,G12,0)),0)),0)),0),0)</f>
        <v>0</v>
      </c>
      <c s="245">
        <f>IFERROR(IF(H12&gt;=2000,(IF(LEN(I12)&gt;=3,(IF(LEN(J12)&gt;=2,G11+1,0)),0)),0),0)</f>
        <v>0</v>
      </c>
      <c s="72"/>
      <c s="254"/>
      <c s="255"/>
      <c s="256"/>
      <c s="255"/>
      <c s="256"/>
      <c s="254"/>
      <c s="254"/>
      <c s="257"/>
      <c s="36"/>
      <c s="258"/>
      <c s="72"/>
      <c s="254"/>
      <c s="255"/>
      <c s="256"/>
      <c s="255"/>
      <c s="256"/>
      <c s="185"/>
      <c s="185"/>
      <c s="185"/>
      <c s="185"/>
      <c s="185"/>
      <c s="185"/>
      <c s="271"/>
      <c s="254"/>
      <c s="254"/>
      <c s="255"/>
      <c s="256"/>
      <c s="185"/>
      <c s="275"/>
      <c s="276"/>
      <c s="15">
        <f>IFERROR(IF(G12&gt;=1,VLOOKUP(I12,$A$1:$B$2,2,0),0),0)</f>
        <v>0</v>
      </c>
      <c s="15">
        <f>IFERROR(IF(G12&gt;=1,VLOOKUP(N12,$A$4:$B$8,2,0),0),0)</f>
        <v>0</v>
      </c>
      <c s="15">
        <f>IFERROR(IF(G12&gt;=1,VLOOKUP(O12,$A$10:$B$12,2,0),0),0)</f>
        <v>0</v>
      </c>
      <c s="15">
        <f>IFERROR(IF(G12&gt;=1,VLOOKUP(S12,$C$4:$D$7,2,0),0),0)</f>
        <v>0</v>
      </c>
      <c r="AW12" s="260"/>
    </row>
    <row r="13" spans="6:49" ht="24.75" customHeight="1">
      <c r="F13" s="15">
        <f t="shared" si="0" ref="F13:F50">IFERROR(IF($D$11=1,(IF(G13&gt;=1,(IF(H13&gt;=$D$9,(IF(H13&lt;=$D$10,G13,0)),0)),0)),0),0)</f>
        <v>0</v>
      </c>
      <c s="245">
        <f>IFERROR(IF(H13&gt;=2000,(IF(LEN(I13)&gt;=3,(IF(LEN(J13)&gt;=2,#REF!+1,0)),0)),0),0)</f>
        <v>0</v>
      </c>
      <c s="72"/>
      <c s="254"/>
      <c s="255"/>
      <c s="256"/>
      <c s="255"/>
      <c s="256"/>
      <c s="254"/>
      <c s="254"/>
      <c s="257"/>
      <c s="36">
        <f t="shared" si="1" ref="Q13:Q55">IFERROR(IF(G13&gt;=1,(IF(P13&gt;=$H$1,ROUNDDOWN(($G$1-P13)/365,0),0)),0),0)</f>
        <v>0</v>
      </c>
      <c s="258">
        <f t="shared" si="2" ref="R13:R55">IF(Q13&gt;=18,ROUNDDOWN((($G$1-P13)-Q13*365)/30,0),0)</f>
        <v>0</v>
      </c>
      <c s="72"/>
      <c s="254"/>
      <c s="255"/>
      <c s="256"/>
      <c s="255"/>
      <c s="256"/>
      <c s="185"/>
      <c s="185"/>
      <c s="185"/>
      <c s="185"/>
      <c s="185"/>
      <c s="185"/>
      <c s="271"/>
      <c s="254"/>
      <c s="254"/>
      <c s="255"/>
      <c s="256"/>
      <c s="185"/>
      <c s="275"/>
      <c s="276"/>
      <c s="15">
        <f t="shared" si="3" ref="AM13:AM48">IFERROR(IF(G13&gt;=1,VLOOKUP(I13,$A$1:$B$2,2,0),0),0)</f>
        <v>0</v>
      </c>
      <c s="15">
        <f t="shared" si="4" ref="AN13:AN48">IFERROR(IF(G13&gt;=1,VLOOKUP(N13,$A$4:$B$8,2,0),0),0)</f>
        <v>0</v>
      </c>
      <c s="15">
        <f t="shared" si="5" ref="AO13:AO48">IFERROR(IF(G13&gt;=1,VLOOKUP(O13,$A$10:$B$12,2,0),0),0)</f>
        <v>0</v>
      </c>
      <c s="15">
        <f t="shared" si="6" ref="AP13:AP47">IFERROR(IF(G13&gt;=1,VLOOKUP(S13,$C$4:$D$7,2,0),0),0)</f>
        <v>0</v>
      </c>
      <c r="AW13" s="260"/>
    </row>
    <row r="14" spans="6:49" ht="24.75" customHeight="1">
      <c r="F14" s="15">
        <f t="shared" si="0"/>
        <v>0</v>
      </c>
      <c s="245">
        <f t="shared" si="7" ref="G14:G49">IFERROR(IF(H14&gt;=2000,(IF(LEN(I14)&gt;=3,(IF(LEN(J14)&gt;=2,G13+1,0)),0)),0),0)</f>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14" s="264"/>
    </row>
    <row r="15" spans="6:49" ht="24.75" customHeight="1">
      <c r="F15"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15" s="264"/>
    </row>
    <row r="16" spans="6:49" ht="24.75" customHeight="1">
      <c r="F16"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16" s="264"/>
    </row>
    <row r="17" spans="6:49" ht="24.75" customHeight="1">
      <c r="F17"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17" s="264"/>
    </row>
    <row r="18" spans="6:49" ht="24.75" customHeight="1">
      <c r="F18"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18" s="264"/>
    </row>
    <row r="19" spans="6:49" ht="24.75" customHeight="1">
      <c r="F19"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19" s="264"/>
    </row>
    <row r="20" spans="6:49" ht="24.75" customHeight="1">
      <c r="F20"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20" s="264"/>
    </row>
    <row r="21" spans="6:49" ht="24.75" customHeight="1">
      <c r="F21"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21" s="264"/>
    </row>
    <row r="22" spans="6:49" ht="24.75" customHeight="1">
      <c r="F22"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22" s="264"/>
    </row>
    <row r="23" spans="6:49" ht="24.75" customHeight="1">
      <c r="F23"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23" s="264"/>
    </row>
    <row r="24" spans="6:49" ht="24.75" customHeight="1">
      <c r="F24"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24" s="264"/>
    </row>
    <row r="25" spans="6:49" ht="24.75" customHeight="1">
      <c r="F25"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25" s="264"/>
    </row>
    <row r="26" spans="6:49" ht="24.75" customHeight="1">
      <c r="F26"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26" s="264"/>
    </row>
    <row r="27" spans="6:49" ht="24.75" customHeight="1">
      <c r="F27"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27" s="264"/>
    </row>
    <row r="28" spans="6:49" ht="24.75" customHeight="1">
      <c r="F28"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28" s="264"/>
    </row>
    <row r="29" spans="6:49" ht="24.75" customHeight="1">
      <c r="F29"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29" s="264"/>
    </row>
    <row r="30" spans="6:49" ht="24.75" customHeight="1">
      <c r="F30"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30" s="264"/>
    </row>
    <row r="31" spans="6:49" ht="24.75" customHeight="1">
      <c r="F31"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31" s="264"/>
    </row>
    <row r="32" spans="6:49" ht="24.75" customHeight="1">
      <c r="F32"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32" s="264"/>
    </row>
    <row r="33" spans="6:49" ht="24.75" customHeight="1">
      <c r="F33"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33" s="264"/>
    </row>
    <row r="34" spans="6:49" ht="24.75" customHeight="1">
      <c r="F34"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34" s="264"/>
    </row>
    <row r="35" spans="6:49" ht="24.75" customHeight="1">
      <c r="F35"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35" s="264"/>
    </row>
    <row r="36" spans="6:49" ht="24.75" customHeight="1">
      <c r="F36"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36" s="264"/>
    </row>
    <row r="37" spans="6:49" ht="24.75" customHeight="1">
      <c r="F37"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37" s="264"/>
    </row>
    <row r="38" spans="6:49" ht="24.75" customHeight="1">
      <c r="F38"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38" s="264"/>
    </row>
    <row r="39" spans="6:49" ht="24.75" customHeight="1">
      <c r="F39"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39" s="264"/>
    </row>
    <row r="40" spans="6:49" ht="24.75" customHeight="1">
      <c r="F40"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40" s="264"/>
    </row>
    <row r="41" spans="6:49" ht="24.75" customHeight="1">
      <c r="F41"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41" s="264"/>
    </row>
    <row r="42" spans="6:49" ht="24.75" customHeight="1">
      <c r="F42"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42" s="264"/>
    </row>
    <row r="43" spans="6:49" ht="24.75" customHeight="1">
      <c r="F43"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43" s="264"/>
    </row>
    <row r="44" spans="6:49" ht="24.75" customHeight="1">
      <c r="F44"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44" s="264"/>
    </row>
    <row r="45" spans="6:49" ht="24.75" customHeight="1">
      <c r="F45"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45" s="264"/>
    </row>
    <row r="46" spans="6:49" ht="24.75" customHeight="1">
      <c r="F46" s="15">
        <f t="shared" si="0"/>
        <v>0</v>
      </c>
      <c s="245">
        <f t="shared" si="7"/>
        <v>0</v>
      </c>
      <c s="246"/>
      <c s="258"/>
      <c s="259"/>
      <c s="260"/>
      <c s="259"/>
      <c s="260"/>
      <c s="258"/>
      <c s="258"/>
      <c s="261"/>
      <c s="36">
        <f t="shared" si="1"/>
        <v>0</v>
      </c>
      <c s="258">
        <f t="shared" si="2"/>
        <v>0</v>
      </c>
      <c s="258"/>
      <c s="260"/>
      <c s="260"/>
      <c s="260"/>
      <c s="260"/>
      <c s="259"/>
      <c s="260"/>
      <c s="260"/>
      <c s="260"/>
      <c s="260"/>
      <c s="260"/>
      <c s="260"/>
      <c s="272"/>
      <c s="258"/>
      <c s="258"/>
      <c s="259"/>
      <c s="258"/>
      <c s="260"/>
      <c s="260"/>
      <c s="276"/>
      <c s="15">
        <f t="shared" si="3"/>
        <v>0</v>
      </c>
      <c s="15">
        <f t="shared" si="4"/>
        <v>0</v>
      </c>
      <c s="15">
        <f t="shared" si="5"/>
        <v>0</v>
      </c>
      <c s="15">
        <f t="shared" si="6"/>
        <v>0</v>
      </c>
      <c r="AW46" s="264"/>
    </row>
    <row r="47" spans="6:49" ht="24.75" customHeight="1">
      <c r="F47" s="15">
        <f t="shared" si="0"/>
        <v>0</v>
      </c>
      <c s="245">
        <f t="shared" si="7"/>
        <v>0</v>
      </c>
      <c s="247"/>
      <c s="262"/>
      <c s="263"/>
      <c s="264"/>
      <c s="263"/>
      <c s="264"/>
      <c s="262"/>
      <c s="262"/>
      <c s="265"/>
      <c s="36">
        <f t="shared" si="1"/>
        <v>0</v>
      </c>
      <c s="258">
        <f t="shared" si="2"/>
        <v>0</v>
      </c>
      <c s="262"/>
      <c s="264"/>
      <c s="264"/>
      <c s="264"/>
      <c s="264"/>
      <c s="263"/>
      <c s="264"/>
      <c s="264"/>
      <c s="264"/>
      <c s="264"/>
      <c s="264"/>
      <c s="264"/>
      <c s="273"/>
      <c s="262"/>
      <c s="262"/>
      <c s="263"/>
      <c s="262"/>
      <c s="264"/>
      <c s="264"/>
      <c s="277"/>
      <c s="15">
        <f t="shared" si="3"/>
        <v>0</v>
      </c>
      <c s="15">
        <f t="shared" si="4"/>
        <v>0</v>
      </c>
      <c s="15">
        <f t="shared" si="5"/>
        <v>0</v>
      </c>
      <c s="15">
        <f t="shared" si="6"/>
        <v>0</v>
      </c>
      <c r="AW47" s="264"/>
    </row>
    <row r="48" spans="6:49" ht="24.75" customHeight="1">
      <c r="F48" s="15">
        <f t="shared" si="0"/>
        <v>0</v>
      </c>
      <c s="245">
        <f t="shared" si="7"/>
        <v>0</v>
      </c>
      <c s="247"/>
      <c s="262"/>
      <c s="263"/>
      <c s="264"/>
      <c s="263"/>
      <c s="264"/>
      <c s="262"/>
      <c s="262"/>
      <c s="265"/>
      <c s="36">
        <f t="shared" si="1"/>
        <v>0</v>
      </c>
      <c s="258">
        <f t="shared" si="2"/>
        <v>0</v>
      </c>
      <c s="262"/>
      <c s="264"/>
      <c s="264"/>
      <c s="264"/>
      <c s="264"/>
      <c s="263"/>
      <c s="264"/>
      <c s="264"/>
      <c s="264"/>
      <c s="264"/>
      <c s="264"/>
      <c s="264"/>
      <c s="273"/>
      <c s="262"/>
      <c s="262"/>
      <c s="263"/>
      <c s="262"/>
      <c s="264"/>
      <c s="264"/>
      <c s="277"/>
      <c s="15">
        <f t="shared" si="3"/>
        <v>0</v>
      </c>
      <c s="15">
        <f t="shared" si="4"/>
        <v>0</v>
      </c>
      <c s="15">
        <f t="shared" si="5"/>
        <v>0</v>
      </c>
      <c s="15">
        <f t="shared" si="8" ref="AP48:AP111">IFERROR(IF(G48&gt;=1,VLOOKUP(S48,$C$4:$D$7,2,0),0),0)</f>
        <v>0</v>
      </c>
      <c r="AW48" s="264"/>
    </row>
    <row r="49" spans="6:49" ht="24.75" customHeight="1">
      <c r="F49" s="15">
        <f t="shared" si="0"/>
        <v>0</v>
      </c>
      <c s="245">
        <f t="shared" si="7"/>
        <v>0</v>
      </c>
      <c s="247"/>
      <c s="262"/>
      <c s="263"/>
      <c s="264"/>
      <c s="263"/>
      <c s="264"/>
      <c s="262"/>
      <c s="262"/>
      <c s="265"/>
      <c s="36">
        <f t="shared" si="1"/>
        <v>0</v>
      </c>
      <c s="258">
        <f t="shared" si="2"/>
        <v>0</v>
      </c>
      <c s="262"/>
      <c s="264"/>
      <c s="264"/>
      <c s="264"/>
      <c s="264"/>
      <c s="263"/>
      <c s="264"/>
      <c s="264"/>
      <c s="264"/>
      <c s="264"/>
      <c s="264"/>
      <c s="264"/>
      <c s="273"/>
      <c s="262"/>
      <c s="262"/>
      <c s="263"/>
      <c s="262"/>
      <c s="264"/>
      <c s="264"/>
      <c s="277"/>
      <c s="15">
        <f t="shared" si="9" ref="AM49:AM112">IFERROR(IF(G49&gt;=1,VLOOKUP(I49,$A$1:$B$2,2,0),0),0)</f>
        <v>0</v>
      </c>
      <c s="15">
        <f t="shared" si="10" ref="AN49:AN112">IFERROR(IF(G49&gt;=1,VLOOKUP(N49,$A$4:$B$8,2,0),0),0)</f>
        <v>0</v>
      </c>
      <c s="15">
        <f t="shared" si="11" ref="AO49:AO112">IFERROR(IF(G49&gt;=1,VLOOKUP(O49,$A$10:$B$12,2,0),0),0)</f>
        <v>0</v>
      </c>
      <c s="15">
        <f t="shared" si="8"/>
        <v>0</v>
      </c>
      <c r="AW49" s="264"/>
    </row>
    <row r="50" spans="6:49" ht="24.75" customHeight="1">
      <c r="F50" s="15">
        <f t="shared" si="0"/>
        <v>0</v>
      </c>
      <c s="245">
        <f t="shared" si="12" ref="G50:G113">IFERROR(IF(H50&gt;=2000,(IF(LEN(I50)&gt;=3,(IF(LEN(J50)&gt;=2,G49+1,0)),0)),0),0)</f>
        <v>0</v>
      </c>
      <c s="247"/>
      <c s="262"/>
      <c s="263"/>
      <c s="264"/>
      <c s="263"/>
      <c s="264"/>
      <c s="262"/>
      <c s="262"/>
      <c s="265"/>
      <c s="36">
        <f t="shared" si="1"/>
        <v>0</v>
      </c>
      <c s="258">
        <f t="shared" si="2"/>
        <v>0</v>
      </c>
      <c s="262"/>
      <c s="264"/>
      <c s="264"/>
      <c s="264"/>
      <c s="264"/>
      <c s="263"/>
      <c s="264"/>
      <c s="264"/>
      <c s="264"/>
      <c s="264"/>
      <c s="264"/>
      <c s="264"/>
      <c s="273"/>
      <c s="262"/>
      <c s="262"/>
      <c s="263"/>
      <c s="262"/>
      <c s="264"/>
      <c s="264"/>
      <c s="277"/>
      <c s="15">
        <f t="shared" si="9"/>
        <v>0</v>
      </c>
      <c s="15">
        <f t="shared" si="10"/>
        <v>0</v>
      </c>
      <c s="15">
        <f t="shared" si="11"/>
        <v>0</v>
      </c>
      <c s="15">
        <f t="shared" si="8"/>
        <v>0</v>
      </c>
      <c r="AW50" s="264"/>
    </row>
    <row r="51" spans="6:49" ht="24.75" customHeight="1">
      <c r="F51" s="15">
        <f t="shared" si="13" ref="F51:F114">IFERROR(IF($D$11=1,(IF(G51&gt;=1,(IF(H51&gt;=$D$9,(IF(H51&lt;=$D$10,G51,0)),0)),0)),0),0)</f>
        <v>0</v>
      </c>
      <c s="245">
        <f t="shared" si="12"/>
        <v>0</v>
      </c>
      <c s="247"/>
      <c s="262"/>
      <c s="263"/>
      <c s="264"/>
      <c s="263"/>
      <c s="264"/>
      <c s="262"/>
      <c s="262"/>
      <c s="265"/>
      <c s="36">
        <f t="shared" si="1"/>
        <v>0</v>
      </c>
      <c s="258">
        <f t="shared" si="2"/>
        <v>0</v>
      </c>
      <c s="262"/>
      <c s="264"/>
      <c s="264"/>
      <c s="264"/>
      <c s="264"/>
      <c s="263"/>
      <c s="264"/>
      <c s="264"/>
      <c s="264"/>
      <c s="264"/>
      <c s="264"/>
      <c s="264"/>
      <c s="273"/>
      <c s="262"/>
      <c s="262"/>
      <c s="263"/>
      <c s="262"/>
      <c s="264"/>
      <c s="264"/>
      <c s="277"/>
      <c s="15">
        <f t="shared" si="9"/>
        <v>0</v>
      </c>
      <c s="15">
        <f t="shared" si="10"/>
        <v>0</v>
      </c>
      <c s="15">
        <f t="shared" si="11"/>
        <v>0</v>
      </c>
      <c s="15">
        <f t="shared" si="8"/>
        <v>0</v>
      </c>
      <c r="AW51" s="264"/>
    </row>
    <row r="52" spans="6:49" ht="24.75" customHeight="1">
      <c r="F52" s="15">
        <f t="shared" si="13"/>
        <v>0</v>
      </c>
      <c s="245">
        <f t="shared" si="12"/>
        <v>0</v>
      </c>
      <c s="247"/>
      <c s="262"/>
      <c s="263"/>
      <c s="264"/>
      <c s="263"/>
      <c s="264"/>
      <c s="262"/>
      <c s="262"/>
      <c s="265"/>
      <c s="36">
        <f t="shared" si="1"/>
        <v>0</v>
      </c>
      <c s="258">
        <f t="shared" si="2"/>
        <v>0</v>
      </c>
      <c s="262"/>
      <c s="264"/>
      <c s="264"/>
      <c s="264"/>
      <c s="264"/>
      <c s="263"/>
      <c s="264"/>
      <c s="264"/>
      <c s="264"/>
      <c s="264"/>
      <c s="264"/>
      <c s="264"/>
      <c s="273"/>
      <c s="262"/>
      <c s="262"/>
      <c s="263"/>
      <c s="262"/>
      <c s="264"/>
      <c s="264"/>
      <c s="277"/>
      <c s="15">
        <f t="shared" si="9"/>
        <v>0</v>
      </c>
      <c s="15">
        <f t="shared" si="10"/>
        <v>0</v>
      </c>
      <c s="15">
        <f t="shared" si="11"/>
        <v>0</v>
      </c>
      <c s="15">
        <f t="shared" si="8"/>
        <v>0</v>
      </c>
      <c r="AW52" s="264"/>
    </row>
    <row r="53" spans="6:49" ht="24.75" customHeight="1">
      <c r="F53" s="15">
        <f t="shared" si="13"/>
        <v>0</v>
      </c>
      <c s="245">
        <f t="shared" si="12"/>
        <v>0</v>
      </c>
      <c s="247"/>
      <c s="262"/>
      <c s="263"/>
      <c s="264"/>
      <c s="263"/>
      <c s="264"/>
      <c s="262"/>
      <c s="262"/>
      <c s="265"/>
      <c s="36">
        <f t="shared" si="1"/>
        <v>0</v>
      </c>
      <c s="258">
        <f t="shared" si="2"/>
        <v>0</v>
      </c>
      <c s="262"/>
      <c s="264"/>
      <c s="264"/>
      <c s="264"/>
      <c s="264"/>
      <c s="263"/>
      <c s="264"/>
      <c s="264"/>
      <c s="264"/>
      <c s="264"/>
      <c s="264"/>
      <c s="264"/>
      <c s="273"/>
      <c s="262"/>
      <c s="262"/>
      <c s="263"/>
      <c s="262"/>
      <c s="264"/>
      <c s="264"/>
      <c s="277"/>
      <c s="15">
        <f t="shared" si="9"/>
        <v>0</v>
      </c>
      <c s="15">
        <f t="shared" si="10"/>
        <v>0</v>
      </c>
      <c s="15">
        <f t="shared" si="11"/>
        <v>0</v>
      </c>
      <c s="15">
        <f t="shared" si="8"/>
        <v>0</v>
      </c>
      <c r="AW53" s="264"/>
    </row>
    <row r="54" spans="6:49" ht="24.75" customHeight="1">
      <c r="F54" s="15">
        <f t="shared" si="13"/>
        <v>0</v>
      </c>
      <c s="245">
        <f t="shared" si="12"/>
        <v>0</v>
      </c>
      <c s="247"/>
      <c s="262"/>
      <c s="263"/>
      <c s="264"/>
      <c s="263"/>
      <c s="264"/>
      <c s="262"/>
      <c s="262"/>
      <c s="265"/>
      <c s="36">
        <f t="shared" si="1"/>
        <v>0</v>
      </c>
      <c s="258">
        <f t="shared" si="2"/>
        <v>0</v>
      </c>
      <c s="262"/>
      <c s="264"/>
      <c s="264"/>
      <c s="264"/>
      <c s="264"/>
      <c s="263"/>
      <c s="264"/>
      <c s="264"/>
      <c s="264"/>
      <c s="264"/>
      <c s="264"/>
      <c s="264"/>
      <c s="273"/>
      <c s="262"/>
      <c s="262"/>
      <c s="263"/>
      <c s="262"/>
      <c s="264"/>
      <c s="264"/>
      <c s="277"/>
      <c s="15">
        <f t="shared" si="9"/>
        <v>0</v>
      </c>
      <c s="15">
        <f t="shared" si="10"/>
        <v>0</v>
      </c>
      <c s="15">
        <f t="shared" si="11"/>
        <v>0</v>
      </c>
      <c s="15">
        <f t="shared" si="8"/>
        <v>0</v>
      </c>
      <c r="AW54" s="264"/>
    </row>
    <row r="55" spans="6:49" ht="24.75" customHeight="1">
      <c r="F55" s="15">
        <f t="shared" si="13"/>
        <v>0</v>
      </c>
      <c s="245">
        <f t="shared" si="12"/>
        <v>0</v>
      </c>
      <c s="247"/>
      <c s="262"/>
      <c s="263"/>
      <c s="264"/>
      <c s="263"/>
      <c s="264"/>
      <c s="262"/>
      <c s="262"/>
      <c s="265"/>
      <c s="36">
        <f t="shared" si="1"/>
        <v>0</v>
      </c>
      <c s="258">
        <f t="shared" si="2"/>
        <v>0</v>
      </c>
      <c s="262"/>
      <c s="264"/>
      <c s="264"/>
      <c s="264"/>
      <c s="264"/>
      <c s="263"/>
      <c s="264"/>
      <c s="264"/>
      <c s="264"/>
      <c s="264"/>
      <c s="264"/>
      <c s="264"/>
      <c s="273"/>
      <c s="262"/>
      <c s="262"/>
      <c s="263"/>
      <c s="262"/>
      <c s="264"/>
      <c s="264"/>
      <c s="277"/>
      <c s="15">
        <f t="shared" si="9"/>
        <v>0</v>
      </c>
      <c s="15">
        <f t="shared" si="10"/>
        <v>0</v>
      </c>
      <c s="15">
        <f t="shared" si="11"/>
        <v>0</v>
      </c>
      <c s="15">
        <f t="shared" si="8"/>
        <v>0</v>
      </c>
      <c r="AW55" s="264"/>
    </row>
    <row r="56" spans="6:49" ht="24.75" customHeight="1">
      <c r="F56" s="15">
        <f t="shared" si="13"/>
        <v>0</v>
      </c>
      <c s="245">
        <f t="shared" si="12"/>
        <v>0</v>
      </c>
      <c s="247"/>
      <c s="262"/>
      <c s="263"/>
      <c s="264"/>
      <c s="263"/>
      <c s="264"/>
      <c s="262"/>
      <c s="262"/>
      <c s="265"/>
      <c s="36">
        <f t="shared" si="14" ref="Q56:Q119">IFERROR(IF(G56&gt;=1,(IF(P56&gt;=$H$1,ROUNDDOWN(($G$1-P56)/365,0),0)),0),0)</f>
        <v>0</v>
      </c>
      <c s="258">
        <f t="shared" si="15" ref="R56:R119">IF(Q56&gt;=18,ROUNDDOWN((($G$1-P56)-Q56*365)/30,0),0)</f>
        <v>0</v>
      </c>
      <c s="262"/>
      <c s="264"/>
      <c s="264"/>
      <c s="264"/>
      <c s="264"/>
      <c s="263"/>
      <c s="264"/>
      <c s="264"/>
      <c s="264"/>
      <c s="264"/>
      <c s="264"/>
      <c s="264"/>
      <c s="273"/>
      <c s="262"/>
      <c s="262"/>
      <c s="263"/>
      <c s="262"/>
      <c s="264"/>
      <c s="264"/>
      <c s="277"/>
      <c s="15">
        <f t="shared" si="9"/>
        <v>0</v>
      </c>
      <c s="15">
        <f t="shared" si="10"/>
        <v>0</v>
      </c>
      <c s="15">
        <f t="shared" si="11"/>
        <v>0</v>
      </c>
      <c s="15">
        <f t="shared" si="8"/>
        <v>0</v>
      </c>
      <c r="AW56" s="264"/>
    </row>
    <row r="57" spans="6:49" ht="24.75" customHeight="1">
      <c r="F57"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57" s="264"/>
    </row>
    <row r="58" spans="6:49" ht="24.75" customHeight="1">
      <c r="F58"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58" s="264"/>
    </row>
    <row r="59" spans="6:49" ht="24.75" customHeight="1">
      <c r="F59"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59" s="264"/>
    </row>
    <row r="60" spans="6:49" ht="24.75" customHeight="1">
      <c r="F60"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60" s="264"/>
    </row>
    <row r="61" spans="6:49" ht="24.75" customHeight="1">
      <c r="F61"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61" s="264"/>
    </row>
    <row r="62" spans="6:49" ht="24.75" customHeight="1">
      <c r="F62"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62" s="264"/>
    </row>
    <row r="63" spans="6:49" ht="24.75" customHeight="1">
      <c r="F63"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63" s="264"/>
    </row>
    <row r="64" spans="6:49" ht="24.75" customHeight="1">
      <c r="F64"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64" s="264"/>
    </row>
    <row r="65" spans="6:49" ht="24.75" customHeight="1">
      <c r="F65"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65" s="264"/>
    </row>
    <row r="66" spans="6:49" ht="24.75" customHeight="1">
      <c r="F66"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66" s="264"/>
    </row>
    <row r="67" spans="6:49" ht="24.75" customHeight="1">
      <c r="F67"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67" s="264"/>
    </row>
    <row r="68" spans="6:49" ht="24.75" customHeight="1">
      <c r="F68"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68" s="264"/>
    </row>
    <row r="69" spans="6:49" ht="24.75" customHeight="1">
      <c r="F69"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69" s="264"/>
    </row>
    <row r="70" spans="6:49" ht="24.75" customHeight="1">
      <c r="F70"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70" s="264"/>
    </row>
    <row r="71" spans="6:49" ht="24.75" customHeight="1">
      <c r="F71"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71" s="264"/>
    </row>
    <row r="72" spans="6:49" ht="24.75" customHeight="1">
      <c r="F72"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72" s="264"/>
    </row>
    <row r="73" spans="6:49" ht="24.75" customHeight="1">
      <c r="F73"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73" s="264"/>
    </row>
    <row r="74" spans="6:49" ht="24.75" customHeight="1">
      <c r="F74"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74" s="264"/>
    </row>
    <row r="75" spans="6:49" ht="24.75" customHeight="1">
      <c r="F75"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75" s="264"/>
    </row>
    <row r="76" spans="6:49" ht="24.75" customHeight="1">
      <c r="F76"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76" s="264"/>
    </row>
    <row r="77" spans="6:49" ht="24.75" customHeight="1">
      <c r="F77"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77" s="264"/>
    </row>
    <row r="78" spans="6:49" ht="24.75" customHeight="1">
      <c r="F78"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78" s="264"/>
    </row>
    <row r="79" spans="6:49" ht="24.75" customHeight="1">
      <c r="F79"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79" s="264"/>
    </row>
    <row r="80" spans="6:49" ht="24.75" customHeight="1">
      <c r="F80"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80" s="264"/>
    </row>
    <row r="81" spans="6:49" ht="24.75" customHeight="1">
      <c r="F81"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81" s="264"/>
    </row>
    <row r="82" spans="6:49" ht="24.75" customHeight="1">
      <c r="F82"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82" s="264"/>
    </row>
    <row r="83" spans="6:49" ht="24.75" customHeight="1">
      <c r="F83"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83" s="264"/>
    </row>
    <row r="84" spans="6:49" ht="24.75" customHeight="1">
      <c r="F84"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84" s="264"/>
    </row>
    <row r="85" spans="6:49" ht="24.75" customHeight="1">
      <c r="F85"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85" s="264"/>
    </row>
    <row r="86" spans="6:49" ht="24.75" customHeight="1">
      <c r="F86"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86" s="264"/>
    </row>
    <row r="87" spans="6:49" ht="24.75" customHeight="1">
      <c r="F87"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87" s="264"/>
    </row>
    <row r="88" spans="6:49" ht="24.75" customHeight="1">
      <c r="F88"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88" s="264"/>
    </row>
    <row r="89" spans="6:49" ht="24.75" customHeight="1">
      <c r="F89"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89" s="264"/>
    </row>
    <row r="90" spans="6:49" ht="24.75" customHeight="1">
      <c r="F90"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90" s="264"/>
    </row>
    <row r="91" spans="6:49" ht="24.75" customHeight="1">
      <c r="F91"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91" s="264"/>
    </row>
    <row r="92" spans="6:49" ht="24.75" customHeight="1">
      <c r="F92"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92" s="264"/>
    </row>
    <row r="93" spans="6:49" ht="24.75" customHeight="1">
      <c r="F93"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93" s="264"/>
    </row>
    <row r="94" spans="6:49" ht="24.75" customHeight="1">
      <c r="F94"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94" s="264"/>
    </row>
    <row r="95" spans="6:49" ht="24.75" customHeight="1">
      <c r="F95"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95" s="264"/>
    </row>
    <row r="96" spans="6:49" ht="24.75" customHeight="1">
      <c r="F96"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96" s="264"/>
    </row>
    <row r="97" spans="6:49" ht="24.75" customHeight="1">
      <c r="F97"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97" s="264"/>
    </row>
    <row r="98" spans="6:49" ht="24.75" customHeight="1">
      <c r="F98"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98" s="264"/>
    </row>
    <row r="99" spans="6:49" ht="24.75" customHeight="1">
      <c r="F99"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99" s="264"/>
    </row>
    <row r="100" spans="6:49" ht="24.75" customHeight="1">
      <c r="F100"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100" s="264"/>
    </row>
    <row r="101" spans="6:49" ht="24.75" customHeight="1">
      <c r="F101"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101" s="264"/>
    </row>
    <row r="102" spans="6:49" ht="24.75" customHeight="1">
      <c r="F102"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102" s="264"/>
    </row>
    <row r="103" spans="6:49" ht="24.75" customHeight="1">
      <c r="F103"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103" s="264"/>
    </row>
    <row r="104" spans="6:49" ht="24.75" customHeight="1">
      <c r="F104"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104" s="264"/>
    </row>
    <row r="105" spans="6:49" ht="24.75" customHeight="1">
      <c r="F105"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105" s="264"/>
    </row>
    <row r="106" spans="6:49" ht="24.75" customHeight="1">
      <c r="F106"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106" s="264"/>
    </row>
    <row r="107" spans="6:49" ht="24.75" customHeight="1">
      <c r="F107"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107" s="264"/>
    </row>
    <row r="108" spans="6:49" ht="24.75" customHeight="1">
      <c r="F108"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108" s="264"/>
    </row>
    <row r="109" spans="6:49" ht="24.75" customHeight="1">
      <c r="F109"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109" s="264"/>
    </row>
    <row r="110" spans="6:49" ht="24.75" customHeight="1">
      <c r="F110"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110" s="264"/>
    </row>
    <row r="111" spans="6:49" ht="24.75" customHeight="1">
      <c r="F111"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8"/>
        <v>0</v>
      </c>
      <c r="AW111" s="264"/>
    </row>
    <row r="112" spans="6:49" ht="24.75" customHeight="1">
      <c r="F112"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9"/>
        <v>0</v>
      </c>
      <c s="15">
        <f t="shared" si="10"/>
        <v>0</v>
      </c>
      <c s="15">
        <f t="shared" si="11"/>
        <v>0</v>
      </c>
      <c s="15">
        <f t="shared" si="16" ref="AP112:AP175">IFERROR(IF(G112&gt;=1,VLOOKUP(S112,$C$4:$D$7,2,0),0),0)</f>
        <v>0</v>
      </c>
      <c r="AW112" s="264"/>
    </row>
    <row r="113" spans="6:49" ht="24.75" customHeight="1">
      <c r="F113" s="15">
        <f t="shared" si="13"/>
        <v>0</v>
      </c>
      <c s="245">
        <f t="shared" si="12"/>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17" ref="AM113:AM176">IFERROR(IF(G113&gt;=1,VLOOKUP(I113,$A$1:$B$2,2,0),0),0)</f>
        <v>0</v>
      </c>
      <c s="15">
        <f t="shared" si="18" ref="AN113:AN176">IFERROR(IF(G113&gt;=1,VLOOKUP(N113,$A$4:$B$8,2,0),0),0)</f>
        <v>0</v>
      </c>
      <c s="15">
        <f t="shared" si="19" ref="AO113:AO176">IFERROR(IF(G113&gt;=1,VLOOKUP(O113,$A$10:$B$12,2,0),0),0)</f>
        <v>0</v>
      </c>
      <c s="15">
        <f t="shared" si="16"/>
        <v>0</v>
      </c>
      <c r="AW113" s="264"/>
    </row>
    <row r="114" spans="6:49" ht="24.75" customHeight="1">
      <c r="F114" s="15">
        <f t="shared" si="13"/>
        <v>0</v>
      </c>
      <c s="245">
        <f t="shared" si="20" ref="G114:G177">IFERROR(IF(H114&gt;=2000,(IF(LEN(I114)&gt;=3,(IF(LEN(J114)&gt;=2,G113+1,0)),0)),0),0)</f>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17"/>
        <v>0</v>
      </c>
      <c s="15">
        <f t="shared" si="18"/>
        <v>0</v>
      </c>
      <c s="15">
        <f t="shared" si="19"/>
        <v>0</v>
      </c>
      <c s="15">
        <f t="shared" si="16"/>
        <v>0</v>
      </c>
      <c r="AW114" s="264"/>
    </row>
    <row r="115" spans="6:49" ht="24.75" customHeight="1">
      <c r="F115" s="15">
        <f t="shared" si="21" ref="F115:F178">IFERROR(IF($D$11=1,(IF(G115&gt;=1,(IF(H115&gt;=$D$9,(IF(H115&lt;=$D$10,G115,0)),0)),0)),0),0)</f>
        <v>0</v>
      </c>
      <c s="245">
        <f t="shared" si="20"/>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17"/>
        <v>0</v>
      </c>
      <c s="15">
        <f t="shared" si="18"/>
        <v>0</v>
      </c>
      <c s="15">
        <f t="shared" si="19"/>
        <v>0</v>
      </c>
      <c s="15">
        <f t="shared" si="16"/>
        <v>0</v>
      </c>
      <c r="AW115" s="264"/>
    </row>
    <row r="116" spans="6:49" ht="24.75" customHeight="1">
      <c r="F116" s="15">
        <f t="shared" si="21"/>
        <v>0</v>
      </c>
      <c s="245">
        <f t="shared" si="20"/>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17"/>
        <v>0</v>
      </c>
      <c s="15">
        <f t="shared" si="18"/>
        <v>0</v>
      </c>
      <c s="15">
        <f t="shared" si="19"/>
        <v>0</v>
      </c>
      <c s="15">
        <f t="shared" si="16"/>
        <v>0</v>
      </c>
      <c r="AW116" s="264"/>
    </row>
    <row r="117" spans="6:49" ht="24.75" customHeight="1">
      <c r="F117" s="15">
        <f t="shared" si="21"/>
        <v>0</v>
      </c>
      <c s="245">
        <f t="shared" si="20"/>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17"/>
        <v>0</v>
      </c>
      <c s="15">
        <f t="shared" si="18"/>
        <v>0</v>
      </c>
      <c s="15">
        <f t="shared" si="19"/>
        <v>0</v>
      </c>
      <c s="15">
        <f t="shared" si="16"/>
        <v>0</v>
      </c>
      <c r="AW117" s="264"/>
    </row>
    <row r="118" spans="6:49" ht="24.75" customHeight="1">
      <c r="F118" s="15">
        <f t="shared" si="21"/>
        <v>0</v>
      </c>
      <c s="245">
        <f t="shared" si="20"/>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17"/>
        <v>0</v>
      </c>
      <c s="15">
        <f t="shared" si="18"/>
        <v>0</v>
      </c>
      <c s="15">
        <f t="shared" si="19"/>
        <v>0</v>
      </c>
      <c s="15">
        <f t="shared" si="16"/>
        <v>0</v>
      </c>
      <c r="AW118" s="264"/>
    </row>
    <row r="119" spans="6:49" ht="24.75" customHeight="1">
      <c r="F119" s="15">
        <f t="shared" si="21"/>
        <v>0</v>
      </c>
      <c s="245">
        <f t="shared" si="20"/>
        <v>0</v>
      </c>
      <c s="247"/>
      <c s="262"/>
      <c s="263"/>
      <c s="264"/>
      <c s="263"/>
      <c s="264"/>
      <c s="262"/>
      <c s="262"/>
      <c s="265"/>
      <c s="36">
        <f t="shared" si="14"/>
        <v>0</v>
      </c>
      <c s="258">
        <f t="shared" si="15"/>
        <v>0</v>
      </c>
      <c s="262"/>
      <c s="264"/>
      <c s="264"/>
      <c s="264"/>
      <c s="264"/>
      <c s="263"/>
      <c s="264"/>
      <c s="264"/>
      <c s="264"/>
      <c s="264"/>
      <c s="264"/>
      <c s="264"/>
      <c s="273"/>
      <c s="262"/>
      <c s="262"/>
      <c s="263"/>
      <c s="262"/>
      <c s="264"/>
      <c s="264"/>
      <c s="277"/>
      <c s="15">
        <f t="shared" si="17"/>
        <v>0</v>
      </c>
      <c s="15">
        <f t="shared" si="18"/>
        <v>0</v>
      </c>
      <c s="15">
        <f t="shared" si="19"/>
        <v>0</v>
      </c>
      <c s="15">
        <f t="shared" si="16"/>
        <v>0</v>
      </c>
      <c r="AW119" s="264"/>
    </row>
    <row r="120" spans="6:49" ht="24.75" customHeight="1">
      <c r="F120" s="15">
        <f t="shared" si="21"/>
        <v>0</v>
      </c>
      <c s="245">
        <f t="shared" si="20"/>
        <v>0</v>
      </c>
      <c s="247"/>
      <c s="262"/>
      <c s="263"/>
      <c s="264"/>
      <c s="263"/>
      <c s="264"/>
      <c s="262"/>
      <c s="262"/>
      <c s="265"/>
      <c s="36">
        <f t="shared" si="22" ref="Q120:Q183">IFERROR(IF(G120&gt;=1,(IF(P120&gt;=$H$1,ROUNDDOWN(($G$1-P120)/365,0),0)),0),0)</f>
        <v>0</v>
      </c>
      <c s="258">
        <f t="shared" si="23" ref="R120:R183">IF(Q120&gt;=18,ROUNDDOWN((($G$1-P120)-Q120*365)/30,0),0)</f>
        <v>0</v>
      </c>
      <c s="262"/>
      <c s="264"/>
      <c s="264"/>
      <c s="264"/>
      <c s="264"/>
      <c s="263"/>
      <c s="264"/>
      <c s="264"/>
      <c s="264"/>
      <c s="264"/>
      <c s="264"/>
      <c s="264"/>
      <c s="273"/>
      <c s="262"/>
      <c s="262"/>
      <c s="263"/>
      <c s="262"/>
      <c s="264"/>
      <c s="264"/>
      <c s="277"/>
      <c s="15">
        <f t="shared" si="17"/>
        <v>0</v>
      </c>
      <c s="15">
        <f t="shared" si="18"/>
        <v>0</v>
      </c>
      <c s="15">
        <f t="shared" si="19"/>
        <v>0</v>
      </c>
      <c s="15">
        <f t="shared" si="16"/>
        <v>0</v>
      </c>
      <c r="AW120" s="264"/>
    </row>
    <row r="121" spans="6:49" ht="24.75" customHeight="1">
      <c r="F121"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21" s="264"/>
    </row>
    <row r="122" spans="6:49" ht="24.75" customHeight="1">
      <c r="F122"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22" s="264"/>
    </row>
    <row r="123" spans="6:49" ht="24.75" customHeight="1">
      <c r="F123"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23" s="264"/>
    </row>
    <row r="124" spans="6:49" ht="24.75" customHeight="1">
      <c r="F124"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24" s="264"/>
    </row>
    <row r="125" spans="6:49" ht="24.75" customHeight="1">
      <c r="F125"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25" s="264"/>
    </row>
    <row r="126" spans="6:49" ht="24.75" customHeight="1">
      <c r="F126"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26" s="264"/>
    </row>
    <row r="127" spans="6:49" ht="24.75" customHeight="1">
      <c r="F127"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27" s="264"/>
    </row>
    <row r="128" spans="6:49" ht="24.75" customHeight="1">
      <c r="F128"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28" s="264"/>
    </row>
    <row r="129" spans="6:49" ht="24.75" customHeight="1">
      <c r="F129"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29" s="264"/>
    </row>
    <row r="130" spans="6:49" ht="24.75" customHeight="1">
      <c r="F130"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30" s="264"/>
    </row>
    <row r="131" spans="6:49" ht="24.75" customHeight="1">
      <c r="F131"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31" s="264"/>
    </row>
    <row r="132" spans="6:49" ht="24.75" customHeight="1">
      <c r="F132"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32" s="264"/>
    </row>
    <row r="133" spans="6:49" ht="24.75" customHeight="1">
      <c r="F133"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33" s="264"/>
    </row>
    <row r="134" spans="6:49" ht="24.75" customHeight="1">
      <c r="F134"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34" s="264"/>
    </row>
    <row r="135" spans="6:49" ht="24.75" customHeight="1">
      <c r="F135"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35" s="264"/>
    </row>
    <row r="136" spans="6:49" ht="24.75" customHeight="1">
      <c r="F136"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36" s="264"/>
    </row>
    <row r="137" spans="6:49" ht="24.75" customHeight="1">
      <c r="F137"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37" s="264"/>
    </row>
    <row r="138" spans="6:49" ht="24.75" customHeight="1">
      <c r="F138"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38" s="264"/>
    </row>
    <row r="139" spans="6:49" ht="24.75" customHeight="1">
      <c r="F139"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39" s="264"/>
    </row>
    <row r="140" spans="6:49" ht="24.75" customHeight="1">
      <c r="F140"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40" s="264"/>
    </row>
    <row r="141" spans="6:49" ht="24.75" customHeight="1">
      <c r="F141"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41" s="264"/>
    </row>
    <row r="142" spans="6:49" ht="24.75" customHeight="1">
      <c r="F142"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42" s="264"/>
    </row>
    <row r="143" spans="6:49" ht="24.75" customHeight="1">
      <c r="F143"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43" s="264"/>
    </row>
    <row r="144" spans="6:49" ht="24.75" customHeight="1">
      <c r="F144"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44" s="264"/>
    </row>
    <row r="145" spans="6:49" ht="24.75" customHeight="1">
      <c r="F145"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45" s="264"/>
    </row>
    <row r="146" spans="6:49" ht="24.75" customHeight="1">
      <c r="F146"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46" s="264"/>
    </row>
    <row r="147" spans="6:49" ht="24.75" customHeight="1">
      <c r="F147"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47" s="264"/>
    </row>
    <row r="148" spans="6:49" ht="24.75" customHeight="1">
      <c r="F148"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48" s="264"/>
    </row>
    <row r="149" spans="6:49" ht="24.75" customHeight="1">
      <c r="F149"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49" s="264"/>
    </row>
    <row r="150" spans="6:49" ht="24.75" customHeight="1">
      <c r="F150"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50" s="264"/>
    </row>
    <row r="151" spans="6:49" ht="24.75" customHeight="1">
      <c r="F151"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51" s="264"/>
    </row>
    <row r="152" spans="6:49" ht="24.75" customHeight="1">
      <c r="F152"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52" s="264"/>
    </row>
    <row r="153" spans="6:49" ht="24.75" customHeight="1">
      <c r="F153"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53" s="264"/>
    </row>
    <row r="154" spans="6:49" ht="24.75" customHeight="1">
      <c r="F154"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54" s="264"/>
    </row>
    <row r="155" spans="6:49" ht="24.75" customHeight="1">
      <c r="F155"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55" s="264"/>
    </row>
    <row r="156" spans="6:49" ht="24.75" customHeight="1">
      <c r="F156"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56" s="264"/>
    </row>
    <row r="157" spans="6:49" ht="24.75" customHeight="1">
      <c r="F157"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57" s="264"/>
    </row>
    <row r="158" spans="6:49" ht="24.75" customHeight="1">
      <c r="F158"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58" s="264"/>
    </row>
    <row r="159" spans="6:49" ht="24.75" customHeight="1">
      <c r="F159"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59" s="264"/>
    </row>
    <row r="160" spans="6:49" ht="24.75" customHeight="1">
      <c r="F160"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60" s="264"/>
    </row>
    <row r="161" spans="6:49" ht="24.75" customHeight="1">
      <c r="F161"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61" s="264"/>
    </row>
    <row r="162" spans="6:49" ht="24.75" customHeight="1">
      <c r="F162"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62" s="264"/>
    </row>
    <row r="163" spans="6:49" ht="24.75" customHeight="1">
      <c r="F163"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63" s="264"/>
    </row>
    <row r="164" spans="6:49" ht="24.75" customHeight="1">
      <c r="F164"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64" s="264"/>
    </row>
    <row r="165" spans="6:49" ht="24.75" customHeight="1">
      <c r="F165"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65" s="264"/>
    </row>
    <row r="166" spans="6:49" ht="24.75" customHeight="1">
      <c r="F166"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66" s="264"/>
    </row>
    <row r="167" spans="6:49" ht="24.75" customHeight="1">
      <c r="F167"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67" s="264"/>
    </row>
    <row r="168" spans="6:49" ht="24.75" customHeight="1">
      <c r="F168"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68" s="264"/>
    </row>
    <row r="169" spans="6:49" ht="24.75" customHeight="1">
      <c r="F169"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69" s="264"/>
    </row>
    <row r="170" spans="6:49" ht="24.75" customHeight="1">
      <c r="F170"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70" s="264"/>
    </row>
    <row r="171" spans="6:49" ht="24.75" customHeight="1">
      <c r="F171"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71" s="264"/>
    </row>
    <row r="172" spans="6:49" ht="24.75" customHeight="1">
      <c r="F172"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72" s="264"/>
    </row>
    <row r="173" spans="6:49" ht="24.75" customHeight="1">
      <c r="F173"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73" s="264"/>
    </row>
    <row r="174" spans="6:49" ht="24.75" customHeight="1">
      <c r="F174"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74" s="264"/>
    </row>
    <row r="175" spans="6:49" ht="24.75" customHeight="1">
      <c r="F175"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16"/>
        <v>0</v>
      </c>
      <c r="AW175" s="264"/>
    </row>
    <row r="176" spans="6:49" ht="24.75" customHeight="1">
      <c r="F176"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17"/>
        <v>0</v>
      </c>
      <c s="15">
        <f t="shared" si="18"/>
        <v>0</v>
      </c>
      <c s="15">
        <f t="shared" si="19"/>
        <v>0</v>
      </c>
      <c s="15">
        <f t="shared" si="24" ref="AP176:AP239">IFERROR(IF(G176&gt;=1,VLOOKUP(S176,$C$4:$D$7,2,0),0),0)</f>
        <v>0</v>
      </c>
      <c r="AW176" s="264"/>
    </row>
    <row r="177" spans="6:49" ht="24.75" customHeight="1">
      <c r="F177" s="15">
        <f t="shared" si="21"/>
        <v>0</v>
      </c>
      <c s="245">
        <f t="shared" si="20"/>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25" ref="AM177:AM240">IFERROR(IF(G177&gt;=1,VLOOKUP(I177,$A$1:$B$2,2,0),0),0)</f>
        <v>0</v>
      </c>
      <c s="15">
        <f t="shared" si="26" ref="AN177:AN240">IFERROR(IF(G177&gt;=1,VLOOKUP(N177,$A$4:$B$8,2,0),0),0)</f>
        <v>0</v>
      </c>
      <c s="15">
        <f t="shared" si="27" ref="AO177:AO240">IFERROR(IF(G177&gt;=1,VLOOKUP(O177,$A$10:$B$12,2,0),0),0)</f>
        <v>0</v>
      </c>
      <c s="15">
        <f t="shared" si="24"/>
        <v>0</v>
      </c>
      <c r="AW177" s="264"/>
    </row>
    <row r="178" spans="6:49" ht="24.75" customHeight="1">
      <c r="F178" s="15">
        <f t="shared" si="21"/>
        <v>0</v>
      </c>
      <c s="245">
        <f t="shared" si="28" ref="G178:G241">IFERROR(IF(H178&gt;=2000,(IF(LEN(I178)&gt;=3,(IF(LEN(J178)&gt;=2,G177+1,0)),0)),0),0)</f>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25"/>
        <v>0</v>
      </c>
      <c s="15">
        <f t="shared" si="26"/>
        <v>0</v>
      </c>
      <c s="15">
        <f t="shared" si="27"/>
        <v>0</v>
      </c>
      <c s="15">
        <f t="shared" si="24"/>
        <v>0</v>
      </c>
      <c r="AW178" s="264"/>
    </row>
    <row r="179" spans="6:49" ht="24.75" customHeight="1">
      <c r="F179" s="15">
        <f t="shared" si="29" ref="F179:F242">IFERROR(IF($D$11=1,(IF(G179&gt;=1,(IF(H179&gt;=$D$9,(IF(H179&lt;=$D$10,G179,0)),0)),0)),0),0)</f>
        <v>0</v>
      </c>
      <c s="245">
        <f t="shared" si="28"/>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25"/>
        <v>0</v>
      </c>
      <c s="15">
        <f t="shared" si="26"/>
        <v>0</v>
      </c>
      <c s="15">
        <f t="shared" si="27"/>
        <v>0</v>
      </c>
      <c s="15">
        <f t="shared" si="24"/>
        <v>0</v>
      </c>
      <c r="AW179" s="264"/>
    </row>
    <row r="180" spans="6:49" ht="24.75" customHeight="1">
      <c r="F180" s="15">
        <f t="shared" si="29"/>
        <v>0</v>
      </c>
      <c s="245">
        <f t="shared" si="28"/>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25"/>
        <v>0</v>
      </c>
      <c s="15">
        <f t="shared" si="26"/>
        <v>0</v>
      </c>
      <c s="15">
        <f t="shared" si="27"/>
        <v>0</v>
      </c>
      <c s="15">
        <f t="shared" si="24"/>
        <v>0</v>
      </c>
      <c r="AW180" s="264"/>
    </row>
    <row r="181" spans="6:49" ht="24.75" customHeight="1">
      <c r="F181" s="15">
        <f t="shared" si="29"/>
        <v>0</v>
      </c>
      <c s="245">
        <f t="shared" si="28"/>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25"/>
        <v>0</v>
      </c>
      <c s="15">
        <f t="shared" si="26"/>
        <v>0</v>
      </c>
      <c s="15">
        <f t="shared" si="27"/>
        <v>0</v>
      </c>
      <c s="15">
        <f t="shared" si="24"/>
        <v>0</v>
      </c>
      <c r="AW181" s="264"/>
    </row>
    <row r="182" spans="6:49" ht="24.75" customHeight="1">
      <c r="F182" s="15">
        <f t="shared" si="29"/>
        <v>0</v>
      </c>
      <c s="245">
        <f t="shared" si="28"/>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25"/>
        <v>0</v>
      </c>
      <c s="15">
        <f t="shared" si="26"/>
        <v>0</v>
      </c>
      <c s="15">
        <f t="shared" si="27"/>
        <v>0</v>
      </c>
      <c s="15">
        <f t="shared" si="24"/>
        <v>0</v>
      </c>
      <c r="AW182" s="264"/>
    </row>
    <row r="183" spans="6:49" ht="24.75" customHeight="1">
      <c r="F183" s="15">
        <f t="shared" si="29"/>
        <v>0</v>
      </c>
      <c s="245">
        <f t="shared" si="28"/>
        <v>0</v>
      </c>
      <c s="247"/>
      <c s="262"/>
      <c s="263"/>
      <c s="264"/>
      <c s="263"/>
      <c s="264"/>
      <c s="262"/>
      <c s="262"/>
      <c s="265"/>
      <c s="36">
        <f t="shared" si="22"/>
        <v>0</v>
      </c>
      <c s="258">
        <f t="shared" si="23"/>
        <v>0</v>
      </c>
      <c s="262"/>
      <c s="264"/>
      <c s="264"/>
      <c s="264"/>
      <c s="264"/>
      <c s="263"/>
      <c s="264"/>
      <c s="264"/>
      <c s="264"/>
      <c s="264"/>
      <c s="264"/>
      <c s="264"/>
      <c s="273"/>
      <c s="262"/>
      <c s="262"/>
      <c s="263"/>
      <c s="262"/>
      <c s="264"/>
      <c s="264"/>
      <c s="277"/>
      <c s="15">
        <f t="shared" si="25"/>
        <v>0</v>
      </c>
      <c s="15">
        <f t="shared" si="26"/>
        <v>0</v>
      </c>
      <c s="15">
        <f t="shared" si="27"/>
        <v>0</v>
      </c>
      <c s="15">
        <f t="shared" si="24"/>
        <v>0</v>
      </c>
      <c r="AW183" s="264"/>
    </row>
    <row r="184" spans="6:49" ht="24.75" customHeight="1">
      <c r="F184" s="15">
        <f t="shared" si="29"/>
        <v>0</v>
      </c>
      <c s="245">
        <f t="shared" si="28"/>
        <v>0</v>
      </c>
      <c s="247"/>
      <c s="262"/>
      <c s="263"/>
      <c s="264"/>
      <c s="263"/>
      <c s="264"/>
      <c s="262"/>
      <c s="262"/>
      <c s="265"/>
      <c s="36">
        <f t="shared" si="30" ref="Q184:Q247">IFERROR(IF(G184&gt;=1,(IF(P184&gt;=$H$1,ROUNDDOWN(($G$1-P184)/365,0),0)),0),0)</f>
        <v>0</v>
      </c>
      <c s="258">
        <f t="shared" si="31" ref="R184:R247">IF(Q184&gt;=18,ROUNDDOWN((($G$1-P184)-Q184*365)/30,0),0)</f>
        <v>0</v>
      </c>
      <c s="262"/>
      <c s="264"/>
      <c s="264"/>
      <c s="264"/>
      <c s="264"/>
      <c s="263"/>
      <c s="264"/>
      <c s="264"/>
      <c s="264"/>
      <c s="264"/>
      <c s="264"/>
      <c s="264"/>
      <c s="273"/>
      <c s="262"/>
      <c s="262"/>
      <c s="263"/>
      <c s="262"/>
      <c s="264"/>
      <c s="264"/>
      <c s="277"/>
      <c s="15">
        <f t="shared" si="25"/>
        <v>0</v>
      </c>
      <c s="15">
        <f t="shared" si="26"/>
        <v>0</v>
      </c>
      <c s="15">
        <f t="shared" si="27"/>
        <v>0</v>
      </c>
      <c s="15">
        <f t="shared" si="24"/>
        <v>0</v>
      </c>
      <c r="AW184" s="264"/>
    </row>
    <row r="185" spans="6:49" ht="24.75" customHeight="1">
      <c r="F185"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185" s="264"/>
    </row>
    <row r="186" spans="6:49" ht="24.75" customHeight="1">
      <c r="F186"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186" s="264"/>
    </row>
    <row r="187" spans="6:49" ht="24.75" customHeight="1">
      <c r="F187"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187" s="264"/>
    </row>
    <row r="188" spans="6:49" ht="24.75" customHeight="1">
      <c r="F188"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188" s="264"/>
    </row>
    <row r="189" spans="6:49" ht="24.75" customHeight="1">
      <c r="F189"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189" s="264"/>
    </row>
    <row r="190" spans="6:49" ht="24.75" customHeight="1">
      <c r="F190"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190" s="264"/>
    </row>
    <row r="191" spans="6:49" ht="24.75" customHeight="1">
      <c r="F191"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191" s="264"/>
    </row>
    <row r="192" spans="6:49" ht="24.75" customHeight="1">
      <c r="F192"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192" s="264"/>
    </row>
    <row r="193" spans="6:49" ht="24.75" customHeight="1">
      <c r="F193"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193" s="264"/>
    </row>
    <row r="194" spans="6:49" ht="24.75" customHeight="1">
      <c r="F194"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194" s="264"/>
    </row>
    <row r="195" spans="6:49" ht="24.75" customHeight="1">
      <c r="F195"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195" s="264"/>
    </row>
    <row r="196" spans="6:49" ht="24.75" customHeight="1">
      <c r="F196"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196" s="264"/>
    </row>
    <row r="197" spans="6:49" ht="24.75" customHeight="1">
      <c r="F197"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197" s="264"/>
    </row>
    <row r="198" spans="6:49" ht="24.75" customHeight="1">
      <c r="F198"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198" s="264"/>
    </row>
    <row r="199" spans="6:49" ht="24.75" customHeight="1">
      <c r="F199"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199" s="264"/>
    </row>
    <row r="200" spans="6:49" ht="24.75" customHeight="1">
      <c r="F200"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00" s="264"/>
    </row>
    <row r="201" spans="6:49" ht="24.75" customHeight="1">
      <c r="F201"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01" s="264"/>
    </row>
    <row r="202" spans="6:49" ht="24.75" customHeight="1">
      <c r="F202"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02" s="264"/>
    </row>
    <row r="203" spans="6:49" ht="24.75" customHeight="1">
      <c r="F203"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03" s="264"/>
    </row>
    <row r="204" spans="6:49" ht="24.75" customHeight="1">
      <c r="F204"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04" s="264"/>
    </row>
    <row r="205" spans="6:49" ht="24.75" customHeight="1">
      <c r="F205"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05" s="264"/>
    </row>
    <row r="206" spans="6:49" ht="24.75" customHeight="1">
      <c r="F206"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06" s="264"/>
    </row>
    <row r="207" spans="6:49" ht="24.75" customHeight="1">
      <c r="F207"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07" s="264"/>
    </row>
    <row r="208" spans="6:49" ht="24.75" customHeight="1">
      <c r="F208"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08" s="264"/>
    </row>
    <row r="209" spans="6:49" ht="24.75" customHeight="1">
      <c r="F209"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09" s="264"/>
    </row>
    <row r="210" spans="6:49" ht="24.75" customHeight="1">
      <c r="F210"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10" s="264"/>
    </row>
    <row r="211" spans="6:49" ht="24.75" customHeight="1">
      <c r="F211"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11" s="264"/>
    </row>
    <row r="212" spans="6:49" ht="24.75" customHeight="1">
      <c r="F212"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12" s="264"/>
    </row>
    <row r="213" spans="6:49" ht="24.75" customHeight="1">
      <c r="F213"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13" s="264"/>
    </row>
    <row r="214" spans="6:49" ht="24.75" customHeight="1">
      <c r="F214"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14" s="264"/>
    </row>
    <row r="215" spans="6:49" ht="24.75" customHeight="1">
      <c r="F215"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15" s="264"/>
    </row>
    <row r="216" spans="6:49" ht="24.75" customHeight="1">
      <c r="F216"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16" s="264"/>
    </row>
    <row r="217" spans="6:49" ht="24.75" customHeight="1">
      <c r="F217"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17" s="264"/>
    </row>
    <row r="218" spans="6:49" ht="24.75" customHeight="1">
      <c r="F218"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18" s="264"/>
    </row>
    <row r="219" spans="6:49" ht="24.75" customHeight="1">
      <c r="F219"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19" s="264"/>
    </row>
    <row r="220" spans="6:49" ht="24.75" customHeight="1">
      <c r="F220"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20" s="264"/>
    </row>
    <row r="221" spans="6:49" ht="24.75" customHeight="1">
      <c r="F221"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21" s="264"/>
    </row>
    <row r="222" spans="6:49" ht="24.75" customHeight="1">
      <c r="F222"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22" s="264"/>
    </row>
    <row r="223" spans="6:49" ht="24.75" customHeight="1">
      <c r="F223"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23" s="264"/>
    </row>
    <row r="224" spans="6:49" ht="24.75" customHeight="1">
      <c r="F224"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24" s="264"/>
    </row>
    <row r="225" spans="6:49" ht="24.75" customHeight="1">
      <c r="F225"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25" s="264"/>
    </row>
    <row r="226" spans="6:49" ht="24.75" customHeight="1">
      <c r="F226"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26" s="264"/>
    </row>
    <row r="227" spans="6:49" ht="24.75" customHeight="1">
      <c r="F227"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27" s="264"/>
    </row>
    <row r="228" spans="6:49" ht="24.75" customHeight="1">
      <c r="F228"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28" s="264"/>
    </row>
    <row r="229" spans="6:49" ht="24.75" customHeight="1">
      <c r="F229"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29" s="264"/>
    </row>
    <row r="230" spans="6:49" ht="24.75" customHeight="1">
      <c r="F230"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30" s="264"/>
    </row>
    <row r="231" spans="6:49" ht="24.75" customHeight="1">
      <c r="F231"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31" s="264"/>
    </row>
    <row r="232" spans="6:49" ht="24.75" customHeight="1">
      <c r="F232"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32" s="264"/>
    </row>
    <row r="233" spans="6:49" ht="24.75" customHeight="1">
      <c r="F233"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33" s="264"/>
    </row>
    <row r="234" spans="6:49" ht="24.75" customHeight="1">
      <c r="F234"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34" s="264"/>
    </row>
    <row r="235" spans="6:49" ht="24.75" customHeight="1">
      <c r="F235"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35" s="264"/>
    </row>
    <row r="236" spans="6:49" ht="24.75" customHeight="1">
      <c r="F236"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36" s="264"/>
    </row>
    <row r="237" spans="6:49" ht="24.75" customHeight="1">
      <c r="F237"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37" s="264"/>
    </row>
    <row r="238" spans="6:49" ht="24.75" customHeight="1">
      <c r="F238"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38" s="264"/>
    </row>
    <row r="239" spans="6:49" ht="24.75" customHeight="1">
      <c r="F239"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24"/>
        <v>0</v>
      </c>
      <c r="AW239" s="264"/>
    </row>
    <row r="240" spans="6:49" ht="24.75" customHeight="1">
      <c r="F240"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25"/>
        <v>0</v>
      </c>
      <c s="15">
        <f t="shared" si="26"/>
        <v>0</v>
      </c>
      <c s="15">
        <f t="shared" si="27"/>
        <v>0</v>
      </c>
      <c s="15">
        <f t="shared" si="32" ref="AP240:AP303">IFERROR(IF(G240&gt;=1,VLOOKUP(S240,$C$4:$D$7,2,0),0),0)</f>
        <v>0</v>
      </c>
      <c r="AW240" s="264"/>
    </row>
    <row r="241" spans="6:49" ht="24.75" customHeight="1">
      <c r="F241" s="15">
        <f t="shared" si="29"/>
        <v>0</v>
      </c>
      <c s="245">
        <f t="shared" si="28"/>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33" ref="AM241:AM304">IFERROR(IF(G241&gt;=1,VLOOKUP(I241,$A$1:$B$2,2,0),0),0)</f>
        <v>0</v>
      </c>
      <c s="15">
        <f t="shared" si="34" ref="AN241:AN304">IFERROR(IF(G241&gt;=1,VLOOKUP(N241,$A$4:$B$8,2,0),0),0)</f>
        <v>0</v>
      </c>
      <c s="15">
        <f t="shared" si="35" ref="AO241:AO304">IFERROR(IF(G241&gt;=1,VLOOKUP(O241,$A$10:$B$12,2,0),0),0)</f>
        <v>0</v>
      </c>
      <c s="15">
        <f t="shared" si="32"/>
        <v>0</v>
      </c>
      <c r="AW241" s="264"/>
    </row>
    <row r="242" spans="6:49" ht="24.75" customHeight="1">
      <c r="F242" s="15">
        <f t="shared" si="29"/>
        <v>0</v>
      </c>
      <c s="245">
        <f t="shared" si="36" ref="G242:G305">IFERROR(IF(H242&gt;=2000,(IF(LEN(I242)&gt;=3,(IF(LEN(J242)&gt;=2,G241+1,0)),0)),0),0)</f>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33"/>
        <v>0</v>
      </c>
      <c s="15">
        <f t="shared" si="34"/>
        <v>0</v>
      </c>
      <c s="15">
        <f t="shared" si="35"/>
        <v>0</v>
      </c>
      <c s="15">
        <f t="shared" si="32"/>
        <v>0</v>
      </c>
      <c r="AW242" s="264"/>
    </row>
    <row r="243" spans="6:49" ht="24.75" customHeight="1">
      <c r="F243" s="15">
        <f t="shared" si="37" ref="F243:F306">IFERROR(IF($D$11=1,(IF(G243&gt;=1,(IF(H243&gt;=$D$9,(IF(H243&lt;=$D$10,G243,0)),0)),0)),0),0)</f>
        <v>0</v>
      </c>
      <c s="245">
        <f t="shared" si="36"/>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33"/>
        <v>0</v>
      </c>
      <c s="15">
        <f t="shared" si="34"/>
        <v>0</v>
      </c>
      <c s="15">
        <f t="shared" si="35"/>
        <v>0</v>
      </c>
      <c s="15">
        <f t="shared" si="32"/>
        <v>0</v>
      </c>
      <c r="AW243" s="264"/>
    </row>
    <row r="244" spans="6:49" ht="24.75" customHeight="1">
      <c r="F244" s="15">
        <f t="shared" si="37"/>
        <v>0</v>
      </c>
      <c s="245">
        <f t="shared" si="36"/>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33"/>
        <v>0</v>
      </c>
      <c s="15">
        <f t="shared" si="34"/>
        <v>0</v>
      </c>
      <c s="15">
        <f t="shared" si="35"/>
        <v>0</v>
      </c>
      <c s="15">
        <f t="shared" si="32"/>
        <v>0</v>
      </c>
      <c r="AW244" s="264"/>
    </row>
    <row r="245" spans="6:49" ht="24.75" customHeight="1">
      <c r="F245" s="15">
        <f t="shared" si="37"/>
        <v>0</v>
      </c>
      <c s="245">
        <f t="shared" si="36"/>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33"/>
        <v>0</v>
      </c>
      <c s="15">
        <f t="shared" si="34"/>
        <v>0</v>
      </c>
      <c s="15">
        <f t="shared" si="35"/>
        <v>0</v>
      </c>
      <c s="15">
        <f t="shared" si="32"/>
        <v>0</v>
      </c>
      <c r="AW245" s="264"/>
    </row>
    <row r="246" spans="6:49" ht="24.75" customHeight="1">
      <c r="F246" s="15">
        <f t="shared" si="37"/>
        <v>0</v>
      </c>
      <c s="245">
        <f t="shared" si="36"/>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33"/>
        <v>0</v>
      </c>
      <c s="15">
        <f t="shared" si="34"/>
        <v>0</v>
      </c>
      <c s="15">
        <f t="shared" si="35"/>
        <v>0</v>
      </c>
      <c s="15">
        <f t="shared" si="32"/>
        <v>0</v>
      </c>
      <c r="AW246" s="264"/>
    </row>
    <row r="247" spans="6:49" ht="24.75" customHeight="1">
      <c r="F247" s="15">
        <f t="shared" si="37"/>
        <v>0</v>
      </c>
      <c s="245">
        <f t="shared" si="36"/>
        <v>0</v>
      </c>
      <c s="247"/>
      <c s="262"/>
      <c s="263"/>
      <c s="264"/>
      <c s="263"/>
      <c s="264"/>
      <c s="262"/>
      <c s="262"/>
      <c s="265"/>
      <c s="36">
        <f t="shared" si="30"/>
        <v>0</v>
      </c>
      <c s="258">
        <f t="shared" si="31"/>
        <v>0</v>
      </c>
      <c s="262"/>
      <c s="264"/>
      <c s="264"/>
      <c s="264"/>
      <c s="264"/>
      <c s="263"/>
      <c s="264"/>
      <c s="264"/>
      <c s="264"/>
      <c s="264"/>
      <c s="264"/>
      <c s="264"/>
      <c s="273"/>
      <c s="262"/>
      <c s="262"/>
      <c s="263"/>
      <c s="262"/>
      <c s="264"/>
      <c s="264"/>
      <c s="277"/>
      <c s="15">
        <f t="shared" si="33"/>
        <v>0</v>
      </c>
      <c s="15">
        <f t="shared" si="34"/>
        <v>0</v>
      </c>
      <c s="15">
        <f t="shared" si="35"/>
        <v>0</v>
      </c>
      <c s="15">
        <f t="shared" si="32"/>
        <v>0</v>
      </c>
      <c r="AW247" s="264"/>
    </row>
    <row r="248" spans="6:49" ht="24.75" customHeight="1">
      <c r="F248" s="15">
        <f t="shared" si="37"/>
        <v>0</v>
      </c>
      <c s="245">
        <f t="shared" si="36"/>
        <v>0</v>
      </c>
      <c s="247"/>
      <c s="262"/>
      <c s="263"/>
      <c s="264"/>
      <c s="263"/>
      <c s="264"/>
      <c s="262"/>
      <c s="262"/>
      <c s="265"/>
      <c s="36">
        <f t="shared" si="38" ref="Q248:Q311">IFERROR(IF(G248&gt;=1,(IF(P248&gt;=$H$1,ROUNDDOWN(($G$1-P248)/365,0),0)),0),0)</f>
        <v>0</v>
      </c>
      <c s="258">
        <f t="shared" si="39" ref="R248:R311">IF(Q248&gt;=18,ROUNDDOWN((($G$1-P248)-Q248*365)/30,0),0)</f>
        <v>0</v>
      </c>
      <c s="262"/>
      <c s="264"/>
      <c s="264"/>
      <c s="264"/>
      <c s="264"/>
      <c s="263"/>
      <c s="264"/>
      <c s="264"/>
      <c s="264"/>
      <c s="264"/>
      <c s="264"/>
      <c s="264"/>
      <c s="273"/>
      <c s="262"/>
      <c s="262"/>
      <c s="263"/>
      <c s="262"/>
      <c s="264"/>
      <c s="264"/>
      <c s="277"/>
      <c s="15">
        <f t="shared" si="33"/>
        <v>0</v>
      </c>
      <c s="15">
        <f t="shared" si="34"/>
        <v>0</v>
      </c>
      <c s="15">
        <f t="shared" si="35"/>
        <v>0</v>
      </c>
      <c s="15">
        <f t="shared" si="32"/>
        <v>0</v>
      </c>
      <c r="AW248" s="264"/>
    </row>
    <row r="249" spans="6:49" ht="24.75" customHeight="1">
      <c r="F249"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49" s="264"/>
    </row>
    <row r="250" spans="6:49" ht="24.75" customHeight="1">
      <c r="F250"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50" s="264"/>
    </row>
    <row r="251" spans="6:49" ht="24.75" customHeight="1">
      <c r="F251"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51" s="264"/>
    </row>
    <row r="252" spans="6:49" ht="24.75" customHeight="1">
      <c r="F252"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52" s="264"/>
    </row>
    <row r="253" spans="6:49" ht="24.75" customHeight="1">
      <c r="F253"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53" s="264"/>
    </row>
    <row r="254" spans="6:49" ht="24.75" customHeight="1">
      <c r="F254"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54" s="264"/>
    </row>
    <row r="255" spans="6:49" ht="24.75" customHeight="1">
      <c r="F255"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55" s="264"/>
    </row>
    <row r="256" spans="6:49" ht="24.75" customHeight="1">
      <c r="F256"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56" s="264"/>
    </row>
    <row r="257" spans="6:49" ht="24.75" customHeight="1">
      <c r="F257"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57" s="264"/>
    </row>
    <row r="258" spans="6:49" ht="24.75" customHeight="1">
      <c r="F258"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58" s="264"/>
    </row>
    <row r="259" spans="6:49" ht="24.75" customHeight="1">
      <c r="F259"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59" s="264"/>
    </row>
    <row r="260" spans="6:49" ht="24.75" customHeight="1">
      <c r="F260"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60" s="264"/>
    </row>
    <row r="261" spans="6:49" ht="24.75" customHeight="1">
      <c r="F261"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61" s="264"/>
    </row>
    <row r="262" spans="6:49" ht="24.75" customHeight="1">
      <c r="F262"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62" s="264"/>
    </row>
    <row r="263" spans="6:49" ht="24.75" customHeight="1">
      <c r="F263"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63" s="264"/>
    </row>
    <row r="264" spans="6:49" ht="24.75" customHeight="1">
      <c r="F264"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64" s="264"/>
    </row>
    <row r="265" spans="6:49" ht="24.75" customHeight="1">
      <c r="F265"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65" s="264"/>
    </row>
    <row r="266" spans="6:49" ht="24.75" customHeight="1">
      <c r="F266"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66" s="264"/>
    </row>
    <row r="267" spans="6:49" ht="24.75" customHeight="1">
      <c r="F267"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67" s="264"/>
    </row>
    <row r="268" spans="6:49" ht="24.75" customHeight="1">
      <c r="F268"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68" s="264"/>
    </row>
    <row r="269" spans="6:49" ht="24.75" customHeight="1">
      <c r="F269"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69" s="264"/>
    </row>
    <row r="270" spans="6:49" ht="24.75" customHeight="1">
      <c r="F270"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70" s="264"/>
    </row>
    <row r="271" spans="6:49" ht="24.75" customHeight="1">
      <c r="F271"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71" s="264"/>
    </row>
    <row r="272" spans="6:49" ht="24.75" customHeight="1">
      <c r="F272"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72" s="264"/>
    </row>
    <row r="273" spans="6:49" ht="24.75" customHeight="1">
      <c r="F273"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73" s="264"/>
    </row>
    <row r="274" spans="6:49" ht="24.75" customHeight="1">
      <c r="F274"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74" s="264"/>
    </row>
    <row r="275" spans="6:49" ht="24.75" customHeight="1">
      <c r="F275"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75" s="264"/>
    </row>
    <row r="276" spans="6:49" ht="24.75" customHeight="1">
      <c r="F276"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76" s="264"/>
    </row>
    <row r="277" spans="6:49" ht="24.75" customHeight="1">
      <c r="F277"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77" s="264"/>
    </row>
    <row r="278" spans="6:49" ht="24.75" customHeight="1">
      <c r="F278"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78" s="264"/>
    </row>
    <row r="279" spans="6:49" ht="24.75" customHeight="1">
      <c r="F279"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79" s="264"/>
    </row>
    <row r="280" spans="6:49" ht="24.75" customHeight="1">
      <c r="F280"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80" s="264"/>
    </row>
    <row r="281" spans="6:49" ht="24.75" customHeight="1">
      <c r="F281"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81" s="264"/>
    </row>
    <row r="282" spans="6:49" ht="24.75" customHeight="1">
      <c r="F282"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82" s="264"/>
    </row>
    <row r="283" spans="6:49" ht="24.75" customHeight="1">
      <c r="F283"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83" s="264"/>
    </row>
    <row r="284" spans="6:49" ht="24.75" customHeight="1">
      <c r="F284"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84" s="264"/>
    </row>
    <row r="285" spans="6:49" ht="24.75" customHeight="1">
      <c r="F285"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85" s="264"/>
    </row>
    <row r="286" spans="6:49" ht="24.75" customHeight="1">
      <c r="F286"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86" s="264"/>
    </row>
    <row r="287" spans="6:49" ht="24.75" customHeight="1">
      <c r="F287"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87" s="264"/>
    </row>
    <row r="288" spans="6:49" ht="24.75" customHeight="1">
      <c r="F288"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88" s="264"/>
    </row>
    <row r="289" spans="6:49" ht="24.75" customHeight="1">
      <c r="F289"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89" s="264"/>
    </row>
    <row r="290" spans="6:49" ht="24.75" customHeight="1">
      <c r="F290"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90" s="264"/>
    </row>
    <row r="291" spans="6:49" ht="24.75" customHeight="1">
      <c r="F291"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91" s="264"/>
    </row>
    <row r="292" spans="6:49" ht="24.75" customHeight="1">
      <c r="F292"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92" s="264"/>
    </row>
    <row r="293" spans="6:49" ht="24.75" customHeight="1">
      <c r="F293"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93" s="264"/>
    </row>
    <row r="294" spans="6:49" ht="24.75" customHeight="1">
      <c r="F294"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94" s="264"/>
    </row>
    <row r="295" spans="6:49" ht="24.75" customHeight="1">
      <c r="F295"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95" s="264"/>
    </row>
    <row r="296" spans="6:49" ht="24.75" customHeight="1">
      <c r="F296"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96" s="264"/>
    </row>
    <row r="297" spans="6:49" ht="24.75" customHeight="1">
      <c r="F297"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97" s="264"/>
    </row>
    <row r="298" spans="6:49" ht="24.75" customHeight="1">
      <c r="F298"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98" s="264"/>
    </row>
    <row r="299" spans="6:49" ht="24.75" customHeight="1">
      <c r="F299"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299" s="264"/>
    </row>
    <row r="300" spans="6:49" ht="24.75" customHeight="1">
      <c r="F300"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300" s="264"/>
    </row>
    <row r="301" spans="6:49" ht="24.75" customHeight="1">
      <c r="F301"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301" s="264"/>
    </row>
    <row r="302" spans="6:49" ht="24.75" customHeight="1">
      <c r="F302"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302" s="264"/>
    </row>
    <row r="303" spans="6:49" ht="24.75" customHeight="1">
      <c r="F303"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32"/>
        <v>0</v>
      </c>
      <c r="AW303" s="264"/>
    </row>
    <row r="304" spans="6:49" ht="24.75" customHeight="1">
      <c r="F304"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33"/>
        <v>0</v>
      </c>
      <c s="15">
        <f t="shared" si="34"/>
        <v>0</v>
      </c>
      <c s="15">
        <f t="shared" si="35"/>
        <v>0</v>
      </c>
      <c s="15">
        <f t="shared" si="40" ref="AP304:AP367">IFERROR(IF(G304&gt;=1,VLOOKUP(S304,$C$4:$D$7,2,0),0),0)</f>
        <v>0</v>
      </c>
      <c r="AW304" s="264"/>
    </row>
    <row r="305" spans="6:49" ht="24.75" customHeight="1">
      <c r="F305" s="15">
        <f t="shared" si="37"/>
        <v>0</v>
      </c>
      <c s="245">
        <f t="shared" si="36"/>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41" ref="AM305:AM368">IFERROR(IF(G305&gt;=1,VLOOKUP(I305,$A$1:$B$2,2,0),0),0)</f>
        <v>0</v>
      </c>
      <c s="15">
        <f t="shared" si="42" ref="AN305:AN368">IFERROR(IF(G305&gt;=1,VLOOKUP(N305,$A$4:$B$8,2,0),0),0)</f>
        <v>0</v>
      </c>
      <c s="15">
        <f t="shared" si="43" ref="AO305:AO368">IFERROR(IF(G305&gt;=1,VLOOKUP(O305,$A$10:$B$12,2,0),0),0)</f>
        <v>0</v>
      </c>
      <c s="15">
        <f t="shared" si="40"/>
        <v>0</v>
      </c>
      <c r="AW305" s="264"/>
    </row>
    <row r="306" spans="6:49" ht="24.75" customHeight="1">
      <c r="F306" s="15">
        <f t="shared" si="37"/>
        <v>0</v>
      </c>
      <c s="245">
        <f t="shared" si="44" ref="G306:G369">IFERROR(IF(H306&gt;=2000,(IF(LEN(I306)&gt;=3,(IF(LEN(J306)&gt;=2,G305+1,0)),0)),0),0)</f>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41"/>
        <v>0</v>
      </c>
      <c s="15">
        <f t="shared" si="42"/>
        <v>0</v>
      </c>
      <c s="15">
        <f t="shared" si="43"/>
        <v>0</v>
      </c>
      <c s="15">
        <f t="shared" si="40"/>
        <v>0</v>
      </c>
      <c r="AW306" s="264"/>
    </row>
    <row r="307" spans="6:49" ht="24.75" customHeight="1">
      <c r="F307" s="15">
        <f t="shared" si="45" ref="F307:F370">IFERROR(IF($D$11=1,(IF(G307&gt;=1,(IF(H307&gt;=$D$9,(IF(H307&lt;=$D$10,G307,0)),0)),0)),0),0)</f>
        <v>0</v>
      </c>
      <c s="245">
        <f t="shared" si="44"/>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41"/>
        <v>0</v>
      </c>
      <c s="15">
        <f t="shared" si="42"/>
        <v>0</v>
      </c>
      <c s="15">
        <f t="shared" si="43"/>
        <v>0</v>
      </c>
      <c s="15">
        <f t="shared" si="40"/>
        <v>0</v>
      </c>
      <c r="AW307" s="264"/>
    </row>
    <row r="308" spans="6:49" ht="24.75" customHeight="1">
      <c r="F308" s="15">
        <f t="shared" si="45"/>
        <v>0</v>
      </c>
      <c s="245">
        <f t="shared" si="44"/>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41"/>
        <v>0</v>
      </c>
      <c s="15">
        <f t="shared" si="42"/>
        <v>0</v>
      </c>
      <c s="15">
        <f t="shared" si="43"/>
        <v>0</v>
      </c>
      <c s="15">
        <f t="shared" si="40"/>
        <v>0</v>
      </c>
      <c r="AW308" s="264"/>
    </row>
    <row r="309" spans="6:49" ht="24.75" customHeight="1">
      <c r="F309" s="15">
        <f t="shared" si="45"/>
        <v>0</v>
      </c>
      <c s="245">
        <f t="shared" si="44"/>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41"/>
        <v>0</v>
      </c>
      <c s="15">
        <f t="shared" si="42"/>
        <v>0</v>
      </c>
      <c s="15">
        <f t="shared" si="43"/>
        <v>0</v>
      </c>
      <c s="15">
        <f t="shared" si="40"/>
        <v>0</v>
      </c>
      <c r="AW309" s="264"/>
    </row>
    <row r="310" spans="6:49" ht="24.75" customHeight="1">
      <c r="F310" s="15">
        <f t="shared" si="45"/>
        <v>0</v>
      </c>
      <c s="245">
        <f t="shared" si="44"/>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41"/>
        <v>0</v>
      </c>
      <c s="15">
        <f t="shared" si="42"/>
        <v>0</v>
      </c>
      <c s="15">
        <f t="shared" si="43"/>
        <v>0</v>
      </c>
      <c s="15">
        <f t="shared" si="40"/>
        <v>0</v>
      </c>
      <c r="AW310" s="264"/>
    </row>
    <row r="311" spans="6:49" ht="24.75" customHeight="1">
      <c r="F311" s="15">
        <f t="shared" si="45"/>
        <v>0</v>
      </c>
      <c s="245">
        <f t="shared" si="44"/>
        <v>0</v>
      </c>
      <c s="247"/>
      <c s="262"/>
      <c s="263"/>
      <c s="264"/>
      <c s="263"/>
      <c s="264"/>
      <c s="262"/>
      <c s="262"/>
      <c s="265"/>
      <c s="36">
        <f t="shared" si="38"/>
        <v>0</v>
      </c>
      <c s="258">
        <f t="shared" si="39"/>
        <v>0</v>
      </c>
      <c s="262"/>
      <c s="264"/>
      <c s="264"/>
      <c s="264"/>
      <c s="264"/>
      <c s="263"/>
      <c s="264"/>
      <c s="264"/>
      <c s="264"/>
      <c s="264"/>
      <c s="264"/>
      <c s="264"/>
      <c s="273"/>
      <c s="262"/>
      <c s="262"/>
      <c s="263"/>
      <c s="262"/>
      <c s="264"/>
      <c s="264"/>
      <c s="277"/>
      <c s="15">
        <f t="shared" si="41"/>
        <v>0</v>
      </c>
      <c s="15">
        <f t="shared" si="42"/>
        <v>0</v>
      </c>
      <c s="15">
        <f t="shared" si="43"/>
        <v>0</v>
      </c>
      <c s="15">
        <f t="shared" si="40"/>
        <v>0</v>
      </c>
      <c r="AW311" s="264"/>
    </row>
    <row r="312" spans="6:49" ht="24.75" customHeight="1">
      <c r="F312" s="15">
        <f t="shared" si="45"/>
        <v>0</v>
      </c>
      <c s="245">
        <f t="shared" si="44"/>
        <v>0</v>
      </c>
      <c s="247"/>
      <c s="262"/>
      <c s="263"/>
      <c s="264"/>
      <c s="263"/>
      <c s="264"/>
      <c s="262"/>
      <c s="262"/>
      <c s="265"/>
      <c s="36">
        <f t="shared" si="46" ref="Q312:Q375">IFERROR(IF(G312&gt;=1,(IF(P312&gt;=$H$1,ROUNDDOWN(($G$1-P312)/365,0),0)),0),0)</f>
        <v>0</v>
      </c>
      <c s="258">
        <f t="shared" si="47" ref="R312:R375">IF(Q312&gt;=18,ROUNDDOWN((($G$1-P312)-Q312*365)/30,0),0)</f>
        <v>0</v>
      </c>
      <c s="262"/>
      <c s="264"/>
      <c s="264"/>
      <c s="264"/>
      <c s="264"/>
      <c s="263"/>
      <c s="264"/>
      <c s="264"/>
      <c s="264"/>
      <c s="264"/>
      <c s="264"/>
      <c s="264"/>
      <c s="273"/>
      <c s="262"/>
      <c s="262"/>
      <c s="263"/>
      <c s="262"/>
      <c s="264"/>
      <c s="264"/>
      <c s="277"/>
      <c s="15">
        <f t="shared" si="41"/>
        <v>0</v>
      </c>
      <c s="15">
        <f t="shared" si="42"/>
        <v>0</v>
      </c>
      <c s="15">
        <f t="shared" si="43"/>
        <v>0</v>
      </c>
      <c s="15">
        <f t="shared" si="40"/>
        <v>0</v>
      </c>
      <c r="AW312" s="264"/>
    </row>
    <row r="313" spans="6:49" ht="24.75" customHeight="1">
      <c r="F313"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13" s="264"/>
    </row>
    <row r="314" spans="6:49" ht="24.75" customHeight="1">
      <c r="F314"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14" s="264"/>
    </row>
    <row r="315" spans="6:49" ht="24.75" customHeight="1">
      <c r="F315"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15" s="264"/>
    </row>
    <row r="316" spans="6:49" ht="24.75" customHeight="1">
      <c r="F316"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16" s="264"/>
    </row>
    <row r="317" spans="6:49" ht="24.75" customHeight="1">
      <c r="F317"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17" s="264"/>
    </row>
    <row r="318" spans="6:49" ht="24.75" customHeight="1">
      <c r="F318"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18" s="264"/>
    </row>
    <row r="319" spans="6:49" ht="24.75" customHeight="1">
      <c r="F319"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19" s="264"/>
    </row>
    <row r="320" spans="6:49" ht="24.75" customHeight="1">
      <c r="F320"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20" s="264"/>
    </row>
    <row r="321" spans="6:49" ht="24.75" customHeight="1">
      <c r="F321"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21" s="264"/>
    </row>
    <row r="322" spans="6:49" ht="24.75" customHeight="1">
      <c r="F322"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22" s="264"/>
    </row>
    <row r="323" spans="6:49" ht="24.75" customHeight="1">
      <c r="F323"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23" s="264"/>
    </row>
    <row r="324" spans="6:49" ht="24.75" customHeight="1">
      <c r="F324"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24" s="264"/>
    </row>
    <row r="325" spans="6:49" ht="24.75" customHeight="1">
      <c r="F325"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25" s="264"/>
    </row>
    <row r="326" spans="6:49" ht="24.75" customHeight="1">
      <c r="F326"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26" s="264"/>
    </row>
    <row r="327" spans="6:49" ht="24.75" customHeight="1">
      <c r="F327"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27" s="264"/>
    </row>
    <row r="328" spans="6:49" ht="24.75" customHeight="1">
      <c r="F328"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28" s="264"/>
    </row>
    <row r="329" spans="6:49" ht="24.75" customHeight="1">
      <c r="F329"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29" s="264"/>
    </row>
    <row r="330" spans="6:49" ht="24.75" customHeight="1">
      <c r="F330"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30" s="264"/>
    </row>
    <row r="331" spans="6:49" ht="24.75" customHeight="1">
      <c r="F331"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31" s="264"/>
    </row>
    <row r="332" spans="6:49" ht="24.75" customHeight="1">
      <c r="F332"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32" s="264"/>
    </row>
    <row r="333" spans="6:49" ht="24.75" customHeight="1">
      <c r="F333"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33" s="264"/>
    </row>
    <row r="334" spans="6:49" ht="24.75" customHeight="1">
      <c r="F334"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34" s="264"/>
    </row>
    <row r="335" spans="6:49" ht="24.75" customHeight="1">
      <c r="F335"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35" s="264"/>
    </row>
    <row r="336" spans="6:49" ht="24.75" customHeight="1">
      <c r="F336"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36" s="264"/>
    </row>
    <row r="337" spans="6:49" ht="24.75" customHeight="1">
      <c r="F337"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37" s="264"/>
    </row>
    <row r="338" spans="6:49" ht="24.75" customHeight="1">
      <c r="F338"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38" s="264"/>
    </row>
    <row r="339" spans="6:49" ht="24.75" customHeight="1">
      <c r="F339"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39" s="264"/>
    </row>
    <row r="340" spans="6:49" ht="24.75" customHeight="1">
      <c r="F340"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40" s="264"/>
    </row>
    <row r="341" spans="6:49" ht="24.75" customHeight="1">
      <c r="F341"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41" s="264"/>
    </row>
    <row r="342" spans="6:49" ht="24.75" customHeight="1">
      <c r="F342"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42" s="264"/>
    </row>
    <row r="343" spans="6:49" ht="24.75" customHeight="1">
      <c r="F343"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43" s="264"/>
    </row>
    <row r="344" spans="6:49" ht="24.75" customHeight="1">
      <c r="F344"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44" s="264"/>
    </row>
    <row r="345" spans="6:49" ht="24.75" customHeight="1">
      <c r="F345"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45" s="264"/>
    </row>
    <row r="346" spans="6:49" ht="24.75" customHeight="1">
      <c r="F346"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46" s="264"/>
    </row>
    <row r="347" spans="6:49" ht="24.75" customHeight="1">
      <c r="F347"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47" s="264"/>
    </row>
    <row r="348" spans="6:49" ht="24.75" customHeight="1">
      <c r="F348"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48" s="264"/>
    </row>
    <row r="349" spans="6:49" ht="24.75" customHeight="1">
      <c r="F349"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49" s="264"/>
    </row>
    <row r="350" spans="6:49" ht="24.75" customHeight="1">
      <c r="F350"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50" s="264"/>
    </row>
    <row r="351" spans="6:49" ht="24.75" customHeight="1">
      <c r="F351"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51" s="264"/>
    </row>
    <row r="352" spans="6:49" ht="24.75" customHeight="1">
      <c r="F352"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52" s="264"/>
    </row>
    <row r="353" spans="6:49" ht="24.75" customHeight="1">
      <c r="F353"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53" s="264"/>
    </row>
    <row r="354" spans="6:49" ht="24.75" customHeight="1">
      <c r="F354"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54" s="264"/>
    </row>
    <row r="355" spans="6:49" ht="24.75" customHeight="1">
      <c r="F355"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55" s="264"/>
    </row>
    <row r="356" spans="6:49" ht="24.75" customHeight="1">
      <c r="F356"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56" s="264"/>
    </row>
    <row r="357" spans="6:49" ht="24.75" customHeight="1">
      <c r="F357"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57" s="264"/>
    </row>
    <row r="358" spans="6:49" ht="24.75" customHeight="1">
      <c r="F358"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58" s="264"/>
    </row>
    <row r="359" spans="6:49" ht="24.75" customHeight="1">
      <c r="F359"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59" s="264"/>
    </row>
    <row r="360" spans="6:49" ht="24.75" customHeight="1">
      <c r="F360"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60" s="264"/>
    </row>
    <row r="361" spans="6:49" ht="24.75" customHeight="1">
      <c r="F361"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61" s="264"/>
    </row>
    <row r="362" spans="6:49" ht="24.75" customHeight="1">
      <c r="F362"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62" s="264"/>
    </row>
    <row r="363" spans="6:49" ht="24.75" customHeight="1">
      <c r="F363"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63" s="264"/>
    </row>
    <row r="364" spans="6:49" ht="24.75" customHeight="1">
      <c r="F364"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64" s="264"/>
    </row>
    <row r="365" spans="6:49" ht="24.75" customHeight="1">
      <c r="F365"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65" s="264"/>
    </row>
    <row r="366" spans="6:49" ht="24.75" customHeight="1">
      <c r="F366"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66" s="264"/>
    </row>
    <row r="367" spans="6:49" ht="24.75" customHeight="1">
      <c r="F367"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0"/>
        <v>0</v>
      </c>
      <c r="AW367" s="264"/>
    </row>
    <row r="368" spans="6:49" ht="24.75" customHeight="1">
      <c r="F368"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1"/>
        <v>0</v>
      </c>
      <c s="15">
        <f t="shared" si="42"/>
        <v>0</v>
      </c>
      <c s="15">
        <f t="shared" si="43"/>
        <v>0</v>
      </c>
      <c s="15">
        <f t="shared" si="48" ref="AP368:AP431">IFERROR(IF(G368&gt;=1,VLOOKUP(S368,$C$4:$D$7,2,0),0),0)</f>
        <v>0</v>
      </c>
      <c r="AW368" s="264"/>
    </row>
    <row r="369" spans="6:49" ht="24.75" customHeight="1">
      <c r="F369" s="15">
        <f t="shared" si="45"/>
        <v>0</v>
      </c>
      <c s="245">
        <f t="shared" si="44"/>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9" ref="AM369:AM432">IFERROR(IF(G369&gt;=1,VLOOKUP(I369,$A$1:$B$2,2,0),0),0)</f>
        <v>0</v>
      </c>
      <c s="15">
        <f t="shared" si="50" ref="AN369:AN432">IFERROR(IF(G369&gt;=1,VLOOKUP(N369,$A$4:$B$8,2,0),0),0)</f>
        <v>0</v>
      </c>
      <c s="15">
        <f t="shared" si="51" ref="AO369:AO432">IFERROR(IF(G369&gt;=1,VLOOKUP(O369,$A$10:$B$12,2,0),0),0)</f>
        <v>0</v>
      </c>
      <c s="15">
        <f t="shared" si="48"/>
        <v>0</v>
      </c>
      <c r="AW369" s="264"/>
    </row>
    <row r="370" spans="6:49" ht="24.75" customHeight="1">
      <c r="F370" s="15">
        <f t="shared" si="45"/>
        <v>0</v>
      </c>
      <c s="245">
        <f t="shared" si="52" ref="G370:G433">IFERROR(IF(H370&gt;=2000,(IF(LEN(I370)&gt;=3,(IF(LEN(J370)&gt;=2,G369+1,0)),0)),0),0)</f>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9"/>
        <v>0</v>
      </c>
      <c s="15">
        <f t="shared" si="50"/>
        <v>0</v>
      </c>
      <c s="15">
        <f t="shared" si="51"/>
        <v>0</v>
      </c>
      <c s="15">
        <f t="shared" si="48"/>
        <v>0</v>
      </c>
      <c r="AW370" s="264"/>
    </row>
    <row r="371" spans="6:49" ht="24.75" customHeight="1">
      <c r="F371" s="15">
        <f t="shared" si="53" ref="F371:F434">IFERROR(IF($D$11=1,(IF(G371&gt;=1,(IF(H371&gt;=$D$9,(IF(H371&lt;=$D$10,G371,0)),0)),0)),0),0)</f>
        <v>0</v>
      </c>
      <c s="245">
        <f t="shared" si="52"/>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9"/>
        <v>0</v>
      </c>
      <c s="15">
        <f t="shared" si="50"/>
        <v>0</v>
      </c>
      <c s="15">
        <f t="shared" si="51"/>
        <v>0</v>
      </c>
      <c s="15">
        <f t="shared" si="48"/>
        <v>0</v>
      </c>
      <c r="AW371" s="264"/>
    </row>
    <row r="372" spans="6:49" ht="24.75" customHeight="1">
      <c r="F372" s="15">
        <f t="shared" si="53"/>
        <v>0</v>
      </c>
      <c s="245">
        <f t="shared" si="52"/>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9"/>
        <v>0</v>
      </c>
      <c s="15">
        <f t="shared" si="50"/>
        <v>0</v>
      </c>
      <c s="15">
        <f t="shared" si="51"/>
        <v>0</v>
      </c>
      <c s="15">
        <f t="shared" si="48"/>
        <v>0</v>
      </c>
      <c r="AW372" s="264"/>
    </row>
    <row r="373" spans="6:49" ht="24.75" customHeight="1">
      <c r="F373" s="15">
        <f t="shared" si="53"/>
        <v>0</v>
      </c>
      <c s="245">
        <f t="shared" si="52"/>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9"/>
        <v>0</v>
      </c>
      <c s="15">
        <f t="shared" si="50"/>
        <v>0</v>
      </c>
      <c s="15">
        <f t="shared" si="51"/>
        <v>0</v>
      </c>
      <c s="15">
        <f t="shared" si="48"/>
        <v>0</v>
      </c>
      <c r="AW373" s="264"/>
    </row>
    <row r="374" spans="6:49" ht="24.75" customHeight="1">
      <c r="F374" s="15">
        <f t="shared" si="53"/>
        <v>0</v>
      </c>
      <c s="245">
        <f t="shared" si="52"/>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9"/>
        <v>0</v>
      </c>
      <c s="15">
        <f t="shared" si="50"/>
        <v>0</v>
      </c>
      <c s="15">
        <f t="shared" si="51"/>
        <v>0</v>
      </c>
      <c s="15">
        <f t="shared" si="48"/>
        <v>0</v>
      </c>
      <c r="AW374" s="264"/>
    </row>
    <row r="375" spans="6:49" ht="24.75" customHeight="1">
      <c r="F375" s="15">
        <f t="shared" si="53"/>
        <v>0</v>
      </c>
      <c s="245">
        <f t="shared" si="52"/>
        <v>0</v>
      </c>
      <c s="247"/>
      <c s="262"/>
      <c s="263"/>
      <c s="264"/>
      <c s="263"/>
      <c s="264"/>
      <c s="262"/>
      <c s="262"/>
      <c s="265"/>
      <c s="36">
        <f t="shared" si="46"/>
        <v>0</v>
      </c>
      <c s="258">
        <f t="shared" si="47"/>
        <v>0</v>
      </c>
      <c s="262"/>
      <c s="264"/>
      <c s="264"/>
      <c s="264"/>
      <c s="264"/>
      <c s="263"/>
      <c s="264"/>
      <c s="264"/>
      <c s="264"/>
      <c s="264"/>
      <c s="264"/>
      <c s="264"/>
      <c s="273"/>
      <c s="262"/>
      <c s="262"/>
      <c s="263"/>
      <c s="262"/>
      <c s="264"/>
      <c s="264"/>
      <c s="277"/>
      <c s="15">
        <f t="shared" si="49"/>
        <v>0</v>
      </c>
      <c s="15">
        <f t="shared" si="50"/>
        <v>0</v>
      </c>
      <c s="15">
        <f t="shared" si="51"/>
        <v>0</v>
      </c>
      <c s="15">
        <f t="shared" si="48"/>
        <v>0</v>
      </c>
      <c r="AW375" s="264"/>
    </row>
    <row r="376" spans="6:49" ht="24.75" customHeight="1">
      <c r="F376" s="15">
        <f t="shared" si="53"/>
        <v>0</v>
      </c>
      <c s="245">
        <f t="shared" si="52"/>
        <v>0</v>
      </c>
      <c s="247"/>
      <c s="262"/>
      <c s="263"/>
      <c s="264"/>
      <c s="263"/>
      <c s="264"/>
      <c s="262"/>
      <c s="262"/>
      <c s="265"/>
      <c s="36">
        <f t="shared" si="54" ref="Q376:Q439">IFERROR(IF(G376&gt;=1,(IF(P376&gt;=$H$1,ROUNDDOWN(($G$1-P376)/365,0),0)),0),0)</f>
        <v>0</v>
      </c>
      <c s="258">
        <f t="shared" si="55" ref="R376:R439">IF(Q376&gt;=18,ROUNDDOWN((($G$1-P376)-Q376*365)/30,0),0)</f>
        <v>0</v>
      </c>
      <c s="262"/>
      <c s="264"/>
      <c s="264"/>
      <c s="264"/>
      <c s="264"/>
      <c s="263"/>
      <c s="264"/>
      <c s="264"/>
      <c s="264"/>
      <c s="264"/>
      <c s="264"/>
      <c s="264"/>
      <c s="273"/>
      <c s="262"/>
      <c s="262"/>
      <c s="263"/>
      <c s="262"/>
      <c s="264"/>
      <c s="264"/>
      <c s="277"/>
      <c s="15">
        <f t="shared" si="49"/>
        <v>0</v>
      </c>
      <c s="15">
        <f t="shared" si="50"/>
        <v>0</v>
      </c>
      <c s="15">
        <f t="shared" si="51"/>
        <v>0</v>
      </c>
      <c s="15">
        <f t="shared" si="48"/>
        <v>0</v>
      </c>
      <c r="AW376" s="264"/>
    </row>
    <row r="377" spans="6:49" ht="24.75" customHeight="1">
      <c r="F377"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77" s="264"/>
    </row>
    <row r="378" spans="6:49" ht="24.75" customHeight="1">
      <c r="F378"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78" s="264"/>
    </row>
    <row r="379" spans="6:49" ht="24.75" customHeight="1">
      <c r="F379"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79" s="264"/>
    </row>
    <row r="380" spans="6:49" ht="24.75" customHeight="1">
      <c r="F380"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80" s="264"/>
    </row>
    <row r="381" spans="6:49" ht="24.75" customHeight="1">
      <c r="F381"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81" s="264"/>
    </row>
    <row r="382" spans="6:49" ht="24.75" customHeight="1">
      <c r="F382"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82" s="264"/>
    </row>
    <row r="383" spans="6:49" ht="24.75" customHeight="1">
      <c r="F383"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83" s="264"/>
    </row>
    <row r="384" spans="6:49" ht="24.75" customHeight="1">
      <c r="F384"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84" s="264"/>
    </row>
    <row r="385" spans="6:49" ht="24.75" customHeight="1">
      <c r="F385"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85" s="264"/>
    </row>
    <row r="386" spans="6:49" ht="24.75" customHeight="1">
      <c r="F386"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86" s="264"/>
    </row>
    <row r="387" spans="6:49" ht="24.75" customHeight="1">
      <c r="F387"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87" s="264"/>
    </row>
    <row r="388" spans="6:49" ht="24.75" customHeight="1">
      <c r="F388"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88" s="264"/>
    </row>
    <row r="389" spans="6:49" ht="24.75" customHeight="1">
      <c r="F389"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89" s="264"/>
    </row>
    <row r="390" spans="6:49" ht="24.75" customHeight="1">
      <c r="F390"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90" s="264"/>
    </row>
    <row r="391" spans="6:49" ht="24.75" customHeight="1">
      <c r="F391"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91" s="264"/>
    </row>
    <row r="392" spans="6:49" ht="24.75" customHeight="1">
      <c r="F392"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92" s="264"/>
    </row>
    <row r="393" spans="6:49" ht="24.75" customHeight="1">
      <c r="F393"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93" s="264"/>
    </row>
    <row r="394" spans="6:49" ht="24.75" customHeight="1">
      <c r="F394"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94" s="264"/>
    </row>
    <row r="395" spans="6:49" ht="24.75" customHeight="1">
      <c r="F395"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95" s="264"/>
    </row>
    <row r="396" spans="6:49" ht="24.75" customHeight="1">
      <c r="F396"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96" s="264"/>
    </row>
    <row r="397" spans="6:49" ht="24.75" customHeight="1">
      <c r="F397"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97" s="264"/>
    </row>
    <row r="398" spans="6:49" ht="24.75" customHeight="1">
      <c r="F398"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98" s="264"/>
    </row>
    <row r="399" spans="6:49" ht="24.75" customHeight="1">
      <c r="F399"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399" s="264"/>
    </row>
    <row r="400" spans="6:49" ht="24.75" customHeight="1">
      <c r="F400"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00" s="264"/>
    </row>
    <row r="401" spans="6:49" ht="24.75" customHeight="1">
      <c r="F401"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01" s="264"/>
    </row>
    <row r="402" spans="6:49" ht="24.75" customHeight="1">
      <c r="F402"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02" s="264"/>
    </row>
    <row r="403" spans="6:49" ht="24.75" customHeight="1">
      <c r="F403"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03" s="264"/>
    </row>
    <row r="404" spans="6:49" ht="24.75" customHeight="1">
      <c r="F404"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04" s="264"/>
    </row>
    <row r="405" spans="6:49" ht="24.75" customHeight="1">
      <c r="F405"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05" s="264"/>
    </row>
    <row r="406" spans="6:49" ht="24.75" customHeight="1">
      <c r="F406"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06" s="264"/>
    </row>
    <row r="407" spans="6:49" ht="24.75" customHeight="1">
      <c r="F407"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07" s="264"/>
    </row>
    <row r="408" spans="6:49" ht="24.75" customHeight="1">
      <c r="F408"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08" s="264"/>
    </row>
    <row r="409" spans="6:49" ht="24.75" customHeight="1">
      <c r="F409"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09" s="264"/>
    </row>
    <row r="410" spans="6:49" ht="24.75" customHeight="1">
      <c r="F410"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10" s="264"/>
    </row>
    <row r="411" spans="6:49" ht="24.75" customHeight="1">
      <c r="F411"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11" s="264"/>
    </row>
    <row r="412" spans="6:49" ht="24.75" customHeight="1">
      <c r="F412"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12" s="264"/>
    </row>
    <row r="413" spans="6:49" ht="24.75" customHeight="1">
      <c r="F413"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13" s="264"/>
    </row>
    <row r="414" spans="6:49" ht="24.75" customHeight="1">
      <c r="F414"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14" s="264"/>
    </row>
    <row r="415" spans="6:49" ht="24.75" customHeight="1">
      <c r="F415"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15" s="264"/>
    </row>
    <row r="416" spans="6:49" ht="24.75" customHeight="1">
      <c r="F416"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16" s="264"/>
    </row>
    <row r="417" spans="6:49" ht="24.75" customHeight="1">
      <c r="F417"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17" s="264"/>
    </row>
    <row r="418" spans="6:49" ht="24.75" customHeight="1">
      <c r="F418"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18" s="264"/>
    </row>
    <row r="419" spans="6:49" ht="24.75" customHeight="1">
      <c r="F419"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19" s="264"/>
    </row>
    <row r="420" spans="6:49" ht="24.75" customHeight="1">
      <c r="F420"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20" s="264"/>
    </row>
    <row r="421" spans="6:49" ht="24.75" customHeight="1">
      <c r="F421"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21" s="264"/>
    </row>
    <row r="422" spans="6:49" ht="24.75" customHeight="1">
      <c r="F422"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22" s="264"/>
    </row>
    <row r="423" spans="6:49" ht="24.75" customHeight="1">
      <c r="F423"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23" s="264"/>
    </row>
    <row r="424" spans="6:49" ht="24.75" customHeight="1">
      <c r="F424"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24" s="264"/>
    </row>
    <row r="425" spans="6:49" ht="24.75" customHeight="1">
      <c r="F425"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25" s="264"/>
    </row>
    <row r="426" spans="6:49" ht="24.75" customHeight="1">
      <c r="F426"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26" s="264"/>
    </row>
    <row r="427" spans="6:49" ht="24.75" customHeight="1">
      <c r="F427"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27" s="264"/>
    </row>
    <row r="428" spans="6:49" ht="24.75" customHeight="1">
      <c r="F428"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28" s="264"/>
    </row>
    <row r="429" spans="6:49" ht="24.75" customHeight="1">
      <c r="F429"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29" s="264"/>
    </row>
    <row r="430" spans="6:49" ht="24.75" customHeight="1">
      <c r="F430"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30" s="264"/>
    </row>
    <row r="431" spans="6:49" ht="24.75" customHeight="1">
      <c r="F431"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48"/>
        <v>0</v>
      </c>
      <c r="AW431" s="264"/>
    </row>
    <row r="432" spans="6:49" ht="24.75" customHeight="1">
      <c r="F432"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49"/>
        <v>0</v>
      </c>
      <c s="15">
        <f t="shared" si="50"/>
        <v>0</v>
      </c>
      <c s="15">
        <f t="shared" si="51"/>
        <v>0</v>
      </c>
      <c s="15">
        <f t="shared" si="56" ref="AP432:AP495">IFERROR(IF(G432&gt;=1,VLOOKUP(S432,$C$4:$D$7,2,0),0),0)</f>
        <v>0</v>
      </c>
      <c r="AW432" s="264"/>
    </row>
    <row r="433" spans="6:49" ht="24.75" customHeight="1">
      <c r="F433" s="15">
        <f t="shared" si="53"/>
        <v>0</v>
      </c>
      <c s="245">
        <f t="shared" si="52"/>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57" ref="AM433:AM496">IFERROR(IF(G433&gt;=1,VLOOKUP(I433,$A$1:$B$2,2,0),0),0)</f>
        <v>0</v>
      </c>
      <c s="15">
        <f t="shared" si="58" ref="AN433:AN496">IFERROR(IF(G433&gt;=1,VLOOKUP(N433,$A$4:$B$8,2,0),0),0)</f>
        <v>0</v>
      </c>
      <c s="15">
        <f t="shared" si="59" ref="AO433:AO496">IFERROR(IF(G433&gt;=1,VLOOKUP(O433,$A$10:$B$12,2,0),0),0)</f>
        <v>0</v>
      </c>
      <c s="15">
        <f t="shared" si="56"/>
        <v>0</v>
      </c>
      <c r="AW433" s="264"/>
    </row>
    <row r="434" spans="6:49" ht="24.75" customHeight="1">
      <c r="F434" s="15">
        <f t="shared" si="53"/>
        <v>0</v>
      </c>
      <c s="245">
        <f t="shared" si="60" ref="G434:G497">IFERROR(IF(H434&gt;=2000,(IF(LEN(I434)&gt;=3,(IF(LEN(J434)&gt;=2,G433+1,0)),0)),0),0)</f>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57"/>
        <v>0</v>
      </c>
      <c s="15">
        <f t="shared" si="58"/>
        <v>0</v>
      </c>
      <c s="15">
        <f t="shared" si="59"/>
        <v>0</v>
      </c>
      <c s="15">
        <f t="shared" si="56"/>
        <v>0</v>
      </c>
      <c r="AW434" s="264"/>
    </row>
    <row r="435" spans="6:49" ht="24.75" customHeight="1">
      <c r="F435" s="15">
        <f t="shared" si="61" ref="F435:F498">IFERROR(IF($D$11=1,(IF(G435&gt;=1,(IF(H435&gt;=$D$9,(IF(H435&lt;=$D$10,G435,0)),0)),0)),0),0)</f>
        <v>0</v>
      </c>
      <c s="245">
        <f t="shared" si="60"/>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57"/>
        <v>0</v>
      </c>
      <c s="15">
        <f t="shared" si="58"/>
        <v>0</v>
      </c>
      <c s="15">
        <f t="shared" si="59"/>
        <v>0</v>
      </c>
      <c s="15">
        <f t="shared" si="56"/>
        <v>0</v>
      </c>
      <c r="AW435" s="264"/>
    </row>
    <row r="436" spans="6:49" ht="24.75" customHeight="1">
      <c r="F436" s="15">
        <f t="shared" si="61"/>
        <v>0</v>
      </c>
      <c s="245">
        <f t="shared" si="60"/>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57"/>
        <v>0</v>
      </c>
      <c s="15">
        <f t="shared" si="58"/>
        <v>0</v>
      </c>
      <c s="15">
        <f t="shared" si="59"/>
        <v>0</v>
      </c>
      <c s="15">
        <f t="shared" si="56"/>
        <v>0</v>
      </c>
      <c r="AW436" s="264"/>
    </row>
    <row r="437" spans="6:49" ht="24.75" customHeight="1">
      <c r="F437" s="15">
        <f t="shared" si="61"/>
        <v>0</v>
      </c>
      <c s="245">
        <f t="shared" si="60"/>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57"/>
        <v>0</v>
      </c>
      <c s="15">
        <f t="shared" si="58"/>
        <v>0</v>
      </c>
      <c s="15">
        <f t="shared" si="59"/>
        <v>0</v>
      </c>
      <c s="15">
        <f t="shared" si="56"/>
        <v>0</v>
      </c>
      <c r="AW437" s="264"/>
    </row>
    <row r="438" spans="6:49" ht="24.75" customHeight="1">
      <c r="F438" s="15">
        <f t="shared" si="61"/>
        <v>0</v>
      </c>
      <c s="245">
        <f t="shared" si="60"/>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57"/>
        <v>0</v>
      </c>
      <c s="15">
        <f t="shared" si="58"/>
        <v>0</v>
      </c>
      <c s="15">
        <f t="shared" si="59"/>
        <v>0</v>
      </c>
      <c s="15">
        <f t="shared" si="56"/>
        <v>0</v>
      </c>
      <c r="AW438" s="264"/>
    </row>
    <row r="439" spans="6:49" ht="24.75" customHeight="1">
      <c r="F439" s="15">
        <f t="shared" si="61"/>
        <v>0</v>
      </c>
      <c s="245">
        <f t="shared" si="60"/>
        <v>0</v>
      </c>
      <c s="247"/>
      <c s="262"/>
      <c s="263"/>
      <c s="264"/>
      <c s="263"/>
      <c s="264"/>
      <c s="262"/>
      <c s="262"/>
      <c s="265"/>
      <c s="36">
        <f t="shared" si="54"/>
        <v>0</v>
      </c>
      <c s="258">
        <f t="shared" si="55"/>
        <v>0</v>
      </c>
      <c s="262"/>
      <c s="264"/>
      <c s="264"/>
      <c s="264"/>
      <c s="264"/>
      <c s="263"/>
      <c s="264"/>
      <c s="264"/>
      <c s="264"/>
      <c s="264"/>
      <c s="264"/>
      <c s="264"/>
      <c s="273"/>
      <c s="262"/>
      <c s="262"/>
      <c s="263"/>
      <c s="262"/>
      <c s="264"/>
      <c s="264"/>
      <c s="277"/>
      <c s="15">
        <f t="shared" si="57"/>
        <v>0</v>
      </c>
      <c s="15">
        <f t="shared" si="58"/>
        <v>0</v>
      </c>
      <c s="15">
        <f t="shared" si="59"/>
        <v>0</v>
      </c>
      <c s="15">
        <f t="shared" si="56"/>
        <v>0</v>
      </c>
      <c r="AW439" s="264"/>
    </row>
    <row r="440" spans="6:49" ht="24.75" customHeight="1">
      <c r="F440" s="15">
        <f t="shared" si="61"/>
        <v>0</v>
      </c>
      <c s="245">
        <f t="shared" si="60"/>
        <v>0</v>
      </c>
      <c s="247"/>
      <c s="262"/>
      <c s="263"/>
      <c s="264"/>
      <c s="263"/>
      <c s="264"/>
      <c s="262"/>
      <c s="262"/>
      <c s="265"/>
      <c s="36">
        <f t="shared" si="62" ref="Q440:Q503">IFERROR(IF(G440&gt;=1,(IF(P440&gt;=$H$1,ROUNDDOWN(($G$1-P440)/365,0),0)),0),0)</f>
        <v>0</v>
      </c>
      <c s="258">
        <f t="shared" si="63" ref="R440:R503">IF(Q440&gt;=18,ROUNDDOWN((($G$1-P440)-Q440*365)/30,0),0)</f>
        <v>0</v>
      </c>
      <c s="262"/>
      <c s="264"/>
      <c s="264"/>
      <c s="264"/>
      <c s="264"/>
      <c s="263"/>
      <c s="264"/>
      <c s="264"/>
      <c s="264"/>
      <c s="264"/>
      <c s="264"/>
      <c s="264"/>
      <c s="273"/>
      <c s="262"/>
      <c s="262"/>
      <c s="263"/>
      <c s="262"/>
      <c s="264"/>
      <c s="264"/>
      <c s="277"/>
      <c s="15">
        <f t="shared" si="57"/>
        <v>0</v>
      </c>
      <c s="15">
        <f t="shared" si="58"/>
        <v>0</v>
      </c>
      <c s="15">
        <f t="shared" si="59"/>
        <v>0</v>
      </c>
      <c s="15">
        <f t="shared" si="56"/>
        <v>0</v>
      </c>
      <c r="AW440" s="264"/>
    </row>
    <row r="441" spans="6:49" ht="24.75" customHeight="1">
      <c r="F441"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41" s="264"/>
    </row>
    <row r="442" spans="6:49" ht="24.75" customHeight="1">
      <c r="F442"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42" s="264"/>
    </row>
    <row r="443" spans="6:49" ht="24.75" customHeight="1">
      <c r="F443"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43" s="264"/>
    </row>
    <row r="444" spans="6:49" ht="24.75" customHeight="1">
      <c r="F444"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44" s="264"/>
    </row>
    <row r="445" spans="6:49" ht="24.75" customHeight="1">
      <c r="F445"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45" s="264"/>
    </row>
    <row r="446" spans="6:49" ht="24.75" customHeight="1">
      <c r="F446"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46" s="264"/>
    </row>
    <row r="447" spans="6:49" ht="24.75" customHeight="1">
      <c r="F447"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47" s="264"/>
    </row>
    <row r="448" spans="6:49" ht="24.75" customHeight="1">
      <c r="F448"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48" s="264"/>
    </row>
    <row r="449" spans="6:49" ht="24.75" customHeight="1">
      <c r="F449"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49" s="264"/>
    </row>
    <row r="450" spans="6:49" ht="24.75" customHeight="1">
      <c r="F450"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50" s="264"/>
    </row>
    <row r="451" spans="6:49" ht="24.75" customHeight="1">
      <c r="F451"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51" s="264"/>
    </row>
    <row r="452" spans="6:49" ht="24.75" customHeight="1">
      <c r="F452"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52" s="264"/>
    </row>
    <row r="453" spans="6:49" ht="24.75" customHeight="1">
      <c r="F453"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53" s="264"/>
    </row>
    <row r="454" spans="6:49" ht="24.75" customHeight="1">
      <c r="F454"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54" s="264"/>
    </row>
    <row r="455" spans="6:49" ht="24.75" customHeight="1">
      <c r="F455"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55" s="264"/>
    </row>
    <row r="456" spans="6:49" ht="24.75" customHeight="1">
      <c r="F456"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56" s="264"/>
    </row>
    <row r="457" spans="6:49" ht="24.75" customHeight="1">
      <c r="F457"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57" s="264"/>
    </row>
    <row r="458" spans="6:49" ht="24.75" customHeight="1">
      <c r="F458"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58" s="264"/>
    </row>
    <row r="459" spans="6:49" ht="24.75" customHeight="1">
      <c r="F459"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59" s="264"/>
    </row>
    <row r="460" spans="6:49" ht="24.75" customHeight="1">
      <c r="F460"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60" s="264"/>
    </row>
    <row r="461" spans="6:49" ht="24.75" customHeight="1">
      <c r="F461"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61" s="264"/>
    </row>
    <row r="462" spans="6:49" ht="24.75" customHeight="1">
      <c r="F462"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62" s="264"/>
    </row>
    <row r="463" spans="6:49" ht="24.75" customHeight="1">
      <c r="F463"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63" s="264"/>
    </row>
    <row r="464" spans="6:49" ht="24.75" customHeight="1">
      <c r="F464"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64" s="264"/>
    </row>
    <row r="465" spans="6:49" ht="24.75" customHeight="1">
      <c r="F465"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65" s="264"/>
    </row>
    <row r="466" spans="6:49" ht="24.75" customHeight="1">
      <c r="F466"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66" s="264"/>
    </row>
    <row r="467" spans="6:49" ht="24.75" customHeight="1">
      <c r="F467"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67" s="264"/>
    </row>
    <row r="468" spans="6:49" ht="24.75" customHeight="1">
      <c r="F468"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68" s="264"/>
    </row>
    <row r="469" spans="6:49" ht="24.75" customHeight="1">
      <c r="F469"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69" s="264"/>
    </row>
    <row r="470" spans="6:49" ht="24.75" customHeight="1">
      <c r="F470"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70" s="264"/>
    </row>
    <row r="471" spans="6:49" ht="24.75" customHeight="1">
      <c r="F471"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71" s="264"/>
    </row>
    <row r="472" spans="6:49" ht="24.75" customHeight="1">
      <c r="F472"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72" s="264"/>
    </row>
    <row r="473" spans="6:49" ht="24.75" customHeight="1">
      <c r="F473"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73" s="264"/>
    </row>
    <row r="474" spans="6:49" ht="24.75" customHeight="1">
      <c r="F474"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74" s="264"/>
    </row>
    <row r="475" spans="6:49" ht="24.75" customHeight="1">
      <c r="F475"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75" s="264"/>
    </row>
    <row r="476" spans="6:49" ht="24.75" customHeight="1">
      <c r="F476"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76" s="264"/>
    </row>
    <row r="477" spans="6:49" ht="24.75" customHeight="1">
      <c r="F477"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77" s="264"/>
    </row>
    <row r="478" spans="6:49" ht="24.75" customHeight="1">
      <c r="F478"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78" s="264"/>
    </row>
    <row r="479" spans="6:49" ht="24.75" customHeight="1">
      <c r="F479"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79" s="264"/>
    </row>
    <row r="480" spans="6:49" ht="24.75" customHeight="1">
      <c r="F480"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80" s="264"/>
    </row>
    <row r="481" spans="6:49" ht="24.75" customHeight="1">
      <c r="F481"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81" s="264"/>
    </row>
    <row r="482" spans="6:49" ht="24.75" customHeight="1">
      <c r="F482"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82" s="264"/>
    </row>
    <row r="483" spans="6:49" ht="24.75" customHeight="1">
      <c r="F483"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83" s="264"/>
    </row>
    <row r="484" spans="6:49" ht="24.75" customHeight="1">
      <c r="F484"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84" s="264"/>
    </row>
    <row r="485" spans="6:49" ht="24.75" customHeight="1">
      <c r="F485"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85" s="264"/>
    </row>
    <row r="486" spans="6:49" ht="24.75" customHeight="1">
      <c r="F486"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86" s="264"/>
    </row>
    <row r="487" spans="6:49" ht="24.75" customHeight="1">
      <c r="F487"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87" s="264"/>
    </row>
    <row r="488" spans="6:49" ht="24.75" customHeight="1">
      <c r="F488"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88" s="264"/>
    </row>
    <row r="489" spans="6:49" ht="24.75" customHeight="1">
      <c r="F489"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89" s="264"/>
    </row>
    <row r="490" spans="6:49" ht="24.75" customHeight="1">
      <c r="F490"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90" s="264"/>
    </row>
    <row r="491" spans="6:49" ht="24.75" customHeight="1">
      <c r="F491"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91" s="264"/>
    </row>
    <row r="492" spans="6:49" ht="24.75" customHeight="1">
      <c r="F492"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92" s="264"/>
    </row>
    <row r="493" spans="6:49" ht="24.75" customHeight="1">
      <c r="F493"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93" s="264"/>
    </row>
    <row r="494" spans="6:49" ht="24.75" customHeight="1">
      <c r="F494"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94" s="264"/>
    </row>
    <row r="495" spans="6:49" ht="24.75" customHeight="1">
      <c r="F495"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56"/>
        <v>0</v>
      </c>
      <c r="AW495" s="264"/>
    </row>
    <row r="496" spans="6:49" ht="24.75" customHeight="1">
      <c r="F496"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57"/>
        <v>0</v>
      </c>
      <c s="15">
        <f t="shared" si="58"/>
        <v>0</v>
      </c>
      <c s="15">
        <f t="shared" si="59"/>
        <v>0</v>
      </c>
      <c s="15">
        <f t="shared" si="64" ref="AP496:AP559">IFERROR(IF(G496&gt;=1,VLOOKUP(S496,$C$4:$D$7,2,0),0),0)</f>
        <v>0</v>
      </c>
      <c r="AW496" s="264"/>
    </row>
    <row r="497" spans="6:49" ht="24.75" customHeight="1">
      <c r="F497" s="15">
        <f t="shared" si="61"/>
        <v>0</v>
      </c>
      <c s="245">
        <f t="shared" si="60"/>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65" ref="AM497:AM560">IFERROR(IF(G497&gt;=1,VLOOKUP(I497,$A$1:$B$2,2,0),0),0)</f>
        <v>0</v>
      </c>
      <c s="15">
        <f t="shared" si="66" ref="AN497:AN560">IFERROR(IF(G497&gt;=1,VLOOKUP(N497,$A$4:$B$8,2,0),0),0)</f>
        <v>0</v>
      </c>
      <c s="15">
        <f t="shared" si="67" ref="AO497:AO560">IFERROR(IF(G497&gt;=1,VLOOKUP(O497,$A$10:$B$12,2,0),0),0)</f>
        <v>0</v>
      </c>
      <c s="15">
        <f t="shared" si="64"/>
        <v>0</v>
      </c>
      <c r="AW497" s="264"/>
    </row>
    <row r="498" spans="6:49" ht="24.75" customHeight="1">
      <c r="F498" s="15">
        <f t="shared" si="61"/>
        <v>0</v>
      </c>
      <c s="245">
        <f t="shared" si="68" ref="G498:G561">IFERROR(IF(H498&gt;=2000,(IF(LEN(I498)&gt;=3,(IF(LEN(J498)&gt;=2,G497+1,0)),0)),0),0)</f>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65"/>
        <v>0</v>
      </c>
      <c s="15">
        <f t="shared" si="66"/>
        <v>0</v>
      </c>
      <c s="15">
        <f t="shared" si="67"/>
        <v>0</v>
      </c>
      <c s="15">
        <f t="shared" si="64"/>
        <v>0</v>
      </c>
      <c r="AW498" s="264"/>
    </row>
    <row r="499" spans="6:49" ht="24.75" customHeight="1">
      <c r="F499" s="15">
        <f t="shared" si="69" ref="F499:F562">IFERROR(IF($D$11=1,(IF(G499&gt;=1,(IF(H499&gt;=$D$9,(IF(H499&lt;=$D$10,G499,0)),0)),0)),0),0)</f>
        <v>0</v>
      </c>
      <c s="245">
        <f t="shared" si="68"/>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65"/>
        <v>0</v>
      </c>
      <c s="15">
        <f t="shared" si="66"/>
        <v>0</v>
      </c>
      <c s="15">
        <f t="shared" si="67"/>
        <v>0</v>
      </c>
      <c s="15">
        <f t="shared" si="64"/>
        <v>0</v>
      </c>
      <c r="AW499" s="264"/>
    </row>
    <row r="500" spans="6:49" ht="24.75" customHeight="1">
      <c r="F500" s="15">
        <f t="shared" si="69"/>
        <v>0</v>
      </c>
      <c s="245">
        <f t="shared" si="68"/>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65"/>
        <v>0</v>
      </c>
      <c s="15">
        <f t="shared" si="66"/>
        <v>0</v>
      </c>
      <c s="15">
        <f t="shared" si="67"/>
        <v>0</v>
      </c>
      <c s="15">
        <f t="shared" si="64"/>
        <v>0</v>
      </c>
      <c r="AW500" s="264"/>
    </row>
    <row r="501" spans="6:49" ht="24.75" customHeight="1">
      <c r="F501" s="15">
        <f t="shared" si="69"/>
        <v>0</v>
      </c>
      <c s="245">
        <f t="shared" si="68"/>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65"/>
        <v>0</v>
      </c>
      <c s="15">
        <f t="shared" si="66"/>
        <v>0</v>
      </c>
      <c s="15">
        <f t="shared" si="67"/>
        <v>0</v>
      </c>
      <c s="15">
        <f t="shared" si="64"/>
        <v>0</v>
      </c>
      <c r="AW501" s="264"/>
    </row>
    <row r="502" spans="6:49" ht="24.75" customHeight="1">
      <c r="F502" s="15">
        <f t="shared" si="69"/>
        <v>0</v>
      </c>
      <c s="245">
        <f t="shared" si="68"/>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65"/>
        <v>0</v>
      </c>
      <c s="15">
        <f t="shared" si="66"/>
        <v>0</v>
      </c>
      <c s="15">
        <f t="shared" si="67"/>
        <v>0</v>
      </c>
      <c s="15">
        <f t="shared" si="64"/>
        <v>0</v>
      </c>
      <c r="AW502" s="264"/>
    </row>
    <row r="503" spans="6:49" ht="24.75" customHeight="1">
      <c r="F503" s="15">
        <f t="shared" si="69"/>
        <v>0</v>
      </c>
      <c s="245">
        <f t="shared" si="68"/>
        <v>0</v>
      </c>
      <c s="247"/>
      <c s="262"/>
      <c s="263"/>
      <c s="264"/>
      <c s="263"/>
      <c s="264"/>
      <c s="262"/>
      <c s="262"/>
      <c s="265"/>
      <c s="36">
        <f t="shared" si="62"/>
        <v>0</v>
      </c>
      <c s="258">
        <f t="shared" si="63"/>
        <v>0</v>
      </c>
      <c s="262"/>
      <c s="264"/>
      <c s="264"/>
      <c s="264"/>
      <c s="264"/>
      <c s="263"/>
      <c s="264"/>
      <c s="264"/>
      <c s="264"/>
      <c s="264"/>
      <c s="264"/>
      <c s="264"/>
      <c s="273"/>
      <c s="262"/>
      <c s="262"/>
      <c s="263"/>
      <c s="262"/>
      <c s="264"/>
      <c s="264"/>
      <c s="277"/>
      <c s="15">
        <f t="shared" si="65"/>
        <v>0</v>
      </c>
      <c s="15">
        <f t="shared" si="66"/>
        <v>0</v>
      </c>
      <c s="15">
        <f t="shared" si="67"/>
        <v>0</v>
      </c>
      <c s="15">
        <f t="shared" si="64"/>
        <v>0</v>
      </c>
      <c r="AW503" s="264"/>
    </row>
    <row r="504" spans="6:49" ht="24.75" customHeight="1">
      <c r="F504" s="15">
        <f t="shared" si="69"/>
        <v>0</v>
      </c>
      <c s="245">
        <f t="shared" si="68"/>
        <v>0</v>
      </c>
      <c s="247"/>
      <c s="262"/>
      <c s="263"/>
      <c s="264"/>
      <c s="263"/>
      <c s="264"/>
      <c s="262"/>
      <c s="262"/>
      <c s="265"/>
      <c s="36">
        <f t="shared" si="70" ref="Q504:Q567">IFERROR(IF(G504&gt;=1,(IF(P504&gt;=$H$1,ROUNDDOWN(($G$1-P504)/365,0),0)),0),0)</f>
        <v>0</v>
      </c>
      <c s="258">
        <f t="shared" si="71" ref="R504:R567">IF(Q504&gt;=18,ROUNDDOWN((($G$1-P504)-Q504*365)/30,0),0)</f>
        <v>0</v>
      </c>
      <c s="262"/>
      <c s="264"/>
      <c s="264"/>
      <c s="264"/>
      <c s="264"/>
      <c s="263"/>
      <c s="264"/>
      <c s="264"/>
      <c s="264"/>
      <c s="264"/>
      <c s="264"/>
      <c s="264"/>
      <c s="273"/>
      <c s="262"/>
      <c s="262"/>
      <c s="263"/>
      <c s="262"/>
      <c s="264"/>
      <c s="264"/>
      <c s="277"/>
      <c s="15">
        <f t="shared" si="65"/>
        <v>0</v>
      </c>
      <c s="15">
        <f t="shared" si="66"/>
        <v>0</v>
      </c>
      <c s="15">
        <f t="shared" si="67"/>
        <v>0</v>
      </c>
      <c s="15">
        <f t="shared" si="64"/>
        <v>0</v>
      </c>
      <c r="AW504" s="264"/>
    </row>
    <row r="505" spans="6:49" ht="24.75" customHeight="1">
      <c r="F505"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05" s="264"/>
    </row>
    <row r="506" spans="6:49" ht="24.75" customHeight="1">
      <c r="F506"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06" s="264"/>
    </row>
    <row r="507" spans="6:49" ht="24.75" customHeight="1">
      <c r="F507"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07" s="264"/>
    </row>
    <row r="508" spans="6:49" ht="24.75" customHeight="1">
      <c r="F508"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08" s="264"/>
    </row>
    <row r="509" spans="6:49" ht="24.75" customHeight="1">
      <c r="F509"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09" s="264"/>
    </row>
    <row r="510" spans="6:49" ht="24.75" customHeight="1">
      <c r="F510"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10" s="264"/>
    </row>
    <row r="511" spans="6:49" ht="24.75" customHeight="1">
      <c r="F511"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11" s="264"/>
    </row>
    <row r="512" spans="6:49" ht="24.75" customHeight="1">
      <c r="F512"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12" s="264"/>
    </row>
    <row r="513" spans="6:49" ht="24.75" customHeight="1">
      <c r="F513"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13" s="264"/>
    </row>
    <row r="514" spans="6:49" ht="24.75" customHeight="1">
      <c r="F514"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14" s="264"/>
    </row>
    <row r="515" spans="6:49" ht="24.75" customHeight="1">
      <c r="F515"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15" s="264"/>
    </row>
    <row r="516" spans="6:49" ht="24.75" customHeight="1">
      <c r="F516"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16" s="264"/>
    </row>
    <row r="517" spans="6:49" ht="24.75" customHeight="1">
      <c r="F517"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17" s="264"/>
    </row>
    <row r="518" spans="6:49" ht="24.75" customHeight="1">
      <c r="F518"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18" s="264"/>
    </row>
    <row r="519" spans="6:49" ht="24.75" customHeight="1">
      <c r="F519"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19" s="264"/>
    </row>
    <row r="520" spans="6:49" ht="24.75" customHeight="1">
      <c r="F520"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20" s="264"/>
    </row>
    <row r="521" spans="6:49" ht="24.75" customHeight="1">
      <c r="F521"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21" s="264"/>
    </row>
    <row r="522" spans="6:49" ht="24.75" customHeight="1">
      <c r="F522"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22" s="264"/>
    </row>
    <row r="523" spans="6:49" ht="24.75" customHeight="1">
      <c r="F523"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23" s="264"/>
    </row>
    <row r="524" spans="6:49" ht="24.75" customHeight="1">
      <c r="F524"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24" s="264"/>
    </row>
    <row r="525" spans="6:49" ht="24.75" customHeight="1">
      <c r="F525"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25" s="264"/>
    </row>
    <row r="526" spans="6:49" ht="24.75" customHeight="1">
      <c r="F526"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26" s="264"/>
    </row>
    <row r="527" spans="6:49" ht="24.75" customHeight="1">
      <c r="F527"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27" s="264"/>
    </row>
    <row r="528" spans="6:49" ht="24.75" customHeight="1">
      <c r="F528"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28" s="264"/>
    </row>
    <row r="529" spans="6:49" ht="24.75" customHeight="1">
      <c r="F529"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29" s="264"/>
    </row>
    <row r="530" spans="6:49" ht="24.75" customHeight="1">
      <c r="F530"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30" s="264"/>
    </row>
    <row r="531" spans="6:49" ht="24.75" customHeight="1">
      <c r="F531"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31" s="264"/>
    </row>
    <row r="532" spans="6:49" ht="24.75" customHeight="1">
      <c r="F532"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32" s="264"/>
    </row>
    <row r="533" spans="6:49" ht="24.75" customHeight="1">
      <c r="F533"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33" s="264"/>
    </row>
    <row r="534" spans="6:49" ht="24.75" customHeight="1">
      <c r="F534"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34" s="264"/>
    </row>
    <row r="535" spans="6:49" ht="24.75" customHeight="1">
      <c r="F535"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35" s="264"/>
    </row>
    <row r="536" spans="6:49" ht="24.75" customHeight="1">
      <c r="F536"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36" s="264"/>
    </row>
    <row r="537" spans="6:49" ht="24.75" customHeight="1">
      <c r="F537"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37" s="264"/>
    </row>
    <row r="538" spans="6:49" ht="24.75" customHeight="1">
      <c r="F538"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38" s="264"/>
    </row>
    <row r="539" spans="6:49" ht="24.75" customHeight="1">
      <c r="F539"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39" s="264"/>
    </row>
    <row r="540" spans="6:49" ht="24.75" customHeight="1">
      <c r="F540"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40" s="264"/>
    </row>
    <row r="541" spans="6:49" ht="24.75" customHeight="1">
      <c r="F541"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41" s="264"/>
    </row>
    <row r="542" spans="6:49" ht="24.75" customHeight="1">
      <c r="F542"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42" s="264"/>
    </row>
    <row r="543" spans="6:49" ht="24.75" customHeight="1">
      <c r="F543"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43" s="264"/>
    </row>
    <row r="544" spans="6:49" ht="24.75" customHeight="1">
      <c r="F544"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44" s="264"/>
    </row>
    <row r="545" spans="6:49" ht="24.75" customHeight="1">
      <c r="F545"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45" s="264"/>
    </row>
    <row r="546" spans="6:49" ht="24.75" customHeight="1">
      <c r="F546"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46" s="264"/>
    </row>
    <row r="547" spans="6:49" ht="24.75" customHeight="1">
      <c r="F547"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47" s="264"/>
    </row>
    <row r="548" spans="6:49" ht="24.75" customHeight="1">
      <c r="F548"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48" s="264"/>
    </row>
    <row r="549" spans="6:49" ht="24.75" customHeight="1">
      <c r="F549"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49" s="264"/>
    </row>
    <row r="550" spans="6:49" ht="24.75" customHeight="1">
      <c r="F550"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50" s="264"/>
    </row>
    <row r="551" spans="6:49" ht="24.75" customHeight="1">
      <c r="F551"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51" s="264"/>
    </row>
    <row r="552" spans="6:49" ht="24.75" customHeight="1">
      <c r="F552"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52" s="264"/>
    </row>
    <row r="553" spans="6:49" ht="24.75" customHeight="1">
      <c r="F553"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53" s="264"/>
    </row>
    <row r="554" spans="6:49" ht="24.75" customHeight="1">
      <c r="F554"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54" s="264"/>
    </row>
    <row r="555" spans="6:49" ht="24.75" customHeight="1">
      <c r="F555"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55" s="264"/>
    </row>
    <row r="556" spans="6:49" ht="24.75" customHeight="1">
      <c r="F556"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56" s="264"/>
    </row>
    <row r="557" spans="6:49" ht="24.75" customHeight="1">
      <c r="F557"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57" s="264"/>
    </row>
    <row r="558" spans="6:49" ht="24.75" customHeight="1">
      <c r="F558"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58" s="264"/>
    </row>
    <row r="559" spans="6:49" ht="24.75" customHeight="1">
      <c r="F559"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64"/>
        <v>0</v>
      </c>
      <c r="AW559" s="264"/>
    </row>
    <row r="560" spans="6:49" ht="24.75" customHeight="1">
      <c r="F560"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65"/>
        <v>0</v>
      </c>
      <c s="15">
        <f t="shared" si="66"/>
        <v>0</v>
      </c>
      <c s="15">
        <f t="shared" si="67"/>
        <v>0</v>
      </c>
      <c s="15">
        <f t="shared" si="72" ref="AP560:AP623">IFERROR(IF(G560&gt;=1,VLOOKUP(S560,$C$4:$D$7,2,0),0),0)</f>
        <v>0</v>
      </c>
      <c r="AW560" s="264"/>
    </row>
    <row r="561" spans="6:49" ht="24.75" customHeight="1">
      <c r="F561" s="15">
        <f t="shared" si="69"/>
        <v>0</v>
      </c>
      <c s="245">
        <f t="shared" si="68"/>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73" ref="AM561:AM624">IFERROR(IF(G561&gt;=1,VLOOKUP(I561,$A$1:$B$2,2,0),0),0)</f>
        <v>0</v>
      </c>
      <c s="15">
        <f t="shared" si="74" ref="AN561:AN624">IFERROR(IF(G561&gt;=1,VLOOKUP(N561,$A$4:$B$8,2,0),0),0)</f>
        <v>0</v>
      </c>
      <c s="15">
        <f t="shared" si="75" ref="AO561:AO624">IFERROR(IF(G561&gt;=1,VLOOKUP(O561,$A$10:$B$12,2,0),0),0)</f>
        <v>0</v>
      </c>
      <c s="15">
        <f t="shared" si="72"/>
        <v>0</v>
      </c>
      <c r="AW561" s="264"/>
    </row>
    <row r="562" spans="6:49" ht="24.75" customHeight="1">
      <c r="F562" s="15">
        <f t="shared" si="69"/>
        <v>0</v>
      </c>
      <c s="245">
        <f t="shared" si="76" ref="G562:G625">IFERROR(IF(H562&gt;=2000,(IF(LEN(I562)&gt;=3,(IF(LEN(J562)&gt;=2,G561+1,0)),0)),0),0)</f>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73"/>
        <v>0</v>
      </c>
      <c s="15">
        <f t="shared" si="74"/>
        <v>0</v>
      </c>
      <c s="15">
        <f t="shared" si="75"/>
        <v>0</v>
      </c>
      <c s="15">
        <f t="shared" si="72"/>
        <v>0</v>
      </c>
      <c r="AW562" s="264"/>
    </row>
    <row r="563" spans="6:49" ht="24.75" customHeight="1">
      <c r="F563" s="15">
        <f t="shared" si="77" ref="F563:F626">IFERROR(IF($D$11=1,(IF(G563&gt;=1,(IF(H563&gt;=$D$9,(IF(H563&lt;=$D$10,G563,0)),0)),0)),0),0)</f>
        <v>0</v>
      </c>
      <c s="245">
        <f t="shared" si="76"/>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73"/>
        <v>0</v>
      </c>
      <c s="15">
        <f t="shared" si="74"/>
        <v>0</v>
      </c>
      <c s="15">
        <f t="shared" si="75"/>
        <v>0</v>
      </c>
      <c s="15">
        <f t="shared" si="72"/>
        <v>0</v>
      </c>
      <c r="AW563" s="264"/>
    </row>
    <row r="564" spans="6:49" ht="24.75" customHeight="1">
      <c r="F564" s="15">
        <f t="shared" si="77"/>
        <v>0</v>
      </c>
      <c s="245">
        <f t="shared" si="76"/>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73"/>
        <v>0</v>
      </c>
      <c s="15">
        <f t="shared" si="74"/>
        <v>0</v>
      </c>
      <c s="15">
        <f t="shared" si="75"/>
        <v>0</v>
      </c>
      <c s="15">
        <f t="shared" si="72"/>
        <v>0</v>
      </c>
      <c r="AW564" s="264"/>
    </row>
    <row r="565" spans="6:49" ht="24.75" customHeight="1">
      <c r="F565" s="15">
        <f t="shared" si="77"/>
        <v>0</v>
      </c>
      <c s="245">
        <f t="shared" si="76"/>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73"/>
        <v>0</v>
      </c>
      <c s="15">
        <f t="shared" si="74"/>
        <v>0</v>
      </c>
      <c s="15">
        <f t="shared" si="75"/>
        <v>0</v>
      </c>
      <c s="15">
        <f t="shared" si="72"/>
        <v>0</v>
      </c>
      <c r="AW565" s="264"/>
    </row>
    <row r="566" spans="6:49" ht="24.75" customHeight="1">
      <c r="F566" s="15">
        <f t="shared" si="77"/>
        <v>0</v>
      </c>
      <c s="245">
        <f t="shared" si="76"/>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73"/>
        <v>0</v>
      </c>
      <c s="15">
        <f t="shared" si="74"/>
        <v>0</v>
      </c>
      <c s="15">
        <f t="shared" si="75"/>
        <v>0</v>
      </c>
      <c s="15">
        <f t="shared" si="72"/>
        <v>0</v>
      </c>
      <c r="AW566" s="264"/>
    </row>
    <row r="567" spans="6:49" ht="24.75" customHeight="1">
      <c r="F567" s="15">
        <f t="shared" si="77"/>
        <v>0</v>
      </c>
      <c s="245">
        <f t="shared" si="76"/>
        <v>0</v>
      </c>
      <c s="247"/>
      <c s="262"/>
      <c s="263"/>
      <c s="264"/>
      <c s="263"/>
      <c s="264"/>
      <c s="262"/>
      <c s="262"/>
      <c s="265"/>
      <c s="36">
        <f t="shared" si="70"/>
        <v>0</v>
      </c>
      <c s="258">
        <f t="shared" si="71"/>
        <v>0</v>
      </c>
      <c s="262"/>
      <c s="264"/>
      <c s="264"/>
      <c s="264"/>
      <c s="264"/>
      <c s="263"/>
      <c s="264"/>
      <c s="264"/>
      <c s="264"/>
      <c s="264"/>
      <c s="264"/>
      <c s="264"/>
      <c s="273"/>
      <c s="262"/>
      <c s="262"/>
      <c s="263"/>
      <c s="262"/>
      <c s="264"/>
      <c s="264"/>
      <c s="277"/>
      <c s="15">
        <f t="shared" si="73"/>
        <v>0</v>
      </c>
      <c s="15">
        <f t="shared" si="74"/>
        <v>0</v>
      </c>
      <c s="15">
        <f t="shared" si="75"/>
        <v>0</v>
      </c>
      <c s="15">
        <f t="shared" si="72"/>
        <v>0</v>
      </c>
      <c r="AW567" s="264"/>
    </row>
    <row r="568" spans="6:49" ht="24.75" customHeight="1">
      <c r="F568" s="15">
        <f t="shared" si="77"/>
        <v>0</v>
      </c>
      <c s="245">
        <f t="shared" si="76"/>
        <v>0</v>
      </c>
      <c s="247"/>
      <c s="262"/>
      <c s="263"/>
      <c s="264"/>
      <c s="263"/>
      <c s="264"/>
      <c s="262"/>
      <c s="262"/>
      <c s="265"/>
      <c s="36">
        <f t="shared" si="78" ref="Q568:Q631">IFERROR(IF(G568&gt;=1,(IF(P568&gt;=$H$1,ROUNDDOWN(($G$1-P568)/365,0),0)),0),0)</f>
        <v>0</v>
      </c>
      <c s="258">
        <f t="shared" si="79" ref="R568:R631">IF(Q568&gt;=18,ROUNDDOWN((($G$1-P568)-Q568*365)/30,0),0)</f>
        <v>0</v>
      </c>
      <c s="262"/>
      <c s="264"/>
      <c s="264"/>
      <c s="264"/>
      <c s="264"/>
      <c s="263"/>
      <c s="264"/>
      <c s="264"/>
      <c s="264"/>
      <c s="264"/>
      <c s="264"/>
      <c s="264"/>
      <c s="273"/>
      <c s="262"/>
      <c s="262"/>
      <c s="263"/>
      <c s="262"/>
      <c s="264"/>
      <c s="264"/>
      <c s="277"/>
      <c s="15">
        <f t="shared" si="73"/>
        <v>0</v>
      </c>
      <c s="15">
        <f t="shared" si="74"/>
        <v>0</v>
      </c>
      <c s="15">
        <f t="shared" si="75"/>
        <v>0</v>
      </c>
      <c s="15">
        <f t="shared" si="72"/>
        <v>0</v>
      </c>
      <c r="AW568" s="264"/>
    </row>
    <row r="569" spans="6:49" ht="24.75" customHeight="1">
      <c r="F569"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69" s="264"/>
    </row>
    <row r="570" spans="6:49" ht="24.75" customHeight="1">
      <c r="F570"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70" s="264"/>
    </row>
    <row r="571" spans="6:49" ht="24.75" customHeight="1">
      <c r="F571"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71" s="264"/>
    </row>
    <row r="572" spans="6:49" ht="24.75" customHeight="1">
      <c r="F572"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72" s="264"/>
    </row>
    <row r="573" spans="6:49" ht="24.75" customHeight="1">
      <c r="F573"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73" s="264"/>
    </row>
    <row r="574" spans="6:49" ht="24.75" customHeight="1">
      <c r="F574"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74" s="264"/>
    </row>
    <row r="575" spans="6:49" ht="24.75" customHeight="1">
      <c r="F575"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75" s="264"/>
    </row>
    <row r="576" spans="6:49" ht="24.75" customHeight="1">
      <c r="F576"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76" s="264"/>
    </row>
    <row r="577" spans="6:49" ht="24.75" customHeight="1">
      <c r="F577"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77" s="264"/>
    </row>
    <row r="578" spans="6:49" ht="24.75" customHeight="1">
      <c r="F578"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78" s="264"/>
    </row>
    <row r="579" spans="6:49" ht="24.75" customHeight="1">
      <c r="F579"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79" s="264"/>
    </row>
    <row r="580" spans="6:49" ht="24.75" customHeight="1">
      <c r="F580"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80" s="264"/>
    </row>
    <row r="581" spans="6:49" ht="24.75" customHeight="1">
      <c r="F581"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81" s="264"/>
    </row>
    <row r="582" spans="6:49" ht="24.75" customHeight="1">
      <c r="F582"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82" s="264"/>
    </row>
    <row r="583" spans="6:49" ht="24.75" customHeight="1">
      <c r="F583"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83" s="264"/>
    </row>
    <row r="584" spans="6:49" ht="24.75" customHeight="1">
      <c r="F584"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84" s="264"/>
    </row>
    <row r="585" spans="6:49" ht="24.75" customHeight="1">
      <c r="F585"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85" s="264"/>
    </row>
    <row r="586" spans="6:49" ht="24.75" customHeight="1">
      <c r="F586"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86" s="264"/>
    </row>
    <row r="587" spans="6:49" ht="24.75" customHeight="1">
      <c r="F587"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87" s="264"/>
    </row>
    <row r="588" spans="6:49" ht="24.75" customHeight="1">
      <c r="F588"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88" s="264"/>
    </row>
    <row r="589" spans="6:49" ht="24.75" customHeight="1">
      <c r="F589"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89" s="264"/>
    </row>
    <row r="590" spans="6:49" ht="24.75" customHeight="1">
      <c r="F590"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90" s="264"/>
    </row>
    <row r="591" spans="6:49" ht="24.75" customHeight="1">
      <c r="F591"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91" s="264"/>
    </row>
    <row r="592" spans="6:49" ht="24.75" customHeight="1">
      <c r="F592"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92" s="264"/>
    </row>
    <row r="593" spans="6:49" ht="24.75" customHeight="1">
      <c r="F593"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93" s="264"/>
    </row>
    <row r="594" spans="6:49" ht="24.75" customHeight="1">
      <c r="F594"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94" s="264"/>
    </row>
    <row r="595" spans="6:49" ht="24.75" customHeight="1">
      <c r="F595"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95" s="264"/>
    </row>
    <row r="596" spans="6:49" ht="24.75" customHeight="1">
      <c r="F596"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96" s="264"/>
    </row>
    <row r="597" spans="6:49" ht="24.75" customHeight="1">
      <c r="F597"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97" s="264"/>
    </row>
    <row r="598" spans="6:49" ht="24.75" customHeight="1">
      <c r="F598"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98" s="264"/>
    </row>
    <row r="599" spans="6:49" ht="24.75" customHeight="1">
      <c r="F599"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599" s="264"/>
    </row>
    <row r="600" spans="6:49" ht="24.75" customHeight="1">
      <c r="F600"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00" s="264"/>
    </row>
    <row r="601" spans="6:49" ht="24.75" customHeight="1">
      <c r="F601"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01" s="264"/>
    </row>
    <row r="602" spans="6:49" ht="24.75" customHeight="1">
      <c r="F602"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02" s="264"/>
    </row>
    <row r="603" spans="6:49" ht="24.75" customHeight="1">
      <c r="F603"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03" s="264"/>
    </row>
    <row r="604" spans="6:49" ht="24.75" customHeight="1">
      <c r="F604"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04" s="264"/>
    </row>
    <row r="605" spans="6:49" ht="24.75" customHeight="1">
      <c r="F605"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05" s="264"/>
    </row>
    <row r="606" spans="6:49" ht="24.75" customHeight="1">
      <c r="F606"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06" s="264"/>
    </row>
    <row r="607" spans="6:49" ht="24.75" customHeight="1">
      <c r="F607"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07" s="264"/>
    </row>
    <row r="608" spans="6:49" ht="24.75" customHeight="1">
      <c r="F608"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08" s="264"/>
    </row>
    <row r="609" spans="6:49" ht="24.75" customHeight="1">
      <c r="F609"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09" s="264"/>
    </row>
    <row r="610" spans="6:49" ht="24.75" customHeight="1">
      <c r="F610"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10" s="264"/>
    </row>
    <row r="611" spans="6:49" ht="24.75" customHeight="1">
      <c r="F611"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11" s="264"/>
    </row>
    <row r="612" spans="6:49" ht="24.75" customHeight="1">
      <c r="F612"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12" s="264"/>
    </row>
    <row r="613" spans="6:49" ht="24.75" customHeight="1">
      <c r="F613"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13" s="264"/>
    </row>
    <row r="614" spans="6:49" ht="24.75" customHeight="1">
      <c r="F614"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14" s="264"/>
    </row>
    <row r="615" spans="6:49" ht="24.75" customHeight="1">
      <c r="F615"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15" s="264"/>
    </row>
    <row r="616" spans="6:49" ht="24.75" customHeight="1">
      <c r="F616"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16" s="264"/>
    </row>
    <row r="617" spans="6:49" ht="24.75" customHeight="1">
      <c r="F617"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17" s="264"/>
    </row>
    <row r="618" spans="6:49" ht="24.75" customHeight="1">
      <c r="F618"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18" s="264"/>
    </row>
    <row r="619" spans="6:49" ht="24.75" customHeight="1">
      <c r="F619"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19" s="264"/>
    </row>
    <row r="620" spans="6:49" ht="24.75" customHeight="1">
      <c r="F620"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20" s="264"/>
    </row>
    <row r="621" spans="6:49" ht="24.75" customHeight="1">
      <c r="F621"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21" s="264"/>
    </row>
    <row r="622" spans="6:49" ht="24.75" customHeight="1">
      <c r="F622"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22" s="264"/>
    </row>
    <row r="623" spans="6:49" ht="24.75" customHeight="1">
      <c r="F623"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72"/>
        <v>0</v>
      </c>
      <c r="AW623" s="264"/>
    </row>
    <row r="624" spans="6:49" ht="24.75" customHeight="1">
      <c r="F624"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73"/>
        <v>0</v>
      </c>
      <c s="15">
        <f t="shared" si="74"/>
        <v>0</v>
      </c>
      <c s="15">
        <f t="shared" si="75"/>
        <v>0</v>
      </c>
      <c s="15">
        <f t="shared" si="80" ref="AP624:AP687">IFERROR(IF(G624&gt;=1,VLOOKUP(S624,$C$4:$D$7,2,0),0),0)</f>
        <v>0</v>
      </c>
      <c r="AW624" s="264"/>
    </row>
    <row r="625" spans="6:49" ht="24.75" customHeight="1">
      <c r="F625" s="15">
        <f t="shared" si="77"/>
        <v>0</v>
      </c>
      <c s="245">
        <f t="shared" si="76"/>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81" ref="AM625:AM688">IFERROR(IF(G625&gt;=1,VLOOKUP(I625,$A$1:$B$2,2,0),0),0)</f>
        <v>0</v>
      </c>
      <c s="15">
        <f t="shared" si="82" ref="AN625:AN688">IFERROR(IF(G625&gt;=1,VLOOKUP(N625,$A$4:$B$8,2,0),0),0)</f>
        <v>0</v>
      </c>
      <c s="15">
        <f t="shared" si="83" ref="AO625:AO688">IFERROR(IF(G625&gt;=1,VLOOKUP(O625,$A$10:$B$12,2,0),0),0)</f>
        <v>0</v>
      </c>
      <c s="15">
        <f t="shared" si="80"/>
        <v>0</v>
      </c>
      <c r="AW625" s="264"/>
    </row>
    <row r="626" spans="6:49" ht="24.75" customHeight="1">
      <c r="F626" s="15">
        <f t="shared" si="77"/>
        <v>0</v>
      </c>
      <c s="245">
        <f t="shared" si="84" ref="G626:G689">IFERROR(IF(H626&gt;=2000,(IF(LEN(I626)&gt;=3,(IF(LEN(J626)&gt;=2,G625+1,0)),0)),0),0)</f>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81"/>
        <v>0</v>
      </c>
      <c s="15">
        <f t="shared" si="82"/>
        <v>0</v>
      </c>
      <c s="15">
        <f t="shared" si="83"/>
        <v>0</v>
      </c>
      <c s="15">
        <f t="shared" si="80"/>
        <v>0</v>
      </c>
      <c r="AW626" s="264"/>
    </row>
    <row r="627" spans="6:49" ht="24.75" customHeight="1">
      <c r="F627" s="15">
        <f t="shared" si="85" ref="F627:F690">IFERROR(IF($D$11=1,(IF(G627&gt;=1,(IF(H627&gt;=$D$9,(IF(H627&lt;=$D$10,G627,0)),0)),0)),0),0)</f>
        <v>0</v>
      </c>
      <c s="245">
        <f t="shared" si="84"/>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81"/>
        <v>0</v>
      </c>
      <c s="15">
        <f t="shared" si="82"/>
        <v>0</v>
      </c>
      <c s="15">
        <f t="shared" si="83"/>
        <v>0</v>
      </c>
      <c s="15">
        <f t="shared" si="80"/>
        <v>0</v>
      </c>
      <c r="AW627" s="264"/>
    </row>
    <row r="628" spans="6:49" ht="24.75" customHeight="1">
      <c r="F628" s="15">
        <f t="shared" si="85"/>
        <v>0</v>
      </c>
      <c s="245">
        <f t="shared" si="84"/>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81"/>
        <v>0</v>
      </c>
      <c s="15">
        <f t="shared" si="82"/>
        <v>0</v>
      </c>
      <c s="15">
        <f t="shared" si="83"/>
        <v>0</v>
      </c>
      <c s="15">
        <f t="shared" si="80"/>
        <v>0</v>
      </c>
      <c r="AW628" s="264"/>
    </row>
    <row r="629" spans="6:49" ht="24.75" customHeight="1">
      <c r="F629" s="15">
        <f t="shared" si="85"/>
        <v>0</v>
      </c>
      <c s="245">
        <f t="shared" si="84"/>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81"/>
        <v>0</v>
      </c>
      <c s="15">
        <f t="shared" si="82"/>
        <v>0</v>
      </c>
      <c s="15">
        <f t="shared" si="83"/>
        <v>0</v>
      </c>
      <c s="15">
        <f t="shared" si="80"/>
        <v>0</v>
      </c>
      <c r="AW629" s="264"/>
    </row>
    <row r="630" spans="6:49" ht="24.75" customHeight="1">
      <c r="F630" s="15">
        <f t="shared" si="85"/>
        <v>0</v>
      </c>
      <c s="245">
        <f t="shared" si="84"/>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81"/>
        <v>0</v>
      </c>
      <c s="15">
        <f t="shared" si="82"/>
        <v>0</v>
      </c>
      <c s="15">
        <f t="shared" si="83"/>
        <v>0</v>
      </c>
      <c s="15">
        <f t="shared" si="80"/>
        <v>0</v>
      </c>
      <c r="AW630" s="264"/>
    </row>
    <row r="631" spans="6:49" ht="24.75" customHeight="1">
      <c r="F631" s="15">
        <f t="shared" si="85"/>
        <v>0</v>
      </c>
      <c s="245">
        <f t="shared" si="84"/>
        <v>0</v>
      </c>
      <c s="247"/>
      <c s="262"/>
      <c s="263"/>
      <c s="264"/>
      <c s="263"/>
      <c s="264"/>
      <c s="262"/>
      <c s="262"/>
      <c s="265"/>
      <c s="36">
        <f t="shared" si="78"/>
        <v>0</v>
      </c>
      <c s="258">
        <f t="shared" si="79"/>
        <v>0</v>
      </c>
      <c s="262"/>
      <c s="264"/>
      <c s="264"/>
      <c s="264"/>
      <c s="264"/>
      <c s="263"/>
      <c s="264"/>
      <c s="264"/>
      <c s="264"/>
      <c s="264"/>
      <c s="264"/>
      <c s="264"/>
      <c s="273"/>
      <c s="262"/>
      <c s="262"/>
      <c s="263"/>
      <c s="262"/>
      <c s="264"/>
      <c s="264"/>
      <c s="277"/>
      <c s="15">
        <f t="shared" si="81"/>
        <v>0</v>
      </c>
      <c s="15">
        <f t="shared" si="82"/>
        <v>0</v>
      </c>
      <c s="15">
        <f t="shared" si="83"/>
        <v>0</v>
      </c>
      <c s="15">
        <f t="shared" si="80"/>
        <v>0</v>
      </c>
      <c r="AW631" s="264"/>
    </row>
    <row r="632" spans="6:49" ht="24.75" customHeight="1">
      <c r="F632" s="15">
        <f t="shared" si="85"/>
        <v>0</v>
      </c>
      <c s="245">
        <f t="shared" si="84"/>
        <v>0</v>
      </c>
      <c s="247"/>
      <c s="262"/>
      <c s="263"/>
      <c s="264"/>
      <c s="263"/>
      <c s="264"/>
      <c s="262"/>
      <c s="262"/>
      <c s="265"/>
      <c s="36">
        <f t="shared" si="86" ref="Q632:Q695">IFERROR(IF(G632&gt;=1,(IF(P632&gt;=$H$1,ROUNDDOWN(($G$1-P632)/365,0),0)),0),0)</f>
        <v>0</v>
      </c>
      <c s="258">
        <f t="shared" si="87" ref="R632:R695">IF(Q632&gt;=18,ROUNDDOWN((($G$1-P632)-Q632*365)/30,0),0)</f>
        <v>0</v>
      </c>
      <c s="262"/>
      <c s="264"/>
      <c s="264"/>
      <c s="264"/>
      <c s="264"/>
      <c s="263"/>
      <c s="264"/>
      <c s="264"/>
      <c s="264"/>
      <c s="264"/>
      <c s="264"/>
      <c s="264"/>
      <c s="273"/>
      <c s="262"/>
      <c s="262"/>
      <c s="263"/>
      <c s="262"/>
      <c s="264"/>
      <c s="264"/>
      <c s="277"/>
      <c s="15">
        <f t="shared" si="81"/>
        <v>0</v>
      </c>
      <c s="15">
        <f t="shared" si="82"/>
        <v>0</v>
      </c>
      <c s="15">
        <f t="shared" si="83"/>
        <v>0</v>
      </c>
      <c s="15">
        <f t="shared" si="80"/>
        <v>0</v>
      </c>
      <c r="AW632" s="264"/>
    </row>
    <row r="633" spans="6:49" ht="24.75" customHeight="1">
      <c r="F633"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33" s="264"/>
    </row>
    <row r="634" spans="6:49" ht="24.75" customHeight="1">
      <c r="F634"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34" s="264"/>
    </row>
    <row r="635" spans="6:49" ht="24.75" customHeight="1">
      <c r="F635"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35" s="264"/>
    </row>
    <row r="636" spans="6:49" ht="24.75" customHeight="1">
      <c r="F636"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36" s="264"/>
    </row>
    <row r="637" spans="6:49" ht="24.75" customHeight="1">
      <c r="F637"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37" s="264"/>
    </row>
    <row r="638" spans="6:49" ht="24.75" customHeight="1">
      <c r="F638"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38" s="264"/>
    </row>
    <row r="639" spans="6:49" ht="24.75" customHeight="1">
      <c r="F639"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39" s="264"/>
    </row>
    <row r="640" spans="6:49" ht="24.75" customHeight="1">
      <c r="F640"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40" s="264"/>
    </row>
    <row r="641" spans="6:49" ht="24.75" customHeight="1">
      <c r="F641"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41" s="264"/>
    </row>
    <row r="642" spans="6:49" ht="24.75" customHeight="1">
      <c r="F642"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42" s="264"/>
    </row>
    <row r="643" spans="6:49" ht="24.75" customHeight="1">
      <c r="F643"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43" s="264"/>
    </row>
    <row r="644" spans="6:49" ht="24.75" customHeight="1">
      <c r="F644"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44" s="264"/>
    </row>
    <row r="645" spans="6:49" ht="24.75" customHeight="1">
      <c r="F645"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45" s="264"/>
    </row>
    <row r="646" spans="6:49" ht="24.75" customHeight="1">
      <c r="F646"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46" s="264"/>
    </row>
    <row r="647" spans="6:49" ht="24.75" customHeight="1">
      <c r="F647"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47" s="264"/>
    </row>
    <row r="648" spans="6:49" ht="24.75" customHeight="1">
      <c r="F648"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48" s="264"/>
    </row>
    <row r="649" spans="6:49" ht="24.75" customHeight="1">
      <c r="F649"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49" s="264"/>
    </row>
    <row r="650" spans="6:49" ht="24.75" customHeight="1">
      <c r="F650"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50" s="264"/>
    </row>
    <row r="651" spans="6:49" ht="24.75" customHeight="1">
      <c r="F651"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51" s="264"/>
    </row>
    <row r="652" spans="6:49" ht="24.75" customHeight="1">
      <c r="F652"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52" s="264"/>
    </row>
    <row r="653" spans="6:49" ht="24.75" customHeight="1">
      <c r="F653"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53" s="264"/>
    </row>
    <row r="654" spans="6:49" ht="24.75" customHeight="1">
      <c r="F654"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54" s="264"/>
    </row>
    <row r="655" spans="6:49" ht="24.75" customHeight="1">
      <c r="F655"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55" s="264"/>
    </row>
    <row r="656" spans="6:49" ht="24.75" customHeight="1">
      <c r="F656"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56" s="264"/>
    </row>
    <row r="657" spans="6:49" ht="24.75" customHeight="1">
      <c r="F657"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57" s="264"/>
    </row>
    <row r="658" spans="6:49" ht="24.75" customHeight="1">
      <c r="F658"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58" s="264"/>
    </row>
    <row r="659" spans="6:49" ht="24.75" customHeight="1">
      <c r="F659"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59" s="264"/>
    </row>
    <row r="660" spans="6:49" ht="24.75" customHeight="1">
      <c r="F660"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60" s="264"/>
    </row>
    <row r="661" spans="6:49" ht="24.75" customHeight="1">
      <c r="F661"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61" s="264"/>
    </row>
    <row r="662" spans="6:49" ht="24.75" customHeight="1">
      <c r="F662"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62" s="264"/>
    </row>
    <row r="663" spans="6:49" ht="24.75" customHeight="1">
      <c r="F663"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63" s="264"/>
    </row>
    <row r="664" spans="6:49" ht="24.75" customHeight="1">
      <c r="F664"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64" s="264"/>
    </row>
    <row r="665" spans="6:49" ht="24.75" customHeight="1">
      <c r="F665"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65" s="264"/>
    </row>
    <row r="666" spans="6:49" ht="24.75" customHeight="1">
      <c r="F666"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66" s="264"/>
    </row>
    <row r="667" spans="6:49" ht="24.75" customHeight="1">
      <c r="F667"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67" s="264"/>
    </row>
    <row r="668" spans="6:49" ht="24.75" customHeight="1">
      <c r="F668"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68" s="264"/>
    </row>
    <row r="669" spans="6:49" ht="24.75" customHeight="1">
      <c r="F669"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69" s="264"/>
    </row>
    <row r="670" spans="6:49" ht="24.75" customHeight="1">
      <c r="F670"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70" s="264"/>
    </row>
    <row r="671" spans="6:49" ht="24.75" customHeight="1">
      <c r="F671"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71" s="264"/>
    </row>
    <row r="672" spans="6:49" ht="24.75" customHeight="1">
      <c r="F672"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72" s="264"/>
    </row>
    <row r="673" spans="6:49" ht="24.75" customHeight="1">
      <c r="F673"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73" s="264"/>
    </row>
    <row r="674" spans="6:49" ht="24.75" customHeight="1">
      <c r="F674"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74" s="264"/>
    </row>
    <row r="675" spans="6:49" ht="24.75" customHeight="1">
      <c r="F675"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75" s="264"/>
    </row>
    <row r="676" spans="6:49" ht="24.75" customHeight="1">
      <c r="F676"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76" s="264"/>
    </row>
    <row r="677" spans="6:49" ht="24.75" customHeight="1">
      <c r="F677"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77" s="264"/>
    </row>
    <row r="678" spans="6:49" ht="24.75" customHeight="1">
      <c r="F678"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78" s="264"/>
    </row>
    <row r="679" spans="6:49" ht="24.75" customHeight="1">
      <c r="F679"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79" s="264"/>
    </row>
    <row r="680" spans="6:49" ht="24.75" customHeight="1">
      <c r="F680"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80" s="264"/>
    </row>
    <row r="681" spans="6:49" ht="24.75" customHeight="1">
      <c r="F681"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81" s="264"/>
    </row>
    <row r="682" spans="6:49" ht="24.75" customHeight="1">
      <c r="F682"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82" s="264"/>
    </row>
    <row r="683" spans="6:49" ht="24.75" customHeight="1">
      <c r="F683"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83" s="264"/>
    </row>
    <row r="684" spans="6:49" ht="24.75" customHeight="1">
      <c r="F684"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84" s="264"/>
    </row>
    <row r="685" spans="6:49" ht="24.75" customHeight="1">
      <c r="F685"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85" s="264"/>
    </row>
    <row r="686" spans="6:49" ht="24.75" customHeight="1">
      <c r="F686"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86" s="264"/>
    </row>
    <row r="687" spans="6:49" ht="24.75" customHeight="1">
      <c r="F687"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0"/>
        <v>0</v>
      </c>
      <c r="AW687" s="264"/>
    </row>
    <row r="688" spans="6:49" ht="24.75" customHeight="1">
      <c r="F688"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1"/>
        <v>0</v>
      </c>
      <c s="15">
        <f t="shared" si="82"/>
        <v>0</v>
      </c>
      <c s="15">
        <f t="shared" si="83"/>
        <v>0</v>
      </c>
      <c s="15">
        <f t="shared" si="88" ref="AP688:AP751">IFERROR(IF(G688&gt;=1,VLOOKUP(S688,$C$4:$D$7,2,0),0),0)</f>
        <v>0</v>
      </c>
      <c r="AW688" s="264"/>
    </row>
    <row r="689" spans="6:49" ht="24.75" customHeight="1">
      <c r="F689" s="15">
        <f t="shared" si="85"/>
        <v>0</v>
      </c>
      <c s="245">
        <f t="shared" si="84"/>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9" ref="AM689:AM752">IFERROR(IF(G689&gt;=1,VLOOKUP(I689,$A$1:$B$2,2,0),0),0)</f>
        <v>0</v>
      </c>
      <c s="15">
        <f t="shared" si="90" ref="AN689:AN752">IFERROR(IF(G689&gt;=1,VLOOKUP(N689,$A$4:$B$8,2,0),0),0)</f>
        <v>0</v>
      </c>
      <c s="15">
        <f t="shared" si="91" ref="AO689:AO752">IFERROR(IF(G689&gt;=1,VLOOKUP(O689,$A$10:$B$12,2,0),0),0)</f>
        <v>0</v>
      </c>
      <c s="15">
        <f t="shared" si="88"/>
        <v>0</v>
      </c>
      <c r="AW689" s="264"/>
    </row>
    <row r="690" spans="6:49" ht="24.75" customHeight="1">
      <c r="F690" s="15">
        <f t="shared" si="85"/>
        <v>0</v>
      </c>
      <c s="245">
        <f t="shared" si="92" ref="G690:G753">IFERROR(IF(H690&gt;=2000,(IF(LEN(I690)&gt;=3,(IF(LEN(J690)&gt;=2,G689+1,0)),0)),0),0)</f>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9"/>
        <v>0</v>
      </c>
      <c s="15">
        <f t="shared" si="90"/>
        <v>0</v>
      </c>
      <c s="15">
        <f t="shared" si="91"/>
        <v>0</v>
      </c>
      <c s="15">
        <f t="shared" si="88"/>
        <v>0</v>
      </c>
      <c r="AW690" s="264"/>
    </row>
    <row r="691" spans="6:49" ht="24.75" customHeight="1">
      <c r="F691" s="15">
        <f t="shared" si="93" ref="F691:F754">IFERROR(IF($D$11=1,(IF(G691&gt;=1,(IF(H691&gt;=$D$9,(IF(H691&lt;=$D$10,G691,0)),0)),0)),0),0)</f>
        <v>0</v>
      </c>
      <c s="245">
        <f t="shared" si="92"/>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9"/>
        <v>0</v>
      </c>
      <c s="15">
        <f t="shared" si="90"/>
        <v>0</v>
      </c>
      <c s="15">
        <f t="shared" si="91"/>
        <v>0</v>
      </c>
      <c s="15">
        <f t="shared" si="88"/>
        <v>0</v>
      </c>
      <c r="AW691" s="264"/>
    </row>
    <row r="692" spans="6:49" ht="24.75" customHeight="1">
      <c r="F692" s="15">
        <f t="shared" si="93"/>
        <v>0</v>
      </c>
      <c s="245">
        <f t="shared" si="92"/>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9"/>
        <v>0</v>
      </c>
      <c s="15">
        <f t="shared" si="90"/>
        <v>0</v>
      </c>
      <c s="15">
        <f t="shared" si="91"/>
        <v>0</v>
      </c>
      <c s="15">
        <f t="shared" si="88"/>
        <v>0</v>
      </c>
      <c r="AW692" s="264"/>
    </row>
    <row r="693" spans="6:49" ht="24.75" customHeight="1">
      <c r="F693" s="15">
        <f t="shared" si="93"/>
        <v>0</v>
      </c>
      <c s="245">
        <f t="shared" si="92"/>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9"/>
        <v>0</v>
      </c>
      <c s="15">
        <f t="shared" si="90"/>
        <v>0</v>
      </c>
      <c s="15">
        <f t="shared" si="91"/>
        <v>0</v>
      </c>
      <c s="15">
        <f t="shared" si="88"/>
        <v>0</v>
      </c>
      <c r="AW693" s="264"/>
    </row>
    <row r="694" spans="6:49" ht="24.75" customHeight="1">
      <c r="F694" s="15">
        <f t="shared" si="93"/>
        <v>0</v>
      </c>
      <c s="245">
        <f t="shared" si="92"/>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9"/>
        <v>0</v>
      </c>
      <c s="15">
        <f t="shared" si="90"/>
        <v>0</v>
      </c>
      <c s="15">
        <f t="shared" si="91"/>
        <v>0</v>
      </c>
      <c s="15">
        <f t="shared" si="88"/>
        <v>0</v>
      </c>
      <c r="AW694" s="264"/>
    </row>
    <row r="695" spans="6:49" ht="24.75" customHeight="1">
      <c r="F695" s="15">
        <f t="shared" si="93"/>
        <v>0</v>
      </c>
      <c s="245">
        <f t="shared" si="92"/>
        <v>0</v>
      </c>
      <c s="247"/>
      <c s="262"/>
      <c s="263"/>
      <c s="264"/>
      <c s="263"/>
      <c s="264"/>
      <c s="262"/>
      <c s="262"/>
      <c s="265"/>
      <c s="36">
        <f t="shared" si="86"/>
        <v>0</v>
      </c>
      <c s="258">
        <f t="shared" si="87"/>
        <v>0</v>
      </c>
      <c s="262"/>
      <c s="264"/>
      <c s="264"/>
      <c s="264"/>
      <c s="264"/>
      <c s="263"/>
      <c s="264"/>
      <c s="264"/>
      <c s="264"/>
      <c s="264"/>
      <c s="264"/>
      <c s="264"/>
      <c s="273"/>
      <c s="262"/>
      <c s="262"/>
      <c s="263"/>
      <c s="262"/>
      <c s="264"/>
      <c s="264"/>
      <c s="277"/>
      <c s="15">
        <f t="shared" si="89"/>
        <v>0</v>
      </c>
      <c s="15">
        <f t="shared" si="90"/>
        <v>0</v>
      </c>
      <c s="15">
        <f t="shared" si="91"/>
        <v>0</v>
      </c>
      <c s="15">
        <f t="shared" si="88"/>
        <v>0</v>
      </c>
      <c r="AW695" s="264"/>
    </row>
    <row r="696" spans="6:49" ht="24.75" customHeight="1">
      <c r="F696" s="15">
        <f t="shared" si="93"/>
        <v>0</v>
      </c>
      <c s="245">
        <f t="shared" si="92"/>
        <v>0</v>
      </c>
      <c s="247"/>
      <c s="262"/>
      <c s="263"/>
      <c s="264"/>
      <c s="263"/>
      <c s="264"/>
      <c s="262"/>
      <c s="262"/>
      <c s="265"/>
      <c s="36">
        <f t="shared" si="94" ref="Q696:Q759">IFERROR(IF(G696&gt;=1,(IF(P696&gt;=$H$1,ROUNDDOWN(($G$1-P696)/365,0),0)),0),0)</f>
        <v>0</v>
      </c>
      <c s="258">
        <f t="shared" si="95" ref="R696:R759">IF(Q696&gt;=18,ROUNDDOWN((($G$1-P696)-Q696*365)/30,0),0)</f>
        <v>0</v>
      </c>
      <c s="262"/>
      <c s="264"/>
      <c s="264"/>
      <c s="264"/>
      <c s="264"/>
      <c s="263"/>
      <c s="264"/>
      <c s="264"/>
      <c s="264"/>
      <c s="264"/>
      <c s="264"/>
      <c s="264"/>
      <c s="273"/>
      <c s="262"/>
      <c s="262"/>
      <c s="263"/>
      <c s="262"/>
      <c s="264"/>
      <c s="264"/>
      <c s="277"/>
      <c s="15">
        <f t="shared" si="89"/>
        <v>0</v>
      </c>
      <c s="15">
        <f t="shared" si="90"/>
        <v>0</v>
      </c>
      <c s="15">
        <f t="shared" si="91"/>
        <v>0</v>
      </c>
      <c s="15">
        <f t="shared" si="88"/>
        <v>0</v>
      </c>
      <c r="AW696" s="264"/>
    </row>
    <row r="697" spans="6:49" ht="24.75" customHeight="1">
      <c r="F697"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697" s="264"/>
    </row>
    <row r="698" spans="6:49" ht="24.75" customHeight="1">
      <c r="F698"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698" s="264"/>
    </row>
    <row r="699" spans="6:49" ht="24.75" customHeight="1">
      <c r="F699"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699" s="264"/>
    </row>
    <row r="700" spans="6:49" ht="24.75" customHeight="1">
      <c r="F700"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00" s="264"/>
    </row>
    <row r="701" spans="6:49" ht="24.75" customHeight="1">
      <c r="F701"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01" s="264"/>
    </row>
    <row r="702" spans="6:49" ht="24.75" customHeight="1">
      <c r="F702"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02" s="264"/>
    </row>
    <row r="703" spans="6:49" ht="24.75" customHeight="1">
      <c r="F703"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03" s="264"/>
    </row>
    <row r="704" spans="6:49" ht="24.75" customHeight="1">
      <c r="F704"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04" s="264"/>
    </row>
    <row r="705" spans="6:49" ht="24.75" customHeight="1">
      <c r="F705"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05" s="264"/>
    </row>
    <row r="706" spans="6:49" ht="24.75" customHeight="1">
      <c r="F706"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06" s="264"/>
    </row>
    <row r="707" spans="6:49" ht="24.75" customHeight="1">
      <c r="F707"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07" s="264"/>
    </row>
    <row r="708" spans="6:49" ht="24.75" customHeight="1">
      <c r="F708"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08" s="264"/>
    </row>
    <row r="709" spans="6:49" ht="24.75" customHeight="1">
      <c r="F709"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09" s="264"/>
    </row>
    <row r="710" spans="6:49" ht="24.75" customHeight="1">
      <c r="F710"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10" s="264"/>
    </row>
    <row r="711" spans="6:49" ht="24.75" customHeight="1">
      <c r="F711"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11" s="264"/>
    </row>
    <row r="712" spans="6:49" ht="24.75" customHeight="1">
      <c r="F712"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12" s="264"/>
    </row>
    <row r="713" spans="6:49" ht="24.75" customHeight="1">
      <c r="F713"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13" s="264"/>
    </row>
    <row r="714" spans="6:49" ht="24.75" customHeight="1">
      <c r="F714"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14" s="264"/>
    </row>
    <row r="715" spans="6:49" ht="24.75" customHeight="1">
      <c r="F715"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15" s="264"/>
    </row>
    <row r="716" spans="6:49" ht="24.75" customHeight="1">
      <c r="F716"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16" s="264"/>
    </row>
    <row r="717" spans="6:49" ht="24.75" customHeight="1">
      <c r="F717"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17" s="264"/>
    </row>
    <row r="718" spans="6:49" ht="24.75" customHeight="1">
      <c r="F718"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18" s="264"/>
    </row>
    <row r="719" spans="6:49" ht="24.75" customHeight="1">
      <c r="F719"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19" s="264"/>
    </row>
    <row r="720" spans="6:49" ht="24.75" customHeight="1">
      <c r="F720"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20" s="264"/>
    </row>
    <row r="721" spans="6:49" ht="24.75" customHeight="1">
      <c r="F721"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21" s="264"/>
    </row>
    <row r="722" spans="6:49" ht="24.75" customHeight="1">
      <c r="F722"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22" s="264"/>
    </row>
    <row r="723" spans="6:49" ht="24.75" customHeight="1">
      <c r="F723"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23" s="264"/>
    </row>
    <row r="724" spans="6:49" ht="24.75" customHeight="1">
      <c r="F724"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24" s="264"/>
    </row>
    <row r="725" spans="6:49" ht="24.75" customHeight="1">
      <c r="F725"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25" s="264"/>
    </row>
    <row r="726" spans="6:49" ht="24.75" customHeight="1">
      <c r="F726"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26" s="264"/>
    </row>
    <row r="727" spans="6:49" ht="24.75" customHeight="1">
      <c r="F727"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27" s="264"/>
    </row>
    <row r="728" spans="6:49" ht="24.75" customHeight="1">
      <c r="F728"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28" s="264"/>
    </row>
    <row r="729" spans="6:49" ht="24.75" customHeight="1">
      <c r="F729"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29" s="264"/>
    </row>
    <row r="730" spans="6:49" ht="24.75" customHeight="1">
      <c r="F730"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30" s="264"/>
    </row>
    <row r="731" spans="6:49" ht="24.75" customHeight="1">
      <c r="F731"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31" s="264"/>
    </row>
    <row r="732" spans="6:49" ht="24.75" customHeight="1">
      <c r="F732"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32" s="264"/>
    </row>
    <row r="733" spans="6:49" ht="24.75" customHeight="1">
      <c r="F733"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33" s="264"/>
    </row>
    <row r="734" spans="6:49" ht="24.75" customHeight="1">
      <c r="F734"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34" s="264"/>
    </row>
    <row r="735" spans="6:49" ht="24.75" customHeight="1">
      <c r="F735"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35" s="264"/>
    </row>
    <row r="736" spans="6:49" ht="24.75" customHeight="1">
      <c r="F736"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36" s="264"/>
    </row>
    <row r="737" spans="6:49" ht="24.75" customHeight="1">
      <c r="F737"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37" s="264"/>
    </row>
    <row r="738" spans="6:49" ht="24.75" customHeight="1">
      <c r="F738"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38" s="264"/>
    </row>
    <row r="739" spans="6:49" ht="24.75" customHeight="1">
      <c r="F739"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39" s="264"/>
    </row>
    <row r="740" spans="6:49" ht="24.75" customHeight="1">
      <c r="F740"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40" s="264"/>
    </row>
    <row r="741" spans="6:49" ht="24.75" customHeight="1">
      <c r="F741"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41" s="264"/>
    </row>
    <row r="742" spans="6:49" ht="24.75" customHeight="1">
      <c r="F742"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42" s="264"/>
    </row>
    <row r="743" spans="6:49" ht="24.75" customHeight="1">
      <c r="F743"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43" s="264"/>
    </row>
    <row r="744" spans="6:49" ht="24.75" customHeight="1">
      <c r="F744"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44" s="264"/>
    </row>
    <row r="745" spans="6:49" ht="24.75" customHeight="1">
      <c r="F745"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45" s="264"/>
    </row>
    <row r="746" spans="6:49" ht="24.75" customHeight="1">
      <c r="F746"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46" s="264"/>
    </row>
    <row r="747" spans="6:49" ht="24.75" customHeight="1">
      <c r="F747"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47" s="264"/>
    </row>
    <row r="748" spans="6:49" ht="24.75" customHeight="1">
      <c r="F748"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48" s="264"/>
    </row>
    <row r="749" spans="6:49" ht="24.75" customHeight="1">
      <c r="F749"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49" s="264"/>
    </row>
    <row r="750" spans="6:49" ht="24.75" customHeight="1">
      <c r="F750"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50" s="264"/>
    </row>
    <row r="751" spans="6:49" ht="24.75" customHeight="1">
      <c r="F751"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88"/>
        <v>0</v>
      </c>
      <c r="AW751" s="264"/>
    </row>
    <row r="752" spans="6:49" ht="24.75" customHeight="1">
      <c r="F752"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89"/>
        <v>0</v>
      </c>
      <c s="15">
        <f t="shared" si="90"/>
        <v>0</v>
      </c>
      <c s="15">
        <f t="shared" si="91"/>
        <v>0</v>
      </c>
      <c s="15">
        <f t="shared" si="96" ref="AP752:AP815">IFERROR(IF(G752&gt;=1,VLOOKUP(S752,$C$4:$D$7,2,0),0),0)</f>
        <v>0</v>
      </c>
      <c r="AW752" s="264"/>
    </row>
    <row r="753" spans="6:49" ht="24.75" customHeight="1">
      <c r="F753" s="15">
        <f t="shared" si="93"/>
        <v>0</v>
      </c>
      <c s="245">
        <f t="shared" si="92"/>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97" ref="AM753:AM816">IFERROR(IF(G753&gt;=1,VLOOKUP(I753,$A$1:$B$2,2,0),0),0)</f>
        <v>0</v>
      </c>
      <c s="15">
        <f t="shared" si="98" ref="AN753:AN816">IFERROR(IF(G753&gt;=1,VLOOKUP(N753,$A$4:$B$8,2,0),0),0)</f>
        <v>0</v>
      </c>
      <c s="15">
        <f t="shared" si="99" ref="AO753:AO816">IFERROR(IF(G753&gt;=1,VLOOKUP(O753,$A$10:$B$12,2,0),0),0)</f>
        <v>0</v>
      </c>
      <c s="15">
        <f t="shared" si="96"/>
        <v>0</v>
      </c>
      <c r="AW753" s="264"/>
    </row>
    <row r="754" spans="6:49" ht="24.75" customHeight="1">
      <c r="F754" s="15">
        <f t="shared" si="93"/>
        <v>0</v>
      </c>
      <c s="245">
        <f t="shared" si="100" ref="G754:G817">IFERROR(IF(H754&gt;=2000,(IF(LEN(I754)&gt;=3,(IF(LEN(J754)&gt;=2,G753+1,0)),0)),0),0)</f>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97"/>
        <v>0</v>
      </c>
      <c s="15">
        <f t="shared" si="98"/>
        <v>0</v>
      </c>
      <c s="15">
        <f t="shared" si="99"/>
        <v>0</v>
      </c>
      <c s="15">
        <f t="shared" si="96"/>
        <v>0</v>
      </c>
      <c r="AW754" s="264"/>
    </row>
    <row r="755" spans="6:49" ht="24.75" customHeight="1">
      <c r="F755" s="15">
        <f t="shared" si="101" ref="F755:F818">IFERROR(IF($D$11=1,(IF(G755&gt;=1,(IF(H755&gt;=$D$9,(IF(H755&lt;=$D$10,G755,0)),0)),0)),0),0)</f>
        <v>0</v>
      </c>
      <c s="245">
        <f t="shared" si="100"/>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97"/>
        <v>0</v>
      </c>
      <c s="15">
        <f t="shared" si="98"/>
        <v>0</v>
      </c>
      <c s="15">
        <f t="shared" si="99"/>
        <v>0</v>
      </c>
      <c s="15">
        <f t="shared" si="96"/>
        <v>0</v>
      </c>
      <c r="AW755" s="264"/>
    </row>
    <row r="756" spans="6:49" ht="24.75" customHeight="1">
      <c r="F756" s="15">
        <f t="shared" si="101"/>
        <v>0</v>
      </c>
      <c s="245">
        <f t="shared" si="100"/>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97"/>
        <v>0</v>
      </c>
      <c s="15">
        <f t="shared" si="98"/>
        <v>0</v>
      </c>
      <c s="15">
        <f t="shared" si="99"/>
        <v>0</v>
      </c>
      <c s="15">
        <f t="shared" si="96"/>
        <v>0</v>
      </c>
      <c r="AW756" s="264"/>
    </row>
    <row r="757" spans="6:49" ht="24.75" customHeight="1">
      <c r="F757" s="15">
        <f t="shared" si="101"/>
        <v>0</v>
      </c>
      <c s="245">
        <f t="shared" si="100"/>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97"/>
        <v>0</v>
      </c>
      <c s="15">
        <f t="shared" si="98"/>
        <v>0</v>
      </c>
      <c s="15">
        <f t="shared" si="99"/>
        <v>0</v>
      </c>
      <c s="15">
        <f t="shared" si="96"/>
        <v>0</v>
      </c>
      <c r="AW757" s="264"/>
    </row>
    <row r="758" spans="6:49" ht="24.75" customHeight="1">
      <c r="F758" s="15">
        <f t="shared" si="101"/>
        <v>0</v>
      </c>
      <c s="245">
        <f t="shared" si="100"/>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97"/>
        <v>0</v>
      </c>
      <c s="15">
        <f t="shared" si="98"/>
        <v>0</v>
      </c>
      <c s="15">
        <f t="shared" si="99"/>
        <v>0</v>
      </c>
      <c s="15">
        <f t="shared" si="96"/>
        <v>0</v>
      </c>
      <c r="AW758" s="264"/>
    </row>
    <row r="759" spans="6:49" ht="24.75" customHeight="1">
      <c r="F759" s="15">
        <f t="shared" si="101"/>
        <v>0</v>
      </c>
      <c s="245">
        <f t="shared" si="100"/>
        <v>0</v>
      </c>
      <c s="247"/>
      <c s="262"/>
      <c s="263"/>
      <c s="264"/>
      <c s="263"/>
      <c s="264"/>
      <c s="262"/>
      <c s="262"/>
      <c s="265"/>
      <c s="36">
        <f t="shared" si="94"/>
        <v>0</v>
      </c>
      <c s="258">
        <f t="shared" si="95"/>
        <v>0</v>
      </c>
      <c s="262"/>
      <c s="264"/>
      <c s="264"/>
      <c s="264"/>
      <c s="264"/>
      <c s="263"/>
      <c s="264"/>
      <c s="264"/>
      <c s="264"/>
      <c s="264"/>
      <c s="264"/>
      <c s="264"/>
      <c s="273"/>
      <c s="262"/>
      <c s="262"/>
      <c s="263"/>
      <c s="262"/>
      <c s="264"/>
      <c s="264"/>
      <c s="277"/>
      <c s="15">
        <f t="shared" si="97"/>
        <v>0</v>
      </c>
      <c s="15">
        <f t="shared" si="98"/>
        <v>0</v>
      </c>
      <c s="15">
        <f t="shared" si="99"/>
        <v>0</v>
      </c>
      <c s="15">
        <f t="shared" si="96"/>
        <v>0</v>
      </c>
      <c r="AW759" s="264"/>
    </row>
    <row r="760" spans="6:49" ht="24.75" customHeight="1">
      <c r="F760" s="15">
        <f t="shared" si="101"/>
        <v>0</v>
      </c>
      <c s="245">
        <f t="shared" si="100"/>
        <v>0</v>
      </c>
      <c s="247"/>
      <c s="262"/>
      <c s="263"/>
      <c s="264"/>
      <c s="263"/>
      <c s="264"/>
      <c s="262"/>
      <c s="262"/>
      <c s="265"/>
      <c s="36">
        <f t="shared" si="102" ref="Q760:Q823">IFERROR(IF(G760&gt;=1,(IF(P760&gt;=$H$1,ROUNDDOWN(($G$1-P760)/365,0),0)),0),0)</f>
        <v>0</v>
      </c>
      <c s="258">
        <f t="shared" si="103" ref="R760:R823">IF(Q760&gt;=18,ROUNDDOWN((($G$1-P760)-Q760*365)/30,0),0)</f>
        <v>0</v>
      </c>
      <c s="262"/>
      <c s="264"/>
      <c s="264"/>
      <c s="264"/>
      <c s="264"/>
      <c s="263"/>
      <c s="264"/>
      <c s="264"/>
      <c s="264"/>
      <c s="264"/>
      <c s="264"/>
      <c s="264"/>
      <c s="273"/>
      <c s="262"/>
      <c s="262"/>
      <c s="263"/>
      <c s="262"/>
      <c s="264"/>
      <c s="264"/>
      <c s="277"/>
      <c s="15">
        <f t="shared" si="97"/>
        <v>0</v>
      </c>
      <c s="15">
        <f t="shared" si="98"/>
        <v>0</v>
      </c>
      <c s="15">
        <f t="shared" si="99"/>
        <v>0</v>
      </c>
      <c s="15">
        <f t="shared" si="96"/>
        <v>0</v>
      </c>
      <c r="AW760" s="264"/>
    </row>
    <row r="761" spans="6:49" ht="24.75" customHeight="1">
      <c r="F761"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61" s="264"/>
    </row>
    <row r="762" spans="6:49" ht="24.75" customHeight="1">
      <c r="F762"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62" s="264"/>
    </row>
    <row r="763" spans="6:49" ht="24.75" customHeight="1">
      <c r="F763"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63" s="264"/>
    </row>
    <row r="764" spans="6:49" ht="24.75" customHeight="1">
      <c r="F764"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64" s="264"/>
    </row>
    <row r="765" spans="6:49" ht="24.75" customHeight="1">
      <c r="F765"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65" s="264"/>
    </row>
    <row r="766" spans="6:49" ht="24.75" customHeight="1">
      <c r="F766"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66" s="264"/>
    </row>
    <row r="767" spans="6:49" ht="24.75" customHeight="1">
      <c r="F767"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67" s="264"/>
    </row>
    <row r="768" spans="6:49" ht="24.75" customHeight="1">
      <c r="F768"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68" s="264"/>
    </row>
    <row r="769" spans="6:49" ht="24.75" customHeight="1">
      <c r="F769"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69" s="264"/>
    </row>
    <row r="770" spans="6:49" ht="24.75" customHeight="1">
      <c r="F770"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70" s="264"/>
    </row>
    <row r="771" spans="6:49" ht="24.75" customHeight="1">
      <c r="F771"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71" s="264"/>
    </row>
    <row r="772" spans="6:49" ht="24.75" customHeight="1">
      <c r="F772"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72" s="264"/>
    </row>
    <row r="773" spans="6:49" ht="24.75" customHeight="1">
      <c r="F773"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73" s="264"/>
    </row>
    <row r="774" spans="6:49" ht="24.75" customHeight="1">
      <c r="F774"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74" s="264"/>
    </row>
    <row r="775" spans="6:49" ht="24.75" customHeight="1">
      <c r="F775"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75" s="264"/>
    </row>
    <row r="776" spans="6:49" ht="24.75" customHeight="1">
      <c r="F776"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76" s="264"/>
    </row>
    <row r="777" spans="6:49" ht="24.75" customHeight="1">
      <c r="F777"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77" s="264"/>
    </row>
    <row r="778" spans="6:49" ht="24.75" customHeight="1">
      <c r="F778"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78" s="264"/>
    </row>
    <row r="779" spans="6:49" ht="24.75" customHeight="1">
      <c r="F779"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79" s="264"/>
    </row>
    <row r="780" spans="6:49" ht="24.75" customHeight="1">
      <c r="F780"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80" s="264"/>
    </row>
    <row r="781" spans="6:49" ht="24.75" customHeight="1">
      <c r="F781"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81" s="264"/>
    </row>
    <row r="782" spans="6:49" ht="24.75" customHeight="1">
      <c r="F782"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82" s="264"/>
    </row>
    <row r="783" spans="6:49" ht="24.75" customHeight="1">
      <c r="F783"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83" s="264"/>
    </row>
    <row r="784" spans="6:49" ht="24.75" customHeight="1">
      <c r="F784"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84" s="264"/>
    </row>
    <row r="785" spans="6:49" ht="24.75" customHeight="1">
      <c r="F785"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85" s="264"/>
    </row>
    <row r="786" spans="6:49" ht="24.75" customHeight="1">
      <c r="F786"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86" s="264"/>
    </row>
    <row r="787" spans="6:49" ht="24.75" customHeight="1">
      <c r="F787"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87" s="264"/>
    </row>
    <row r="788" spans="6:49" ht="24.75" customHeight="1">
      <c r="F788"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88" s="264"/>
    </row>
    <row r="789" spans="6:49" ht="24.75" customHeight="1">
      <c r="F789"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89" s="264"/>
    </row>
    <row r="790" spans="6:49" ht="24.75" customHeight="1">
      <c r="F790"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90" s="264"/>
    </row>
    <row r="791" spans="6:49" ht="24.75" customHeight="1">
      <c r="F791"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91" s="264"/>
    </row>
    <row r="792" spans="6:49" ht="24.75" customHeight="1">
      <c r="F792"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92" s="264"/>
    </row>
    <row r="793" spans="6:49" ht="24.75" customHeight="1">
      <c r="F793"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93" s="264"/>
    </row>
    <row r="794" spans="6:49" ht="24.75" customHeight="1">
      <c r="F794"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94" s="264"/>
    </row>
    <row r="795" spans="6:49" ht="24.75" customHeight="1">
      <c r="F795"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95" s="264"/>
    </row>
    <row r="796" spans="6:49" ht="24.75" customHeight="1">
      <c r="F796"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96" s="264"/>
    </row>
    <row r="797" spans="6:49" ht="24.75" customHeight="1">
      <c r="F797"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97" s="264"/>
    </row>
    <row r="798" spans="6:49" ht="24.75" customHeight="1">
      <c r="F798"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98" s="264"/>
    </row>
    <row r="799" spans="6:49" ht="24.75" customHeight="1">
      <c r="F799"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799" s="264"/>
    </row>
    <row r="800" spans="6:49" ht="24.75" customHeight="1">
      <c r="F800"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00" s="264"/>
    </row>
    <row r="801" spans="6:49" ht="24.75" customHeight="1" hidden="1">
      <c r="F801"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01" s="264"/>
    </row>
    <row r="802" spans="6:49" ht="24.75" customHeight="1" hidden="1">
      <c r="F802"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02" s="264"/>
    </row>
    <row r="803" spans="6:49" ht="24.75" customHeight="1" hidden="1">
      <c r="F803"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03" s="264"/>
    </row>
    <row r="804" spans="6:49" ht="24.75" customHeight="1" hidden="1">
      <c r="F804"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04" s="264"/>
    </row>
    <row r="805" spans="6:49" ht="24.75" customHeight="1" hidden="1">
      <c r="F805"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05" s="264"/>
    </row>
    <row r="806" spans="6:49" ht="24.75" customHeight="1" hidden="1">
      <c r="F806"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06" s="264"/>
    </row>
    <row r="807" spans="6:49" ht="24.75" customHeight="1" hidden="1">
      <c r="F807"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07" s="264"/>
    </row>
    <row r="808" spans="6:49" ht="24.75" customHeight="1" hidden="1">
      <c r="F808"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08" s="264"/>
    </row>
    <row r="809" spans="6:49" ht="24.75" customHeight="1" hidden="1">
      <c r="F809"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09" s="264"/>
    </row>
    <row r="810" spans="6:49" ht="24.75" customHeight="1" hidden="1">
      <c r="F810"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10" s="264"/>
    </row>
    <row r="811" spans="6:49" ht="24.75" customHeight="1" hidden="1">
      <c r="F811"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11" s="264"/>
    </row>
    <row r="812" spans="6:49" ht="24.75" customHeight="1" hidden="1">
      <c r="F812"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12" s="264"/>
    </row>
    <row r="813" spans="6:49" ht="24.75" customHeight="1" hidden="1">
      <c r="F813"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13" s="264"/>
    </row>
    <row r="814" spans="6:49" ht="24.75" customHeight="1" hidden="1">
      <c r="F814"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14" s="264"/>
    </row>
    <row r="815" spans="6:49" ht="24.75" customHeight="1" hidden="1">
      <c r="F815"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96"/>
        <v>0</v>
      </c>
      <c r="AW815" s="264"/>
    </row>
    <row r="816" spans="6:49" ht="24.75" customHeight="1" hidden="1">
      <c r="F816"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97"/>
        <v>0</v>
      </c>
      <c s="15">
        <f t="shared" si="98"/>
        <v>0</v>
      </c>
      <c s="15">
        <f t="shared" si="99"/>
        <v>0</v>
      </c>
      <c s="15">
        <f t="shared" si="104" ref="AP816:AP879">IFERROR(IF(G816&gt;=1,VLOOKUP(S816,$C$4:$D$7,2,0),0),0)</f>
        <v>0</v>
      </c>
      <c r="AW816" s="264"/>
    </row>
    <row r="817" spans="6:49" ht="24.75" customHeight="1" hidden="1">
      <c r="F817" s="15">
        <f t="shared" si="101"/>
        <v>0</v>
      </c>
      <c s="245">
        <f t="shared" si="100"/>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105" ref="AM817:AM880">IFERROR(IF(G817&gt;=1,VLOOKUP(I817,$A$1:$B$2,2,0),0),0)</f>
        <v>0</v>
      </c>
      <c s="15">
        <f t="shared" si="106" ref="AN817:AN880">IFERROR(IF(G817&gt;=1,VLOOKUP(N817,$A$4:$B$8,2,0),0),0)</f>
        <v>0</v>
      </c>
      <c s="15">
        <f t="shared" si="107" ref="AO817:AO880">IFERROR(IF(G817&gt;=1,VLOOKUP(O817,$A$10:$B$12,2,0),0),0)</f>
        <v>0</v>
      </c>
      <c s="15">
        <f t="shared" si="104"/>
        <v>0</v>
      </c>
      <c r="AW817" s="264"/>
    </row>
    <row r="818" spans="6:49" ht="24.75" customHeight="1" hidden="1">
      <c r="F818" s="15">
        <f t="shared" si="101"/>
        <v>0</v>
      </c>
      <c s="245">
        <f t="shared" si="108" ref="G818:G881">IFERROR(IF(H818&gt;=2000,(IF(LEN(I818)&gt;=3,(IF(LEN(J818)&gt;=2,G817+1,0)),0)),0),0)</f>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105"/>
        <v>0</v>
      </c>
      <c s="15">
        <f t="shared" si="106"/>
        <v>0</v>
      </c>
      <c s="15">
        <f t="shared" si="107"/>
        <v>0</v>
      </c>
      <c s="15">
        <f t="shared" si="104"/>
        <v>0</v>
      </c>
      <c r="AW818" s="264"/>
    </row>
    <row r="819" spans="6:49" ht="24.75" customHeight="1" hidden="1">
      <c r="F819" s="15">
        <f t="shared" si="109" ref="F819:F882">IFERROR(IF($D$11=1,(IF(G819&gt;=1,(IF(H819&gt;=$D$9,(IF(H819&lt;=$D$10,G819,0)),0)),0)),0),0)</f>
        <v>0</v>
      </c>
      <c s="245">
        <f t="shared" si="108"/>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105"/>
        <v>0</v>
      </c>
      <c s="15">
        <f t="shared" si="106"/>
        <v>0</v>
      </c>
      <c s="15">
        <f t="shared" si="107"/>
        <v>0</v>
      </c>
      <c s="15">
        <f t="shared" si="104"/>
        <v>0</v>
      </c>
      <c r="AW819" s="264"/>
    </row>
    <row r="820" spans="6:49" ht="24.75" customHeight="1" hidden="1">
      <c r="F820" s="15">
        <f t="shared" si="109"/>
        <v>0</v>
      </c>
      <c s="245">
        <f t="shared" si="108"/>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105"/>
        <v>0</v>
      </c>
      <c s="15">
        <f t="shared" si="106"/>
        <v>0</v>
      </c>
      <c s="15">
        <f t="shared" si="107"/>
        <v>0</v>
      </c>
      <c s="15">
        <f t="shared" si="104"/>
        <v>0</v>
      </c>
      <c r="AW820" s="264"/>
    </row>
    <row r="821" spans="6:49" ht="24.75" customHeight="1" hidden="1">
      <c r="F821" s="15">
        <f t="shared" si="109"/>
        <v>0</v>
      </c>
      <c s="245">
        <f t="shared" si="108"/>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105"/>
        <v>0</v>
      </c>
      <c s="15">
        <f t="shared" si="106"/>
        <v>0</v>
      </c>
      <c s="15">
        <f t="shared" si="107"/>
        <v>0</v>
      </c>
      <c s="15">
        <f t="shared" si="104"/>
        <v>0</v>
      </c>
      <c r="AW821" s="264"/>
    </row>
    <row r="822" spans="6:49" ht="24.75" customHeight="1" hidden="1">
      <c r="F822" s="15">
        <f t="shared" si="109"/>
        <v>0</v>
      </c>
      <c s="245">
        <f t="shared" si="108"/>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105"/>
        <v>0</v>
      </c>
      <c s="15">
        <f t="shared" si="106"/>
        <v>0</v>
      </c>
      <c s="15">
        <f t="shared" si="107"/>
        <v>0</v>
      </c>
      <c s="15">
        <f t="shared" si="104"/>
        <v>0</v>
      </c>
      <c r="AW822" s="264"/>
    </row>
    <row r="823" spans="6:49" ht="24.75" customHeight="1" hidden="1">
      <c r="F823" s="15">
        <f t="shared" si="109"/>
        <v>0</v>
      </c>
      <c s="245">
        <f t="shared" si="108"/>
        <v>0</v>
      </c>
      <c s="247"/>
      <c s="262"/>
      <c s="263"/>
      <c s="264"/>
      <c s="263"/>
      <c s="264"/>
      <c s="262"/>
      <c s="262"/>
      <c s="265"/>
      <c s="36">
        <f t="shared" si="102"/>
        <v>0</v>
      </c>
      <c s="258">
        <f t="shared" si="103"/>
        <v>0</v>
      </c>
      <c s="262"/>
      <c s="264"/>
      <c s="264"/>
      <c s="264"/>
      <c s="264"/>
      <c s="263"/>
      <c s="264"/>
      <c s="264"/>
      <c s="264"/>
      <c s="264"/>
      <c s="264"/>
      <c s="264"/>
      <c s="273"/>
      <c s="262"/>
      <c s="262"/>
      <c s="263"/>
      <c s="262"/>
      <c s="264"/>
      <c s="264"/>
      <c s="277"/>
      <c s="15">
        <f t="shared" si="105"/>
        <v>0</v>
      </c>
      <c s="15">
        <f t="shared" si="106"/>
        <v>0</v>
      </c>
      <c s="15">
        <f t="shared" si="107"/>
        <v>0</v>
      </c>
      <c s="15">
        <f t="shared" si="104"/>
        <v>0</v>
      </c>
      <c r="AW823" s="264"/>
    </row>
    <row r="824" spans="6:49" ht="24.75" customHeight="1" hidden="1">
      <c r="F824" s="15">
        <f t="shared" si="109"/>
        <v>0</v>
      </c>
      <c s="245">
        <f t="shared" si="108"/>
        <v>0</v>
      </c>
      <c s="247"/>
      <c s="262"/>
      <c s="263"/>
      <c s="264"/>
      <c s="263"/>
      <c s="264"/>
      <c s="262"/>
      <c s="262"/>
      <c s="265"/>
      <c s="36">
        <f t="shared" si="110" ref="Q824:Q887">IFERROR(IF(G824&gt;=1,(IF(P824&gt;=$H$1,ROUNDDOWN(($G$1-P824)/365,0),0)),0),0)</f>
        <v>0</v>
      </c>
      <c s="258">
        <f t="shared" si="111" ref="R824:R887">IF(Q824&gt;=18,ROUNDDOWN((($G$1-P824)-Q824*365)/30,0),0)</f>
        <v>0</v>
      </c>
      <c s="262"/>
      <c s="264"/>
      <c s="264"/>
      <c s="264"/>
      <c s="264"/>
      <c s="263"/>
      <c s="264"/>
      <c s="264"/>
      <c s="264"/>
      <c s="264"/>
      <c s="264"/>
      <c s="264"/>
      <c s="273"/>
      <c s="262"/>
      <c s="262"/>
      <c s="263"/>
      <c s="262"/>
      <c s="264"/>
      <c s="264"/>
      <c s="277"/>
      <c s="15">
        <f t="shared" si="105"/>
        <v>0</v>
      </c>
      <c s="15">
        <f t="shared" si="106"/>
        <v>0</v>
      </c>
      <c s="15">
        <f t="shared" si="107"/>
        <v>0</v>
      </c>
      <c s="15">
        <f t="shared" si="104"/>
        <v>0</v>
      </c>
      <c r="AW824" s="264"/>
    </row>
    <row r="825" spans="6:49" ht="24.75" customHeight="1" hidden="1">
      <c r="F825"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25" s="264"/>
    </row>
    <row r="826" spans="6:49" ht="24.75" customHeight="1" hidden="1">
      <c r="F826"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26" s="264"/>
    </row>
    <row r="827" spans="6:49" ht="24.75" customHeight="1" hidden="1">
      <c r="F827"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27" s="264"/>
    </row>
    <row r="828" spans="6:49" ht="24.75" customHeight="1" hidden="1">
      <c r="F828"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28" s="264"/>
    </row>
    <row r="829" spans="6:49" ht="24.75" customHeight="1" hidden="1">
      <c r="F829"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29" s="264"/>
    </row>
    <row r="830" spans="6:49" ht="24.75" customHeight="1" hidden="1">
      <c r="F830"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30" s="264"/>
    </row>
    <row r="831" spans="6:49" ht="24.75" customHeight="1" hidden="1">
      <c r="F831"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31" s="264"/>
    </row>
    <row r="832" spans="6:49" ht="24.75" customHeight="1" hidden="1">
      <c r="F832"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32" s="264"/>
    </row>
    <row r="833" spans="6:49" ht="24.75" customHeight="1" hidden="1">
      <c r="F833"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33" s="264"/>
    </row>
    <row r="834" spans="6:49" ht="24.75" customHeight="1" hidden="1">
      <c r="F834"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34" s="264"/>
    </row>
    <row r="835" spans="6:49" ht="24.75" customHeight="1" hidden="1">
      <c r="F835"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35" s="264"/>
    </row>
    <row r="836" spans="6:49" ht="24.75" customHeight="1" hidden="1">
      <c r="F836"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36" s="264"/>
    </row>
    <row r="837" spans="6:49" ht="24.75" customHeight="1" hidden="1">
      <c r="F837"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37" s="264"/>
    </row>
    <row r="838" spans="6:49" ht="24.75" customHeight="1" hidden="1">
      <c r="F838"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38" s="264"/>
    </row>
    <row r="839" spans="6:49" ht="24.75" customHeight="1" hidden="1">
      <c r="F839"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39" s="264"/>
    </row>
    <row r="840" spans="6:49" ht="24.75" customHeight="1" hidden="1">
      <c r="F840"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40" s="264"/>
    </row>
    <row r="841" spans="6:49" ht="24.75" customHeight="1" hidden="1">
      <c r="F841"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41" s="264"/>
    </row>
    <row r="842" spans="6:49" ht="24.75" customHeight="1" hidden="1">
      <c r="F842"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42" s="264"/>
    </row>
    <row r="843" spans="6:49" ht="24.75" customHeight="1" hidden="1">
      <c r="F843"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43" s="264"/>
    </row>
    <row r="844" spans="6:49" ht="24.75" customHeight="1" hidden="1">
      <c r="F844"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44" s="264"/>
    </row>
    <row r="845" spans="6:49" ht="24.75" customHeight="1" hidden="1">
      <c r="F845"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45" s="264"/>
    </row>
    <row r="846" spans="6:49" ht="24.75" customHeight="1" hidden="1">
      <c r="F846"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46" s="264"/>
    </row>
    <row r="847" spans="6:49" ht="24.75" customHeight="1" hidden="1">
      <c r="F847"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47" s="264"/>
    </row>
    <row r="848" spans="6:49" ht="24.75" customHeight="1" hidden="1">
      <c r="F848"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48" s="264"/>
    </row>
    <row r="849" spans="6:49" ht="24.75" customHeight="1" hidden="1">
      <c r="F849"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49" s="264"/>
    </row>
    <row r="850" spans="6:49" ht="24.75" customHeight="1" hidden="1">
      <c r="F850"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50" s="264"/>
    </row>
    <row r="851" spans="6:49" ht="24.75" customHeight="1" hidden="1">
      <c r="F851"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51" s="264"/>
    </row>
    <row r="852" spans="6:49" ht="24.75" customHeight="1" hidden="1">
      <c r="F852"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52" s="264"/>
    </row>
    <row r="853" spans="6:49" ht="24.75" customHeight="1" hidden="1">
      <c r="F853"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53" s="264"/>
    </row>
    <row r="854" spans="6:49" ht="24.75" customHeight="1" hidden="1">
      <c r="F854"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54" s="264"/>
    </row>
    <row r="855" spans="6:49" ht="24.75" customHeight="1" hidden="1">
      <c r="F855"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55" s="264"/>
    </row>
    <row r="856" spans="6:49" ht="24.75" customHeight="1" hidden="1">
      <c r="F856"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56" s="264"/>
    </row>
    <row r="857" spans="6:49" ht="24.75" customHeight="1" hidden="1">
      <c r="F857"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57" s="264"/>
    </row>
    <row r="858" spans="6:49" ht="24.75" customHeight="1" hidden="1">
      <c r="F858"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58" s="264"/>
    </row>
    <row r="859" spans="6:49" ht="24.75" customHeight="1" hidden="1">
      <c r="F859"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59" s="264"/>
    </row>
    <row r="860" spans="6:49" ht="24.75" customHeight="1" hidden="1">
      <c r="F860"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60" s="264"/>
    </row>
    <row r="861" spans="6:49" ht="24.75" customHeight="1" hidden="1">
      <c r="F861"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61" s="264"/>
    </row>
    <row r="862" spans="6:49" ht="24.75" customHeight="1" hidden="1">
      <c r="F862"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62" s="264"/>
    </row>
    <row r="863" spans="6:49" ht="24.75" customHeight="1" hidden="1">
      <c r="F863"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63" s="264"/>
    </row>
    <row r="864" spans="6:49" ht="24.75" customHeight="1" hidden="1">
      <c r="F864"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64" s="264"/>
    </row>
    <row r="865" spans="6:49" ht="24.75" customHeight="1" hidden="1">
      <c r="F865"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65" s="264"/>
    </row>
    <row r="866" spans="6:49" ht="24.75" customHeight="1" hidden="1">
      <c r="F866"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66" s="264"/>
    </row>
    <row r="867" spans="6:49" ht="24.75" customHeight="1" hidden="1">
      <c r="F867"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67" s="264"/>
    </row>
    <row r="868" spans="6:49" ht="24.75" customHeight="1" hidden="1">
      <c r="F868"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68" s="264"/>
    </row>
    <row r="869" spans="6:49" ht="24.75" customHeight="1" hidden="1">
      <c r="F869"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69" s="264"/>
    </row>
    <row r="870" spans="6:49" ht="24.75" customHeight="1" hidden="1">
      <c r="F870"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70" s="264"/>
    </row>
    <row r="871" spans="6:49" ht="24.75" customHeight="1" hidden="1">
      <c r="F871"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71" s="264"/>
    </row>
    <row r="872" spans="6:49" ht="24.75" customHeight="1" hidden="1">
      <c r="F872"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72" s="264"/>
    </row>
    <row r="873" spans="6:49" ht="24.75" customHeight="1" hidden="1">
      <c r="F873"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73" s="264"/>
    </row>
    <row r="874" spans="6:49" ht="24.75" customHeight="1" hidden="1">
      <c r="F874"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74" s="264"/>
    </row>
    <row r="875" spans="6:49" ht="24.75" customHeight="1" hidden="1">
      <c r="F875"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75" s="264"/>
    </row>
    <row r="876" spans="6:49" ht="24.75" customHeight="1" hidden="1">
      <c r="F876"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76" s="264"/>
    </row>
    <row r="877" spans="6:49" ht="24.75" customHeight="1" hidden="1">
      <c r="F877"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77" s="264"/>
    </row>
    <row r="878" spans="6:49" ht="24.75" customHeight="1" hidden="1">
      <c r="F878"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78" s="264"/>
    </row>
    <row r="879" spans="6:49" ht="24.75" customHeight="1" hidden="1">
      <c r="F879"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04"/>
        <v>0</v>
      </c>
      <c r="AW879" s="264"/>
    </row>
    <row r="880" spans="6:49" ht="24.75" customHeight="1" hidden="1">
      <c r="F880"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05"/>
        <v>0</v>
      </c>
      <c s="15">
        <f t="shared" si="106"/>
        <v>0</v>
      </c>
      <c s="15">
        <f t="shared" si="107"/>
        <v>0</v>
      </c>
      <c s="15">
        <f t="shared" si="112" ref="AP880:AP920">IFERROR(IF(G880&gt;=1,VLOOKUP(S880,$C$4:$D$7,2,0),0),0)</f>
        <v>0</v>
      </c>
      <c r="AW880" s="264"/>
    </row>
    <row r="881" spans="6:49" ht="24.75" customHeight="1" hidden="1">
      <c r="F881" s="15">
        <f t="shared" si="109"/>
        <v>0</v>
      </c>
      <c s="245">
        <f t="shared" si="108"/>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13" ref="AM881:AM920">IFERROR(IF(G881&gt;=1,VLOOKUP(I881,$A$1:$B$2,2,0),0),0)</f>
        <v>0</v>
      </c>
      <c s="15">
        <f t="shared" si="114" ref="AN881:AN920">IFERROR(IF(G881&gt;=1,VLOOKUP(N881,$A$4:$B$8,2,0),0),0)</f>
        <v>0</v>
      </c>
      <c s="15">
        <f t="shared" si="115" ref="AO881:AO920">IFERROR(IF(G881&gt;=1,VLOOKUP(O881,$A$10:$B$12,2,0),0),0)</f>
        <v>0</v>
      </c>
      <c s="15">
        <f t="shared" si="112"/>
        <v>0</v>
      </c>
      <c r="AW881" s="264"/>
    </row>
    <row r="882" spans="6:49" ht="24.75" customHeight="1" hidden="1">
      <c r="F882" s="15">
        <f t="shared" si="109"/>
        <v>0</v>
      </c>
      <c s="245">
        <f t="shared" si="116" ref="G882:G920">IFERROR(IF(H882&gt;=2000,(IF(LEN(I882)&gt;=3,(IF(LEN(J882)&gt;=2,G881+1,0)),0)),0),0)</f>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13"/>
        <v>0</v>
      </c>
      <c s="15">
        <f t="shared" si="114"/>
        <v>0</v>
      </c>
      <c s="15">
        <f t="shared" si="115"/>
        <v>0</v>
      </c>
      <c s="15">
        <f t="shared" si="112"/>
        <v>0</v>
      </c>
      <c r="AW882" s="264"/>
    </row>
    <row r="883" spans="6:49" ht="24.75" customHeight="1" hidden="1">
      <c r="F883" s="15">
        <f t="shared" si="117" ref="F883:F920">IFERROR(IF($D$11=1,(IF(G883&gt;=1,(IF(H883&gt;=$D$9,(IF(H883&lt;=$D$10,G883,0)),0)),0)),0),0)</f>
        <v>0</v>
      </c>
      <c s="245">
        <f t="shared" si="116"/>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13"/>
        <v>0</v>
      </c>
      <c s="15">
        <f t="shared" si="114"/>
        <v>0</v>
      </c>
      <c s="15">
        <f t="shared" si="115"/>
        <v>0</v>
      </c>
      <c s="15">
        <f t="shared" si="112"/>
        <v>0</v>
      </c>
      <c r="AW883" s="264"/>
    </row>
    <row r="884" spans="6:49" ht="24.75" customHeight="1" hidden="1">
      <c r="F884" s="15">
        <f t="shared" si="117"/>
        <v>0</v>
      </c>
      <c s="245">
        <f t="shared" si="116"/>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13"/>
        <v>0</v>
      </c>
      <c s="15">
        <f t="shared" si="114"/>
        <v>0</v>
      </c>
      <c s="15">
        <f t="shared" si="115"/>
        <v>0</v>
      </c>
      <c s="15">
        <f t="shared" si="112"/>
        <v>0</v>
      </c>
      <c r="AW884" s="264"/>
    </row>
    <row r="885" spans="6:49" ht="24.75" customHeight="1" hidden="1">
      <c r="F885" s="15">
        <f t="shared" si="117"/>
        <v>0</v>
      </c>
      <c s="245">
        <f t="shared" si="116"/>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13"/>
        <v>0</v>
      </c>
      <c s="15">
        <f t="shared" si="114"/>
        <v>0</v>
      </c>
      <c s="15">
        <f t="shared" si="115"/>
        <v>0</v>
      </c>
      <c s="15">
        <f t="shared" si="112"/>
        <v>0</v>
      </c>
      <c r="AW885" s="264"/>
    </row>
    <row r="886" spans="6:49" ht="24.75" customHeight="1" hidden="1">
      <c r="F886" s="15">
        <f t="shared" si="117"/>
        <v>0</v>
      </c>
      <c s="245">
        <f t="shared" si="116"/>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13"/>
        <v>0</v>
      </c>
      <c s="15">
        <f t="shared" si="114"/>
        <v>0</v>
      </c>
      <c s="15">
        <f t="shared" si="115"/>
        <v>0</v>
      </c>
      <c s="15">
        <f t="shared" si="112"/>
        <v>0</v>
      </c>
      <c r="AW886" s="264"/>
    </row>
    <row r="887" spans="6:49" ht="24.75" customHeight="1" hidden="1">
      <c r="F887" s="15">
        <f t="shared" si="117"/>
        <v>0</v>
      </c>
      <c s="245">
        <f t="shared" si="116"/>
        <v>0</v>
      </c>
      <c s="247"/>
      <c s="262"/>
      <c s="263"/>
      <c s="264"/>
      <c s="263"/>
      <c s="264"/>
      <c s="262"/>
      <c s="262"/>
      <c s="265"/>
      <c s="36">
        <f t="shared" si="110"/>
        <v>0</v>
      </c>
      <c s="258">
        <f t="shared" si="111"/>
        <v>0</v>
      </c>
      <c s="262"/>
      <c s="264"/>
      <c s="264"/>
      <c s="264"/>
      <c s="264"/>
      <c s="263"/>
      <c s="264"/>
      <c s="264"/>
      <c s="264"/>
      <c s="264"/>
      <c s="264"/>
      <c s="264"/>
      <c s="273"/>
      <c s="262"/>
      <c s="262"/>
      <c s="263"/>
      <c s="262"/>
      <c s="264"/>
      <c s="264"/>
      <c s="277"/>
      <c s="15">
        <f t="shared" si="113"/>
        <v>0</v>
      </c>
      <c s="15">
        <f t="shared" si="114"/>
        <v>0</v>
      </c>
      <c s="15">
        <f t="shared" si="115"/>
        <v>0</v>
      </c>
      <c s="15">
        <f t="shared" si="112"/>
        <v>0</v>
      </c>
      <c r="AW887" s="264"/>
    </row>
    <row r="888" spans="6:49" ht="24.75" customHeight="1" hidden="1">
      <c r="F888" s="15">
        <f t="shared" si="117"/>
        <v>0</v>
      </c>
      <c s="245">
        <f t="shared" si="116"/>
        <v>0</v>
      </c>
      <c s="247"/>
      <c s="262"/>
      <c s="263"/>
      <c s="264"/>
      <c s="263"/>
      <c s="264"/>
      <c s="262"/>
      <c s="262"/>
      <c s="265"/>
      <c s="36">
        <f t="shared" si="118" ref="Q888:Q920">IFERROR(IF(G888&gt;=1,(IF(P888&gt;=$H$1,ROUNDDOWN(($G$1-P888)/365,0),0)),0),0)</f>
        <v>0</v>
      </c>
      <c s="258">
        <f t="shared" si="119" ref="R888:R920">IF(Q888&gt;=18,ROUNDDOWN((($G$1-P888)-Q888*365)/30,0),0)</f>
        <v>0</v>
      </c>
      <c s="262"/>
      <c s="264"/>
      <c s="264"/>
      <c s="264"/>
      <c s="264"/>
      <c s="263"/>
      <c s="264"/>
      <c s="264"/>
      <c s="264"/>
      <c s="264"/>
      <c s="264"/>
      <c s="264"/>
      <c s="273"/>
      <c s="262"/>
      <c s="262"/>
      <c s="263"/>
      <c s="262"/>
      <c s="264"/>
      <c s="264"/>
      <c s="277"/>
      <c s="15">
        <f t="shared" si="113"/>
        <v>0</v>
      </c>
      <c s="15">
        <f t="shared" si="114"/>
        <v>0</v>
      </c>
      <c s="15">
        <f t="shared" si="115"/>
        <v>0</v>
      </c>
      <c s="15">
        <f t="shared" si="112"/>
        <v>0</v>
      </c>
      <c r="AW888" s="264"/>
    </row>
    <row r="889" spans="6:49" ht="24.75" customHeight="1" hidden="1">
      <c r="F889"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889" s="264"/>
    </row>
    <row r="890" spans="6:49" ht="24.75" customHeight="1" hidden="1">
      <c r="F890"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890" s="264"/>
    </row>
    <row r="891" spans="6:49" ht="24.75" customHeight="1" hidden="1">
      <c r="F891"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891" s="264"/>
    </row>
    <row r="892" spans="6:49" ht="24.75" customHeight="1" hidden="1">
      <c r="F892"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892" s="264"/>
    </row>
    <row r="893" spans="6:49" ht="24.75" customHeight="1" hidden="1">
      <c r="F893"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893" s="264"/>
    </row>
    <row r="894" spans="6:49" ht="24.75" customHeight="1" hidden="1">
      <c r="F894"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894" s="264"/>
    </row>
    <row r="895" spans="6:49" ht="24.75" customHeight="1" hidden="1">
      <c r="F895"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895" s="264"/>
    </row>
    <row r="896" spans="6:49" ht="24.75" customHeight="1" hidden="1">
      <c r="F896"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896" s="264"/>
    </row>
    <row r="897" spans="6:49" ht="24.75" customHeight="1" hidden="1">
      <c r="F897"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897" s="264"/>
    </row>
    <row r="898" spans="6:49" ht="24.75" customHeight="1" hidden="1">
      <c r="F898"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898" s="264"/>
    </row>
    <row r="899" spans="6:49" ht="24.75" customHeight="1" hidden="1">
      <c r="F899"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899" s="264"/>
    </row>
    <row r="900" spans="6:49" ht="24.75" customHeight="1" hidden="1">
      <c r="F900"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00" s="264"/>
    </row>
    <row r="901" spans="6:49" ht="24.75" customHeight="1" hidden="1">
      <c r="F901"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01" s="264"/>
    </row>
    <row r="902" spans="6:49" ht="24.75" customHeight="1" hidden="1">
      <c r="F902"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02" s="264"/>
    </row>
    <row r="903" spans="6:49" ht="24.75" customHeight="1" hidden="1">
      <c r="F903"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03" s="264"/>
    </row>
    <row r="904" spans="6:49" ht="24.75" customHeight="1" hidden="1">
      <c r="F904"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04" s="264"/>
    </row>
    <row r="905" spans="6:49" ht="24.75" customHeight="1" hidden="1">
      <c r="F905"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05" s="264"/>
    </row>
    <row r="906" spans="6:49" ht="24.75" customHeight="1" hidden="1">
      <c r="F906"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06" s="264"/>
    </row>
    <row r="907" spans="6:49" ht="24.75" customHeight="1" hidden="1">
      <c r="F907"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07" s="264"/>
    </row>
    <row r="908" spans="6:49" ht="24.75" customHeight="1" hidden="1">
      <c r="F908"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08" s="264"/>
    </row>
    <row r="909" spans="6:49" ht="24.75" customHeight="1" hidden="1">
      <c r="F909"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09" s="264"/>
    </row>
    <row r="910" spans="6:49" ht="24.75" customHeight="1" hidden="1">
      <c r="F910"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10" s="264"/>
    </row>
    <row r="911" spans="6:49" ht="24.75" customHeight="1" hidden="1">
      <c r="F911"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11" s="264"/>
    </row>
    <row r="912" spans="6:49" ht="24.75" customHeight="1" hidden="1">
      <c r="F912"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12" s="264"/>
    </row>
    <row r="913" spans="6:49" ht="24.75" customHeight="1" hidden="1">
      <c r="F913"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13" s="264"/>
    </row>
    <row r="914" spans="6:49" ht="24.75" customHeight="1" hidden="1">
      <c r="F914"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14" s="264"/>
    </row>
    <row r="915" spans="6:49" ht="24.75" customHeight="1" hidden="1">
      <c r="F915"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15" s="264"/>
    </row>
    <row r="916" spans="6:49" ht="24.75" customHeight="1" hidden="1">
      <c r="F916"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16" s="264"/>
    </row>
    <row r="917" spans="6:49" ht="24.75" customHeight="1" hidden="1">
      <c r="F917"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17" s="264"/>
    </row>
    <row r="918" spans="6:49" ht="24.75" customHeight="1" hidden="1">
      <c r="F918"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18" s="264"/>
    </row>
    <row r="919" spans="6:49" ht="24.75" customHeight="1" hidden="1">
      <c r="F919"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19" s="264"/>
    </row>
    <row r="920" spans="6:49" ht="24.75" customHeight="1" hidden="1">
      <c r="F920" s="15">
        <f t="shared" si="117"/>
        <v>0</v>
      </c>
      <c s="245">
        <f t="shared" si="116"/>
        <v>0</v>
      </c>
      <c s="247"/>
      <c s="262"/>
      <c s="263"/>
      <c s="264"/>
      <c s="263"/>
      <c s="264"/>
      <c s="262"/>
      <c s="262"/>
      <c s="265"/>
      <c s="36">
        <f t="shared" si="118"/>
        <v>0</v>
      </c>
      <c s="258">
        <f t="shared" si="119"/>
        <v>0</v>
      </c>
      <c s="262"/>
      <c s="264"/>
      <c s="264"/>
      <c s="264"/>
      <c s="264"/>
      <c s="263"/>
      <c s="264"/>
      <c s="264"/>
      <c s="264"/>
      <c s="264"/>
      <c s="264"/>
      <c s="264"/>
      <c s="273"/>
      <c s="262"/>
      <c s="262"/>
      <c s="263"/>
      <c s="262"/>
      <c s="264"/>
      <c s="264"/>
      <c s="277"/>
      <c s="15">
        <f t="shared" si="113"/>
        <v>0</v>
      </c>
      <c s="15">
        <f t="shared" si="114"/>
        <v>0</v>
      </c>
      <c s="15">
        <f t="shared" si="115"/>
        <v>0</v>
      </c>
      <c s="15">
        <f t="shared" si="112"/>
        <v>0</v>
      </c>
      <c r="AW920" s="264"/>
    </row>
    <row r="921" ht="24.75" customHeight="1"/>
    <row r="922" ht="24.75" customHeight="1" hidden="1"/>
    <row r="923" ht="24.75" customHeight="1" hidden="1" thickBot="1"/>
  </sheetData>
  <sheetProtection password="CDA0" sheet="1" objects="1" scenarios="1"/>
  <mergeCells count="21">
    <mergeCell ref="K1:Y1"/>
    <mergeCell ref="Q6:R6"/>
    <mergeCell ref="T6:V6"/>
    <mergeCell ref="W6:AD6"/>
    <mergeCell ref="AE6:AH6"/>
    <mergeCell ref="L6:L7"/>
    <mergeCell ref="M6:M7"/>
    <mergeCell ref="N6:N7"/>
    <mergeCell ref="O6:O7"/>
    <mergeCell ref="P6:P7"/>
    <mergeCell ref="S6:S7"/>
    <mergeCell ref="G6:G7"/>
    <mergeCell ref="H6:H7"/>
    <mergeCell ref="I6:I7"/>
    <mergeCell ref="J6:J7"/>
    <mergeCell ref="K6:K7"/>
    <mergeCell ref="AI6:AI7"/>
    <mergeCell ref="AJ6:AJ7"/>
    <mergeCell ref="AK6:AK7"/>
    <mergeCell ref="AL6:AL7"/>
    <mergeCell ref="AW6:AW7"/>
  </mergeCells>
  <conditionalFormatting sqref="P13:R13 AW14:AW920 G14:AL920">
    <cfRule type="expression" priority="6" dxfId="10">
      <formula>$G12=0</formula>
    </cfRule>
  </conditionalFormatting>
  <conditionalFormatting sqref="R13">
    <cfRule type="expression" priority="2" dxfId="54">
      <formula>$AW13=$AX$4</formula>
    </cfRule>
    <cfRule type="expression" priority="3" dxfId="53">
      <formula>$AW13=$AX$5</formula>
    </cfRule>
    <cfRule type="expression" priority="4" dxfId="10">
      <formula>$G12=0</formula>
    </cfRule>
  </conditionalFormatting>
  <conditionalFormatting sqref="AW13">
    <cfRule type="expression" priority="1" dxfId="10">
      <formula>$G12=0</formula>
    </cfRule>
  </conditionalFormatting>
  <conditionalFormatting sqref="R9:R12">
    <cfRule type="expression" priority="29" dxfId="54">
      <formula>$AW9=$AX$4</formula>
    </cfRule>
    <cfRule type="expression" priority="30" dxfId="53">
      <formula>$AW9=$AX$5</formula>
    </cfRule>
    <cfRule type="expression" priority="31" dxfId="10">
      <formula>$G8=0</formula>
    </cfRule>
  </conditionalFormatting>
  <conditionalFormatting sqref="G8:AW920">
    <cfRule type="expression" priority="36" dxfId="54">
      <formula>$AW8=$AX$4</formula>
    </cfRule>
    <cfRule type="expression" priority="37" dxfId="53">
      <formula>$AW8=$AX$5</formula>
    </cfRule>
  </conditionalFormatting>
  <conditionalFormatting sqref="G8:AL920">
    <cfRule type="cellIs" priority="46" dxfId="52" operator="equal">
      <formula>0</formula>
    </cfRule>
  </conditionalFormatting>
  <conditionalFormatting sqref="R8:R920 AW8:AW920">
    <cfRule type="cellIs" priority="41" dxfId="0" operator="equal">
      <formula>0</formula>
    </cfRule>
  </conditionalFormatting>
  <conditionalFormatting sqref="G9:O12 AW9:AW12 S9:AL12">
    <cfRule type="expression" priority="38" dxfId="10">
      <formula>$G8=0</formula>
    </cfRule>
  </conditionalFormatting>
  <conditionalFormatting sqref="P9:R12">
    <cfRule type="expression" priority="42" dxfId="10">
      <formula>$G8=0</formula>
    </cfRule>
  </conditionalFormatting>
  <conditionalFormatting sqref="AW13 G13:AL13">
    <cfRule type="expression" priority="-32362" dxfId="10">
      <formula>#REF!=0</formula>
    </cfRule>
  </conditionalFormatting>
  <conditionalFormatting sqref="G13:O13 S13:AL13">
    <cfRule type="expression" priority="5" dxfId="10">
      <formula>$G12=0</formula>
    </cfRule>
  </conditionalFormatting>
  <dataValidations count="8">
    <dataValidation allowBlank="1" showInputMessage="1" showErrorMessage="1" prompt="क्र.सं. स्वत: प्रदर्शित होगी" sqref="G8"/>
    <dataValidation type="list" allowBlank="1" showInputMessage="1" showErrorMessage="1" sqref="I8:I920 T8:T12">
      <formula1>आवेदन</formula1>
    </dataValidation>
    <dataValidation type="list" allowBlank="1" showInputMessage="1" showErrorMessage="1" sqref="N8:N920">
      <formula1>रिश्ता</formula1>
    </dataValidation>
    <dataValidation type="list" allowBlank="1" showInputMessage="1" showErrorMessage="1" sqref="O8:O920">
      <formula1>लिंग</formula1>
    </dataValidation>
    <dataValidation type="list" allowBlank="1" showInputMessage="1" showErrorMessage="1" sqref="S13:S920">
      <formula1>विकलांगता</formula1>
    </dataValidation>
    <dataValidation type="list" allowBlank="1" showInputMessage="1" showErrorMessage="1" sqref="AH8:AH920">
      <formula1>वास</formula1>
    </dataValidation>
    <dataValidation type="list" allowBlank="1" showInputMessage="1" showErrorMessage="1" sqref="AL8:AL1048576">
      <formula1>$K$1</formula1>
    </dataValidation>
    <dataValidation type="list" allowBlank="1" showInputMessage="1" showErrorMessage="1" sqref="AW8:AW920">
      <formula1>स्थिति</formula1>
    </dataValidation>
  </dataValidations>
  <pageMargins left="0.7" right="0.7" top="0.75" bottom="0.75" header="0.3" footer="0.3"/>
  <pageSetup horizontalDpi="300" verticalDpi="300" orientation="landscape" paperSize="9" scale="90" r:id="rId2"/>
  <colBreaks count="1" manualBreakCount="1">
    <brk id="44" max="1048575" man="1"/>
  </colBreaks>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theme="8" tint="-0.499900013208389"/>
  </sheetPr>
  <dimension ref="A1:AF108"/>
  <sheetViews>
    <sheetView view="pageBreakPreview" zoomScaleNormal="100" zoomScaleSheetLayoutView="100" workbookViewId="0" topLeftCell="A1">
      <pane ySplit="6" topLeftCell="A28" activePane="bottomLeft" state="frozen"/>
      <selection pane="topLeft" activeCell="A1" sqref="A1"/>
      <selection pane="bottomLeft" activeCell="AB4" sqref="AB4:AD5"/>
    </sheetView>
  </sheetViews>
  <sheetFormatPr defaultColWidth="0" defaultRowHeight="15" zeroHeight="1"/>
  <cols>
    <col min="1" max="3" width="4.71428571428571" style="15" customWidth="1"/>
    <col min="4" max="4" width="3.85714285714286" style="15" customWidth="1"/>
    <col min="5" max="5" width="5.57142857142857" style="15" customWidth="1"/>
    <col min="6" max="6" width="5.28571428571429" style="15" customWidth="1"/>
    <col min="7" max="10" width="4.71428571428571" style="15" customWidth="1"/>
    <col min="11" max="11" width="3" style="15" customWidth="1"/>
    <col min="12" max="12" width="3.85714285714286" style="15" customWidth="1"/>
    <col min="13" max="13" width="5.85714285714286" style="15" customWidth="1"/>
    <col min="14" max="14" width="4.28571428571429" style="15" customWidth="1"/>
    <col min="15" max="15" width="4" style="15" customWidth="1"/>
    <col min="16" max="20" width="4.71428571428571" style="15" customWidth="1"/>
    <col min="21" max="21" width="4.14285714285714" style="15" customWidth="1"/>
    <col min="22" max="22" width="2.42857142857143" style="15" customWidth="1"/>
    <col min="23" max="23" width="12" style="15" hidden="1" customWidth="1"/>
    <col min="24" max="24" width="10.7142857142857" style="15" hidden="1" customWidth="1"/>
    <col min="25" max="25" width="2.85714285714286" style="15" hidden="1" customWidth="1"/>
    <col min="26" max="32" width="4.71428571428571" style="15" customWidth="1"/>
    <col min="33" max="53" width="4.71428571428571" style="15" hidden="1" customWidth="1"/>
    <col min="54" max="16384" width="9.14285714285714" style="15" hidden="1"/>
  </cols>
  <sheetData>
    <row r="1" spans="1:32" ht="15">
      <c r="A1" s="622"/>
      <c s="623"/>
      <c s="623"/>
      <c s="623"/>
      <c s="623"/>
      <c s="623"/>
      <c s="626" t="s">
        <v>220</v>
      </c>
      <c s="627"/>
      <c s="627"/>
      <c s="627"/>
      <c s="627"/>
      <c s="627"/>
      <c s="627"/>
      <c s="627"/>
      <c s="627"/>
      <c s="105"/>
      <c s="105"/>
      <c s="105"/>
      <c s="105"/>
      <c s="105"/>
      <c s="105"/>
      <c s="603"/>
      <c s="15">
        <f>IFERROR(IF($AB$4&gt;=1,VLOOKUP($AB$4,'R-6'!$G$8:$AQ$919,33,0),0),0)</f>
        <v>0</v>
      </c>
      <c s="156">
        <f ca="1">TODAY()</f>
        <v>45359</v>
      </c>
      <c s="128" t="s">
        <v>221</v>
      </c>
      <c s="586" t="s">
        <v>222</v>
      </c>
      <c s="586"/>
      <c s="586"/>
      <c s="586"/>
      <c s="586"/>
      <c s="586"/>
      <c s="586"/>
    </row>
    <row r="2" spans="1:32" ht="15">
      <c r="A2" s="624"/>
      <c s="625"/>
      <c s="625"/>
      <c s="625"/>
      <c s="625"/>
      <c s="625"/>
      <c s="628"/>
      <c s="628"/>
      <c s="628"/>
      <c s="628"/>
      <c s="628"/>
      <c s="628"/>
      <c s="628"/>
      <c s="628"/>
      <c s="628"/>
      <c s="85"/>
      <c s="85"/>
      <c s="85"/>
      <c s="85"/>
      <c s="85"/>
      <c s="85"/>
      <c s="604"/>
      <c s="15">
        <f>IFERROR(IF($AB$4&gt;=1,VLOOKUP($AB$4,'R-6'!$G$8:$AQ$919,34,0),0),0)</f>
        <v>0</v>
      </c>
      <c s="15">
        <f ca="1">IFERROR(IF(X1&gt;=2000,YEAR(X1),0),0)</f>
        <v>2024</v>
      </c>
      <c r="Z2" s="586"/>
      <c s="586"/>
      <c s="586"/>
      <c s="586"/>
      <c s="586"/>
      <c s="586"/>
      <c s="586"/>
    </row>
    <row r="3" spans="1:32" ht="15" customHeight="1" thickBot="1">
      <c r="A3" s="624"/>
      <c s="625"/>
      <c s="625"/>
      <c s="625"/>
      <c s="625"/>
      <c s="625"/>
      <c s="84"/>
      <c s="84"/>
      <c s="629" t="s">
        <v>223</v>
      </c>
      <c s="629"/>
      <c s="629"/>
      <c s="629"/>
      <c s="629"/>
      <c s="84"/>
      <c s="84"/>
      <c s="85"/>
      <c s="85"/>
      <c s="85"/>
      <c s="85"/>
      <c s="85"/>
      <c s="85"/>
      <c s="604"/>
      <c s="15">
        <f>IFERROR(IF($AB$4&gt;=1,VLOOKUP($AB$4,'R-6'!$G$8:$AQ$919,35,0),0),0)</f>
        <v>0</v>
      </c>
      <c r="Z3" s="586"/>
      <c s="586"/>
      <c s="586"/>
      <c s="586"/>
      <c s="586"/>
      <c s="586"/>
      <c s="586"/>
    </row>
    <row r="4" spans="1:30" ht="17.25" customHeight="1">
      <c r="A4" s="624"/>
      <c s="625"/>
      <c s="625"/>
      <c s="625"/>
      <c s="625"/>
      <c s="625"/>
      <c s="84"/>
      <c s="84"/>
      <c s="629"/>
      <c s="629"/>
      <c s="629"/>
      <c s="629"/>
      <c s="629"/>
      <c s="781" t="s">
        <v>224</v>
      </c>
      <c s="781"/>
      <c s="781"/>
      <c s="781"/>
      <c s="781"/>
      <c s="781"/>
      <c s="781"/>
      <c s="781"/>
      <c s="604"/>
      <c r="AB4" s="593">
        <v>1</v>
      </c>
      <c s="594"/>
      <c s="595"/>
    </row>
    <row r="5" spans="1:30" ht="15.75" thickBot="1">
      <c r="A5" s="624"/>
      <c s="625"/>
      <c s="625"/>
      <c s="625"/>
      <c s="625"/>
      <c s="625"/>
      <c s="85"/>
      <c s="85"/>
      <c s="85"/>
      <c s="85"/>
      <c s="85"/>
      <c s="85"/>
      <c s="85"/>
      <c s="85"/>
      <c s="85"/>
      <c s="85"/>
      <c s="782" t="s">
        <v>225</v>
      </c>
      <c s="782"/>
      <c s="782"/>
      <c s="782"/>
      <c s="782"/>
      <c s="604"/>
      <c s="156" t="str">
        <f>IFERROR(IF($AB$4&gt;=1,VLOOKUP($AB$4,'R-6'!$G$8:$AQ$919,10,0),""),"")</f>
        <v/>
      </c>
      <c r="AB5" s="596"/>
      <c s="597"/>
      <c s="598"/>
    </row>
    <row r="6" spans="1:27" ht="18.75" customHeight="1" thickBot="1">
      <c r="A6" s="86"/>
      <c s="68"/>
      <c s="68"/>
      <c s="783" t="s">
        <v>226</v>
      </c>
      <c s="783"/>
      <c s="783"/>
      <c s="783"/>
      <c s="783"/>
      <c s="783"/>
      <c s="783"/>
      <c s="783"/>
      <c s="783"/>
      <c s="783"/>
      <c s="783"/>
      <c s="783"/>
      <c s="783"/>
      <c s="783"/>
      <c s="783"/>
      <c s="68"/>
      <c s="68"/>
      <c s="68"/>
      <c s="605"/>
      <c s="15" t="e">
        <f>IF(W5&gt;=2000,YEAR(W5),0)</f>
        <v>#VALUE!</v>
      </c>
      <c r="AA6" s="67"/>
    </row>
    <row r="7" spans="1:23" ht="15">
      <c r="A7" s="784" t="s">
        <v>227</v>
      </c>
      <c s="785"/>
      <c s="785"/>
      <c s="785"/>
      <c s="785"/>
      <c s="785"/>
      <c s="785"/>
      <c s="785"/>
      <c s="785"/>
      <c s="785"/>
      <c s="785"/>
      <c s="785"/>
      <c s="785"/>
      <c s="785"/>
      <c s="785"/>
      <c s="785"/>
      <c s="785"/>
      <c s="785"/>
      <c s="785"/>
      <c s="785"/>
      <c s="785"/>
      <c s="603"/>
      <c s="15" t="e">
        <f>IF(W5&gt;=2000,MONTH(W5),0)</f>
        <v>#VALUE!</v>
      </c>
    </row>
    <row r="8" spans="1:23" ht="15.75" thickBot="1">
      <c r="A8" s="786" t="s">
        <v>228</v>
      </c>
      <c s="787"/>
      <c s="787"/>
      <c s="787"/>
      <c s="787"/>
      <c s="787"/>
      <c s="787"/>
      <c s="787"/>
      <c s="787"/>
      <c s="787"/>
      <c s="787"/>
      <c s="787"/>
      <c s="787"/>
      <c s="787"/>
      <c s="787"/>
      <c s="787"/>
      <c s="787"/>
      <c s="787"/>
      <c s="787"/>
      <c s="787"/>
      <c s="787"/>
      <c s="605"/>
      <c s="15" t="e">
        <f>IF(W5&gt;=2000,DAY(W5),0)</f>
        <v>#VALUE!</v>
      </c>
    </row>
    <row r="9" spans="1:23" ht="20.1" customHeight="1">
      <c r="A9" s="788" t="s">
        <v>229</v>
      </c>
      <c s="789"/>
      <c s="789"/>
      <c s="789"/>
      <c s="789"/>
      <c s="789"/>
      <c s="789"/>
      <c s="789"/>
      <c s="789"/>
      <c s="789"/>
      <c s="789"/>
      <c s="789"/>
      <c s="789"/>
      <c s="789"/>
      <c s="789"/>
      <c s="789"/>
      <c s="789"/>
      <c s="789"/>
      <c s="789"/>
      <c s="789"/>
      <c s="789"/>
      <c s="603"/>
      <c s="15" t="str">
        <f>IFERROR(IF($AB$4&gt;=1,VLOOKUP($AB$4,'R-6'!$G$8:$AQ$919,11,0),""),"")</f>
        <v/>
      </c>
    </row>
    <row r="10" spans="1:23" ht="20.1" customHeight="1" thickBot="1">
      <c r="A10" s="86"/>
      <c s="68"/>
      <c s="790" t="s">
        <v>230</v>
      </c>
      <c s="790"/>
      <c s="790"/>
      <c s="790"/>
      <c s="790"/>
      <c s="790"/>
      <c s="790"/>
      <c s="791" t="str">
        <f>IFERROR(IF($AB$4&gt;=1,CONCATENATE(HOME!AJ4," ",HOME!AR4),""),"")</f>
        <v>डीडवाना  107</v>
      </c>
      <c s="791"/>
      <c s="791"/>
      <c s="791"/>
      <c s="791"/>
      <c s="791"/>
      <c s="792" t="s">
        <v>231</v>
      </c>
      <c s="792"/>
      <c s="792"/>
      <c s="792"/>
      <c s="792"/>
      <c s="792"/>
      <c s="605"/>
      <c s="15" t="str">
        <f>IFERROR(IF($AB$4&gt;=1,VLOOKUP($AB$4,'R-6'!$G$8:$AQ$919,12,0),""),"")</f>
        <v/>
      </c>
    </row>
    <row r="11" spans="1:22" ht="15" customHeight="1">
      <c r="A11" s="766" t="s">
        <v>232</v>
      </c>
      <c s="767"/>
      <c s="767"/>
      <c s="767"/>
      <c s="767"/>
      <c s="767"/>
      <c s="767"/>
      <c s="767"/>
      <c s="767"/>
      <c s="767"/>
      <c s="767"/>
      <c s="767"/>
      <c s="767"/>
      <c s="767"/>
      <c s="767"/>
      <c s="767"/>
      <c s="767"/>
      <c s="767"/>
      <c s="767"/>
      <c s="767"/>
      <c s="767"/>
      <c s="603"/>
    </row>
    <row r="12" spans="1:22" ht="15" customHeight="1">
      <c r="A12" s="674" t="s">
        <v>233</v>
      </c>
      <c s="675"/>
      <c s="675"/>
      <c s="675"/>
      <c s="675"/>
      <c s="675"/>
      <c s="675"/>
      <c s="675"/>
      <c s="675"/>
      <c s="675"/>
      <c s="200" t="str">
        <f>IFERROR(IF(W1=1,Y1,""),"")</f>
        <v/>
      </c>
      <c s="690" t="s">
        <v>234</v>
      </c>
      <c s="690"/>
      <c s="690"/>
      <c s="690"/>
      <c s="690"/>
      <c s="690"/>
      <c s="690"/>
      <c s="690"/>
      <c s="200" t="str">
        <f>IFERROR(IF(W1=2,Y1,""),"")</f>
        <v/>
      </c>
      <c s="158"/>
      <c s="604"/>
    </row>
    <row r="13" spans="1:22" ht="15.75" customHeight="1" thickBot="1">
      <c r="A13" s="768" t="s">
        <v>235</v>
      </c>
      <c s="769"/>
      <c s="769"/>
      <c s="769"/>
      <c s="769"/>
      <c s="769"/>
      <c s="769"/>
      <c s="769"/>
      <c s="769"/>
      <c s="769"/>
      <c s="769"/>
      <c s="769"/>
      <c s="769"/>
      <c s="769"/>
      <c s="769"/>
      <c s="769"/>
      <c s="769"/>
      <c s="769"/>
      <c s="769"/>
      <c s="769"/>
      <c s="769"/>
      <c s="605"/>
    </row>
    <row r="14" spans="1:22" ht="22.5" customHeight="1" thickBot="1">
      <c r="A14" s="770" t="s">
        <v>236</v>
      </c>
      <c s="771"/>
      <c s="771"/>
      <c s="771"/>
      <c s="771"/>
      <c s="771"/>
      <c s="771"/>
      <c s="771"/>
      <c s="771"/>
      <c s="771"/>
      <c s="771"/>
      <c s="771"/>
      <c s="771"/>
      <c s="771"/>
      <c s="771"/>
      <c s="771"/>
      <c s="772"/>
      <c s="630" t="s">
        <v>237</v>
      </c>
      <c s="631"/>
      <c s="631"/>
      <c s="631"/>
      <c s="632"/>
    </row>
    <row r="15" spans="1:23" ht="24.95" customHeight="1" thickBot="1">
      <c r="A15" s="190" t="s">
        <v>238</v>
      </c>
      <c s="773" t="s">
        <v>239</v>
      </c>
      <c s="774"/>
      <c s="775"/>
      <c s="776" t="str">
        <f>IFERROR(IF($AB$4&gt;=1,VLOOKUP($AB$4,'R-6'!$G$8:$AQ$919,4,0),""),"")</f>
        <v/>
      </c>
      <c s="777"/>
      <c s="777"/>
      <c s="777"/>
      <c s="777"/>
      <c s="777"/>
      <c s="777"/>
      <c s="777"/>
      <c s="777"/>
      <c s="777"/>
      <c s="777"/>
      <c s="777"/>
      <c s="778"/>
      <c s="633"/>
      <c s="634"/>
      <c s="634"/>
      <c s="634"/>
      <c s="635"/>
      <c s="15" t="str">
        <f>IFERROR(IF($AB$4&gt;=1,VLOOKUP($AB$4,'R-6'!$G$8:$AQ$919,6,0),""),"")</f>
        <v/>
      </c>
    </row>
    <row r="16" spans="1:24" ht="24.95" customHeight="1" thickBot="1">
      <c r="A16" s="190" t="s">
        <v>240</v>
      </c>
      <c s="773" t="s">
        <v>241</v>
      </c>
      <c s="774"/>
      <c s="774"/>
      <c s="774"/>
      <c s="774"/>
      <c s="774"/>
      <c s="775"/>
      <c s="779" t="str">
        <f>IFERROR(IF($AB$4&gt;=1,VLOOKUP($AB$4,'R-6'!$G$8:$AQ$919,5,0),""),"")</f>
        <v/>
      </c>
      <c s="779"/>
      <c s="779"/>
      <c s="779"/>
      <c s="779"/>
      <c s="779"/>
      <c s="779"/>
      <c s="779"/>
      <c s="780"/>
      <c s="633"/>
      <c s="634"/>
      <c s="634"/>
      <c s="634"/>
      <c s="635"/>
      <c s="15" t="str">
        <f>IFERROR(IF($AB$4&gt;=1,VLOOKUP($AB$4,'R-6'!$G$8:$AQ$919,7,0),""),"")</f>
        <v/>
      </c>
      <c s="15">
        <f>LEN(W16)</f>
        <v>0</v>
      </c>
    </row>
    <row r="17" spans="1:24" ht="28.5" customHeight="1" thickBot="1">
      <c r="A17" s="191" t="s">
        <v>242</v>
      </c>
      <c s="613" t="s">
        <v>243</v>
      </c>
      <c s="614"/>
      <c s="614"/>
      <c s="614"/>
      <c s="614"/>
      <c s="614"/>
      <c s="614"/>
      <c s="615"/>
      <c s="761" t="str">
        <f>IFERROR(IF($AB$4&gt;=1,(IF(X16&gt;=2,CONCATENATE(W15,W17,W16,X17),W15)),""),"")</f>
        <v/>
      </c>
      <c s="761"/>
      <c s="761"/>
      <c s="761"/>
      <c s="761"/>
      <c s="761"/>
      <c s="761"/>
      <c s="762"/>
      <c s="636"/>
      <c s="637"/>
      <c s="637"/>
      <c s="637"/>
      <c s="638"/>
      <c s="15" t="s">
        <v>244</v>
      </c>
      <c s="15" t="s">
        <v>245</v>
      </c>
    </row>
    <row r="18" spans="1:22" ht="9.95" customHeight="1">
      <c r="A18" s="646" t="s">
        <v>246</v>
      </c>
      <c s="613" t="s">
        <v>247</v>
      </c>
      <c s="614"/>
      <c s="614"/>
      <c s="614"/>
      <c s="615"/>
      <c s="763"/>
      <c s="763"/>
      <c s="763"/>
      <c s="763"/>
      <c s="763"/>
      <c s="763"/>
      <c s="763"/>
      <c s="763"/>
      <c s="763"/>
      <c s="763"/>
      <c s="763"/>
      <c s="763"/>
      <c s="763"/>
      <c s="763"/>
      <c s="763"/>
      <c s="606"/>
    </row>
    <row r="19" spans="1:22" ht="21.95" customHeight="1">
      <c r="A19" s="647"/>
      <c s="616"/>
      <c s="617"/>
      <c s="617"/>
      <c s="617"/>
      <c s="618"/>
      <c s="764" t="s">
        <v>188</v>
      </c>
      <c s="764"/>
      <c s="201" t="str">
        <f>IFERROR(IF($W$2=1,$Y$1,""),"")</f>
        <v/>
      </c>
      <c s="764" t="s">
        <v>190</v>
      </c>
      <c s="764"/>
      <c s="201" t="str">
        <f>IFERROR(IF($W$2=2,$Y$1,""),"")</f>
        <v/>
      </c>
      <c s="764" t="s">
        <v>193</v>
      </c>
      <c s="764"/>
      <c s="201" t="str">
        <f>IFERROR(IF($W$2=3,$Y$1,""),"")</f>
        <v/>
      </c>
      <c s="764" t="s">
        <v>208</v>
      </c>
      <c s="764"/>
      <c s="201" t="str">
        <f>IFERROR(IF($W$2=4,$Y$1,""),"")</f>
        <v/>
      </c>
      <c s="764" t="s">
        <v>41</v>
      </c>
      <c s="764"/>
      <c s="201" t="str">
        <f>IFERROR(IF($W$2=5,$Y$1,""),"")</f>
        <v/>
      </c>
      <c s="607"/>
    </row>
    <row r="20" spans="1:22" ht="9.95" customHeight="1" thickBot="1">
      <c r="A20" s="648"/>
      <c s="619"/>
      <c s="620"/>
      <c s="620"/>
      <c s="620"/>
      <c s="621"/>
      <c s="765"/>
      <c s="765"/>
      <c s="765"/>
      <c s="765"/>
      <c s="765"/>
      <c s="765"/>
      <c s="765"/>
      <c s="765"/>
      <c s="765"/>
      <c s="765"/>
      <c s="765"/>
      <c s="765"/>
      <c s="765"/>
      <c s="765"/>
      <c s="765"/>
      <c s="608"/>
    </row>
    <row r="21" spans="1:23" ht="6.75" customHeight="1">
      <c r="A21" s="646" t="s">
        <v>248</v>
      </c>
      <c s="613" t="str">
        <f ca="1">CONCATENATE(W21,X2,W22)</f>
        <v>आयु (चालू कलेंडर वर्ष की 1 अक्टूम्बर 2024 को)</v>
      </c>
      <c s="614"/>
      <c s="614"/>
      <c s="614"/>
      <c s="614"/>
      <c s="614"/>
      <c s="614"/>
      <c s="614"/>
      <c s="615"/>
      <c s="202"/>
      <c s="202"/>
      <c s="202"/>
      <c s="202"/>
      <c s="202"/>
      <c s="202"/>
      <c s="202"/>
      <c s="202"/>
      <c s="202"/>
      <c s="202"/>
      <c s="202"/>
      <c s="603"/>
      <c s="15" t="s">
        <v>249</v>
      </c>
    </row>
    <row r="22" spans="1:23" ht="21.95" customHeight="1">
      <c r="A22" s="647"/>
      <c s="616"/>
      <c s="617"/>
      <c s="617"/>
      <c s="617"/>
      <c s="617"/>
      <c s="617"/>
      <c s="617"/>
      <c s="617"/>
      <c s="618"/>
      <c s="752" t="s">
        <v>151</v>
      </c>
      <c s="752"/>
      <c s="203" t="str">
        <f>IFERROR(IF(AB4&gt;=1,(IF(W9&gt;=18,LEFT(W9,1),"")),""),"")</f>
        <v/>
      </c>
      <c s="203" t="str">
        <f>IFERROR(IF(AB4&gt;=1,(IF(W9&gt;=18,RIGHT(W9,1),"")),""),"")</f>
        <v/>
      </c>
      <c s="204"/>
      <c s="752" t="s">
        <v>209</v>
      </c>
      <c s="752"/>
      <c s="203" t="str">
        <f>IFERROR(IF(AB4&gt;=1,(IF(W10&gt;=10,LEFT(W10,1),0)),""),"")</f>
        <v/>
      </c>
      <c s="203" t="str">
        <f>IFERROR(IF(AB4&gt;=1,(IF(W10&gt;=10,RIGHT(W10,1),W10)),""),"")</f>
        <v/>
      </c>
      <c s="85"/>
      <c s="210"/>
      <c s="604"/>
      <c s="15" t="s">
        <v>250</v>
      </c>
    </row>
    <row r="23" spans="1:22" ht="6.95" customHeight="1" thickBot="1">
      <c r="A23" s="648"/>
      <c s="619"/>
      <c s="620"/>
      <c s="620"/>
      <c s="620"/>
      <c s="620"/>
      <c s="620"/>
      <c s="620"/>
      <c s="620"/>
      <c s="621"/>
      <c s="205"/>
      <c s="205"/>
      <c s="205"/>
      <c s="205"/>
      <c s="205"/>
      <c s="205"/>
      <c s="205"/>
      <c s="205"/>
      <c s="205"/>
      <c s="205"/>
      <c s="205"/>
      <c s="605"/>
    </row>
    <row r="24" spans="1:22" ht="6.95" customHeight="1">
      <c r="A24" s="646" t="s">
        <v>251</v>
      </c>
      <c s="613" t="s">
        <v>252</v>
      </c>
      <c s="614"/>
      <c s="614"/>
      <c s="614"/>
      <c s="614"/>
      <c s="614"/>
      <c s="614"/>
      <c s="614"/>
      <c s="615"/>
      <c s="753"/>
      <c s="753"/>
      <c s="202"/>
      <c s="656" t="s">
        <v>253</v>
      </c>
      <c s="202"/>
      <c s="202"/>
      <c s="656" t="s">
        <v>253</v>
      </c>
      <c s="202"/>
      <c s="202"/>
      <c s="202"/>
      <c s="202"/>
      <c s="603"/>
    </row>
    <row r="25" spans="1:22" ht="21.95" customHeight="1">
      <c r="A25" s="647"/>
      <c s="616"/>
      <c s="617"/>
      <c s="617"/>
      <c s="617"/>
      <c s="617"/>
      <c s="617"/>
      <c s="617"/>
      <c s="617"/>
      <c s="618"/>
      <c s="204"/>
      <c s="203" t="str">
        <f>IFERROR(IF(AB4&gt;=1,(IF(W8&gt;=10,LEFT(W8,1),0)),""),"")</f>
        <v/>
      </c>
      <c s="203" t="str">
        <f>IFERROR(IF(AB4&gt;=1,(IF(W8&gt;=10,RIGHT(W8,1),W8)),""),"")</f>
        <v/>
      </c>
      <c s="657"/>
      <c s="203" t="str">
        <f>IFERROR(IF(AB4&gt;=1,(IF(W7&gt;=10,LEFT(W7,1),0)),""),"")</f>
        <v/>
      </c>
      <c s="203" t="str">
        <f>IFERROR(IF(AB4&gt;=1,(IF(W7&gt;=10,RIGHT(W7,1),W7)),""),"")</f>
        <v/>
      </c>
      <c s="657"/>
      <c s="203" t="str">
        <f>IFERROR(IF(AB4&gt;=1,(IF(W6&gt;=1950,LEFT(W6,1),0)),""),"")</f>
        <v/>
      </c>
      <c s="203" t="str">
        <f>IFERROR(IF(AB4&gt;=1,(IF(W6&gt;=1950,RIGHT(LEFT(W6,2),1),0)),""),"")</f>
        <v/>
      </c>
      <c s="203" t="str">
        <f>IFERROR(IF(AB4&gt;=1,(IF(W6&gt;=1950,RIGHT(LEFT(W6,3),1),0)),""),"")</f>
        <v/>
      </c>
      <c s="203" t="str">
        <f>IFERROR(IF(AB4&gt;=1,(IF(W6&gt;=1950,RIGHT(W6,1),0)),""),"")</f>
        <v/>
      </c>
      <c s="604"/>
    </row>
    <row r="26" spans="1:22" ht="6.95" customHeight="1" thickBot="1">
      <c r="A26" s="648"/>
      <c s="619"/>
      <c s="620"/>
      <c s="620"/>
      <c s="620"/>
      <c s="620"/>
      <c s="620"/>
      <c s="620"/>
      <c s="620"/>
      <c s="621"/>
      <c s="754"/>
      <c s="754"/>
      <c s="205"/>
      <c s="658"/>
      <c s="205"/>
      <c s="205"/>
      <c s="658"/>
      <c s="205"/>
      <c s="205"/>
      <c s="205"/>
      <c s="205"/>
      <c s="605"/>
    </row>
    <row r="27" spans="1:22" ht="6.95" customHeight="1">
      <c r="A27" s="646" t="s">
        <v>254</v>
      </c>
      <c s="613" t="s">
        <v>255</v>
      </c>
      <c s="614"/>
      <c s="614"/>
      <c s="614"/>
      <c s="614"/>
      <c s="614"/>
      <c s="615"/>
      <c s="206"/>
      <c s="206"/>
      <c s="206"/>
      <c s="206"/>
      <c s="206"/>
      <c s="206"/>
      <c s="206"/>
      <c s="206"/>
      <c s="206"/>
      <c s="206"/>
      <c s="105"/>
      <c s="105"/>
      <c s="105"/>
      <c s="603"/>
    </row>
    <row r="28" spans="1:22" ht="21.95" customHeight="1">
      <c r="A28" s="647"/>
      <c s="616"/>
      <c s="617"/>
      <c s="617"/>
      <c s="617"/>
      <c s="617"/>
      <c s="617"/>
      <c s="618"/>
      <c s="752" t="s">
        <v>36</v>
      </c>
      <c s="752"/>
      <c s="752"/>
      <c s="201" t="str">
        <f>IFERROR(IF($W$3=1,$Y$1,""),"")</f>
        <v/>
      </c>
      <c s="752" t="s">
        <v>38</v>
      </c>
      <c s="752"/>
      <c s="752"/>
      <c s="201" t="str">
        <f>IFERROR(IF($W$3=2,$Y$1,""),"")</f>
        <v/>
      </c>
      <c s="752" t="s">
        <v>256</v>
      </c>
      <c s="752"/>
      <c s="752"/>
      <c s="752"/>
      <c s="201" t="str">
        <f>IFERROR(IF($W$3=3,$Y$1,""),"")</f>
        <v/>
      </c>
      <c s="604"/>
    </row>
    <row r="29" spans="1:22" ht="6.95" customHeight="1" thickBot="1">
      <c r="A29" s="649"/>
      <c s="616"/>
      <c s="617"/>
      <c s="617"/>
      <c s="617"/>
      <c s="617"/>
      <c s="617"/>
      <c s="618"/>
      <c s="204"/>
      <c s="204"/>
      <c s="204"/>
      <c s="204"/>
      <c s="204"/>
      <c s="204"/>
      <c s="204"/>
      <c s="204"/>
      <c s="204"/>
      <c s="204"/>
      <c s="85"/>
      <c s="85"/>
      <c s="85"/>
      <c s="604"/>
    </row>
    <row r="30" spans="1:23" ht="21.95" customHeight="1">
      <c r="A30" s="650" t="s">
        <v>257</v>
      </c>
      <c s="755" t="s">
        <v>258</v>
      </c>
      <c s="755"/>
      <c s="755"/>
      <c s="755"/>
      <c s="755"/>
      <c s="755"/>
      <c s="755"/>
      <c s="755"/>
      <c s="755"/>
      <c s="755"/>
      <c s="755"/>
      <c s="756" t="s">
        <v>259</v>
      </c>
      <c s="757"/>
      <c s="758"/>
      <c s="759" t="str">
        <f>IFERROR(IF($AB$4&gt;=1,VLOOKUP($AB$4,'R-6'!$G$8:$AQ$919,27,0),""),"")</f>
        <v/>
      </c>
      <c s="759"/>
      <c s="759"/>
      <c s="759"/>
      <c s="759"/>
      <c s="760"/>
      <c s="211"/>
      <c s="15">
        <f>IFERROR(IF($AB$4&gt;=1,HOME!AQ6,""),"")</f>
        <v>341305</v>
      </c>
    </row>
    <row r="31" spans="1:23" ht="21.95" customHeight="1">
      <c r="A31" s="651"/>
      <c s="739" t="s">
        <v>260</v>
      </c>
      <c s="739"/>
      <c s="739"/>
      <c s="739"/>
      <c s="740" t="str">
        <f>IFERROR(IF($AB$4&gt;=1,VLOOKUP($AB$4,'R-6'!$G$8:$AQ$919,28,0),""),"")</f>
        <v/>
      </c>
      <c s="740"/>
      <c s="740"/>
      <c s="740"/>
      <c s="740"/>
      <c s="740"/>
      <c s="740"/>
      <c s="740"/>
      <c s="740"/>
      <c s="740"/>
      <c s="740"/>
      <c s="740"/>
      <c s="740"/>
      <c s="740"/>
      <c s="740"/>
      <c s="741"/>
      <c s="212"/>
      <c s="15">
        <f>LEN(W30)</f>
        <v>6</v>
      </c>
    </row>
    <row r="32" spans="1:22" ht="21.95" customHeight="1">
      <c r="A32" s="651"/>
      <c s="739" t="s">
        <v>261</v>
      </c>
      <c s="739"/>
      <c s="739"/>
      <c s="739"/>
      <c s="740" t="str">
        <f>IFERROR(IF($AB$4&gt;=1,HOME!AG8,""),"")</f>
        <v xml:space="preserve">कोलिया </v>
      </c>
      <c s="740"/>
      <c s="740"/>
      <c s="740"/>
      <c s="740"/>
      <c s="740"/>
      <c s="740"/>
      <c s="740"/>
      <c s="740"/>
      <c s="740"/>
      <c s="740"/>
      <c s="740"/>
      <c s="740"/>
      <c s="740"/>
      <c s="740"/>
      <c s="741"/>
      <c s="213"/>
    </row>
    <row r="33" spans="1:22" ht="21.95" customHeight="1">
      <c r="A33" s="651"/>
      <c s="742" t="s">
        <v>56</v>
      </c>
      <c s="743"/>
      <c s="740" t="str">
        <f>IFERROR(IF($AB$4&gt;=1,HOME!X8,""),"")</f>
        <v xml:space="preserve">कोलिया </v>
      </c>
      <c s="740"/>
      <c s="740"/>
      <c s="740"/>
      <c s="740"/>
      <c s="740"/>
      <c s="740"/>
      <c s="740"/>
      <c s="740"/>
      <c s="744" t="s">
        <v>53</v>
      </c>
      <c s="745"/>
      <c s="746"/>
      <c s="207" t="str">
        <f>IFERROR(IF(AB4&gt;=1,(IF(W31=6,LEFT(W30,1),0)),""),"")</f>
        <v>3</v>
      </c>
      <c s="207" t="str">
        <f>IFERROR(IF(AB4&gt;=1,(IF(W31=6,RIGHT(LEFT(W30,2),1),0)),""),"")</f>
        <v>4</v>
      </c>
      <c s="207" t="str">
        <f>IFERROR(IF(AB4&gt;=1,(IF(W31=6,RIGHT(LEFT(W30,3),1),0)),""),"")</f>
        <v>1</v>
      </c>
      <c s="207" t="str">
        <f>IFERROR(IF(AB4&gt;=1,(IF(W31=6,RIGHT(LEFT(W30,4),1),0)),""),"")</f>
        <v>3</v>
      </c>
      <c s="207" t="str">
        <f>IFERROR(IF(AB4&gt;=1,(IF(W31=6,RIGHT(LEFT(W30,5),1),0)),""),"")</f>
        <v>0</v>
      </c>
      <c s="207" t="str">
        <f>IFERROR(IF(AB4&gt;=1,(IF(W31=6,RIGHT(W30,1),0)),""),"")</f>
        <v>5</v>
      </c>
      <c s="214"/>
    </row>
    <row r="34" spans="1:22" ht="21.95" customHeight="1" thickBot="1">
      <c r="A34" s="652"/>
      <c s="192" t="s">
        <v>49</v>
      </c>
      <c s="192"/>
      <c s="747" t="str">
        <f>IFERROR(IF($AB$4&gt;=1,HOME!U6,""),"")</f>
        <v>डीडवाना-कुचामन</v>
      </c>
      <c s="747"/>
      <c s="747"/>
      <c s="747"/>
      <c s="747"/>
      <c s="747"/>
      <c s="747"/>
      <c s="748" t="s">
        <v>262</v>
      </c>
      <c s="749"/>
      <c s="749"/>
      <c s="749"/>
      <c s="750"/>
      <c s="747" t="str">
        <f>IFERROR(IF($AB$4&gt;=1,HOME!O6,""),"")</f>
        <v xml:space="preserve">राजस्थान </v>
      </c>
      <c s="747"/>
      <c s="747"/>
      <c s="747"/>
      <c s="747"/>
      <c s="751"/>
      <c s="215"/>
    </row>
    <row r="35" spans="1:22" ht="15">
      <c r="A35" s="193"/>
      <c s="193"/>
      <c s="21"/>
      <c s="21"/>
      <c s="21"/>
      <c s="21"/>
      <c s="21"/>
      <c s="21"/>
      <c s="21"/>
      <c s="21"/>
      <c s="21"/>
      <c s="21"/>
      <c s="21"/>
      <c s="21"/>
      <c s="21"/>
      <c s="21"/>
      <c s="21"/>
      <c s="21"/>
      <c s="21"/>
      <c s="21"/>
      <c s="21"/>
      <c s="21"/>
    </row>
    <row r="36" spans="1:22" ht="15">
      <c r="A36" s="193"/>
      <c s="193"/>
      <c s="21"/>
      <c s="21"/>
      <c s="21"/>
      <c s="21"/>
      <c s="21"/>
      <c s="21"/>
      <c s="21"/>
      <c s="21"/>
      <c s="21"/>
      <c s="21"/>
      <c s="21"/>
      <c s="21"/>
      <c s="21"/>
      <c s="21"/>
      <c s="21"/>
      <c s="21"/>
      <c s="21"/>
      <c s="21"/>
      <c s="21"/>
      <c s="21"/>
    </row>
    <row r="37" spans="1:22" ht="15">
      <c r="A37" s="21"/>
      <c s="21"/>
      <c s="21"/>
      <c s="21"/>
      <c s="21"/>
      <c s="21"/>
      <c s="21"/>
      <c s="21"/>
      <c s="21"/>
      <c s="21"/>
      <c s="21"/>
      <c s="21"/>
      <c s="21"/>
      <c s="21"/>
      <c s="21"/>
      <c s="21"/>
      <c s="21"/>
      <c s="21"/>
      <c s="21"/>
      <c s="21"/>
      <c s="21"/>
      <c s="21"/>
    </row>
    <row r="38" spans="1:22" ht="15">
      <c r="A38" s="21"/>
      <c s="21"/>
      <c s="21"/>
      <c s="21"/>
      <c s="21"/>
      <c s="21"/>
      <c s="21"/>
      <c s="21"/>
      <c s="21"/>
      <c s="21"/>
      <c s="21"/>
      <c s="21"/>
      <c s="21"/>
      <c s="21"/>
      <c s="21"/>
      <c s="21"/>
      <c s="21"/>
      <c s="21"/>
      <c s="21"/>
      <c s="21"/>
      <c s="21"/>
      <c s="21"/>
    </row>
    <row r="39" spans="1:22" ht="15">
      <c r="A39" s="21"/>
      <c s="21"/>
      <c s="21"/>
      <c s="21"/>
      <c s="21"/>
      <c s="21"/>
      <c s="21"/>
      <c s="21"/>
      <c s="21"/>
      <c s="21"/>
      <c s="21"/>
      <c s="21"/>
      <c s="21"/>
      <c s="21"/>
      <c s="21"/>
      <c s="21"/>
      <c s="21"/>
      <c s="21"/>
      <c s="21"/>
      <c s="21"/>
      <c s="21"/>
      <c s="21"/>
    </row>
    <row r="40" spans="1:22" ht="15">
      <c r="A40" s="21"/>
      <c s="21"/>
      <c s="21"/>
      <c s="21"/>
      <c s="21"/>
      <c s="21"/>
      <c s="21"/>
      <c s="21"/>
      <c s="21"/>
      <c s="21"/>
      <c s="21"/>
      <c s="21"/>
      <c s="21"/>
      <c s="21"/>
      <c s="21"/>
      <c s="21"/>
      <c s="21"/>
      <c s="21"/>
      <c s="21"/>
      <c s="21"/>
      <c s="21"/>
      <c s="21"/>
    </row>
    <row r="41" spans="1:22" ht="15">
      <c r="A41" s="21"/>
      <c s="21"/>
      <c s="21"/>
      <c s="21"/>
      <c s="21"/>
      <c s="21"/>
      <c s="21"/>
      <c s="21"/>
      <c s="21"/>
      <c s="21"/>
      <c s="21"/>
      <c s="21"/>
      <c s="21"/>
      <c s="21"/>
      <c s="21"/>
      <c s="21"/>
      <c s="21"/>
      <c s="21"/>
      <c s="21"/>
      <c s="21"/>
      <c s="21"/>
      <c s="21"/>
    </row>
    <row r="42" spans="1:22" ht="15">
      <c r="A42" s="21"/>
      <c s="21"/>
      <c s="21"/>
      <c s="21"/>
      <c s="21"/>
      <c s="21"/>
      <c s="21"/>
      <c s="21"/>
      <c s="21"/>
      <c s="21"/>
      <c s="21"/>
      <c s="21"/>
      <c s="21"/>
      <c s="21"/>
      <c s="21"/>
      <c s="21"/>
      <c s="21"/>
      <c s="21"/>
      <c s="21"/>
      <c s="21"/>
      <c s="21"/>
      <c s="21"/>
    </row>
    <row r="43" spans="1:22" ht="15">
      <c r="A43" s="21"/>
      <c s="21"/>
      <c s="21"/>
      <c s="21"/>
      <c s="21"/>
      <c s="21"/>
      <c s="21"/>
      <c s="21"/>
      <c s="21"/>
      <c s="21"/>
      <c s="21"/>
      <c s="21"/>
      <c s="21"/>
      <c s="21"/>
      <c s="21"/>
      <c s="21"/>
      <c s="21"/>
      <c s="21"/>
      <c s="21"/>
      <c s="21"/>
      <c s="21"/>
      <c s="21"/>
    </row>
    <row r="44" spans="1:22" ht="15">
      <c r="A44" s="21"/>
      <c s="21"/>
      <c s="21"/>
      <c s="21"/>
      <c s="21"/>
      <c s="21"/>
      <c s="21"/>
      <c s="21"/>
      <c s="21"/>
      <c s="21"/>
      <c s="21"/>
      <c s="21"/>
      <c s="21"/>
      <c s="21"/>
      <c s="21"/>
      <c s="21"/>
      <c s="21"/>
      <c s="21"/>
      <c s="21"/>
      <c s="21"/>
      <c s="21"/>
      <c s="21"/>
    </row>
    <row r="45" spans="1:22" ht="15">
      <c r="A45" s="21"/>
      <c s="21"/>
      <c s="21"/>
      <c s="21"/>
      <c s="21"/>
      <c s="21"/>
      <c s="21"/>
      <c s="21"/>
      <c s="21"/>
      <c s="21"/>
      <c s="21"/>
      <c s="21"/>
      <c s="21"/>
      <c s="21"/>
      <c s="21"/>
      <c s="21"/>
      <c s="21"/>
      <c s="21"/>
      <c s="21"/>
      <c s="21"/>
      <c s="21"/>
      <c s="21"/>
    </row>
    <row r="46" spans="1:22" ht="15">
      <c r="A46" s="21"/>
      <c s="21"/>
      <c s="21"/>
      <c s="21"/>
      <c s="21"/>
      <c s="21"/>
      <c s="21"/>
      <c s="21"/>
      <c s="21"/>
      <c s="21"/>
      <c s="21"/>
      <c s="21"/>
      <c s="21"/>
      <c s="21"/>
      <c s="21"/>
      <c s="21"/>
      <c s="21"/>
      <c s="21"/>
      <c s="21"/>
      <c s="21"/>
      <c s="21"/>
      <c s="21"/>
    </row>
    <row r="47" spans="1:22" ht="15">
      <c r="A47" s="21"/>
      <c s="21"/>
      <c s="21"/>
      <c s="21"/>
      <c s="21"/>
      <c s="21"/>
      <c s="21"/>
      <c s="21"/>
      <c s="21"/>
      <c s="21"/>
      <c s="21"/>
      <c s="21"/>
      <c s="21"/>
      <c s="21"/>
      <c s="21"/>
      <c s="21"/>
      <c s="21"/>
      <c s="21"/>
      <c s="21"/>
      <c s="21"/>
      <c s="21"/>
      <c s="21"/>
    </row>
    <row r="48" spans="1:22" ht="15">
      <c r="A48" s="21"/>
      <c s="21"/>
      <c s="21"/>
      <c s="21"/>
      <c s="21"/>
      <c s="21"/>
      <c s="21"/>
      <c s="21"/>
      <c s="21"/>
      <c s="21"/>
      <c s="21"/>
      <c s="21"/>
      <c s="21"/>
      <c s="21"/>
      <c s="21"/>
      <c s="21"/>
      <c s="21"/>
      <c s="21"/>
      <c s="21"/>
      <c s="21"/>
      <c s="21"/>
      <c s="21"/>
    </row>
    <row r="49" spans="1:22" ht="15">
      <c r="A49" s="21"/>
      <c s="21"/>
      <c s="21"/>
      <c s="21"/>
      <c s="21"/>
      <c s="21"/>
      <c s="21"/>
      <c s="21"/>
      <c s="21"/>
      <c s="21"/>
      <c s="21"/>
      <c s="21"/>
      <c s="21"/>
      <c s="21"/>
      <c s="21"/>
      <c s="21"/>
      <c s="21"/>
      <c s="21"/>
      <c s="21"/>
      <c s="21"/>
      <c s="21"/>
      <c s="21"/>
    </row>
    <row r="50" spans="1:22" ht="15">
      <c r="A50" s="21"/>
      <c s="21"/>
      <c s="21"/>
      <c s="21"/>
      <c s="21"/>
      <c s="21"/>
      <c s="21"/>
      <c s="21"/>
      <c s="21"/>
      <c s="21"/>
      <c s="21"/>
      <c s="21"/>
      <c s="21"/>
      <c s="21"/>
      <c s="21"/>
      <c s="21"/>
      <c s="21"/>
      <c s="21"/>
      <c s="21"/>
      <c s="21"/>
      <c s="21"/>
      <c s="21"/>
    </row>
    <row r="51" spans="1:22" ht="15">
      <c r="A51" s="21"/>
      <c s="21"/>
      <c s="21"/>
      <c s="21"/>
      <c s="21"/>
      <c s="21"/>
      <c s="21"/>
      <c s="21"/>
      <c s="21"/>
      <c s="21"/>
      <c s="21"/>
      <c s="21"/>
      <c s="21"/>
      <c s="21"/>
      <c s="21"/>
      <c s="21"/>
      <c s="21"/>
      <c s="21"/>
      <c s="21"/>
      <c s="21"/>
      <c s="21"/>
      <c s="21"/>
    </row>
    <row r="52" spans="1:22" ht="15.75" thickBot="1">
      <c r="A52" s="21"/>
      <c s="21"/>
      <c s="21"/>
      <c s="21"/>
      <c s="21"/>
      <c s="21"/>
      <c s="21"/>
      <c s="21"/>
      <c s="21"/>
      <c s="21"/>
      <c s="21"/>
      <c s="21"/>
      <c s="21"/>
      <c s="21"/>
      <c s="21"/>
      <c s="21"/>
      <c s="21"/>
      <c s="21"/>
      <c s="21"/>
      <c s="21"/>
      <c s="21"/>
      <c s="21"/>
    </row>
    <row r="53" spans="1:23" ht="15" customHeight="1">
      <c r="A53" s="653" t="s">
        <v>263</v>
      </c>
      <c s="735" t="s">
        <v>264</v>
      </c>
      <c s="735"/>
      <c s="735"/>
      <c s="735"/>
      <c s="735"/>
      <c s="735"/>
      <c s="735"/>
      <c s="735"/>
      <c s="735"/>
      <c s="735"/>
      <c s="735"/>
      <c s="736" t="s">
        <v>259</v>
      </c>
      <c s="736"/>
      <c s="736"/>
      <c s="737" t="str">
        <f>IFERROR(IF(AB4&gt;=1,(IF(W1=1,P30,IF(W1=2,VLOOKUP(AB4,'R-6'!$G$8:$AQ$919,17,0),""))),""),"")</f>
        <v/>
      </c>
      <c s="737"/>
      <c s="737"/>
      <c s="737"/>
      <c s="737"/>
      <c s="737"/>
      <c s="738"/>
      <c s="15" t="str">
        <f>IFERROR(IF(AB4&gt;=1,(IF(W1=1,P30,IF(W1=2,VLOOKUP(AB4,'R-6'!$G$8:$AL$919,24,0),""))),""),"")</f>
        <v/>
      </c>
    </row>
    <row r="54" spans="1:23" ht="15" customHeight="1">
      <c r="A54" s="654"/>
      <c s="686" t="s">
        <v>260</v>
      </c>
      <c s="686"/>
      <c s="686"/>
      <c s="686"/>
      <c s="670" t="str">
        <f>IFERROR(IF(AB4&gt;=1,(IF(W1=1,P30,IF(W1=2,VLOOKUP(AB4,'R-6'!$G$8:$AQ$919,18,0),""))),""),"")</f>
        <v/>
      </c>
      <c s="670"/>
      <c s="670"/>
      <c s="670"/>
      <c s="670"/>
      <c s="670"/>
      <c s="670"/>
      <c s="670"/>
      <c s="670"/>
      <c s="670"/>
      <c s="670"/>
      <c s="670"/>
      <c s="670"/>
      <c s="670"/>
      <c s="670"/>
      <c s="670"/>
      <c s="673"/>
      <c s="15">
        <f>LEN(W53)</f>
        <v>0</v>
      </c>
    </row>
    <row r="55" spans="1:23" ht="15" customHeight="1">
      <c r="A55" s="654"/>
      <c s="686" t="s">
        <v>261</v>
      </c>
      <c s="686"/>
      <c s="686"/>
      <c s="686"/>
      <c s="670" t="str">
        <f>IFERROR(IF(AB4&gt;=1,(IF(W1=1,P30,IF(W1=2,VLOOKUP(AB4,'R-6'!$G$8:$AQ$919,19,0),""))),""),"")</f>
        <v/>
      </c>
      <c s="670"/>
      <c s="670"/>
      <c s="670"/>
      <c s="670"/>
      <c s="670"/>
      <c s="670"/>
      <c s="670"/>
      <c s="670"/>
      <c s="670"/>
      <c s="670"/>
      <c s="670"/>
      <c s="670"/>
      <c s="670"/>
      <c s="670"/>
      <c s="670"/>
      <c s="673"/>
      <c s="15" t="str">
        <f>IFERROR(IF($AB$4&gt;=1,VLOOKUP($AB$4,'R-6'!$G$8:$AQ$919,31,0),""),"")</f>
        <v/>
      </c>
    </row>
    <row r="56" spans="1:23" ht="15" customHeight="1">
      <c r="A56" s="654"/>
      <c s="194" t="s">
        <v>56</v>
      </c>
      <c s="194"/>
      <c s="670" t="str">
        <f>IFERROR(IF(AB4&gt;=1,(IF(W1=1,P30,IF(W1=2,VLOOKUP(AB4,'R-6'!$G$8:$AQ$919,20,0),""))),""),"")</f>
        <v/>
      </c>
      <c s="670"/>
      <c s="670"/>
      <c s="670"/>
      <c s="670"/>
      <c s="670"/>
      <c s="670"/>
      <c s="670"/>
      <c s="670"/>
      <c s="672" t="s">
        <v>53</v>
      </c>
      <c s="672"/>
      <c s="672"/>
      <c s="208" t="str">
        <f>IFERROR(IF(AB4&gt;=1,(IF(W1=1,P33,IF(W1=2,(IF(W54=6,LEFT(W53,1),0)),""))),""),"")</f>
        <v/>
      </c>
      <c s="208" t="str">
        <f>IFERROR(IF(AB4&gt;=1,(IF(W1=1,P33,IF(W1=2,(IF(W54=6,RIGHT(LEFT(W53,2),1),0)),""))),""),"")</f>
        <v/>
      </c>
      <c s="208" t="str">
        <f>IFERROR(IF(AB4&gt;=1,(IF(W1=1,P33,IF(W1=2,(IF(W54=6,RIGHT(LEFT(W53,3),1),0)),""))),""),"")</f>
        <v/>
      </c>
      <c s="208" t="str">
        <f>IFERROR(IF(AB4&gt;=1,(IF(W1=1,P33,IF(W1=2,(IF(W54=6,RIGHT(LEFT(W53,4),1),0)),""))),""),"")</f>
        <v/>
      </c>
      <c s="208" t="str">
        <f>IFERROR(IF(AB4&gt;=1,(IF(W1=1,P33,IF(W1=2,(IF(W54=6,RIGHT(LEFT(W53,5),1),0)),""))),""),"")</f>
        <v/>
      </c>
      <c s="208" t="str">
        <f>IFERROR(IF(AB4&gt;=1,(IF(W1=1,P33,IF(W1=2,(IF(W54=6,RIGHT(W53,1),0)),""))),""),"")</f>
        <v/>
      </c>
      <c s="216"/>
      <c s="15">
        <f>LEN(W55)</f>
        <v>0</v>
      </c>
    </row>
    <row r="57" spans="1:22" ht="15" customHeight="1" thickBot="1">
      <c r="A57" s="655"/>
      <c s="195" t="s">
        <v>49</v>
      </c>
      <c s="195"/>
      <c s="714" t="str">
        <f>IFERROR(IF(AB4&gt;=1,(IF(W1=1,P30,IF(W1=2,VLOOKUP(AB4,'R-6'!$G$8:$AQ$919,21,0),""))),""),"")</f>
        <v/>
      </c>
      <c s="714"/>
      <c s="714"/>
      <c s="714"/>
      <c s="714"/>
      <c s="714"/>
      <c s="714"/>
      <c s="713" t="s">
        <v>262</v>
      </c>
      <c s="713"/>
      <c s="713"/>
      <c s="713"/>
      <c s="713"/>
      <c s="714" t="str">
        <f>IFERROR(IF(AB4&gt;=1,(IF(W1=1,P30,IF(W1=2,VLOOKUP(AB4,'R-6'!$G$8:$AQ$919,23,0),""))),""),"")</f>
        <v/>
      </c>
      <c s="714"/>
      <c s="714"/>
      <c s="714"/>
      <c s="714"/>
      <c s="714"/>
      <c s="715"/>
    </row>
    <row r="58" spans="1:23" ht="15" customHeight="1" thickBot="1">
      <c r="A58" s="196" t="s">
        <v>265</v>
      </c>
      <c s="722" t="s">
        <v>266</v>
      </c>
      <c s="722"/>
      <c s="722"/>
      <c s="722"/>
      <c s="722"/>
      <c s="722"/>
      <c s="722"/>
      <c s="722"/>
      <c s="730" t="str">
        <f>IFERROR(IF($AB$4&gt;=1,VLOOKUP($AB$4,'R-6'!$G$8:$AQ$919,29,0),""),"")</f>
        <v/>
      </c>
      <c s="730"/>
      <c s="730"/>
      <c s="730"/>
      <c s="730"/>
      <c s="730"/>
      <c s="730"/>
      <c s="730"/>
      <c s="730"/>
      <c s="730"/>
      <c s="730"/>
      <c s="730"/>
      <c s="731"/>
      <c s="15">
        <f>IFERROR(IF($AB$4&gt;=1,VLOOKUP($AB$4,'R-6'!$G$8:$AQ$919,36,0),0),0)</f>
        <v>0</v>
      </c>
    </row>
    <row r="59" spans="1:22" ht="15" customHeight="1" thickBot="1">
      <c r="A59" s="732" t="s">
        <v>267</v>
      </c>
      <c s="732"/>
      <c s="732"/>
      <c s="732"/>
      <c s="732"/>
      <c s="732"/>
      <c s="732"/>
      <c s="732"/>
      <c s="732"/>
      <c s="732"/>
      <c s="732"/>
      <c s="732"/>
      <c s="732"/>
      <c s="732"/>
      <c s="732"/>
      <c s="732"/>
      <c s="732"/>
      <c s="732"/>
      <c s="732"/>
      <c s="732"/>
      <c s="732"/>
      <c s="732"/>
    </row>
    <row r="60" spans="1:22" ht="15" customHeight="1" thickBot="1">
      <c r="A60" s="196" t="s">
        <v>268</v>
      </c>
      <c s="733" t="s">
        <v>269</v>
      </c>
      <c s="733"/>
      <c s="733"/>
      <c s="733"/>
      <c s="733"/>
      <c s="734" t="s">
        <v>189</v>
      </c>
      <c s="734"/>
      <c s="734"/>
      <c s="209" t="str">
        <f>IFERROR(IF($W$58=1,$Y$1,""),"")</f>
        <v/>
      </c>
      <c s="734" t="s">
        <v>191</v>
      </c>
      <c s="734"/>
      <c s="734"/>
      <c s="209" t="str">
        <f>IFERROR(IF($W$58=2,$Y$1,""),"")</f>
        <v/>
      </c>
      <c s="734" t="s">
        <v>194</v>
      </c>
      <c s="734"/>
      <c s="734"/>
      <c s="209" t="str">
        <f>IFERROR(IF($W$58=3,$Y$1,""),"")</f>
        <v/>
      </c>
      <c s="734" t="s">
        <v>41</v>
      </c>
      <c s="734"/>
      <c s="217" t="str">
        <f>IFERROR(IF($W$58=4,$Y$1,""),"")</f>
        <v/>
      </c>
      <c s="218"/>
    </row>
    <row r="61" spans="1:22" ht="15" customHeight="1" thickBot="1">
      <c r="A61" s="196" t="s">
        <v>270</v>
      </c>
      <c s="722" t="s">
        <v>271</v>
      </c>
      <c s="722"/>
      <c s="722"/>
      <c s="722"/>
      <c s="723" t="str">
        <f>IFERROR(IF($AB$4&gt;=1,VLOOKUP($AB$4,'R-6'!$G$8:$AQ$919,30,0),""),"")</f>
        <v/>
      </c>
      <c s="723"/>
      <c s="723"/>
      <c s="723"/>
      <c s="723"/>
      <c s="723"/>
      <c s="723"/>
      <c s="723"/>
      <c s="723"/>
      <c s="723"/>
      <c s="723"/>
      <c s="723"/>
      <c s="723"/>
      <c s="723"/>
      <c s="723"/>
      <c s="723"/>
      <c s="724"/>
    </row>
    <row r="62" spans="1:22" ht="15" customHeight="1" thickBot="1">
      <c r="A62" s="196" t="s">
        <v>272</v>
      </c>
      <c s="722" t="s">
        <v>273</v>
      </c>
      <c s="722"/>
      <c s="722"/>
      <c s="722"/>
      <c s="725"/>
      <c s="198"/>
      <c s="197" t="str">
        <f>IFERROR(IF(AB4&gt;=1,(IF(W56=10,LEFT(W55,1),"")),""),"")</f>
        <v/>
      </c>
      <c s="197" t="str">
        <f>IFERROR(IF($AB$4&gt;=1,(IF($W$56=10,RIGHT(LEFT($W$55,2),1),"")),""),"")</f>
        <v/>
      </c>
      <c s="197" t="str">
        <f>IFERROR(IF($AB$4&gt;=1,(IF($W$56=10,RIGHT(LEFT($W$55,3),1),"")),""),"")</f>
        <v/>
      </c>
      <c s="197" t="str">
        <f>IFERROR(IF($AB$4&gt;=1,(IF($W$56=10,RIGHT(LEFT($W$55,4),1),"")),""),"")</f>
        <v/>
      </c>
      <c s="197" t="str">
        <f>IFERROR(IF($AB$4&gt;=1,(IF($W$56=10,RIGHT(LEFT($W$55,5),1),"")),""),"")</f>
        <v/>
      </c>
      <c s="197" t="str">
        <f>IFERROR(IF($AB$4&gt;=1,(IF($W$56=10,RIGHT(LEFT($W$55,6),1),"")),""),"")</f>
        <v/>
      </c>
      <c s="197" t="str">
        <f>IFERROR(IF($AB$4&gt;=1,(IF($W$56=10,RIGHT(LEFT($W$55,7),1),"")),""),"")</f>
        <v/>
      </c>
      <c s="197" t="str">
        <f>IFERROR(IF($AB$4&gt;=1,(IF($W$56=10,RIGHT(LEFT($W$55,8),1),"")),""),"")</f>
        <v/>
      </c>
      <c s="197" t="str">
        <f>IFERROR(IF($AB$4&gt;=1,(IF($W$56=10,RIGHT(LEFT($W$55,9),1),"")),""),"")</f>
        <v/>
      </c>
      <c s="197" t="str">
        <f>IFERROR(IF(AB4&gt;=1,(IF(W56=10,RIGHT(W55,1),"")),""),"")</f>
        <v/>
      </c>
      <c s="219"/>
      <c s="220"/>
      <c s="220"/>
      <c s="220"/>
      <c s="218"/>
    </row>
    <row r="63" spans="1:22" ht="15" customHeight="1">
      <c r="A63" s="726" t="s">
        <v>274</v>
      </c>
      <c s="727"/>
      <c s="727"/>
      <c s="727"/>
      <c s="727"/>
      <c s="727"/>
      <c s="727"/>
      <c s="727"/>
      <c s="727"/>
      <c s="727"/>
      <c s="727"/>
      <c s="727"/>
      <c s="727"/>
      <c s="727"/>
      <c s="727"/>
      <c s="727"/>
      <c s="727"/>
      <c s="727"/>
      <c s="727"/>
      <c s="727"/>
      <c s="727"/>
      <c s="728"/>
    </row>
    <row r="64" spans="1:22" ht="15" customHeight="1">
      <c r="A64" s="199" t="s">
        <v>263</v>
      </c>
      <c s="690" t="s">
        <v>275</v>
      </c>
      <c s="690"/>
      <c s="690"/>
      <c s="690"/>
      <c s="690"/>
      <c s="690"/>
      <c s="690"/>
      <c s="690"/>
      <c s="690"/>
      <c s="641" t="str">
        <f>IFERROR(IF($AB$4&gt;=1,VLOOKUP($AB$4,'R-6'!$G$8:$AQ$919,14,0),""),"")</f>
        <v/>
      </c>
      <c s="641"/>
      <c s="641"/>
      <c s="641"/>
      <c s="641"/>
      <c s="158" t="s">
        <v>211</v>
      </c>
      <c s="641" t="str">
        <f>IFERROR(IF($AB$4&gt;=1,VLOOKUP($AB$4,'R-6'!$G$8:$AQ$919,15,0),""),"")</f>
        <v/>
      </c>
      <c s="641"/>
      <c s="641"/>
      <c s="641"/>
      <c s="641"/>
      <c s="729"/>
    </row>
    <row r="65" spans="1:22" ht="15" customHeight="1">
      <c r="A65" s="199"/>
      <c s="158" t="s">
        <v>212</v>
      </c>
      <c s="641" t="str">
        <f>IFERROR(IF($AB$4&gt;=1,VLOOKUP($AB$4,'R-6'!$G$8:$AQ$919,16,0),""),"")</f>
        <v/>
      </c>
      <c s="641"/>
      <c s="641"/>
      <c s="641"/>
      <c s="641"/>
      <c s="641"/>
      <c s="675" t="s">
        <v>276</v>
      </c>
      <c s="675"/>
      <c s="675"/>
      <c s="675"/>
      <c s="675"/>
      <c s="675"/>
      <c s="675"/>
      <c s="675"/>
      <c s="675"/>
      <c s="675"/>
      <c s="675"/>
      <c s="675"/>
      <c s="675"/>
      <c s="676"/>
    </row>
    <row r="66" spans="1:23" ht="15" customHeight="1">
      <c r="A66" s="199" t="s">
        <v>277</v>
      </c>
      <c s="158" t="s">
        <v>278</v>
      </c>
      <c s="716" t="str">
        <f>IFERROR(IF($AB$4&gt;=1,VLOOKUP($AB$4,'R-6'!$G$8:$AQ$919,25,0),""),"")</f>
        <v/>
      </c>
      <c s="716"/>
      <c s="716"/>
      <c s="690" t="s">
        <v>279</v>
      </c>
      <c s="690"/>
      <c s="690"/>
      <c s="690"/>
      <c s="690"/>
      <c s="690"/>
      <c s="690"/>
      <c s="641" t="str">
        <f>IFERROR(IF($AB$4&gt;=1,VLOOKUP($AB$4,'R-6'!$G$8:$AQ$919,26,0),""),"")</f>
        <v/>
      </c>
      <c s="641"/>
      <c s="641"/>
      <c s="641"/>
      <c s="690" t="s">
        <v>280</v>
      </c>
      <c s="690"/>
      <c s="690"/>
      <c s="690"/>
      <c s="690"/>
      <c s="705"/>
      <c s="15" t="s">
        <v>281</v>
      </c>
    </row>
    <row r="67" spans="1:26" ht="15.75" customHeight="1">
      <c r="A67" s="199"/>
      <c s="675" t="s">
        <v>282</v>
      </c>
      <c s="675"/>
      <c s="675"/>
      <c s="675"/>
      <c s="675"/>
      <c s="675"/>
      <c s="675"/>
      <c s="675"/>
      <c s="675"/>
      <c s="675"/>
      <c s="675"/>
      <c s="675"/>
      <c s="675"/>
      <c s="675"/>
      <c s="675"/>
      <c s="675"/>
      <c s="675"/>
      <c s="675"/>
      <c s="675"/>
      <c s="675"/>
      <c s="676"/>
      <c s="15" t="s">
        <v>283</v>
      </c>
      <c r="Z67" s="15" t="s">
        <v>284</v>
      </c>
    </row>
    <row r="68" spans="1:23" ht="14.1" customHeight="1">
      <c r="A68" s="199" t="s">
        <v>285</v>
      </c>
      <c s="599" t="str">
        <f>IFERROR(IF(AB4&gt;=1,(IF(W1=1,W66,IF(W1=2,CONCATENATE(W67,VLOOKUP(AB4,'R-6'!$G$8:$AQ$919,20,0),Z67,VLOOKUP(AB4,'R-6'!$G$8:$AQ$919,19,0),W68),""))),""),"")</f>
        <v/>
      </c>
      <c s="599"/>
      <c s="599"/>
      <c s="599"/>
      <c s="599"/>
      <c s="599"/>
      <c s="599"/>
      <c s="599"/>
      <c s="599"/>
      <c s="599"/>
      <c s="599"/>
      <c s="599"/>
      <c s="599"/>
      <c s="599"/>
      <c s="599"/>
      <c s="599"/>
      <c s="599"/>
      <c s="599"/>
      <c s="599"/>
      <c s="599"/>
      <c s="600"/>
      <c s="15" t="s">
        <v>286</v>
      </c>
    </row>
    <row r="69" spans="1:22" ht="14.1" customHeight="1">
      <c r="A69" s="199"/>
      <c s="599"/>
      <c s="599"/>
      <c s="599"/>
      <c s="599"/>
      <c s="599"/>
      <c s="599"/>
      <c s="599"/>
      <c s="599"/>
      <c s="599"/>
      <c s="599"/>
      <c s="599"/>
      <c s="599"/>
      <c s="599"/>
      <c s="599"/>
      <c s="599"/>
      <c s="599"/>
      <c s="599"/>
      <c s="599"/>
      <c s="599"/>
      <c s="599"/>
      <c s="600"/>
    </row>
    <row r="70" spans="1:22" ht="26.25" customHeight="1" thickBot="1">
      <c r="A70" s="221"/>
      <c s="601"/>
      <c s="601"/>
      <c s="601"/>
      <c s="601"/>
      <c s="601"/>
      <c s="601"/>
      <c s="601"/>
      <c s="601"/>
      <c s="601"/>
      <c s="601"/>
      <c s="601"/>
      <c s="601"/>
      <c s="601"/>
      <c s="601"/>
      <c s="601"/>
      <c s="601"/>
      <c s="601"/>
      <c s="601"/>
      <c s="601"/>
      <c s="601"/>
      <c s="602"/>
    </row>
    <row r="71" spans="1:22" ht="15" customHeight="1">
      <c r="A71" s="717" t="s">
        <v>287</v>
      </c>
      <c s="718"/>
      <c s="718"/>
      <c s="718"/>
      <c s="718"/>
      <c s="718"/>
      <c s="718"/>
      <c s="718"/>
      <c s="718"/>
      <c s="718"/>
      <c s="718"/>
      <c s="718"/>
      <c s="718"/>
      <c s="718"/>
      <c s="718"/>
      <c s="718"/>
      <c s="718"/>
      <c s="718"/>
      <c s="718"/>
      <c s="718"/>
      <c s="718"/>
      <c s="719"/>
    </row>
    <row r="72" spans="1:22" ht="15" customHeight="1">
      <c r="A72" s="694" t="s">
        <v>213</v>
      </c>
      <c s="695"/>
      <c s="687" t="str">
        <f>IFERROR(IF(AB4&gt;=1,(IF(W1=2,P53,"")),""),"")</f>
        <v/>
      </c>
      <c s="706"/>
      <c s="706"/>
      <c s="706"/>
      <c s="720" t="s">
        <v>260</v>
      </c>
      <c s="721"/>
      <c s="721"/>
      <c s="721"/>
      <c s="706" t="str">
        <f>IFERROR(IF(AB4&gt;=1,(IF(W1=2,F54,"")),""),"")</f>
        <v/>
      </c>
      <c s="706"/>
      <c s="706"/>
      <c s="706"/>
      <c s="706"/>
      <c s="706"/>
      <c s="706"/>
      <c s="706"/>
      <c s="706"/>
      <c s="706"/>
      <c s="706"/>
      <c s="707"/>
    </row>
    <row r="73" spans="1:22" ht="15" customHeight="1">
      <c r="A73" s="694" t="s">
        <v>261</v>
      </c>
      <c s="695"/>
      <c s="706" t="str">
        <f>IFERROR(IF(AB4&gt;=1,(IF(W1=2,F55,"")),""),"")</f>
        <v/>
      </c>
      <c s="706"/>
      <c s="706"/>
      <c s="706"/>
      <c s="706"/>
      <c s="706"/>
      <c s="706"/>
      <c s="706"/>
      <c s="706"/>
      <c s="706"/>
      <c s="706"/>
      <c s="706"/>
      <c s="706"/>
      <c s="706"/>
      <c s="706"/>
      <c s="706"/>
      <c s="706"/>
      <c s="706"/>
      <c s="706"/>
      <c s="707"/>
    </row>
    <row r="74" spans="1:22" ht="15" customHeight="1">
      <c r="A74" s="694" t="s">
        <v>56</v>
      </c>
      <c s="695"/>
      <c s="706" t="str">
        <f>IFERROR(IF(AB4&gt;=1,(IF(W1=2,D56,"")),""),"")</f>
        <v/>
      </c>
      <c s="706"/>
      <c s="706"/>
      <c s="706"/>
      <c s="706"/>
      <c s="706"/>
      <c s="706"/>
      <c s="706"/>
      <c s="706"/>
      <c s="708"/>
      <c s="672" t="s">
        <v>53</v>
      </c>
      <c s="672"/>
      <c s="672"/>
      <c s="208" t="str">
        <f t="shared" si="0" ref="P74:U74">IFERROR(IF($AB$4&gt;=1,(IF($W$1=2,P56,"")),""),"")</f>
        <v/>
      </c>
      <c s="208" t="str">
        <f t="shared" si="0"/>
        <v/>
      </c>
      <c s="208" t="str">
        <f t="shared" si="0"/>
        <v/>
      </c>
      <c s="208" t="str">
        <f t="shared" si="0"/>
        <v/>
      </c>
      <c s="208" t="str">
        <f t="shared" si="0"/>
        <v/>
      </c>
      <c s="208" t="str">
        <f t="shared" si="0"/>
        <v/>
      </c>
      <c s="229"/>
    </row>
    <row r="75" spans="1:22" ht="15" customHeight="1" thickBot="1">
      <c r="A75" s="709" t="s">
        <v>49</v>
      </c>
      <c s="710"/>
      <c s="711" t="str">
        <f>IFERROR(IF(AB4&gt;=1,(IF(W1=2,D57,"")),""),"")</f>
        <v/>
      </c>
      <c s="711"/>
      <c s="711"/>
      <c s="711"/>
      <c s="711"/>
      <c s="711"/>
      <c s="711"/>
      <c s="712"/>
      <c s="713" t="s">
        <v>262</v>
      </c>
      <c s="713"/>
      <c s="713"/>
      <c s="713"/>
      <c s="713"/>
      <c s="714" t="str">
        <f>IFERROR(IF(AB4&gt;=1,(IF(W1=2,P57,"")),""),"")</f>
        <v/>
      </c>
      <c s="714"/>
      <c s="714"/>
      <c s="714"/>
      <c s="714"/>
      <c s="714"/>
      <c s="715"/>
    </row>
    <row r="76" spans="1:22" ht="12.95" customHeight="1">
      <c r="A76" s="609" t="s">
        <v>288</v>
      </c>
      <c s="610"/>
      <c s="610"/>
      <c s="610"/>
      <c s="610"/>
      <c s="610"/>
      <c s="610"/>
      <c s="610"/>
      <c s="610"/>
      <c s="610"/>
      <c s="610"/>
      <c s="610"/>
      <c s="610"/>
      <c s="610"/>
      <c s="610"/>
      <c s="610"/>
      <c s="610"/>
      <c s="610"/>
      <c s="610"/>
      <c s="610"/>
      <c s="610"/>
      <c s="611"/>
    </row>
    <row r="77" spans="1:22" ht="12.95" customHeight="1">
      <c r="A77" s="612"/>
      <c s="599"/>
      <c s="599"/>
      <c s="599"/>
      <c s="599"/>
      <c s="599"/>
      <c s="599"/>
      <c s="599"/>
      <c s="599"/>
      <c s="599"/>
      <c s="599"/>
      <c s="599"/>
      <c s="599"/>
      <c s="599"/>
      <c s="599"/>
      <c s="599"/>
      <c s="599"/>
      <c s="599"/>
      <c s="599"/>
      <c s="599"/>
      <c s="599"/>
      <c s="600"/>
    </row>
    <row r="78" spans="1:22" ht="12.95" customHeight="1">
      <c r="A78" s="612"/>
      <c s="599"/>
      <c s="599"/>
      <c s="599"/>
      <c s="599"/>
      <c s="599"/>
      <c s="599"/>
      <c s="599"/>
      <c s="599"/>
      <c s="599"/>
      <c s="599"/>
      <c s="599"/>
      <c s="599"/>
      <c s="599"/>
      <c s="599"/>
      <c s="599"/>
      <c s="599"/>
      <c s="599"/>
      <c s="599"/>
      <c s="599"/>
      <c s="599"/>
      <c s="600"/>
    </row>
    <row r="79" spans="1:22" ht="15" customHeight="1">
      <c r="A79" s="639" t="s">
        <v>289</v>
      </c>
      <c s="640"/>
      <c s="641" t="str">
        <f>IFERROR(IF($AB$4&gt;=1,HOME!AG8,""),"")</f>
        <v xml:space="preserve">कोलिया </v>
      </c>
      <c s="641"/>
      <c s="641"/>
      <c s="641"/>
      <c s="641"/>
      <c s="641"/>
      <c s="225"/>
      <c s="158"/>
      <c s="158"/>
      <c s="158"/>
      <c s="158"/>
      <c s="158"/>
      <c s="158"/>
      <c s="158"/>
      <c s="158"/>
      <c s="158"/>
      <c s="158"/>
      <c s="158"/>
      <c s="158"/>
      <c s="230"/>
    </row>
    <row r="80" spans="1:22" ht="15" customHeight="1" thickBot="1">
      <c r="A80" s="642" t="s">
        <v>290</v>
      </c>
      <c s="643"/>
      <c s="696" t="str">
        <f>IFERROR(IF($AB$4&gt;=1,VLOOKUP($AB$4,'R-6'!$G$8:$AQ$919,2,0),""),"")</f>
        <v/>
      </c>
      <c s="696"/>
      <c s="696"/>
      <c s="696"/>
      <c s="696"/>
      <c s="696"/>
      <c s="226"/>
      <c s="227"/>
      <c s="227"/>
      <c s="227"/>
      <c s="227"/>
      <c s="227"/>
      <c s="678" t="s">
        <v>291</v>
      </c>
      <c s="678"/>
      <c s="678"/>
      <c s="678"/>
      <c s="678"/>
      <c s="678"/>
      <c s="678"/>
      <c s="231"/>
    </row>
    <row r="81" spans="1:22" ht="15" customHeight="1">
      <c r="A81" s="697" t="s">
        <v>292</v>
      </c>
      <c s="698"/>
      <c s="698"/>
      <c s="698"/>
      <c s="698"/>
      <c s="698"/>
      <c s="698"/>
      <c s="698"/>
      <c s="698"/>
      <c s="698"/>
      <c s="698"/>
      <c s="698"/>
      <c s="698"/>
      <c s="698"/>
      <c s="698"/>
      <c s="698"/>
      <c s="698"/>
      <c s="698"/>
      <c s="698"/>
      <c s="698"/>
      <c s="698"/>
      <c s="699"/>
    </row>
    <row r="82" spans="1:22" ht="15" customHeight="1">
      <c r="A82" s="587" t="str">
        <f>IFERROR(IF($AB$4&gt;=1,VLOOKUP($AB$4,'R-6'!$G$8:$AQ$919,32,0),""),"")</f>
        <v/>
      </c>
      <c s="588"/>
      <c s="588"/>
      <c s="588"/>
      <c s="588"/>
      <c s="588"/>
      <c s="588"/>
      <c s="588"/>
      <c s="588"/>
      <c s="588"/>
      <c s="588"/>
      <c s="588"/>
      <c s="588"/>
      <c s="588"/>
      <c s="588"/>
      <c s="588"/>
      <c s="588"/>
      <c s="588"/>
      <c s="588"/>
      <c s="588"/>
      <c s="588"/>
      <c s="589"/>
    </row>
    <row r="83" spans="1:22" ht="15" customHeight="1" thickBot="1">
      <c r="A83" s="590"/>
      <c s="591"/>
      <c s="591"/>
      <c s="591"/>
      <c s="591"/>
      <c s="591"/>
      <c s="591"/>
      <c s="591"/>
      <c s="591"/>
      <c s="591"/>
      <c s="591"/>
      <c s="591"/>
      <c s="591"/>
      <c s="591"/>
      <c s="591"/>
      <c s="591"/>
      <c s="591"/>
      <c s="591"/>
      <c s="591"/>
      <c s="591"/>
      <c s="591"/>
      <c s="592"/>
    </row>
    <row r="84" spans="1:22" ht="15" customHeight="1">
      <c r="A84" s="700" t="s">
        <v>293</v>
      </c>
      <c s="701"/>
      <c s="701"/>
      <c s="701"/>
      <c s="701"/>
      <c s="701"/>
      <c s="701"/>
      <c s="701"/>
      <c s="701"/>
      <c s="701"/>
      <c s="701"/>
      <c s="701"/>
      <c s="701"/>
      <c s="701"/>
      <c s="701"/>
      <c s="701"/>
      <c s="701"/>
      <c s="701"/>
      <c s="701"/>
      <c s="701"/>
      <c s="701"/>
      <c s="702"/>
    </row>
    <row r="85" spans="1:23" ht="15" customHeight="1">
      <c r="A85" s="703" t="s">
        <v>294</v>
      </c>
      <c s="680"/>
      <c s="680"/>
      <c s="680"/>
      <c s="680"/>
      <c s="680"/>
      <c s="680"/>
      <c s="680"/>
      <c s="680"/>
      <c s="680"/>
      <c s="680"/>
      <c s="680"/>
      <c s="680"/>
      <c s="680"/>
      <c s="680"/>
      <c s="680"/>
      <c s="680"/>
      <c s="680"/>
      <c s="680"/>
      <c s="680"/>
      <c s="680"/>
      <c s="704"/>
      <c s="15" t="str">
        <f>IFERROR(IF($AB$4&gt;=1,VLOOKUP($AB$4,'R-6'!$G$8:$AQ$919,4,0),""),"")</f>
        <v/>
      </c>
    </row>
    <row r="86" spans="1:23" ht="15" customHeight="1">
      <c r="A86" s="222"/>
      <c s="680" t="s">
        <v>295</v>
      </c>
      <c s="680"/>
      <c s="680"/>
      <c s="680"/>
      <c s="641" t="str">
        <f>IFERROR(IF($AB$4&gt;=1,CONCATENATE(W85,W87,W86),""),"")</f>
        <v xml:space="preserve"> / </v>
      </c>
      <c s="641"/>
      <c s="641"/>
      <c s="641"/>
      <c s="641"/>
      <c s="641"/>
      <c s="641"/>
      <c s="641"/>
      <c s="641"/>
      <c s="641"/>
      <c s="690" t="s">
        <v>296</v>
      </c>
      <c s="690"/>
      <c s="690"/>
      <c s="690"/>
      <c s="690"/>
      <c s="690"/>
      <c s="705"/>
      <c s="15" t="str">
        <f>IFERROR(IF($AB$4&gt;=1,VLOOKUP($AB$4,'R-6'!$G$8:$AQ$919,6,0),""),"")</f>
        <v/>
      </c>
    </row>
    <row r="87" spans="1:23" ht="15" customHeight="1">
      <c r="A87" s="674" t="s">
        <v>297</v>
      </c>
      <c s="675"/>
      <c s="675"/>
      <c s="675"/>
      <c s="675"/>
      <c s="675"/>
      <c s="675"/>
      <c s="675"/>
      <c s="675"/>
      <c s="675"/>
      <c s="675"/>
      <c s="675"/>
      <c s="675"/>
      <c s="675"/>
      <c s="675"/>
      <c s="675"/>
      <c s="675"/>
      <c s="675"/>
      <c s="675"/>
      <c s="675"/>
      <c s="675"/>
      <c s="676"/>
      <c s="15" t="s">
        <v>298</v>
      </c>
    </row>
    <row r="88" spans="1:22" ht="15" customHeight="1">
      <c r="A88" s="674" t="s">
        <v>299</v>
      </c>
      <c s="675"/>
      <c s="675"/>
      <c s="675"/>
      <c s="675"/>
      <c s="675"/>
      <c s="675"/>
      <c s="675"/>
      <c s="675"/>
      <c s="675"/>
      <c s="675"/>
      <c s="675"/>
      <c s="675"/>
      <c s="675"/>
      <c s="675"/>
      <c s="675"/>
      <c s="675"/>
      <c s="675"/>
      <c s="675"/>
      <c s="675"/>
      <c s="675"/>
      <c s="676"/>
    </row>
    <row r="89" spans="1:22" ht="15" customHeight="1">
      <c r="A89" s="223" t="s">
        <v>289</v>
      </c>
      <c s="158"/>
      <c s="690"/>
      <c s="690"/>
      <c s="690"/>
      <c s="690"/>
      <c s="158"/>
      <c s="158"/>
      <c s="158"/>
      <c s="158"/>
      <c s="158"/>
      <c s="158"/>
      <c s="158"/>
      <c s="158"/>
      <c s="158"/>
      <c s="158"/>
      <c s="158"/>
      <c s="158"/>
      <c s="158"/>
      <c s="158"/>
      <c s="158"/>
      <c s="230"/>
    </row>
    <row r="90" spans="1:22" ht="15" customHeight="1">
      <c r="A90" s="223" t="s">
        <v>290</v>
      </c>
      <c s="158"/>
      <c s="690"/>
      <c s="690"/>
      <c s="690"/>
      <c s="690"/>
      <c s="158"/>
      <c s="158"/>
      <c s="158"/>
      <c s="690" t="s">
        <v>300</v>
      </c>
      <c s="690"/>
      <c s="690"/>
      <c s="690"/>
      <c s="690"/>
      <c s="158"/>
      <c s="158"/>
      <c s="690" t="s">
        <v>301</v>
      </c>
      <c s="690"/>
      <c s="690"/>
      <c s="690"/>
      <c s="690"/>
      <c s="230"/>
    </row>
    <row r="91" spans="1:22" ht="27" customHeight="1">
      <c r="A91" s="691" t="s">
        <v>302</v>
      </c>
      <c s="692"/>
      <c s="692"/>
      <c s="692"/>
      <c s="692"/>
      <c s="692"/>
      <c s="692"/>
      <c s="692"/>
      <c s="692"/>
      <c s="692"/>
      <c s="692"/>
      <c s="692"/>
      <c s="692"/>
      <c s="692"/>
      <c s="692"/>
      <c s="692"/>
      <c s="692"/>
      <c s="692"/>
      <c s="692"/>
      <c s="692"/>
      <c s="692"/>
      <c s="693"/>
    </row>
    <row r="92" spans="1:22" ht="15" customHeight="1">
      <c r="A92" s="694" t="s">
        <v>295</v>
      </c>
      <c s="695"/>
      <c s="695"/>
      <c s="695"/>
      <c s="670" t="str">
        <f>IFERROR(IF($AB$4&gt;=1,F86,""),"")</f>
        <v xml:space="preserve"> / </v>
      </c>
      <c s="670"/>
      <c s="670"/>
      <c s="670"/>
      <c s="670"/>
      <c s="670"/>
      <c s="670"/>
      <c s="670"/>
      <c s="670"/>
      <c s="684" t="s">
        <v>303</v>
      </c>
      <c s="684"/>
      <c s="684"/>
      <c s="684"/>
      <c s="684"/>
      <c s="659" t="s">
        <v>304</v>
      </c>
      <c s="660"/>
      <c s="660"/>
      <c s="661"/>
    </row>
    <row r="93" spans="1:22" ht="15" customHeight="1">
      <c r="A93" s="682" t="s">
        <v>305</v>
      </c>
      <c s="683"/>
      <c s="683"/>
      <c s="683"/>
      <c s="683"/>
      <c s="683"/>
      <c s="683"/>
      <c s="683"/>
      <c s="683"/>
      <c s="683"/>
      <c s="683"/>
      <c s="683"/>
      <c s="684" t="s">
        <v>213</v>
      </c>
      <c s="684"/>
      <c s="670" t="str">
        <f>IFERROR(IF($AB$4&gt;=1,P30,""),"")</f>
        <v/>
      </c>
      <c s="670"/>
      <c s="670"/>
      <c s="670"/>
      <c s="662"/>
      <c s="663"/>
      <c s="663"/>
      <c s="664"/>
    </row>
    <row r="94" spans="1:22" ht="15" customHeight="1">
      <c r="A94" s="685" t="s">
        <v>260</v>
      </c>
      <c s="686"/>
      <c s="686"/>
      <c s="686"/>
      <c s="670" t="str">
        <f>IFERROR(IF($AB$4&gt;=1,F31,""),"")</f>
        <v/>
      </c>
      <c s="670"/>
      <c s="670"/>
      <c s="670"/>
      <c s="670"/>
      <c s="670"/>
      <c s="670"/>
      <c s="670"/>
      <c s="670"/>
      <c s="670"/>
      <c s="670"/>
      <c s="670"/>
      <c s="670"/>
      <c s="687"/>
      <c s="662"/>
      <c s="663"/>
      <c s="663"/>
      <c s="664"/>
    </row>
    <row r="95" spans="1:22" ht="15" customHeight="1">
      <c r="A95" s="685" t="s">
        <v>261</v>
      </c>
      <c s="686"/>
      <c s="670" t="str">
        <f>IFERROR(IF($AB$4&gt;=1,F32,""),"")</f>
        <v xml:space="preserve">कोलिया </v>
      </c>
      <c s="670"/>
      <c s="670"/>
      <c s="670"/>
      <c s="670"/>
      <c s="670"/>
      <c s="670"/>
      <c s="670"/>
      <c s="670"/>
      <c s="670"/>
      <c s="670"/>
      <c s="670"/>
      <c s="688"/>
      <c s="688"/>
      <c s="688"/>
      <c s="689"/>
      <c s="665"/>
      <c s="666"/>
      <c s="666"/>
      <c s="667"/>
    </row>
    <row r="96" spans="1:22" ht="15" customHeight="1">
      <c r="A96" s="685" t="s">
        <v>56</v>
      </c>
      <c s="686"/>
      <c s="670" t="str">
        <f>IFERROR(IF($AB$4&gt;=1,D33,""),"")</f>
        <v xml:space="preserve">कोलिया </v>
      </c>
      <c s="670"/>
      <c s="670"/>
      <c s="670"/>
      <c s="670"/>
      <c s="670"/>
      <c s="670"/>
      <c s="670"/>
      <c s="670"/>
      <c s="671" t="s">
        <v>53</v>
      </c>
      <c s="671"/>
      <c s="671"/>
      <c s="670">
        <f>IFERROR(IF($AB$4&gt;=1,W30,""),"")</f>
        <v>341305</v>
      </c>
      <c s="670"/>
      <c s="670"/>
      <c s="670"/>
      <c s="670"/>
      <c s="670"/>
      <c s="670"/>
      <c s="673"/>
    </row>
    <row r="97" spans="1:22" ht="15" customHeight="1">
      <c r="A97" s="668" t="s">
        <v>49</v>
      </c>
      <c s="669"/>
      <c s="670" t="str">
        <f>IFERROR(IF($AB$4&gt;=1,D34,""),"")</f>
        <v>डीडवाना-कुचामन</v>
      </c>
      <c s="670"/>
      <c s="670"/>
      <c s="670"/>
      <c s="670"/>
      <c s="670"/>
      <c s="670"/>
      <c s="670"/>
      <c s="671" t="s">
        <v>262</v>
      </c>
      <c s="672"/>
      <c s="672"/>
      <c s="672"/>
      <c s="671"/>
      <c s="670" t="str">
        <f>IFERROR(IF($AB$4&gt;=1,P34,""),"")</f>
        <v xml:space="preserve">राजस्थान </v>
      </c>
      <c s="670"/>
      <c s="670"/>
      <c s="670"/>
      <c s="670"/>
      <c s="670"/>
      <c s="673"/>
    </row>
    <row r="98" spans="1:22" ht="27.75" customHeight="1">
      <c r="A98" s="612" t="s">
        <v>306</v>
      </c>
      <c s="599"/>
      <c s="599"/>
      <c s="599"/>
      <c s="599"/>
      <c s="599"/>
      <c s="599"/>
      <c s="599"/>
      <c s="599"/>
      <c s="599"/>
      <c s="599"/>
      <c s="599"/>
      <c s="599"/>
      <c s="599"/>
      <c s="599"/>
      <c s="599"/>
      <c s="599"/>
      <c s="599"/>
      <c s="599"/>
      <c s="599"/>
      <c s="599"/>
      <c s="600"/>
    </row>
    <row r="99" spans="1:22" ht="15" customHeight="1">
      <c r="A99" s="674" t="s">
        <v>307</v>
      </c>
      <c s="675"/>
      <c s="675"/>
      <c s="675"/>
      <c s="675"/>
      <c s="675"/>
      <c s="675"/>
      <c s="675"/>
      <c s="675"/>
      <c s="675"/>
      <c s="675"/>
      <c s="675"/>
      <c s="675"/>
      <c s="675"/>
      <c s="675"/>
      <c s="675"/>
      <c s="675"/>
      <c s="675"/>
      <c s="675"/>
      <c s="675"/>
      <c s="675"/>
      <c s="676"/>
    </row>
    <row r="100" spans="1:22" ht="12" customHeight="1">
      <c r="A100" s="223" t="s">
        <v>290</v>
      </c>
      <c s="158"/>
      <c s="158"/>
      <c s="158"/>
      <c s="158"/>
      <c s="158"/>
      <c s="158"/>
      <c s="158"/>
      <c s="158"/>
      <c s="158"/>
      <c s="158"/>
      <c s="158"/>
      <c s="158"/>
      <c s="158"/>
      <c s="158"/>
      <c s="158"/>
      <c s="158"/>
      <c s="158"/>
      <c s="158"/>
      <c s="158"/>
      <c s="158"/>
      <c s="230"/>
    </row>
    <row r="101" spans="1:22" ht="12" customHeight="1">
      <c r="A101" s="222"/>
      <c s="158"/>
      <c s="158"/>
      <c s="158"/>
      <c s="158"/>
      <c s="158"/>
      <c s="158"/>
      <c s="158"/>
      <c s="158"/>
      <c s="158"/>
      <c s="158"/>
      <c s="158"/>
      <c s="158" t="s">
        <v>308</v>
      </c>
      <c s="158"/>
      <c s="158"/>
      <c s="158"/>
      <c s="158"/>
      <c s="158"/>
      <c s="158"/>
      <c s="158"/>
      <c s="158"/>
      <c s="230"/>
    </row>
    <row r="102" spans="1:22" ht="12" customHeight="1">
      <c r="A102" s="222"/>
      <c s="158"/>
      <c s="158"/>
      <c s="158"/>
      <c s="158"/>
      <c s="158"/>
      <c s="158"/>
      <c s="158"/>
      <c s="158"/>
      <c s="158"/>
      <c s="158" t="s">
        <v>309</v>
      </c>
      <c s="158"/>
      <c s="158"/>
      <c s="158"/>
      <c s="158"/>
      <c s="158"/>
      <c s="158"/>
      <c s="158"/>
      <c s="158"/>
      <c s="158"/>
      <c s="158"/>
      <c s="230"/>
    </row>
    <row r="103" spans="1:22" ht="15" customHeight="1" thickBot="1">
      <c r="A103" s="677" t="s">
        <v>310</v>
      </c>
      <c s="678"/>
      <c s="678"/>
      <c s="678"/>
      <c s="678"/>
      <c s="678"/>
      <c s="678"/>
      <c s="678"/>
      <c s="678"/>
      <c s="678"/>
      <c s="678"/>
      <c s="678"/>
      <c s="678"/>
      <c s="678"/>
      <c s="678"/>
      <c s="678"/>
      <c s="678"/>
      <c s="678"/>
      <c s="678"/>
      <c s="678"/>
      <c s="678"/>
      <c s="679"/>
    </row>
    <row r="104" spans="1:22" ht="15" customHeight="1">
      <c r="A104" s="224" t="s">
        <v>311</v>
      </c>
      <c s="224"/>
      <c s="224"/>
      <c s="224"/>
      <c s="224"/>
      <c s="224"/>
      <c s="224"/>
      <c s="224"/>
      <c s="224"/>
      <c s="224"/>
      <c s="224"/>
      <c s="224"/>
      <c s="224"/>
      <c s="228" t="s">
        <v>290</v>
      </c>
      <c s="224"/>
      <c s="224"/>
      <c s="224"/>
      <c s="224"/>
      <c s="224"/>
      <c s="224"/>
      <c s="224"/>
      <c s="224"/>
    </row>
    <row r="105" spans="1:22" ht="15" customHeight="1">
      <c r="A105" s="224"/>
      <c s="680" t="s">
        <v>295</v>
      </c>
      <c s="680"/>
      <c s="680"/>
      <c s="680"/>
      <c s="681" t="str">
        <f>IFERROR(IF($AB$4&gt;=1,F86,""),"")</f>
        <v xml:space="preserve"> / </v>
      </c>
      <c s="681"/>
      <c s="681"/>
      <c s="681"/>
      <c s="681"/>
      <c s="681"/>
      <c s="681"/>
      <c s="681"/>
      <c s="681"/>
      <c s="645" t="s">
        <v>312</v>
      </c>
      <c s="645"/>
      <c s="645"/>
      <c s="645"/>
      <c s="645"/>
      <c s="645"/>
      <c s="645"/>
      <c s="645"/>
    </row>
    <row r="106" spans="1:22" ht="12" customHeight="1">
      <c r="A106" s="224"/>
      <c s="224"/>
      <c s="644" t="s">
        <v>313</v>
      </c>
      <c s="644"/>
      <c s="644"/>
      <c s="644"/>
      <c s="644"/>
      <c s="644"/>
      <c s="644"/>
      <c s="644"/>
      <c s="644"/>
      <c s="644"/>
      <c s="644"/>
      <c s="644"/>
      <c s="644"/>
      <c s="644"/>
      <c s="224"/>
      <c s="224"/>
      <c s="224"/>
      <c s="224"/>
      <c s="224"/>
      <c s="224"/>
    </row>
    <row r="107" spans="1:22" ht="12" customHeight="1">
      <c r="A107" s="224"/>
      <c s="224"/>
      <c s="224"/>
      <c s="224"/>
      <c s="224"/>
      <c s="224"/>
      <c s="224"/>
      <c s="224"/>
      <c s="224"/>
      <c s="224"/>
      <c s="224"/>
      <c s="224"/>
      <c s="224"/>
      <c s="224"/>
      <c s="224"/>
      <c s="224"/>
      <c s="224"/>
      <c s="224"/>
      <c s="224"/>
      <c s="224"/>
      <c s="224"/>
      <c s="224"/>
    </row>
    <row r="108" spans="1:22" ht="12" customHeight="1">
      <c r="A108" s="224"/>
      <c s="224"/>
      <c s="224"/>
      <c s="224"/>
      <c s="224"/>
      <c s="224"/>
      <c s="224"/>
      <c s="224"/>
      <c s="224"/>
      <c s="224"/>
      <c s="224"/>
      <c s="224"/>
      <c s="224"/>
      <c s="645" t="s">
        <v>314</v>
      </c>
      <c s="645"/>
      <c s="645"/>
      <c s="645"/>
      <c s="645"/>
      <c s="645"/>
      <c s="645"/>
      <c s="645"/>
      <c s="645"/>
    </row>
    <row r="109" ht="15"/>
    <row r="110" ht="15"/>
    <row r="111" ht="15"/>
    <row r="112" ht="15"/>
    <row r="113" ht="15"/>
    <row r="114" ht="15"/>
  </sheetData>
  <mergeCells count="169">
    <mergeCell ref="N4:U4"/>
    <mergeCell ref="Q5:U5"/>
    <mergeCell ref="D6:R6"/>
    <mergeCell ref="A7:U7"/>
    <mergeCell ref="A8:U8"/>
    <mergeCell ref="A9:U9"/>
    <mergeCell ref="C10:I10"/>
    <mergeCell ref="J10:O10"/>
    <mergeCell ref="P10:U10"/>
    <mergeCell ref="A11:U11"/>
    <mergeCell ref="A12:J12"/>
    <mergeCell ref="L12:S12"/>
    <mergeCell ref="A13:U13"/>
    <mergeCell ref="A14:Q14"/>
    <mergeCell ref="B15:D15"/>
    <mergeCell ref="E15:Q15"/>
    <mergeCell ref="B16:H16"/>
    <mergeCell ref="I16:Q16"/>
    <mergeCell ref="B17:I17"/>
    <mergeCell ref="J17:Q17"/>
    <mergeCell ref="G18:U18"/>
    <mergeCell ref="G19:H19"/>
    <mergeCell ref="J19:K19"/>
    <mergeCell ref="M19:N19"/>
    <mergeCell ref="P19:Q19"/>
    <mergeCell ref="S19:T19"/>
    <mergeCell ref="G20:U20"/>
    <mergeCell ref="K22:L22"/>
    <mergeCell ref="P22:Q22"/>
    <mergeCell ref="K24:L24"/>
    <mergeCell ref="K26:L26"/>
    <mergeCell ref="I28:K28"/>
    <mergeCell ref="M28:O28"/>
    <mergeCell ref="Q28:T28"/>
    <mergeCell ref="B30:L30"/>
    <mergeCell ref="M30:O30"/>
    <mergeCell ref="P30:U30"/>
    <mergeCell ref="B31:E31"/>
    <mergeCell ref="F31:U31"/>
    <mergeCell ref="B32:E32"/>
    <mergeCell ref="F32:U32"/>
    <mergeCell ref="B33:C33"/>
    <mergeCell ref="D33:L33"/>
    <mergeCell ref="M33:O33"/>
    <mergeCell ref="D34:J34"/>
    <mergeCell ref="K34:O34"/>
    <mergeCell ref="P34:U34"/>
    <mergeCell ref="B53:L53"/>
    <mergeCell ref="M53:O53"/>
    <mergeCell ref="P53:V53"/>
    <mergeCell ref="B54:E54"/>
    <mergeCell ref="F54:V54"/>
    <mergeCell ref="B55:E55"/>
    <mergeCell ref="F55:V55"/>
    <mergeCell ref="D56:L56"/>
    <mergeCell ref="M56:O56"/>
    <mergeCell ref="D57:J57"/>
    <mergeCell ref="K57:O57"/>
    <mergeCell ref="P57:V57"/>
    <mergeCell ref="B58:I58"/>
    <mergeCell ref="J58:V58"/>
    <mergeCell ref="A59:V59"/>
    <mergeCell ref="B60:F60"/>
    <mergeCell ref="G60:I60"/>
    <mergeCell ref="K60:M60"/>
    <mergeCell ref="O60:Q60"/>
    <mergeCell ref="S60:T60"/>
    <mergeCell ref="B61:E61"/>
    <mergeCell ref="F61:V61"/>
    <mergeCell ref="B62:F62"/>
    <mergeCell ref="A63:V63"/>
    <mergeCell ref="B64:J64"/>
    <mergeCell ref="K64:O64"/>
    <mergeCell ref="Q64:V64"/>
    <mergeCell ref="C65:H65"/>
    <mergeCell ref="I65:V65"/>
    <mergeCell ref="C66:E66"/>
    <mergeCell ref="F66:L66"/>
    <mergeCell ref="M66:P66"/>
    <mergeCell ref="Q66:V66"/>
    <mergeCell ref="B67:V67"/>
    <mergeCell ref="A71:V71"/>
    <mergeCell ref="A72:B72"/>
    <mergeCell ref="C72:F72"/>
    <mergeCell ref="G72:J72"/>
    <mergeCell ref="K72:V72"/>
    <mergeCell ref="C80:H80"/>
    <mergeCell ref="O80:U80"/>
    <mergeCell ref="A81:V81"/>
    <mergeCell ref="A84:V84"/>
    <mergeCell ref="A85:V85"/>
    <mergeCell ref="B86:E86"/>
    <mergeCell ref="F86:O86"/>
    <mergeCell ref="P86:V86"/>
    <mergeCell ref="A73:B73"/>
    <mergeCell ref="C73:V73"/>
    <mergeCell ref="A74:B74"/>
    <mergeCell ref="C74:L74"/>
    <mergeCell ref="M74:O74"/>
    <mergeCell ref="A75:B75"/>
    <mergeCell ref="C75:J75"/>
    <mergeCell ref="K75:O75"/>
    <mergeCell ref="P75:V75"/>
    <mergeCell ref="A94:D94"/>
    <mergeCell ref="E94:R94"/>
    <mergeCell ref="A95:B95"/>
    <mergeCell ref="C95:R95"/>
    <mergeCell ref="A96:B96"/>
    <mergeCell ref="C96:K96"/>
    <mergeCell ref="L96:N96"/>
    <mergeCell ref="O96:V96"/>
    <mergeCell ref="A87:V87"/>
    <mergeCell ref="A88:V88"/>
    <mergeCell ref="C89:F89"/>
    <mergeCell ref="C90:F90"/>
    <mergeCell ref="J90:N90"/>
    <mergeCell ref="Q90:U90"/>
    <mergeCell ref="A91:V91"/>
    <mergeCell ref="A92:D92"/>
    <mergeCell ref="E92:M92"/>
    <mergeCell ref="N92:R92"/>
    <mergeCell ref="C106:P106"/>
    <mergeCell ref="N108:V108"/>
    <mergeCell ref="A18:A20"/>
    <mergeCell ref="A21:A23"/>
    <mergeCell ref="A24:A26"/>
    <mergeCell ref="A27:A29"/>
    <mergeCell ref="A30:A34"/>
    <mergeCell ref="A53:A57"/>
    <mergeCell ref="N24:N26"/>
    <mergeCell ref="Q24:Q26"/>
    <mergeCell ref="S92:V95"/>
    <mergeCell ref="A97:B97"/>
    <mergeCell ref="C97:J97"/>
    <mergeCell ref="K97:O97"/>
    <mergeCell ref="P97:V97"/>
    <mergeCell ref="A98:V98"/>
    <mergeCell ref="A99:V99"/>
    <mergeCell ref="A103:V103"/>
    <mergeCell ref="B105:E105"/>
    <mergeCell ref="F105:N105"/>
    <mergeCell ref="O105:V105"/>
    <mergeCell ref="A93:L93"/>
    <mergeCell ref="M93:N93"/>
    <mergeCell ref="O93:R93"/>
    <mergeCell ref="Z1:AF3"/>
    <mergeCell ref="A82:V83"/>
    <mergeCell ref="AB4:AD5"/>
    <mergeCell ref="B68:V70"/>
    <mergeCell ref="V1:V6"/>
    <mergeCell ref="V7:V8"/>
    <mergeCell ref="V9:V10"/>
    <mergeCell ref="V11:V13"/>
    <mergeCell ref="V18:V20"/>
    <mergeCell ref="V21:V23"/>
    <mergeCell ref="V24:V26"/>
    <mergeCell ref="V27:V29"/>
    <mergeCell ref="A76:V78"/>
    <mergeCell ref="B21:J23"/>
    <mergeCell ref="B24:J26"/>
    <mergeCell ref="B27:H29"/>
    <mergeCell ref="A1:F5"/>
    <mergeCell ref="B18:F20"/>
    <mergeCell ref="G1:O2"/>
    <mergeCell ref="I3:M4"/>
    <mergeCell ref="R14:V17"/>
    <mergeCell ref="A79:B79"/>
    <mergeCell ref="C79:H79"/>
    <mergeCell ref="A80:B80"/>
  </mergeCells>
  <conditionalFormatting sqref="A94:D94">
    <cfRule type="expression" priority="4" dxfId="1">
      <formula>$W$1=1</formula>
    </cfRule>
  </conditionalFormatting>
  <conditionalFormatting sqref="L96:N96">
    <cfRule type="expression" priority="2" dxfId="1">
      <formula>$W$1=1</formula>
    </cfRule>
  </conditionalFormatting>
  <conditionalFormatting sqref="K97:O97">
    <cfRule type="expression" priority="1" dxfId="1">
      <formula>$W$1=1</formula>
    </cfRule>
  </conditionalFormatting>
  <conditionalFormatting sqref="A71:V75">
    <cfRule type="expression" priority="5" dxfId="1">
      <formula>$W$1=1</formula>
    </cfRule>
  </conditionalFormatting>
  <conditionalFormatting sqref="A95:B97">
    <cfRule type="expression" priority="3" dxfId="1">
      <formula>$W$1=1</formula>
    </cfRule>
  </conditionalFormatting>
  <dataValidations count="1">
    <dataValidation type="list" allowBlank="1" showInputMessage="1" showErrorMessage="1" sqref="AB4:AD5">
      <formula1>SNA</formula1>
    </dataValidation>
  </dataValidations>
  <printOptions horizontalCentered="1"/>
  <pageMargins left="0.1" right="0.1" top="0" bottom="0" header="0" footer="0"/>
  <pageSetup orientation="portrait" paperSize="9" scale="97" r:id="rId3"/>
  <rowBreaks count="1" manualBreakCount="1">
    <brk id="51" max="21" man="1"/>
  </rowBreaks>
  <drawing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theme="8" tint="0.599960029125214"/>
  </sheetPr>
  <dimension ref="A1:AE1008"/>
  <sheetViews>
    <sheetView workbookViewId="0" topLeftCell="H1">
      <pane ySplit="8" topLeftCell="A9" activePane="bottomLeft" state="frozen"/>
      <selection pane="topLeft" activeCell="O1" sqref="O1"/>
      <selection pane="bottomLeft" activeCell="T4" sqref="T4"/>
    </sheetView>
  </sheetViews>
  <sheetFormatPr defaultColWidth="0" defaultRowHeight="15" zeroHeight="1"/>
  <cols>
    <col min="1" max="4" width="0" hidden="1" customWidth="1"/>
    <col min="5" max="5" width="7" hidden="1" customWidth="1"/>
    <col min="6" max="7" width="0" hidden="1" customWidth="1"/>
    <col min="8" max="8" width="6.57142857142857" customWidth="1"/>
    <col min="9" max="9" width="10.4285714285714" customWidth="1"/>
    <col min="10" max="10" width="13.8571428571429" style="165" customWidth="1"/>
    <col min="11" max="11" width="16.4285714285714" style="166" customWidth="1"/>
    <col min="12" max="12" width="9.14285714285714" customWidth="1"/>
    <col min="13" max="13" width="6.57142857142857" customWidth="1"/>
    <col min="14" max="14" width="9.71428571428571" customWidth="1"/>
    <col min="15" max="15" width="13" style="167" customWidth="1"/>
    <col min="16" max="16" width="13.5714285714286" style="168" customWidth="1"/>
    <col min="17" max="17" width="10.1428571428571" customWidth="1"/>
    <col min="18" max="18" width="6.57142857142857" customWidth="1"/>
    <col min="19" max="19" width="8.14285714285714" style="169" customWidth="1"/>
    <col min="20" max="20" width="10.7142857142857" style="170" customWidth="1"/>
    <col min="21" max="21" width="10.8571428571429" style="169" customWidth="1"/>
    <col min="22" max="22" width="7.28571428571429" customWidth="1"/>
    <col min="23" max="23" width="15.7142857142857" style="168" customWidth="1"/>
    <col min="24" max="24" width="9.71428571428571" customWidth="1"/>
    <col min="25" max="25" width="10.5714285714286" customWidth="1"/>
    <col min="26" max="26" width="6.57142857142857" customWidth="1"/>
    <col min="27" max="27" width="9.85714285714286" style="166" customWidth="1"/>
    <col min="28" max="28" width="8.57142857142857" customWidth="1"/>
    <col min="29" max="29" width="9.28571428571429" customWidth="1"/>
    <col min="30" max="30" width="61" style="171" customWidth="1"/>
    <col min="31" max="31" width="0" hidden="1" customWidth="1"/>
    <col min="32" max="32" width="8.42857142857143" customWidth="1"/>
    <col min="33" max="16384" width="3" hidden="1"/>
  </cols>
  <sheetData>
    <row r="1" spans="1:30" s="15" customFormat="1" ht="19.5" customHeight="1">
      <c r="A1" s="15" t="s">
        <v>315</v>
      </c>
      <c s="15">
        <v>1</v>
      </c>
      <c r="J1" s="795" t="s">
        <v>534</v>
      </c>
      <c s="796"/>
      <c s="796"/>
      <c s="796"/>
      <c s="796"/>
      <c s="796"/>
      <c s="796"/>
      <c s="796"/>
      <c s="796"/>
      <c s="796"/>
      <c s="796"/>
      <c s="796"/>
      <c r="W1" s="17"/>
      <c r="AA1" s="133"/>
      <c r="AD1" s="186"/>
    </row>
    <row r="2" spans="1:30" s="15" customFormat="1" ht="19.5" customHeight="1" hidden="1">
      <c r="A2" s="15" t="s">
        <v>316</v>
      </c>
      <c s="15">
        <v>2</v>
      </c>
      <c r="E2" s="15" t="e">
        <f ca="1">OFFSET($H$9:$H$1008,,,COUNTIF($H$9:$H$1008,"&gt;=1"))</f>
        <v>#REF!</v>
      </c>
      <c r="J2" s="174"/>
      <c s="133"/>
      <c r="O2" s="175"/>
      <c s="17"/>
      <c r="S2" s="16"/>
      <c s="180"/>
      <c s="16"/>
      <c r="W2" s="17"/>
      <c r="AA2" s="133"/>
      <c r="AD2" s="186"/>
    </row>
    <row r="3" spans="1:30" s="15" customFormat="1" ht="17.25" customHeight="1" hidden="1">
      <c r="A3" s="15" t="s">
        <v>317</v>
      </c>
      <c s="15">
        <v>3</v>
      </c>
      <c r="J3" s="174"/>
      <c s="133"/>
      <c r="O3" s="175"/>
      <c s="17"/>
      <c r="S3" s="16"/>
      <c s="180"/>
      <c s="16"/>
      <c r="W3" s="17"/>
      <c r="AA3" s="133"/>
      <c r="AD3" s="186"/>
    </row>
    <row r="4" spans="10:30" s="15" customFormat="1" ht="15.75" customHeight="1" hidden="1">
      <c r="J4" s="174"/>
      <c s="133"/>
      <c r="O4" s="175"/>
      <c s="17"/>
      <c r="S4" s="16"/>
      <c s="180"/>
      <c s="16"/>
      <c r="W4" s="17"/>
      <c r="AA4" s="133"/>
      <c r="AD4" s="186"/>
    </row>
    <row r="5" spans="10:30" s="15" customFormat="1" ht="14.25" customHeight="1" hidden="1">
      <c r="J5" s="174"/>
      <c s="133"/>
      <c r="O5" s="175"/>
      <c s="17"/>
      <c r="S5" s="16"/>
      <c s="180"/>
      <c s="16"/>
      <c r="W5" s="17"/>
      <c r="AA5" s="133"/>
      <c r="AD5" s="186"/>
    </row>
    <row r="6" spans="5:31" ht="21">
      <c r="E6" s="15">
        <v>36526</v>
      </c>
      <c r="G6" s="15"/>
      <c s="172" t="s">
        <v>318</v>
      </c>
      <c s="70"/>
      <c s="70"/>
      <c s="138"/>
      <c s="70"/>
      <c s="70"/>
      <c s="70"/>
      <c s="176"/>
      <c s="28"/>
      <c s="70"/>
      <c s="70"/>
      <c s="22"/>
      <c s="180"/>
      <c s="22"/>
      <c s="70"/>
      <c s="28"/>
      <c s="70"/>
      <c s="70"/>
      <c s="70"/>
      <c s="138"/>
      <c s="70"/>
      <c s="70"/>
      <c s="187"/>
      <c s="15"/>
    </row>
    <row r="7" spans="5:31" ht="27" customHeight="1">
      <c r="E7" s="15"/>
      <c r="G7" s="15"/>
      <c s="793" t="s">
        <v>92</v>
      </c>
      <c s="793" t="s">
        <v>195</v>
      </c>
      <c s="794" t="s">
        <v>319</v>
      </c>
      <c s="793" t="s">
        <v>320</v>
      </c>
      <c s="793"/>
      <c s="793"/>
      <c s="793"/>
      <c s="793"/>
      <c s="576" t="s">
        <v>321</v>
      </c>
      <c s="576"/>
      <c s="576"/>
      <c s="576"/>
      <c s="576"/>
      <c s="576"/>
      <c s="793" t="s">
        <v>322</v>
      </c>
      <c s="793"/>
      <c s="793"/>
      <c s="793"/>
      <c s="793"/>
      <c s="793"/>
      <c s="793"/>
      <c s="793"/>
      <c s="793" t="s">
        <v>206</v>
      </c>
      <c s="15"/>
    </row>
    <row r="8" spans="5:31" ht="34.5" customHeight="1">
      <c r="E8" s="15"/>
      <c r="G8" s="15"/>
      <c s="793"/>
      <c s="793"/>
      <c s="794"/>
      <c s="173" t="s">
        <v>197</v>
      </c>
      <c s="173" t="s">
        <v>198</v>
      </c>
      <c s="173" t="s">
        <v>323</v>
      </c>
      <c s="173" t="s">
        <v>324</v>
      </c>
      <c s="177" t="s">
        <v>325</v>
      </c>
      <c s="178" t="s">
        <v>239</v>
      </c>
      <c s="173" t="s">
        <v>198</v>
      </c>
      <c s="173" t="s">
        <v>323</v>
      </c>
      <c s="178" t="s">
        <v>324</v>
      </c>
      <c s="177" t="s">
        <v>325</v>
      </c>
      <c s="181" t="s">
        <v>326</v>
      </c>
      <c s="182" t="s">
        <v>213</v>
      </c>
      <c s="183" t="s">
        <v>214</v>
      </c>
      <c s="182" t="s">
        <v>210</v>
      </c>
      <c s="182" t="s">
        <v>215</v>
      </c>
      <c s="182" t="s">
        <v>211</v>
      </c>
      <c s="35" t="s">
        <v>216</v>
      </c>
      <c s="182" t="s">
        <v>212</v>
      </c>
      <c s="182" t="s">
        <v>217</v>
      </c>
      <c s="793"/>
      <c s="15"/>
    </row>
    <row r="9" spans="5:31" ht="24">
      <c r="E9" s="15"/>
      <c r="G9" s="15">
        <f>IFERROR(IF($E$12=1,(IF(H9&gt;=1,(IF(I9&gt;=$E$10,(IF(I9&lt;=$E$11,H9,0)),0)),0)),0),0)</f>
        <v>0</v>
      </c>
      <c s="71">
        <f>IFERROR(IF(I9&gt;=2000,(IF(LEN(J9)&gt;=3,(IF(LEN(K9)&gt;=2,1,0)),0)),0),0)</f>
        <v>0</v>
      </c>
      <c s="72"/>
      <c s="36"/>
      <c s="78"/>
      <c s="38"/>
      <c s="36"/>
      <c s="36"/>
      <c s="179"/>
      <c s="78"/>
      <c s="38"/>
      <c s="36"/>
      <c s="38"/>
      <c s="184"/>
      <c s="185"/>
      <c s="36"/>
      <c s="78"/>
      <c s="36"/>
      <c s="36"/>
      <c s="36"/>
      <c s="188"/>
      <c s="36"/>
      <c s="36"/>
      <c s="189" t="s">
        <v>534</v>
      </c>
      <c s="15">
        <f>IFERROR(IF(H9&gt;=1,VLOOKUP(J9,$A$1:$B$3,2,0),0),0)</f>
        <v>0</v>
      </c>
    </row>
    <row r="10" spans="5:31" ht="15">
      <c r="E10" s="15">
        <f>REPORT!AD11</f>
        <v>45292</v>
      </c>
      <c r="G10" s="15">
        <f t="shared" si="0" ref="G10:G73">IFERROR(IF($E$12=1,(IF(H10&gt;=1,(IF(I10&gt;=$E$10,(IF(I10&lt;=$E$11,H10,0)),0)),0)),0),0)</f>
        <v>0</v>
      </c>
      <c s="71">
        <f>IFERROR(IF(I10&gt;=2000,(IF(LEN(J10)&gt;=3,(IF(LEN(K10)&gt;=2,H9+1,0)),0)),0),0)</f>
        <v>0</v>
      </c>
      <c s="72"/>
      <c s="36"/>
      <c s="78"/>
      <c s="38"/>
      <c s="36"/>
      <c s="36"/>
      <c s="179"/>
      <c s="78"/>
      <c s="38"/>
      <c s="38"/>
      <c s="38"/>
      <c s="184"/>
      <c s="185"/>
      <c s="36"/>
      <c s="78"/>
      <c s="36"/>
      <c s="36"/>
      <c s="36"/>
      <c s="188"/>
      <c s="36"/>
      <c s="36"/>
      <c s="189"/>
      <c s="15">
        <f>IFERROR(IF(H10&gt;=1,VLOOKUP(J10,$A$1:$B$3,2,0),0),0)</f>
        <v>0</v>
      </c>
    </row>
    <row r="11" spans="5:31" ht="15">
      <c r="E11" s="15">
        <f>REPORT!AG11</f>
        <v>45382</v>
      </c>
      <c r="G11" s="15">
        <f t="shared" si="0"/>
        <v>0</v>
      </c>
      <c s="71">
        <f t="shared" si="1" ref="H11:H74">IFERROR(IF(I11&gt;=2000,(IF(LEN(J11)&gt;=3,(IF(LEN(K11)&gt;=2,H10+1,0)),0)),0),0)</f>
        <v>0</v>
      </c>
      <c s="72"/>
      <c s="36"/>
      <c s="78"/>
      <c s="38"/>
      <c s="36"/>
      <c s="36"/>
      <c s="179"/>
      <c s="78"/>
      <c s="38"/>
      <c s="38"/>
      <c s="38"/>
      <c s="184"/>
      <c s="185"/>
      <c s="36"/>
      <c s="78"/>
      <c s="36"/>
      <c s="36"/>
      <c s="36"/>
      <c s="188"/>
      <c s="36"/>
      <c s="36"/>
      <c s="189"/>
      <c s="15">
        <f t="shared" si="2" ref="AE11:AE74">IFERROR(IF(H11&gt;=1,VLOOKUP(J11,$A$1:$B$3,2,0),0),0)</f>
        <v>0</v>
      </c>
    </row>
    <row r="12" spans="5:31" ht="15">
      <c r="E12" s="15">
        <f>IFERROR(IF(E10&gt;=F6,(IF(E11&gt;=F6,(IF(E11&gt;=E10,1,0)),0)),0),0)</f>
        <v>1</v>
      </c>
      <c r="G12" s="15">
        <f t="shared" si="0"/>
        <v>0</v>
      </c>
      <c s="71">
        <f t="shared" si="1"/>
        <v>0</v>
      </c>
      <c s="72"/>
      <c s="36"/>
      <c s="78"/>
      <c s="38"/>
      <c s="36"/>
      <c s="36"/>
      <c s="179"/>
      <c s="78"/>
      <c s="38"/>
      <c s="38"/>
      <c s="38"/>
      <c s="184"/>
      <c s="185"/>
      <c s="36"/>
      <c s="78"/>
      <c s="36"/>
      <c s="36"/>
      <c s="36"/>
      <c s="188"/>
      <c s="36"/>
      <c s="36"/>
      <c s="189"/>
      <c s="15">
        <f t="shared" si="2"/>
        <v>0</v>
      </c>
    </row>
    <row r="13" spans="7:31" ht="15">
      <c r="G13" s="15">
        <f t="shared" si="0"/>
        <v>0</v>
      </c>
      <c s="71">
        <f t="shared" si="1"/>
        <v>0</v>
      </c>
      <c s="72"/>
      <c s="36"/>
      <c s="78"/>
      <c s="38"/>
      <c s="36"/>
      <c s="36"/>
      <c s="179"/>
      <c s="78"/>
      <c s="38"/>
      <c s="38"/>
      <c s="38"/>
      <c s="184"/>
      <c s="185"/>
      <c s="36"/>
      <c s="78"/>
      <c s="36"/>
      <c s="36"/>
      <c s="36"/>
      <c s="188"/>
      <c s="36"/>
      <c s="36"/>
      <c s="189"/>
      <c s="15">
        <f t="shared" si="2"/>
        <v>0</v>
      </c>
    </row>
    <row r="14" spans="7:31" ht="15">
      <c r="G14" s="15">
        <f t="shared" si="0"/>
        <v>0</v>
      </c>
      <c s="71">
        <f t="shared" si="1"/>
        <v>0</v>
      </c>
      <c s="72"/>
      <c s="36"/>
      <c s="78"/>
      <c s="38"/>
      <c s="36"/>
      <c s="36"/>
      <c s="179"/>
      <c s="78"/>
      <c s="38"/>
      <c s="38"/>
      <c s="38"/>
      <c s="184"/>
      <c s="185"/>
      <c s="36"/>
      <c s="78"/>
      <c s="36"/>
      <c s="36"/>
      <c s="36"/>
      <c s="188"/>
      <c s="36"/>
      <c s="36"/>
      <c s="189"/>
      <c s="15">
        <f t="shared" si="2"/>
        <v>0</v>
      </c>
    </row>
    <row r="15" spans="7:31" ht="15">
      <c r="G15" s="15">
        <f t="shared" si="0"/>
        <v>0</v>
      </c>
      <c s="71">
        <f t="shared" si="1"/>
        <v>0</v>
      </c>
      <c s="72"/>
      <c s="36"/>
      <c s="78"/>
      <c s="38"/>
      <c s="36"/>
      <c s="36"/>
      <c s="179"/>
      <c s="78"/>
      <c s="38"/>
      <c s="38"/>
      <c s="38"/>
      <c s="184"/>
      <c s="185"/>
      <c s="36"/>
      <c s="78"/>
      <c s="36"/>
      <c s="36"/>
      <c s="36"/>
      <c s="188"/>
      <c s="36"/>
      <c s="36"/>
      <c s="189"/>
      <c s="15"/>
    </row>
    <row r="16" spans="7:31" ht="15">
      <c r="G16" s="15">
        <f t="shared" si="0"/>
        <v>0</v>
      </c>
      <c s="71">
        <f t="shared" si="1"/>
        <v>0</v>
      </c>
      <c s="72"/>
      <c s="36"/>
      <c s="78"/>
      <c s="38"/>
      <c s="36"/>
      <c s="36"/>
      <c s="179"/>
      <c s="78"/>
      <c s="38"/>
      <c s="38"/>
      <c s="38"/>
      <c s="184"/>
      <c s="185"/>
      <c s="36"/>
      <c s="78"/>
      <c s="36"/>
      <c s="36"/>
      <c s="36"/>
      <c s="188"/>
      <c s="36"/>
      <c s="36"/>
      <c s="189"/>
      <c s="15">
        <f t="shared" si="2"/>
        <v>0</v>
      </c>
    </row>
    <row r="17" spans="7:31" ht="15">
      <c r="G17" s="15">
        <f t="shared" si="0"/>
        <v>0</v>
      </c>
      <c s="71">
        <f t="shared" si="1"/>
        <v>0</v>
      </c>
      <c s="72"/>
      <c s="36"/>
      <c s="78"/>
      <c s="38"/>
      <c s="36"/>
      <c s="36"/>
      <c s="179"/>
      <c s="78"/>
      <c s="38"/>
      <c s="38"/>
      <c s="38"/>
      <c s="184"/>
      <c s="185"/>
      <c s="36"/>
      <c s="78"/>
      <c s="36"/>
      <c s="36"/>
      <c s="36"/>
      <c s="188"/>
      <c s="36"/>
      <c s="36"/>
      <c s="189"/>
      <c s="15">
        <f t="shared" si="2"/>
        <v>0</v>
      </c>
    </row>
    <row r="18" spans="7:31" ht="15">
      <c r="G18" s="15">
        <f t="shared" si="0"/>
        <v>0</v>
      </c>
      <c s="71">
        <f t="shared" si="1"/>
        <v>0</v>
      </c>
      <c s="72"/>
      <c s="36"/>
      <c s="78"/>
      <c s="38"/>
      <c s="36"/>
      <c s="36"/>
      <c s="179"/>
      <c s="78"/>
      <c s="38"/>
      <c s="38"/>
      <c s="38"/>
      <c s="184"/>
      <c s="185"/>
      <c s="36"/>
      <c s="78"/>
      <c s="36"/>
      <c s="36"/>
      <c s="36"/>
      <c s="188"/>
      <c s="36"/>
      <c s="36"/>
      <c s="189"/>
      <c s="15">
        <f t="shared" si="2"/>
        <v>0</v>
      </c>
    </row>
    <row r="19" spans="7:31" ht="15">
      <c r="G19" s="15">
        <f t="shared" si="0"/>
        <v>0</v>
      </c>
      <c s="71">
        <f t="shared" si="1"/>
        <v>0</v>
      </c>
      <c s="72"/>
      <c s="36"/>
      <c s="78"/>
      <c s="38"/>
      <c s="36"/>
      <c s="36"/>
      <c s="179"/>
      <c s="78"/>
      <c s="38"/>
      <c s="38"/>
      <c s="38"/>
      <c s="184"/>
      <c s="185"/>
      <c s="36"/>
      <c s="78"/>
      <c s="36"/>
      <c s="36"/>
      <c s="36"/>
      <c s="188"/>
      <c s="36"/>
      <c s="36"/>
      <c s="189"/>
      <c s="15">
        <f t="shared" si="2"/>
        <v>0</v>
      </c>
    </row>
    <row r="20" spans="7:31" ht="15">
      <c r="G20" s="15">
        <f t="shared" si="0"/>
        <v>0</v>
      </c>
      <c s="71">
        <f t="shared" si="1"/>
        <v>0</v>
      </c>
      <c s="72"/>
      <c s="36"/>
      <c s="78"/>
      <c s="38"/>
      <c s="36"/>
      <c s="36"/>
      <c s="179"/>
      <c s="78"/>
      <c s="38"/>
      <c s="38"/>
      <c s="38"/>
      <c s="184"/>
      <c s="185"/>
      <c s="36"/>
      <c s="78"/>
      <c s="36"/>
      <c s="36"/>
      <c s="36"/>
      <c s="188"/>
      <c s="36"/>
      <c s="36"/>
      <c s="189"/>
      <c s="15">
        <f t="shared" si="2"/>
        <v>0</v>
      </c>
    </row>
    <row r="21" spans="7:31" ht="15">
      <c r="G21" s="15">
        <f t="shared" si="0"/>
        <v>0</v>
      </c>
      <c s="71">
        <f t="shared" si="1"/>
        <v>0</v>
      </c>
      <c s="72"/>
      <c s="36"/>
      <c s="78"/>
      <c s="38"/>
      <c s="36"/>
      <c s="36"/>
      <c s="179"/>
      <c s="78"/>
      <c s="38"/>
      <c s="38"/>
      <c s="38"/>
      <c s="184"/>
      <c s="185"/>
      <c s="36"/>
      <c s="78"/>
      <c s="36"/>
      <c s="36"/>
      <c s="36"/>
      <c s="188"/>
      <c s="36"/>
      <c s="36"/>
      <c s="189"/>
      <c s="15">
        <f t="shared" si="2"/>
        <v>0</v>
      </c>
    </row>
    <row r="22" spans="7:31" ht="15">
      <c r="G22" s="15">
        <f t="shared" si="0"/>
        <v>0</v>
      </c>
      <c s="71">
        <f t="shared" si="1"/>
        <v>0</v>
      </c>
      <c s="72"/>
      <c s="36"/>
      <c s="78"/>
      <c s="38"/>
      <c s="36"/>
      <c s="36"/>
      <c s="179"/>
      <c s="78"/>
      <c s="38"/>
      <c s="38"/>
      <c s="38"/>
      <c s="184"/>
      <c s="185"/>
      <c s="36"/>
      <c s="78"/>
      <c s="36"/>
      <c s="36"/>
      <c s="36"/>
      <c s="188"/>
      <c s="36"/>
      <c s="36"/>
      <c s="189"/>
      <c s="15">
        <f t="shared" si="2"/>
        <v>0</v>
      </c>
    </row>
    <row r="23" spans="7:31" ht="15">
      <c r="G23" s="15">
        <f t="shared" si="0"/>
        <v>0</v>
      </c>
      <c s="71">
        <f t="shared" si="1"/>
        <v>0</v>
      </c>
      <c s="72"/>
      <c s="36"/>
      <c s="78"/>
      <c s="38"/>
      <c s="36"/>
      <c s="36"/>
      <c s="179"/>
      <c s="78"/>
      <c s="38"/>
      <c s="38"/>
      <c s="38"/>
      <c s="184"/>
      <c s="185"/>
      <c s="36"/>
      <c s="78"/>
      <c s="36"/>
      <c s="36"/>
      <c s="36"/>
      <c s="188"/>
      <c s="36"/>
      <c s="36"/>
      <c s="189"/>
      <c s="15">
        <f t="shared" si="2"/>
        <v>0</v>
      </c>
    </row>
    <row r="24" spans="7:31" ht="15">
      <c r="G24" s="15">
        <f t="shared" si="0"/>
        <v>0</v>
      </c>
      <c s="71">
        <f t="shared" si="1"/>
        <v>0</v>
      </c>
      <c s="72"/>
      <c s="36"/>
      <c s="78"/>
      <c s="38"/>
      <c s="36"/>
      <c s="36"/>
      <c s="179"/>
      <c s="78"/>
      <c s="38"/>
      <c s="38"/>
      <c s="38"/>
      <c s="184"/>
      <c s="185"/>
      <c s="36"/>
      <c s="78"/>
      <c s="36"/>
      <c s="36"/>
      <c s="36"/>
      <c s="188"/>
      <c s="36"/>
      <c s="36"/>
      <c s="189"/>
      <c s="15">
        <f t="shared" si="2"/>
        <v>0</v>
      </c>
    </row>
    <row r="25" spans="7:31" ht="15">
      <c r="G25" s="15">
        <f t="shared" si="0"/>
        <v>0</v>
      </c>
      <c s="71">
        <f t="shared" si="1"/>
        <v>0</v>
      </c>
      <c s="72"/>
      <c s="36"/>
      <c s="78"/>
      <c s="38"/>
      <c s="36"/>
      <c s="36"/>
      <c s="179"/>
      <c s="78"/>
      <c s="38"/>
      <c s="38"/>
      <c s="38"/>
      <c s="184"/>
      <c s="185"/>
      <c s="36"/>
      <c s="78"/>
      <c s="36"/>
      <c s="36"/>
      <c s="36"/>
      <c s="188"/>
      <c s="36"/>
      <c s="36"/>
      <c s="189"/>
      <c s="15">
        <f t="shared" si="2"/>
        <v>0</v>
      </c>
    </row>
    <row r="26" spans="7:31" ht="15">
      <c r="G26" s="15">
        <f t="shared" si="0"/>
        <v>0</v>
      </c>
      <c s="71">
        <f t="shared" si="1"/>
        <v>0</v>
      </c>
      <c s="72"/>
      <c s="36"/>
      <c s="78"/>
      <c s="38"/>
      <c s="36"/>
      <c s="36"/>
      <c s="179"/>
      <c s="78"/>
      <c s="38"/>
      <c s="38"/>
      <c s="38"/>
      <c s="184"/>
      <c s="185"/>
      <c s="36"/>
      <c s="78"/>
      <c s="36"/>
      <c s="36"/>
      <c s="36"/>
      <c s="188"/>
      <c s="36"/>
      <c s="36"/>
      <c s="189"/>
      <c s="15">
        <f t="shared" si="2"/>
        <v>0</v>
      </c>
    </row>
    <row r="27" spans="7:31" ht="15">
      <c r="G27" s="15">
        <f t="shared" si="0"/>
        <v>0</v>
      </c>
      <c s="71">
        <f t="shared" si="1"/>
        <v>0</v>
      </c>
      <c s="72"/>
      <c s="36"/>
      <c s="78"/>
      <c s="38"/>
      <c s="36"/>
      <c s="36"/>
      <c s="179"/>
      <c s="78"/>
      <c s="38"/>
      <c s="38"/>
      <c s="38"/>
      <c s="184"/>
      <c s="185"/>
      <c s="36"/>
      <c s="78"/>
      <c s="36"/>
      <c s="36"/>
      <c s="36"/>
      <c s="188"/>
      <c s="36"/>
      <c s="36"/>
      <c s="189"/>
      <c s="15">
        <f t="shared" si="2"/>
        <v>0</v>
      </c>
    </row>
    <row r="28" spans="7:31" ht="15">
      <c r="G28" s="15">
        <f t="shared" si="0"/>
        <v>0</v>
      </c>
      <c s="71">
        <f t="shared" si="1"/>
        <v>0</v>
      </c>
      <c s="72"/>
      <c s="36"/>
      <c s="78"/>
      <c s="38"/>
      <c s="36"/>
      <c s="36"/>
      <c s="179"/>
      <c s="78"/>
      <c s="38"/>
      <c s="38"/>
      <c s="38"/>
      <c s="184"/>
      <c s="185"/>
      <c s="36"/>
      <c s="78"/>
      <c s="36"/>
      <c s="36"/>
      <c s="36"/>
      <c s="188"/>
      <c s="36"/>
      <c s="36"/>
      <c s="189"/>
      <c s="15">
        <f t="shared" si="2"/>
        <v>0</v>
      </c>
    </row>
    <row r="29" spans="7:31" ht="15">
      <c r="G29" s="15">
        <f t="shared" si="0"/>
        <v>0</v>
      </c>
      <c s="71">
        <f t="shared" si="1"/>
        <v>0</v>
      </c>
      <c s="72"/>
      <c s="36"/>
      <c s="78"/>
      <c s="38"/>
      <c s="36"/>
      <c s="36"/>
      <c s="179"/>
      <c s="78"/>
      <c s="38"/>
      <c s="38"/>
      <c s="38"/>
      <c s="184"/>
      <c s="185"/>
      <c s="36"/>
      <c s="78"/>
      <c s="36"/>
      <c s="36"/>
      <c s="36"/>
      <c s="188"/>
      <c s="36"/>
      <c s="36"/>
      <c s="189"/>
      <c s="15">
        <f t="shared" si="2"/>
        <v>0</v>
      </c>
    </row>
    <row r="30" spans="7:31" ht="15">
      <c r="G30" s="15">
        <f t="shared" si="0"/>
        <v>0</v>
      </c>
      <c s="71">
        <f t="shared" si="1"/>
        <v>0</v>
      </c>
      <c s="72"/>
      <c s="36"/>
      <c s="78"/>
      <c s="38"/>
      <c s="36"/>
      <c s="36"/>
      <c s="179"/>
      <c s="78"/>
      <c s="38"/>
      <c s="38"/>
      <c s="38"/>
      <c s="184"/>
      <c s="185"/>
      <c s="36"/>
      <c s="78"/>
      <c s="36"/>
      <c s="36"/>
      <c s="36"/>
      <c s="188"/>
      <c s="36"/>
      <c s="36"/>
      <c s="189"/>
      <c s="15">
        <f t="shared" si="2"/>
        <v>0</v>
      </c>
    </row>
    <row r="31" spans="7:31" ht="15">
      <c r="G31" s="15">
        <f t="shared" si="0"/>
        <v>0</v>
      </c>
      <c s="71">
        <f t="shared" si="1"/>
        <v>0</v>
      </c>
      <c s="72"/>
      <c s="36"/>
      <c s="78"/>
      <c s="38"/>
      <c s="36"/>
      <c s="36"/>
      <c s="179"/>
      <c s="78"/>
      <c s="38"/>
      <c s="38"/>
      <c s="38"/>
      <c s="184"/>
      <c s="185"/>
      <c s="36"/>
      <c s="78"/>
      <c s="36"/>
      <c s="36"/>
      <c s="36"/>
      <c s="188"/>
      <c s="36"/>
      <c s="36"/>
      <c s="189"/>
      <c s="15">
        <f t="shared" si="2"/>
        <v>0</v>
      </c>
    </row>
    <row r="32" spans="7:31" ht="15">
      <c r="G32" s="15">
        <f t="shared" si="0"/>
        <v>0</v>
      </c>
      <c s="71">
        <f t="shared" si="1"/>
        <v>0</v>
      </c>
      <c s="72"/>
      <c s="36"/>
      <c s="78"/>
      <c s="38"/>
      <c s="36"/>
      <c s="36"/>
      <c s="179"/>
      <c s="78"/>
      <c s="38"/>
      <c s="38"/>
      <c s="38"/>
      <c s="184"/>
      <c s="185"/>
      <c s="36"/>
      <c s="78"/>
      <c s="36"/>
      <c s="36"/>
      <c s="36"/>
      <c s="188"/>
      <c s="36"/>
      <c s="36"/>
      <c s="189"/>
      <c s="15">
        <f t="shared" si="2"/>
        <v>0</v>
      </c>
    </row>
    <row r="33" spans="7:31" ht="15">
      <c r="G33" s="15">
        <f t="shared" si="0"/>
        <v>0</v>
      </c>
      <c s="71">
        <f t="shared" si="1"/>
        <v>0</v>
      </c>
      <c s="72"/>
      <c s="36"/>
      <c s="78"/>
      <c s="38"/>
      <c s="36"/>
      <c s="36"/>
      <c s="179"/>
      <c s="78"/>
      <c s="38"/>
      <c s="38"/>
      <c s="38"/>
      <c s="184"/>
      <c s="185"/>
      <c s="36"/>
      <c s="78"/>
      <c s="36"/>
      <c s="36"/>
      <c s="36"/>
      <c s="188"/>
      <c s="36"/>
      <c s="36"/>
      <c s="189"/>
      <c s="15">
        <f t="shared" si="2"/>
        <v>0</v>
      </c>
    </row>
    <row r="34" spans="7:31" ht="15">
      <c r="G34" s="15">
        <f t="shared" si="0"/>
        <v>0</v>
      </c>
      <c s="71">
        <f t="shared" si="1"/>
        <v>0</v>
      </c>
      <c s="72"/>
      <c s="36"/>
      <c s="78"/>
      <c s="38"/>
      <c s="36"/>
      <c s="36"/>
      <c s="179"/>
      <c s="78"/>
      <c s="38"/>
      <c s="38"/>
      <c s="38"/>
      <c s="184"/>
      <c s="185"/>
      <c s="36"/>
      <c s="78"/>
      <c s="36"/>
      <c s="36"/>
      <c s="36"/>
      <c s="188"/>
      <c s="36"/>
      <c s="36"/>
      <c s="189"/>
      <c s="15">
        <f t="shared" si="2"/>
        <v>0</v>
      </c>
    </row>
    <row r="35" spans="7:31" ht="15">
      <c r="G35" s="15">
        <f t="shared" si="0"/>
        <v>0</v>
      </c>
      <c s="71">
        <f t="shared" si="1"/>
        <v>0</v>
      </c>
      <c s="72"/>
      <c s="36"/>
      <c s="78"/>
      <c s="38"/>
      <c s="36"/>
      <c s="36"/>
      <c s="179"/>
      <c s="78"/>
      <c s="38"/>
      <c s="38"/>
      <c s="38"/>
      <c s="184"/>
      <c s="185"/>
      <c s="36"/>
      <c s="78"/>
      <c s="36"/>
      <c s="36"/>
      <c s="36"/>
      <c s="188"/>
      <c s="36"/>
      <c s="36"/>
      <c s="189"/>
      <c s="15">
        <f t="shared" si="2"/>
        <v>0</v>
      </c>
    </row>
    <row r="36" spans="7:31" ht="15">
      <c r="G36" s="15">
        <f t="shared" si="0"/>
        <v>0</v>
      </c>
      <c s="71">
        <f t="shared" si="1"/>
        <v>0</v>
      </c>
      <c s="72"/>
      <c s="36"/>
      <c s="78"/>
      <c s="38"/>
      <c s="36"/>
      <c s="36"/>
      <c s="179"/>
      <c s="78"/>
      <c s="38"/>
      <c s="38"/>
      <c s="38"/>
      <c s="179"/>
      <c s="185"/>
      <c s="36"/>
      <c s="78"/>
      <c s="36"/>
      <c s="36"/>
      <c s="36"/>
      <c s="188"/>
      <c s="36"/>
      <c s="36"/>
      <c s="189"/>
      <c s="15">
        <f t="shared" si="2"/>
        <v>0</v>
      </c>
    </row>
    <row r="37" spans="7:31" ht="15">
      <c r="G37" s="15">
        <f t="shared" si="0"/>
        <v>0</v>
      </c>
      <c s="71">
        <f t="shared" si="1"/>
        <v>0</v>
      </c>
      <c s="72"/>
      <c s="36"/>
      <c s="78"/>
      <c s="38"/>
      <c s="36"/>
      <c s="36"/>
      <c s="179"/>
      <c s="78"/>
      <c s="38"/>
      <c s="38"/>
      <c s="38"/>
      <c s="179"/>
      <c s="185"/>
      <c s="36"/>
      <c s="78"/>
      <c s="36"/>
      <c s="36"/>
      <c s="36"/>
      <c s="188"/>
      <c s="36"/>
      <c s="36"/>
      <c s="189"/>
      <c s="15">
        <f t="shared" si="2"/>
        <v>0</v>
      </c>
    </row>
    <row r="38" spans="7:31" ht="15">
      <c r="G38" s="15">
        <f t="shared" si="0"/>
        <v>0</v>
      </c>
      <c s="71">
        <f t="shared" si="1"/>
        <v>0</v>
      </c>
      <c s="72"/>
      <c s="36"/>
      <c s="78"/>
      <c s="38"/>
      <c s="36"/>
      <c s="36"/>
      <c s="179"/>
      <c s="78"/>
      <c s="38"/>
      <c s="38"/>
      <c s="38"/>
      <c s="179"/>
      <c s="185"/>
      <c s="36"/>
      <c s="78"/>
      <c s="36"/>
      <c s="36"/>
      <c s="36"/>
      <c s="188"/>
      <c s="36"/>
      <c s="36"/>
      <c s="189"/>
      <c s="15">
        <f t="shared" si="2"/>
        <v>0</v>
      </c>
    </row>
    <row r="39" spans="7:31" ht="15">
      <c r="G39" s="15">
        <f t="shared" si="0"/>
        <v>0</v>
      </c>
      <c s="71">
        <f t="shared" si="1"/>
        <v>0</v>
      </c>
      <c s="72"/>
      <c s="36"/>
      <c s="78"/>
      <c s="38"/>
      <c s="36"/>
      <c s="36"/>
      <c s="179"/>
      <c s="78"/>
      <c s="38"/>
      <c s="38"/>
      <c s="38"/>
      <c s="184"/>
      <c s="185"/>
      <c s="36"/>
      <c s="78"/>
      <c s="36"/>
      <c s="36"/>
      <c s="36"/>
      <c s="188"/>
      <c s="36"/>
      <c s="36"/>
      <c s="189"/>
      <c s="15">
        <f t="shared" si="2"/>
        <v>0</v>
      </c>
    </row>
    <row r="40" spans="7:31" ht="15">
      <c r="G40" s="15">
        <f t="shared" si="0"/>
        <v>0</v>
      </c>
      <c s="71">
        <f t="shared" si="1"/>
        <v>0</v>
      </c>
      <c s="72"/>
      <c s="36"/>
      <c s="78"/>
      <c s="38"/>
      <c s="36"/>
      <c s="36"/>
      <c s="179"/>
      <c s="78"/>
      <c s="38"/>
      <c s="38"/>
      <c s="38"/>
      <c s="184"/>
      <c s="185"/>
      <c s="36"/>
      <c s="78"/>
      <c s="36"/>
      <c s="36"/>
      <c s="36"/>
      <c s="188"/>
      <c s="36"/>
      <c s="36"/>
      <c s="189"/>
      <c s="15">
        <f t="shared" si="2"/>
        <v>0</v>
      </c>
    </row>
    <row r="41" spans="7:31" ht="15">
      <c r="G41" s="15">
        <f t="shared" si="0"/>
        <v>0</v>
      </c>
      <c s="71">
        <f t="shared" si="1"/>
        <v>0</v>
      </c>
      <c s="72"/>
      <c s="36"/>
      <c s="78"/>
      <c s="38"/>
      <c s="36"/>
      <c s="36"/>
      <c s="179"/>
      <c s="78"/>
      <c s="38"/>
      <c s="38"/>
      <c s="38"/>
      <c s="184"/>
      <c s="185"/>
      <c s="36"/>
      <c s="78"/>
      <c s="36"/>
      <c s="36"/>
      <c s="36"/>
      <c s="188"/>
      <c s="36"/>
      <c s="36"/>
      <c s="189"/>
      <c s="15">
        <f t="shared" si="2"/>
        <v>0</v>
      </c>
    </row>
    <row r="42" spans="7:31" ht="15">
      <c r="G42" s="15">
        <f t="shared" si="0"/>
        <v>0</v>
      </c>
      <c s="71">
        <f t="shared" si="1"/>
        <v>0</v>
      </c>
      <c s="72"/>
      <c s="36"/>
      <c s="78"/>
      <c s="38"/>
      <c s="36"/>
      <c s="36"/>
      <c s="179"/>
      <c s="78"/>
      <c s="38"/>
      <c s="38"/>
      <c s="38"/>
      <c s="184"/>
      <c s="185"/>
      <c s="36"/>
      <c s="78"/>
      <c s="36"/>
      <c s="36"/>
      <c s="36"/>
      <c s="188"/>
      <c s="36"/>
      <c s="36"/>
      <c s="189"/>
      <c s="15">
        <f t="shared" si="2"/>
        <v>0</v>
      </c>
    </row>
    <row r="43" spans="7:31" ht="15">
      <c r="G43" s="15">
        <f t="shared" si="0"/>
        <v>0</v>
      </c>
      <c s="71">
        <f t="shared" si="1"/>
        <v>0</v>
      </c>
      <c s="72"/>
      <c s="36"/>
      <c s="78"/>
      <c s="38"/>
      <c s="36"/>
      <c s="36"/>
      <c s="179"/>
      <c s="78"/>
      <c s="38"/>
      <c s="38"/>
      <c s="38"/>
      <c s="184"/>
      <c s="185"/>
      <c s="36"/>
      <c s="78"/>
      <c s="36"/>
      <c s="36"/>
      <c s="36"/>
      <c s="188"/>
      <c s="36"/>
      <c s="36"/>
      <c s="189"/>
      <c s="15">
        <f t="shared" si="2"/>
        <v>0</v>
      </c>
    </row>
    <row r="44" spans="7:31" ht="15">
      <c r="G44" s="15">
        <f t="shared" si="0"/>
        <v>0</v>
      </c>
      <c s="71">
        <f t="shared" si="1"/>
        <v>0</v>
      </c>
      <c s="72"/>
      <c s="36"/>
      <c s="78"/>
      <c s="38"/>
      <c s="36"/>
      <c s="36"/>
      <c s="179"/>
      <c s="78"/>
      <c s="38"/>
      <c s="38"/>
      <c s="38"/>
      <c s="184"/>
      <c s="185"/>
      <c s="36"/>
      <c s="78"/>
      <c s="36"/>
      <c s="36"/>
      <c s="36"/>
      <c s="188"/>
      <c s="36"/>
      <c s="36"/>
      <c s="189"/>
      <c s="15">
        <f t="shared" si="2"/>
        <v>0</v>
      </c>
    </row>
    <row r="45" spans="7:31" ht="15">
      <c r="G45" s="15">
        <f t="shared" si="0"/>
        <v>0</v>
      </c>
      <c s="71">
        <f t="shared" si="1"/>
        <v>0</v>
      </c>
      <c s="72"/>
      <c s="36"/>
      <c s="78"/>
      <c s="38"/>
      <c s="36"/>
      <c s="36"/>
      <c s="179"/>
      <c s="78"/>
      <c s="38"/>
      <c s="38"/>
      <c s="38"/>
      <c s="184"/>
      <c s="185"/>
      <c s="36"/>
      <c s="78"/>
      <c s="36"/>
      <c s="36"/>
      <c s="36"/>
      <c s="188"/>
      <c s="36"/>
      <c s="36"/>
      <c s="189"/>
      <c s="15">
        <f t="shared" si="2"/>
        <v>0</v>
      </c>
    </row>
    <row r="46" spans="7:31" ht="15">
      <c r="G46" s="15">
        <f t="shared" si="0"/>
        <v>0</v>
      </c>
      <c s="71">
        <f t="shared" si="1"/>
        <v>0</v>
      </c>
      <c s="72"/>
      <c s="36"/>
      <c s="78"/>
      <c s="38"/>
      <c s="36"/>
      <c s="36"/>
      <c s="179"/>
      <c s="78"/>
      <c s="38"/>
      <c s="38"/>
      <c s="38"/>
      <c s="184"/>
      <c s="185"/>
      <c s="36"/>
      <c s="78"/>
      <c s="36"/>
      <c s="36"/>
      <c s="36"/>
      <c s="188"/>
      <c s="36"/>
      <c s="36"/>
      <c s="189"/>
      <c s="15">
        <f t="shared" si="2"/>
        <v>0</v>
      </c>
    </row>
    <row r="47" spans="7:31" ht="15">
      <c r="G47" s="15">
        <f t="shared" si="0"/>
        <v>0</v>
      </c>
      <c s="71">
        <f t="shared" si="1"/>
        <v>0</v>
      </c>
      <c s="72"/>
      <c s="36"/>
      <c s="78"/>
      <c s="38"/>
      <c s="36"/>
      <c s="36"/>
      <c s="179"/>
      <c s="78"/>
      <c s="38"/>
      <c s="38"/>
      <c s="38"/>
      <c s="184"/>
      <c s="185"/>
      <c s="36"/>
      <c s="78"/>
      <c s="36"/>
      <c s="36"/>
      <c s="36"/>
      <c s="188"/>
      <c s="36"/>
      <c s="36"/>
      <c s="189"/>
      <c s="15">
        <f t="shared" si="2"/>
        <v>0</v>
      </c>
    </row>
    <row r="48" spans="7:31" ht="15">
      <c r="G48" s="15">
        <f t="shared" si="0"/>
        <v>0</v>
      </c>
      <c s="71">
        <f t="shared" si="1"/>
        <v>0</v>
      </c>
      <c s="72"/>
      <c s="36"/>
      <c s="78"/>
      <c s="38"/>
      <c s="36"/>
      <c s="36"/>
      <c s="179"/>
      <c s="78"/>
      <c s="38"/>
      <c s="38"/>
      <c s="38"/>
      <c s="184"/>
      <c s="185"/>
      <c s="36"/>
      <c s="78"/>
      <c s="36"/>
      <c s="36"/>
      <c s="36"/>
      <c s="188"/>
      <c s="36"/>
      <c s="36"/>
      <c s="189"/>
      <c s="15">
        <f t="shared" si="2"/>
        <v>0</v>
      </c>
    </row>
    <row r="49" spans="7:31" ht="15">
      <c r="G49" s="15">
        <f t="shared" si="0"/>
        <v>0</v>
      </c>
      <c s="71">
        <f t="shared" si="1"/>
        <v>0</v>
      </c>
      <c s="72"/>
      <c s="36"/>
      <c s="78"/>
      <c s="38"/>
      <c s="36"/>
      <c s="36"/>
      <c s="179"/>
      <c s="78"/>
      <c s="38"/>
      <c s="38"/>
      <c s="38"/>
      <c s="184"/>
      <c s="185"/>
      <c s="36"/>
      <c s="78"/>
      <c s="36"/>
      <c s="36"/>
      <c s="36"/>
      <c s="188"/>
      <c s="36"/>
      <c s="36"/>
      <c s="189"/>
      <c s="15">
        <f t="shared" si="2"/>
        <v>0</v>
      </c>
    </row>
    <row r="50" spans="7:31" ht="15">
      <c r="G50" s="15">
        <f t="shared" si="0"/>
        <v>0</v>
      </c>
      <c s="71">
        <f t="shared" si="1"/>
        <v>0</v>
      </c>
      <c s="72"/>
      <c s="36"/>
      <c s="78"/>
      <c s="38"/>
      <c s="36"/>
      <c s="36"/>
      <c s="179"/>
      <c s="78"/>
      <c s="38"/>
      <c s="38"/>
      <c s="38"/>
      <c s="184"/>
      <c s="185"/>
      <c s="36"/>
      <c s="78"/>
      <c s="36"/>
      <c s="36"/>
      <c s="36"/>
      <c s="188"/>
      <c s="36"/>
      <c s="36"/>
      <c s="189"/>
      <c s="15">
        <f t="shared" si="2"/>
        <v>0</v>
      </c>
    </row>
    <row r="51" spans="7:31" ht="15">
      <c r="G51" s="15">
        <f t="shared" si="0"/>
        <v>0</v>
      </c>
      <c s="71">
        <f t="shared" si="1"/>
        <v>0</v>
      </c>
      <c s="72"/>
      <c s="36"/>
      <c s="78"/>
      <c s="38"/>
      <c s="36"/>
      <c s="36"/>
      <c s="179"/>
      <c s="78"/>
      <c s="38"/>
      <c s="38"/>
      <c s="38"/>
      <c s="184"/>
      <c s="185"/>
      <c s="36"/>
      <c s="78"/>
      <c s="36"/>
      <c s="36"/>
      <c s="36"/>
      <c s="188"/>
      <c s="36"/>
      <c s="36"/>
      <c s="189"/>
      <c s="15">
        <f t="shared" si="2"/>
        <v>0</v>
      </c>
    </row>
    <row r="52" spans="7:31" ht="15">
      <c r="G52" s="15">
        <f t="shared" si="0"/>
        <v>0</v>
      </c>
      <c s="71">
        <f t="shared" si="1"/>
        <v>0</v>
      </c>
      <c s="72"/>
      <c s="36"/>
      <c s="78"/>
      <c s="38"/>
      <c s="36"/>
      <c s="36"/>
      <c s="179"/>
      <c s="78"/>
      <c s="38"/>
      <c s="38"/>
      <c s="38"/>
      <c s="184"/>
      <c s="185"/>
      <c s="36"/>
      <c s="78"/>
      <c s="36"/>
      <c s="36"/>
      <c s="36"/>
      <c s="188"/>
      <c s="36"/>
      <c s="36"/>
      <c s="189"/>
      <c s="15">
        <f t="shared" si="2"/>
        <v>0</v>
      </c>
    </row>
    <row r="53" spans="7:31" ht="15">
      <c r="G53" s="15">
        <f t="shared" si="0"/>
        <v>0</v>
      </c>
      <c s="71">
        <f t="shared" si="1"/>
        <v>0</v>
      </c>
      <c s="72"/>
      <c s="36"/>
      <c s="78"/>
      <c s="38"/>
      <c s="36"/>
      <c s="36"/>
      <c s="179"/>
      <c s="78"/>
      <c s="38"/>
      <c s="38"/>
      <c s="38"/>
      <c s="184"/>
      <c s="185"/>
      <c s="36"/>
      <c s="78"/>
      <c s="36"/>
      <c s="36"/>
      <c s="36"/>
      <c s="188"/>
      <c s="36"/>
      <c s="36"/>
      <c s="189"/>
      <c s="15">
        <f t="shared" si="2"/>
        <v>0</v>
      </c>
    </row>
    <row r="54" spans="7:31" ht="15">
      <c r="G54" s="15">
        <f t="shared" si="0"/>
        <v>0</v>
      </c>
      <c s="71">
        <f t="shared" si="1"/>
        <v>0</v>
      </c>
      <c s="72"/>
      <c s="36"/>
      <c s="78"/>
      <c s="38"/>
      <c s="36"/>
      <c s="36"/>
      <c s="179"/>
      <c s="78"/>
      <c s="38"/>
      <c s="38"/>
      <c s="38"/>
      <c s="184"/>
      <c s="185"/>
      <c s="36"/>
      <c s="78"/>
      <c s="36"/>
      <c s="36"/>
      <c s="36"/>
      <c s="188"/>
      <c s="36"/>
      <c s="36"/>
      <c s="189"/>
      <c s="15">
        <f t="shared" si="2"/>
        <v>0</v>
      </c>
    </row>
    <row r="55" spans="7:31" ht="15">
      <c r="G55" s="15">
        <f t="shared" si="0"/>
        <v>0</v>
      </c>
      <c s="71">
        <f t="shared" si="1"/>
        <v>0</v>
      </c>
      <c s="72"/>
      <c s="36"/>
      <c s="78"/>
      <c s="38"/>
      <c s="36"/>
      <c s="36"/>
      <c s="179"/>
      <c s="78"/>
      <c s="38"/>
      <c s="38"/>
      <c s="38"/>
      <c s="184"/>
      <c s="185"/>
      <c s="36"/>
      <c s="78"/>
      <c s="36"/>
      <c s="36"/>
      <c s="36"/>
      <c s="188"/>
      <c s="36"/>
      <c s="36"/>
      <c s="189"/>
      <c s="15">
        <f t="shared" si="2"/>
        <v>0</v>
      </c>
    </row>
    <row r="56" spans="7:31" ht="15">
      <c r="G56" s="15">
        <f t="shared" si="0"/>
        <v>0</v>
      </c>
      <c s="71">
        <f t="shared" si="1"/>
        <v>0</v>
      </c>
      <c s="72"/>
      <c s="36"/>
      <c s="78"/>
      <c s="38"/>
      <c s="36"/>
      <c s="36"/>
      <c s="179"/>
      <c s="78"/>
      <c s="38"/>
      <c s="38"/>
      <c s="38"/>
      <c s="184"/>
      <c s="185"/>
      <c s="36"/>
      <c s="78"/>
      <c s="36"/>
      <c s="36"/>
      <c s="36"/>
      <c s="188"/>
      <c s="36"/>
      <c s="36"/>
      <c s="189"/>
      <c s="15">
        <f t="shared" si="2"/>
        <v>0</v>
      </c>
    </row>
    <row r="57" spans="7:31" ht="15">
      <c r="G57" s="15">
        <f t="shared" si="0"/>
        <v>0</v>
      </c>
      <c s="71">
        <f t="shared" si="1"/>
        <v>0</v>
      </c>
      <c s="72"/>
      <c s="36"/>
      <c s="78"/>
      <c s="38"/>
      <c s="36"/>
      <c s="36"/>
      <c s="179"/>
      <c s="78"/>
      <c s="38"/>
      <c s="38"/>
      <c s="38"/>
      <c s="184"/>
      <c s="185"/>
      <c s="36"/>
      <c s="78"/>
      <c s="36"/>
      <c s="36"/>
      <c s="36"/>
      <c s="188"/>
      <c s="36"/>
      <c s="36"/>
      <c s="189"/>
      <c s="15">
        <f t="shared" si="2"/>
        <v>0</v>
      </c>
    </row>
    <row r="58" spans="7:31" ht="15">
      <c r="G58" s="15">
        <f t="shared" si="0"/>
        <v>0</v>
      </c>
      <c s="71">
        <f t="shared" si="1"/>
        <v>0</v>
      </c>
      <c s="72"/>
      <c s="36"/>
      <c s="78"/>
      <c s="38"/>
      <c s="36"/>
      <c s="36"/>
      <c s="179"/>
      <c s="78"/>
      <c s="38"/>
      <c s="38"/>
      <c s="38"/>
      <c s="184"/>
      <c s="185"/>
      <c s="36"/>
      <c s="78"/>
      <c s="36"/>
      <c s="36"/>
      <c s="36"/>
      <c s="188"/>
      <c s="36"/>
      <c s="36"/>
      <c s="189"/>
      <c s="15">
        <f t="shared" si="2"/>
        <v>0</v>
      </c>
    </row>
    <row r="59" spans="7:31" ht="15">
      <c r="G59" s="15">
        <f t="shared" si="0"/>
        <v>0</v>
      </c>
      <c s="71">
        <f t="shared" si="1"/>
        <v>0</v>
      </c>
      <c s="72"/>
      <c s="36"/>
      <c s="78"/>
      <c s="38"/>
      <c s="36"/>
      <c s="36"/>
      <c s="179"/>
      <c s="78"/>
      <c s="38"/>
      <c s="38"/>
      <c s="38"/>
      <c s="184"/>
      <c s="185"/>
      <c s="36"/>
      <c s="78"/>
      <c s="36"/>
      <c s="36"/>
      <c s="36"/>
      <c s="188"/>
      <c s="36"/>
      <c s="36"/>
      <c s="189"/>
      <c s="15">
        <f t="shared" si="2"/>
        <v>0</v>
      </c>
    </row>
    <row r="60" spans="7:31" ht="15">
      <c r="G60" s="15">
        <f t="shared" si="0"/>
        <v>0</v>
      </c>
      <c s="71">
        <f t="shared" si="1"/>
        <v>0</v>
      </c>
      <c s="72"/>
      <c s="36"/>
      <c s="78"/>
      <c s="38"/>
      <c s="36"/>
      <c s="36"/>
      <c s="179"/>
      <c s="78"/>
      <c s="38"/>
      <c s="38"/>
      <c s="38"/>
      <c s="184"/>
      <c s="185"/>
      <c s="36"/>
      <c s="78"/>
      <c s="36"/>
      <c s="36"/>
      <c s="36"/>
      <c s="188"/>
      <c s="36"/>
      <c s="36"/>
      <c s="189"/>
      <c s="15">
        <f t="shared" si="2"/>
        <v>0</v>
      </c>
    </row>
    <row r="61" spans="7:31" ht="15">
      <c r="G61" s="15">
        <f t="shared" si="0"/>
        <v>0</v>
      </c>
      <c s="71">
        <f t="shared" si="1"/>
        <v>0</v>
      </c>
      <c s="72"/>
      <c s="36"/>
      <c s="78"/>
      <c s="38"/>
      <c s="36"/>
      <c s="36"/>
      <c s="179"/>
      <c s="78"/>
      <c s="38"/>
      <c s="38"/>
      <c s="38"/>
      <c s="184"/>
      <c s="185"/>
      <c s="36"/>
      <c s="78"/>
      <c s="36"/>
      <c s="36"/>
      <c s="36"/>
      <c s="188"/>
      <c s="36"/>
      <c s="36"/>
      <c s="189"/>
      <c s="15">
        <f t="shared" si="2"/>
        <v>0</v>
      </c>
    </row>
    <row r="62" spans="7:31" ht="15">
      <c r="G62" s="15">
        <f t="shared" si="0"/>
        <v>0</v>
      </c>
      <c s="71">
        <f t="shared" si="1"/>
        <v>0</v>
      </c>
      <c s="72"/>
      <c s="36"/>
      <c s="78"/>
      <c s="38"/>
      <c s="36"/>
      <c s="36"/>
      <c s="179"/>
      <c s="78"/>
      <c s="38"/>
      <c s="38"/>
      <c s="38"/>
      <c s="184"/>
      <c s="185"/>
      <c s="36"/>
      <c s="78"/>
      <c s="36"/>
      <c s="36"/>
      <c s="36"/>
      <c s="188"/>
      <c s="36"/>
      <c s="36"/>
      <c s="189"/>
      <c s="15">
        <f t="shared" si="2"/>
        <v>0</v>
      </c>
    </row>
    <row r="63" spans="7:31" ht="15">
      <c r="G63" s="15">
        <f t="shared" si="0"/>
        <v>0</v>
      </c>
      <c s="71">
        <f t="shared" si="1"/>
        <v>0</v>
      </c>
      <c s="72"/>
      <c s="36"/>
      <c s="78"/>
      <c s="38"/>
      <c s="36"/>
      <c s="36"/>
      <c s="179"/>
      <c s="78"/>
      <c s="38"/>
      <c s="38"/>
      <c s="38"/>
      <c s="184"/>
      <c s="185"/>
      <c s="36"/>
      <c s="78"/>
      <c s="36"/>
      <c s="36"/>
      <c s="36"/>
      <c s="188"/>
      <c s="36"/>
      <c s="36"/>
      <c s="189"/>
      <c s="15">
        <f t="shared" si="2"/>
        <v>0</v>
      </c>
    </row>
    <row r="64" spans="7:31" ht="15">
      <c r="G64" s="15">
        <f t="shared" si="0"/>
        <v>0</v>
      </c>
      <c s="71">
        <f t="shared" si="1"/>
        <v>0</v>
      </c>
      <c s="72"/>
      <c s="36"/>
      <c s="78"/>
      <c s="38"/>
      <c s="36"/>
      <c s="36"/>
      <c s="179"/>
      <c s="78"/>
      <c s="38"/>
      <c s="38"/>
      <c s="38"/>
      <c s="184"/>
      <c s="185"/>
      <c s="36"/>
      <c s="78"/>
      <c s="36"/>
      <c s="36"/>
      <c s="36"/>
      <c s="188"/>
      <c s="36"/>
      <c s="36"/>
      <c s="189"/>
      <c s="15">
        <f t="shared" si="2"/>
        <v>0</v>
      </c>
    </row>
    <row r="65" spans="7:31" ht="15">
      <c r="G65" s="15">
        <f t="shared" si="0"/>
        <v>0</v>
      </c>
      <c s="71">
        <f t="shared" si="1"/>
        <v>0</v>
      </c>
      <c s="72"/>
      <c s="36"/>
      <c s="78"/>
      <c s="38"/>
      <c s="36"/>
      <c s="36"/>
      <c s="179"/>
      <c s="78"/>
      <c s="38"/>
      <c s="38"/>
      <c s="38"/>
      <c s="184"/>
      <c s="185"/>
      <c s="36"/>
      <c s="78"/>
      <c s="36"/>
      <c s="36"/>
      <c s="36"/>
      <c s="188"/>
      <c s="36"/>
      <c s="36"/>
      <c s="189"/>
      <c s="15">
        <f t="shared" si="2"/>
        <v>0</v>
      </c>
    </row>
    <row r="66" spans="7:31" ht="15">
      <c r="G66" s="15">
        <f t="shared" si="0"/>
        <v>0</v>
      </c>
      <c s="71">
        <f t="shared" si="1"/>
        <v>0</v>
      </c>
      <c s="72"/>
      <c s="36"/>
      <c s="78"/>
      <c s="38"/>
      <c s="36"/>
      <c s="36"/>
      <c s="179"/>
      <c s="78"/>
      <c s="38"/>
      <c s="38"/>
      <c s="38"/>
      <c s="184"/>
      <c s="185"/>
      <c s="36"/>
      <c s="78"/>
      <c s="36"/>
      <c s="36"/>
      <c s="36"/>
      <c s="188"/>
      <c s="36"/>
      <c s="36"/>
      <c s="189"/>
      <c s="15">
        <f t="shared" si="2"/>
        <v>0</v>
      </c>
    </row>
    <row r="67" spans="7:31" ht="15">
      <c r="G67" s="15">
        <f t="shared" si="0"/>
        <v>0</v>
      </c>
      <c s="71">
        <f t="shared" si="1"/>
        <v>0</v>
      </c>
      <c s="72"/>
      <c s="36"/>
      <c s="78"/>
      <c s="38"/>
      <c s="36"/>
      <c s="36"/>
      <c s="179"/>
      <c s="78"/>
      <c s="38"/>
      <c s="38"/>
      <c s="38"/>
      <c s="184"/>
      <c s="185"/>
      <c s="36"/>
      <c s="78"/>
      <c s="36"/>
      <c s="36"/>
      <c s="36"/>
      <c s="188"/>
      <c s="36"/>
      <c s="36"/>
      <c s="189"/>
      <c s="15">
        <f t="shared" si="2"/>
        <v>0</v>
      </c>
    </row>
    <row r="68" spans="7:31" ht="15">
      <c r="G68" s="15">
        <f t="shared" si="0"/>
        <v>0</v>
      </c>
      <c s="71">
        <f t="shared" si="1"/>
        <v>0</v>
      </c>
      <c s="72"/>
      <c s="36"/>
      <c s="78"/>
      <c s="38"/>
      <c s="36"/>
      <c s="36"/>
      <c s="179"/>
      <c s="78"/>
      <c s="38"/>
      <c s="38"/>
      <c s="38"/>
      <c s="184"/>
      <c s="185"/>
      <c s="36"/>
      <c s="78"/>
      <c s="36"/>
      <c s="36"/>
      <c s="36"/>
      <c s="188"/>
      <c s="36"/>
      <c s="36"/>
      <c s="189"/>
      <c s="15">
        <f t="shared" si="2"/>
        <v>0</v>
      </c>
    </row>
    <row r="69" spans="7:31" ht="15">
      <c r="G69" s="15">
        <f t="shared" si="0"/>
        <v>0</v>
      </c>
      <c s="71">
        <f t="shared" si="1"/>
        <v>0</v>
      </c>
      <c s="72"/>
      <c s="36"/>
      <c s="78"/>
      <c s="38"/>
      <c s="36"/>
      <c s="36"/>
      <c s="179"/>
      <c s="78"/>
      <c s="38"/>
      <c s="38"/>
      <c s="38"/>
      <c s="184"/>
      <c s="185"/>
      <c s="36"/>
      <c s="78"/>
      <c s="36"/>
      <c s="36"/>
      <c s="36"/>
      <c s="188"/>
      <c s="36"/>
      <c s="36"/>
      <c s="189"/>
      <c s="15">
        <f t="shared" si="2"/>
        <v>0</v>
      </c>
    </row>
    <row r="70" spans="7:31" ht="15">
      <c r="G70" s="15">
        <f t="shared" si="0"/>
        <v>0</v>
      </c>
      <c s="71">
        <f t="shared" si="1"/>
        <v>0</v>
      </c>
      <c s="72"/>
      <c s="36"/>
      <c s="78"/>
      <c s="38"/>
      <c s="36"/>
      <c s="36"/>
      <c s="179"/>
      <c s="78"/>
      <c s="38"/>
      <c s="38"/>
      <c s="38"/>
      <c s="184"/>
      <c s="185"/>
      <c s="36"/>
      <c s="78"/>
      <c s="36"/>
      <c s="36"/>
      <c s="36"/>
      <c s="188"/>
      <c s="36"/>
      <c s="36"/>
      <c s="189"/>
      <c s="15">
        <f t="shared" si="2"/>
        <v>0</v>
      </c>
    </row>
    <row r="71" spans="7:31" ht="15">
      <c r="G71" s="15">
        <f t="shared" si="0"/>
        <v>0</v>
      </c>
      <c s="71">
        <f t="shared" si="1"/>
        <v>0</v>
      </c>
      <c s="72"/>
      <c s="36"/>
      <c s="78"/>
      <c s="38"/>
      <c s="36"/>
      <c s="36"/>
      <c s="179"/>
      <c s="78"/>
      <c s="38"/>
      <c s="38"/>
      <c s="38"/>
      <c s="184"/>
      <c s="185"/>
      <c s="36"/>
      <c s="78"/>
      <c s="36"/>
      <c s="36"/>
      <c s="36"/>
      <c s="188"/>
      <c s="36"/>
      <c s="36"/>
      <c s="189"/>
      <c s="15">
        <f t="shared" si="2"/>
        <v>0</v>
      </c>
    </row>
    <row r="72" spans="7:31" ht="15">
      <c r="G72" s="15">
        <f t="shared" si="0"/>
        <v>0</v>
      </c>
      <c s="71">
        <f t="shared" si="1"/>
        <v>0</v>
      </c>
      <c s="72"/>
      <c s="36"/>
      <c s="78"/>
      <c s="38"/>
      <c s="36"/>
      <c s="36"/>
      <c s="179"/>
      <c s="78"/>
      <c s="38"/>
      <c s="38"/>
      <c s="38"/>
      <c s="184"/>
      <c s="185"/>
      <c s="36"/>
      <c s="78"/>
      <c s="36"/>
      <c s="36"/>
      <c s="36"/>
      <c s="188"/>
      <c s="36"/>
      <c s="36"/>
      <c s="189"/>
      <c s="15">
        <f t="shared" si="2"/>
        <v>0</v>
      </c>
    </row>
    <row r="73" spans="7:31" ht="15">
      <c r="G73" s="15">
        <f t="shared" si="0"/>
        <v>0</v>
      </c>
      <c s="71">
        <f t="shared" si="1"/>
        <v>0</v>
      </c>
      <c s="72"/>
      <c s="36"/>
      <c s="78"/>
      <c s="38"/>
      <c s="36"/>
      <c s="36"/>
      <c s="179"/>
      <c s="78"/>
      <c s="38"/>
      <c s="38"/>
      <c s="38"/>
      <c s="184"/>
      <c s="185"/>
      <c s="36"/>
      <c s="78"/>
      <c s="36"/>
      <c s="36"/>
      <c s="36"/>
      <c s="188"/>
      <c s="36"/>
      <c s="36"/>
      <c s="189"/>
      <c s="15">
        <f t="shared" si="2"/>
        <v>0</v>
      </c>
    </row>
    <row r="74" spans="7:31" ht="15">
      <c r="G74" s="15">
        <f t="shared" si="3" ref="G74:G137">IFERROR(IF($E$12=1,(IF(H74&gt;=1,(IF(I74&gt;=$E$10,(IF(I74&lt;=$E$11,H74,0)),0)),0)),0),0)</f>
        <v>0</v>
      </c>
      <c s="71">
        <f t="shared" si="1"/>
        <v>0</v>
      </c>
      <c s="72"/>
      <c s="36"/>
      <c s="78"/>
      <c s="38"/>
      <c s="36"/>
      <c s="36"/>
      <c s="179"/>
      <c s="78"/>
      <c s="38"/>
      <c s="38"/>
      <c s="38"/>
      <c s="184"/>
      <c s="185"/>
      <c s="36"/>
      <c s="78"/>
      <c s="36"/>
      <c s="36"/>
      <c s="36"/>
      <c s="188"/>
      <c s="36"/>
      <c s="36"/>
      <c s="189"/>
      <c s="15">
        <f t="shared" si="2"/>
        <v>0</v>
      </c>
    </row>
    <row r="75" spans="7:31" ht="15">
      <c r="G75" s="15">
        <f t="shared" si="3"/>
        <v>0</v>
      </c>
      <c s="71">
        <f t="shared" si="4" ref="H75:H138">IFERROR(IF(I75&gt;=2000,(IF(LEN(J75)&gt;=3,(IF(LEN(K75)&gt;=2,H74+1,0)),0)),0),0)</f>
        <v>0</v>
      </c>
      <c s="72"/>
      <c s="36"/>
      <c s="78"/>
      <c s="38"/>
      <c s="36"/>
      <c s="36"/>
      <c s="179"/>
      <c s="78"/>
      <c s="38"/>
      <c s="38"/>
      <c s="38"/>
      <c s="184"/>
      <c s="185"/>
      <c s="36"/>
      <c s="78"/>
      <c s="36"/>
      <c s="36"/>
      <c s="36"/>
      <c s="188"/>
      <c s="36"/>
      <c s="36"/>
      <c s="189"/>
      <c s="15">
        <f t="shared" si="5" ref="AE75:AE138">IFERROR(IF(H75&gt;=1,VLOOKUP(J75,$A$1:$B$3,2,0),0),0)</f>
        <v>0</v>
      </c>
    </row>
    <row r="76" spans="7:31" ht="15">
      <c r="G76" s="15">
        <f t="shared" si="3"/>
        <v>0</v>
      </c>
      <c s="71">
        <f t="shared" si="4"/>
        <v>0</v>
      </c>
      <c s="72"/>
      <c s="36"/>
      <c s="78"/>
      <c s="38"/>
      <c s="36"/>
      <c s="36"/>
      <c s="179"/>
      <c s="78"/>
      <c s="38"/>
      <c s="38"/>
      <c s="38"/>
      <c s="184"/>
      <c s="185"/>
      <c s="36"/>
      <c s="78"/>
      <c s="36"/>
      <c s="36"/>
      <c s="36"/>
      <c s="188"/>
      <c s="36"/>
      <c s="36"/>
      <c s="189"/>
      <c s="15">
        <f t="shared" si="5"/>
        <v>0</v>
      </c>
    </row>
    <row r="77" spans="7:31" ht="15">
      <c r="G77" s="15">
        <f t="shared" si="3"/>
        <v>0</v>
      </c>
      <c s="71">
        <f t="shared" si="4"/>
        <v>0</v>
      </c>
      <c s="72"/>
      <c s="36"/>
      <c s="78"/>
      <c s="38"/>
      <c s="36"/>
      <c s="36"/>
      <c s="179"/>
      <c s="78"/>
      <c s="38"/>
      <c s="38"/>
      <c s="38"/>
      <c s="184"/>
      <c s="185"/>
      <c s="36"/>
      <c s="78"/>
      <c s="36"/>
      <c s="36"/>
      <c s="36"/>
      <c s="188"/>
      <c s="36"/>
      <c s="36"/>
      <c s="189"/>
      <c s="15">
        <f t="shared" si="5"/>
        <v>0</v>
      </c>
    </row>
    <row r="78" spans="7:31" ht="15">
      <c r="G78" s="15">
        <f t="shared" si="3"/>
        <v>0</v>
      </c>
      <c s="71">
        <f t="shared" si="4"/>
        <v>0</v>
      </c>
      <c s="72"/>
      <c s="36"/>
      <c s="78"/>
      <c s="38"/>
      <c s="36"/>
      <c s="36"/>
      <c s="179"/>
      <c s="78"/>
      <c s="38"/>
      <c s="38"/>
      <c s="38"/>
      <c s="184"/>
      <c s="185"/>
      <c s="36"/>
      <c s="78"/>
      <c s="36"/>
      <c s="36"/>
      <c s="36"/>
      <c s="188"/>
      <c s="36"/>
      <c s="36"/>
      <c s="189"/>
      <c s="15">
        <f t="shared" si="5"/>
        <v>0</v>
      </c>
    </row>
    <row r="79" spans="7:31" ht="15">
      <c r="G79" s="15">
        <f t="shared" si="3"/>
        <v>0</v>
      </c>
      <c s="71">
        <f t="shared" si="4"/>
        <v>0</v>
      </c>
      <c s="72"/>
      <c s="36"/>
      <c s="78"/>
      <c s="38"/>
      <c s="36"/>
      <c s="36"/>
      <c s="179"/>
      <c s="78"/>
      <c s="38"/>
      <c s="38"/>
      <c s="38"/>
      <c s="184"/>
      <c s="185"/>
      <c s="36"/>
      <c s="78"/>
      <c s="36"/>
      <c s="36"/>
      <c s="36"/>
      <c s="188"/>
      <c s="36"/>
      <c s="36"/>
      <c s="189"/>
      <c s="15">
        <f t="shared" si="5"/>
        <v>0</v>
      </c>
    </row>
    <row r="80" spans="7:31" ht="15">
      <c r="G80" s="15">
        <f t="shared" si="3"/>
        <v>0</v>
      </c>
      <c s="71">
        <f t="shared" si="4"/>
        <v>0</v>
      </c>
      <c s="72"/>
      <c s="36"/>
      <c s="78"/>
      <c s="38"/>
      <c s="36"/>
      <c s="36"/>
      <c s="179"/>
      <c s="78"/>
      <c s="38"/>
      <c s="38"/>
      <c s="38"/>
      <c s="184"/>
      <c s="185"/>
      <c s="36"/>
      <c s="78"/>
      <c s="36"/>
      <c s="36"/>
      <c s="36"/>
      <c s="188"/>
      <c s="36"/>
      <c s="36"/>
      <c s="189"/>
      <c s="15">
        <f t="shared" si="5"/>
        <v>0</v>
      </c>
    </row>
    <row r="81" spans="7:31" ht="15">
      <c r="G81" s="15">
        <f t="shared" si="3"/>
        <v>0</v>
      </c>
      <c s="71">
        <f t="shared" si="4"/>
        <v>0</v>
      </c>
      <c s="72"/>
      <c s="36"/>
      <c s="78"/>
      <c s="38"/>
      <c s="36"/>
      <c s="36"/>
      <c s="179"/>
      <c s="78"/>
      <c s="38"/>
      <c s="38"/>
      <c s="38"/>
      <c s="184"/>
      <c s="185"/>
      <c s="36"/>
      <c s="78"/>
      <c s="36"/>
      <c s="36"/>
      <c s="36"/>
      <c s="188"/>
      <c s="36"/>
      <c s="36"/>
      <c s="189"/>
      <c s="15">
        <f t="shared" si="5"/>
        <v>0</v>
      </c>
    </row>
    <row r="82" spans="7:31" ht="15">
      <c r="G82" s="15">
        <f t="shared" si="3"/>
        <v>0</v>
      </c>
      <c s="71">
        <f t="shared" si="4"/>
        <v>0</v>
      </c>
      <c s="72"/>
      <c s="36"/>
      <c s="78"/>
      <c s="38"/>
      <c s="36"/>
      <c s="36"/>
      <c s="179"/>
      <c s="78"/>
      <c s="38"/>
      <c s="38"/>
      <c s="38"/>
      <c s="184"/>
      <c s="185"/>
      <c s="36"/>
      <c s="78"/>
      <c s="36"/>
      <c s="36"/>
      <c s="36"/>
      <c s="188"/>
      <c s="36"/>
      <c s="36"/>
      <c s="189"/>
      <c s="15">
        <f t="shared" si="5"/>
        <v>0</v>
      </c>
    </row>
    <row r="83" spans="7:31" ht="15">
      <c r="G83" s="15">
        <f t="shared" si="3"/>
        <v>0</v>
      </c>
      <c s="71">
        <f t="shared" si="4"/>
        <v>0</v>
      </c>
      <c s="72"/>
      <c s="36"/>
      <c s="78"/>
      <c s="38"/>
      <c s="36"/>
      <c s="36"/>
      <c s="179"/>
      <c s="78"/>
      <c s="38"/>
      <c s="38"/>
      <c s="38"/>
      <c s="184"/>
      <c s="185"/>
      <c s="36"/>
      <c s="78"/>
      <c s="36"/>
      <c s="36"/>
      <c s="36"/>
      <c s="188"/>
      <c s="36"/>
      <c s="36"/>
      <c s="189"/>
      <c s="15">
        <f t="shared" si="5"/>
        <v>0</v>
      </c>
    </row>
    <row r="84" spans="7:31" ht="15">
      <c r="G84" s="15">
        <f t="shared" si="3"/>
        <v>0</v>
      </c>
      <c s="71">
        <f t="shared" si="4"/>
        <v>0</v>
      </c>
      <c s="72"/>
      <c s="36"/>
      <c s="78"/>
      <c s="38"/>
      <c s="36"/>
      <c s="36"/>
      <c s="179"/>
      <c s="78"/>
      <c s="38"/>
      <c s="38"/>
      <c s="38"/>
      <c s="184"/>
      <c s="185"/>
      <c s="36"/>
      <c s="78"/>
      <c s="36"/>
      <c s="36"/>
      <c s="36"/>
      <c s="188"/>
      <c s="36"/>
      <c s="36"/>
      <c s="189"/>
      <c s="15">
        <f t="shared" si="5"/>
        <v>0</v>
      </c>
    </row>
    <row r="85" spans="7:31" ht="15">
      <c r="G85" s="15">
        <f t="shared" si="3"/>
        <v>0</v>
      </c>
      <c s="71">
        <f t="shared" si="4"/>
        <v>0</v>
      </c>
      <c s="72"/>
      <c s="36"/>
      <c s="78"/>
      <c s="38"/>
      <c s="36"/>
      <c s="36"/>
      <c s="179"/>
      <c s="78"/>
      <c s="38"/>
      <c s="38"/>
      <c s="38"/>
      <c s="184"/>
      <c s="185"/>
      <c s="36"/>
      <c s="78"/>
      <c s="36"/>
      <c s="36"/>
      <c s="36"/>
      <c s="188"/>
      <c s="36"/>
      <c s="36"/>
      <c s="189"/>
      <c s="15">
        <f t="shared" si="5"/>
        <v>0</v>
      </c>
    </row>
    <row r="86" spans="7:31" ht="15">
      <c r="G86" s="15">
        <f t="shared" si="3"/>
        <v>0</v>
      </c>
      <c s="71">
        <f t="shared" si="4"/>
        <v>0</v>
      </c>
      <c s="72"/>
      <c s="36"/>
      <c s="78"/>
      <c s="38"/>
      <c s="36"/>
      <c s="36"/>
      <c s="179"/>
      <c s="78"/>
      <c s="38"/>
      <c s="38"/>
      <c s="38"/>
      <c s="184"/>
      <c s="185"/>
      <c s="36"/>
      <c s="78"/>
      <c s="36"/>
      <c s="36"/>
      <c s="36"/>
      <c s="188"/>
      <c s="36"/>
      <c s="36"/>
      <c s="189"/>
      <c s="15">
        <f t="shared" si="5"/>
        <v>0</v>
      </c>
    </row>
    <row r="87" spans="7:31" ht="15">
      <c r="G87" s="15">
        <f t="shared" si="3"/>
        <v>0</v>
      </c>
      <c s="71">
        <f t="shared" si="4"/>
        <v>0</v>
      </c>
      <c s="72"/>
      <c s="36"/>
      <c s="78"/>
      <c s="38"/>
      <c s="36"/>
      <c s="36"/>
      <c s="179"/>
      <c s="78"/>
      <c s="38"/>
      <c s="38"/>
      <c s="38"/>
      <c s="184"/>
      <c s="185"/>
      <c s="36"/>
      <c s="78"/>
      <c s="36"/>
      <c s="36"/>
      <c s="36"/>
      <c s="188"/>
      <c s="36"/>
      <c s="36"/>
      <c s="189"/>
      <c s="15">
        <f t="shared" si="5"/>
        <v>0</v>
      </c>
    </row>
    <row r="88" spans="7:31" ht="15">
      <c r="G88" s="15">
        <f t="shared" si="3"/>
        <v>0</v>
      </c>
      <c s="71">
        <f t="shared" si="4"/>
        <v>0</v>
      </c>
      <c s="72"/>
      <c s="36"/>
      <c s="78"/>
      <c s="38"/>
      <c s="36"/>
      <c s="36"/>
      <c s="179"/>
      <c s="78"/>
      <c s="38"/>
      <c s="38"/>
      <c s="38"/>
      <c s="184"/>
      <c s="185"/>
      <c s="36"/>
      <c s="78"/>
      <c s="36"/>
      <c s="36"/>
      <c s="36"/>
      <c s="188"/>
      <c s="36"/>
      <c s="36"/>
      <c s="189"/>
      <c s="15">
        <f t="shared" si="5"/>
        <v>0</v>
      </c>
    </row>
    <row r="89" spans="7:31" ht="15">
      <c r="G89" s="15">
        <f t="shared" si="3"/>
        <v>0</v>
      </c>
      <c s="71">
        <f t="shared" si="4"/>
        <v>0</v>
      </c>
      <c s="72"/>
      <c s="36"/>
      <c s="78"/>
      <c s="38"/>
      <c s="36"/>
      <c s="36"/>
      <c s="179"/>
      <c s="78"/>
      <c s="38"/>
      <c s="38"/>
      <c s="38"/>
      <c s="184"/>
      <c s="185"/>
      <c s="36"/>
      <c s="78"/>
      <c s="36"/>
      <c s="36"/>
      <c s="36"/>
      <c s="188"/>
      <c s="36"/>
      <c s="36"/>
      <c s="189"/>
      <c s="15">
        <f t="shared" si="5"/>
        <v>0</v>
      </c>
    </row>
    <row r="90" spans="7:31" ht="15">
      <c r="G90" s="15">
        <f t="shared" si="3"/>
        <v>0</v>
      </c>
      <c s="71">
        <f t="shared" si="4"/>
        <v>0</v>
      </c>
      <c s="72"/>
      <c s="36"/>
      <c s="78"/>
      <c s="38"/>
      <c s="36"/>
      <c s="36"/>
      <c s="179"/>
      <c s="78"/>
      <c s="38"/>
      <c s="38"/>
      <c s="38"/>
      <c s="184"/>
      <c s="185"/>
      <c s="36"/>
      <c s="78"/>
      <c s="36"/>
      <c s="36"/>
      <c s="36"/>
      <c s="188"/>
      <c s="36"/>
      <c s="36"/>
      <c s="189"/>
      <c s="15">
        <f t="shared" si="5"/>
        <v>0</v>
      </c>
    </row>
    <row r="91" spans="7:31" ht="15">
      <c r="G91" s="15">
        <f t="shared" si="3"/>
        <v>0</v>
      </c>
      <c s="71">
        <f t="shared" si="4"/>
        <v>0</v>
      </c>
      <c s="72"/>
      <c s="36"/>
      <c s="78"/>
      <c s="38"/>
      <c s="36"/>
      <c s="36"/>
      <c s="179"/>
      <c s="78"/>
      <c s="38"/>
      <c s="38"/>
      <c s="38"/>
      <c s="184"/>
      <c s="185"/>
      <c s="36"/>
      <c s="78"/>
      <c s="36"/>
      <c s="36"/>
      <c s="36"/>
      <c s="188"/>
      <c s="36"/>
      <c s="36"/>
      <c s="189"/>
      <c s="15">
        <f t="shared" si="5"/>
        <v>0</v>
      </c>
    </row>
    <row r="92" spans="7:31" ht="15">
      <c r="G92" s="15">
        <f t="shared" si="3"/>
        <v>0</v>
      </c>
      <c s="71">
        <f t="shared" si="4"/>
        <v>0</v>
      </c>
      <c s="72"/>
      <c s="36"/>
      <c s="78"/>
      <c s="38"/>
      <c s="36"/>
      <c s="36"/>
      <c s="179"/>
      <c s="78"/>
      <c s="38"/>
      <c s="38"/>
      <c s="38"/>
      <c s="184"/>
      <c s="185"/>
      <c s="36"/>
      <c s="78"/>
      <c s="36"/>
      <c s="36"/>
      <c s="36"/>
      <c s="188"/>
      <c s="36"/>
      <c s="36"/>
      <c s="189"/>
      <c s="15">
        <f t="shared" si="5"/>
        <v>0</v>
      </c>
    </row>
    <row r="93" spans="7:31" ht="15">
      <c r="G93" s="15">
        <f t="shared" si="3"/>
        <v>0</v>
      </c>
      <c s="71">
        <f t="shared" si="4"/>
        <v>0</v>
      </c>
      <c s="72"/>
      <c s="36"/>
      <c s="78"/>
      <c s="38"/>
      <c s="36"/>
      <c s="36"/>
      <c s="179"/>
      <c s="78"/>
      <c s="38"/>
      <c s="38"/>
      <c s="38"/>
      <c s="184"/>
      <c s="185"/>
      <c s="36"/>
      <c s="78"/>
      <c s="36"/>
      <c s="36"/>
      <c s="36"/>
      <c s="188"/>
      <c s="36"/>
      <c s="36"/>
      <c s="189"/>
      <c s="15">
        <f t="shared" si="5"/>
        <v>0</v>
      </c>
    </row>
    <row r="94" spans="7:31" ht="15">
      <c r="G94" s="15">
        <f t="shared" si="3"/>
        <v>0</v>
      </c>
      <c s="71">
        <f t="shared" si="4"/>
        <v>0</v>
      </c>
      <c s="72"/>
      <c s="36"/>
      <c s="78"/>
      <c s="38"/>
      <c s="36"/>
      <c s="36"/>
      <c s="179"/>
      <c s="78"/>
      <c s="38"/>
      <c s="38"/>
      <c s="38"/>
      <c s="184"/>
      <c s="185"/>
      <c s="36"/>
      <c s="78"/>
      <c s="36"/>
      <c s="36"/>
      <c s="36"/>
      <c s="188"/>
      <c s="36"/>
      <c s="36"/>
      <c s="189"/>
      <c s="15">
        <f t="shared" si="5"/>
        <v>0</v>
      </c>
    </row>
    <row r="95" spans="7:31" ht="15">
      <c r="G95" s="15">
        <f t="shared" si="3"/>
        <v>0</v>
      </c>
      <c s="71">
        <f t="shared" si="4"/>
        <v>0</v>
      </c>
      <c s="72"/>
      <c s="36"/>
      <c s="78"/>
      <c s="38"/>
      <c s="36"/>
      <c s="36"/>
      <c s="179"/>
      <c s="78"/>
      <c s="38"/>
      <c s="38"/>
      <c s="38"/>
      <c s="184"/>
      <c s="185"/>
      <c s="36"/>
      <c s="78"/>
      <c s="36"/>
      <c s="36"/>
      <c s="36"/>
      <c s="188"/>
      <c s="36"/>
      <c s="36"/>
      <c s="189"/>
      <c s="15">
        <f t="shared" si="5"/>
        <v>0</v>
      </c>
    </row>
    <row r="96" spans="7:31" ht="15">
      <c r="G96" s="15">
        <f t="shared" si="3"/>
        <v>0</v>
      </c>
      <c s="71">
        <f t="shared" si="4"/>
        <v>0</v>
      </c>
      <c s="72"/>
      <c s="36"/>
      <c s="78"/>
      <c s="38"/>
      <c s="36"/>
      <c s="36"/>
      <c s="179"/>
      <c s="78"/>
      <c s="38"/>
      <c s="38"/>
      <c s="38"/>
      <c s="184"/>
      <c s="185"/>
      <c s="36"/>
      <c s="78"/>
      <c s="36"/>
      <c s="36"/>
      <c s="36"/>
      <c s="188"/>
      <c s="36"/>
      <c s="36"/>
      <c s="189"/>
      <c s="15">
        <f t="shared" si="5"/>
        <v>0</v>
      </c>
    </row>
    <row r="97" spans="7:31" ht="15">
      <c r="G97" s="15">
        <f t="shared" si="3"/>
        <v>0</v>
      </c>
      <c s="71">
        <f t="shared" si="4"/>
        <v>0</v>
      </c>
      <c s="72"/>
      <c s="36"/>
      <c s="78"/>
      <c s="38"/>
      <c s="36"/>
      <c s="36"/>
      <c s="179"/>
      <c s="78"/>
      <c s="38"/>
      <c s="38"/>
      <c s="38"/>
      <c s="184"/>
      <c s="185"/>
      <c s="36"/>
      <c s="78"/>
      <c s="36"/>
      <c s="36"/>
      <c s="36"/>
      <c s="188"/>
      <c s="36"/>
      <c s="36"/>
      <c s="189"/>
      <c s="15">
        <f t="shared" si="5"/>
        <v>0</v>
      </c>
    </row>
    <row r="98" spans="7:31" ht="15">
      <c r="G98" s="15">
        <f t="shared" si="3"/>
        <v>0</v>
      </c>
      <c s="71">
        <f t="shared" si="4"/>
        <v>0</v>
      </c>
      <c s="72"/>
      <c s="36"/>
      <c s="78"/>
      <c s="38"/>
      <c s="36"/>
      <c s="36"/>
      <c s="179"/>
      <c s="78"/>
      <c s="38"/>
      <c s="38"/>
      <c s="38"/>
      <c s="184"/>
      <c s="185"/>
      <c s="36"/>
      <c s="78"/>
      <c s="36"/>
      <c s="36"/>
      <c s="36"/>
      <c s="188"/>
      <c s="36"/>
      <c s="36"/>
      <c s="189"/>
      <c s="15">
        <f t="shared" si="5"/>
        <v>0</v>
      </c>
    </row>
    <row r="99" spans="7:31" ht="15">
      <c r="G99" s="15">
        <f t="shared" si="3"/>
        <v>0</v>
      </c>
      <c s="71">
        <f t="shared" si="4"/>
        <v>0</v>
      </c>
      <c s="72"/>
      <c s="36"/>
      <c s="78"/>
      <c s="38"/>
      <c s="36"/>
      <c s="36"/>
      <c s="179"/>
      <c s="78"/>
      <c s="38"/>
      <c s="38"/>
      <c s="38"/>
      <c s="184"/>
      <c s="185"/>
      <c s="36"/>
      <c s="78"/>
      <c s="36"/>
      <c s="36"/>
      <c s="36"/>
      <c s="188"/>
      <c s="36"/>
      <c s="36"/>
      <c s="189"/>
      <c s="15">
        <f t="shared" si="5"/>
        <v>0</v>
      </c>
    </row>
    <row r="100" spans="7:31" ht="15">
      <c r="G100" s="15">
        <f t="shared" si="3"/>
        <v>0</v>
      </c>
      <c s="71">
        <f t="shared" si="4"/>
        <v>0</v>
      </c>
      <c s="72"/>
      <c s="36"/>
      <c s="78"/>
      <c s="38"/>
      <c s="36"/>
      <c s="36"/>
      <c s="179"/>
      <c s="78"/>
      <c s="38"/>
      <c s="38"/>
      <c s="38"/>
      <c s="184"/>
      <c s="185"/>
      <c s="36"/>
      <c s="78"/>
      <c s="36"/>
      <c s="36"/>
      <c s="36"/>
      <c s="188"/>
      <c s="36"/>
      <c s="36"/>
      <c s="189"/>
      <c s="15">
        <f t="shared" si="5"/>
        <v>0</v>
      </c>
    </row>
    <row r="101" spans="7:31" ht="15">
      <c r="G101" s="15">
        <f t="shared" si="3"/>
        <v>0</v>
      </c>
      <c s="71">
        <f t="shared" si="4"/>
        <v>0</v>
      </c>
      <c s="72"/>
      <c s="36"/>
      <c s="78"/>
      <c s="38"/>
      <c s="36"/>
      <c s="36"/>
      <c s="179"/>
      <c s="78"/>
      <c s="38"/>
      <c s="38"/>
      <c s="38"/>
      <c s="184"/>
      <c s="185"/>
      <c s="36"/>
      <c s="78"/>
      <c s="36"/>
      <c s="36"/>
      <c s="36"/>
      <c s="188"/>
      <c s="36"/>
      <c s="36"/>
      <c s="189"/>
      <c s="15">
        <f t="shared" si="5"/>
        <v>0</v>
      </c>
    </row>
    <row r="102" spans="7:31" ht="15">
      <c r="G102" s="15">
        <f t="shared" si="3"/>
        <v>0</v>
      </c>
      <c s="71">
        <f t="shared" si="4"/>
        <v>0</v>
      </c>
      <c s="72"/>
      <c s="36"/>
      <c s="78"/>
      <c s="38"/>
      <c s="36"/>
      <c s="36"/>
      <c s="179"/>
      <c s="78"/>
      <c s="38"/>
      <c s="38"/>
      <c s="38"/>
      <c s="184"/>
      <c s="185"/>
      <c s="36"/>
      <c s="78"/>
      <c s="36"/>
      <c s="36"/>
      <c s="36"/>
      <c s="188"/>
      <c s="36"/>
      <c s="36"/>
      <c s="189"/>
      <c s="15">
        <f t="shared" si="5"/>
        <v>0</v>
      </c>
    </row>
    <row r="103" spans="7:31" ht="15">
      <c r="G103" s="15">
        <f t="shared" si="3"/>
        <v>0</v>
      </c>
      <c s="71">
        <f t="shared" si="4"/>
        <v>0</v>
      </c>
      <c s="72"/>
      <c s="36"/>
      <c s="78"/>
      <c s="38"/>
      <c s="36"/>
      <c s="36"/>
      <c s="179"/>
      <c s="78"/>
      <c s="38"/>
      <c s="38"/>
      <c s="38"/>
      <c s="184"/>
      <c s="185"/>
      <c s="36"/>
      <c s="78"/>
      <c s="36"/>
      <c s="36"/>
      <c s="36"/>
      <c s="188"/>
      <c s="36"/>
      <c s="36"/>
      <c s="189"/>
      <c s="15">
        <f t="shared" si="5"/>
        <v>0</v>
      </c>
    </row>
    <row r="104" spans="7:31" ht="15">
      <c r="G104" s="15">
        <f t="shared" si="3"/>
        <v>0</v>
      </c>
      <c s="71">
        <f t="shared" si="4"/>
        <v>0</v>
      </c>
      <c s="72"/>
      <c s="36"/>
      <c s="78"/>
      <c s="38"/>
      <c s="36"/>
      <c s="36"/>
      <c s="179"/>
      <c s="78"/>
      <c s="38"/>
      <c s="38"/>
      <c s="38"/>
      <c s="184"/>
      <c s="185"/>
      <c s="36"/>
      <c s="78"/>
      <c s="36"/>
      <c s="36"/>
      <c s="36"/>
      <c s="188"/>
      <c s="36"/>
      <c s="36"/>
      <c s="189"/>
      <c s="15">
        <f t="shared" si="5"/>
        <v>0</v>
      </c>
    </row>
    <row r="105" spans="7:31" ht="15">
      <c r="G105" s="15">
        <f t="shared" si="3"/>
        <v>0</v>
      </c>
      <c s="71">
        <f t="shared" si="4"/>
        <v>0</v>
      </c>
      <c s="72"/>
      <c s="36"/>
      <c s="78"/>
      <c s="38"/>
      <c s="36"/>
      <c s="36"/>
      <c s="179"/>
      <c s="78"/>
      <c s="38"/>
      <c s="38"/>
      <c s="38"/>
      <c s="184"/>
      <c s="185"/>
      <c s="36"/>
      <c s="78"/>
      <c s="36"/>
      <c s="36"/>
      <c s="36"/>
      <c s="188"/>
      <c s="36"/>
      <c s="36"/>
      <c s="189"/>
      <c s="15">
        <f t="shared" si="5"/>
        <v>0</v>
      </c>
    </row>
    <row r="106" spans="7:31" ht="15">
      <c r="G106" s="15">
        <f t="shared" si="3"/>
        <v>0</v>
      </c>
      <c s="71">
        <f t="shared" si="4"/>
        <v>0</v>
      </c>
      <c s="72"/>
      <c s="36"/>
      <c s="78"/>
      <c s="38"/>
      <c s="36"/>
      <c s="36"/>
      <c s="179"/>
      <c s="78"/>
      <c s="38"/>
      <c s="38"/>
      <c s="38"/>
      <c s="184"/>
      <c s="185"/>
      <c s="36"/>
      <c s="78"/>
      <c s="36"/>
      <c s="36"/>
      <c s="36"/>
      <c s="188"/>
      <c s="36"/>
      <c s="36"/>
      <c s="189"/>
      <c s="15">
        <f t="shared" si="5"/>
        <v>0</v>
      </c>
    </row>
    <row r="107" spans="7:31" ht="15">
      <c r="G107" s="15">
        <f t="shared" si="3"/>
        <v>0</v>
      </c>
      <c s="71">
        <f t="shared" si="4"/>
        <v>0</v>
      </c>
      <c s="72"/>
      <c s="36"/>
      <c s="78"/>
      <c s="38"/>
      <c s="36"/>
      <c s="36"/>
      <c s="179"/>
      <c s="78"/>
      <c s="38"/>
      <c s="38"/>
      <c s="38"/>
      <c s="184"/>
      <c s="185"/>
      <c s="36"/>
      <c s="78"/>
      <c s="36"/>
      <c s="36"/>
      <c s="36"/>
      <c s="188"/>
      <c s="36"/>
      <c s="36"/>
      <c s="189"/>
      <c s="15">
        <f t="shared" si="5"/>
        <v>0</v>
      </c>
    </row>
    <row r="108" spans="7:31" ht="15">
      <c r="G108" s="15">
        <f t="shared" si="3"/>
        <v>0</v>
      </c>
      <c s="71">
        <f t="shared" si="4"/>
        <v>0</v>
      </c>
      <c s="72"/>
      <c s="36"/>
      <c s="78"/>
      <c s="38"/>
      <c s="36"/>
      <c s="36"/>
      <c s="179"/>
      <c s="78"/>
      <c s="38"/>
      <c s="38"/>
      <c s="38"/>
      <c s="184"/>
      <c s="185"/>
      <c s="36"/>
      <c s="78"/>
      <c s="36"/>
      <c s="36"/>
      <c s="36"/>
      <c s="188"/>
      <c s="36"/>
      <c s="36"/>
      <c s="189"/>
      <c s="15">
        <f t="shared" si="5"/>
        <v>0</v>
      </c>
    </row>
    <row r="109" spans="7:31" ht="15">
      <c r="G109" s="15">
        <f t="shared" si="3"/>
        <v>0</v>
      </c>
      <c s="71">
        <f t="shared" si="4"/>
        <v>0</v>
      </c>
      <c s="72"/>
      <c s="36"/>
      <c s="78"/>
      <c s="38"/>
      <c s="36"/>
      <c s="36"/>
      <c s="179"/>
      <c s="78"/>
      <c s="38"/>
      <c s="38"/>
      <c s="38"/>
      <c s="184"/>
      <c s="185"/>
      <c s="36"/>
      <c s="78"/>
      <c s="36"/>
      <c s="36"/>
      <c s="36"/>
      <c s="188"/>
      <c s="36"/>
      <c s="36"/>
      <c s="189"/>
      <c s="15">
        <f t="shared" si="5"/>
        <v>0</v>
      </c>
    </row>
    <row r="110" spans="7:31" ht="15">
      <c r="G110" s="15">
        <f t="shared" si="3"/>
        <v>0</v>
      </c>
      <c s="71">
        <f t="shared" si="4"/>
        <v>0</v>
      </c>
      <c s="72"/>
      <c s="36"/>
      <c s="78"/>
      <c s="38"/>
      <c s="36"/>
      <c s="36"/>
      <c s="179"/>
      <c s="78"/>
      <c s="38"/>
      <c s="38"/>
      <c s="38"/>
      <c s="184"/>
      <c s="185"/>
      <c s="36"/>
      <c s="78"/>
      <c s="36"/>
      <c s="36"/>
      <c s="36"/>
      <c s="188"/>
      <c s="36"/>
      <c s="36"/>
      <c s="189"/>
      <c s="15">
        <f t="shared" si="5"/>
        <v>0</v>
      </c>
    </row>
    <row r="111" spans="7:31" ht="15">
      <c r="G111" s="15">
        <f t="shared" si="3"/>
        <v>0</v>
      </c>
      <c s="71">
        <f t="shared" si="4"/>
        <v>0</v>
      </c>
      <c s="72"/>
      <c s="36"/>
      <c s="78"/>
      <c s="38"/>
      <c s="36"/>
      <c s="36"/>
      <c s="179"/>
      <c s="78"/>
      <c s="38"/>
      <c s="38"/>
      <c s="38"/>
      <c s="184"/>
      <c s="185"/>
      <c s="36"/>
      <c s="78"/>
      <c s="36"/>
      <c s="36"/>
      <c s="36"/>
      <c s="188"/>
      <c s="36"/>
      <c s="36"/>
      <c s="189"/>
      <c s="15">
        <f t="shared" si="5"/>
        <v>0</v>
      </c>
    </row>
    <row r="112" spans="7:31" ht="15">
      <c r="G112" s="15">
        <f t="shared" si="3"/>
        <v>0</v>
      </c>
      <c s="71">
        <f t="shared" si="4"/>
        <v>0</v>
      </c>
      <c s="72"/>
      <c s="36"/>
      <c s="78"/>
      <c s="38"/>
      <c s="36"/>
      <c s="36"/>
      <c s="179"/>
      <c s="78"/>
      <c s="38"/>
      <c s="38"/>
      <c s="38"/>
      <c s="184"/>
      <c s="185"/>
      <c s="36"/>
      <c s="78"/>
      <c s="36"/>
      <c s="36"/>
      <c s="36"/>
      <c s="188"/>
      <c s="36"/>
      <c s="36"/>
      <c s="189"/>
      <c s="15">
        <f t="shared" si="5"/>
        <v>0</v>
      </c>
    </row>
    <row r="113" spans="7:31" ht="15">
      <c r="G113" s="15">
        <f t="shared" si="3"/>
        <v>0</v>
      </c>
      <c s="71">
        <f t="shared" si="4"/>
        <v>0</v>
      </c>
      <c s="72"/>
      <c s="36"/>
      <c s="78"/>
      <c s="38"/>
      <c s="36"/>
      <c s="36"/>
      <c s="179"/>
      <c s="78"/>
      <c s="38"/>
      <c s="38"/>
      <c s="38"/>
      <c s="184"/>
      <c s="185"/>
      <c s="36"/>
      <c s="78"/>
      <c s="36"/>
      <c s="36"/>
      <c s="36"/>
      <c s="188"/>
      <c s="36"/>
      <c s="36"/>
      <c s="189"/>
      <c s="15">
        <f t="shared" si="5"/>
        <v>0</v>
      </c>
    </row>
    <row r="114" spans="7:31" ht="15">
      <c r="G114" s="15">
        <f t="shared" si="3"/>
        <v>0</v>
      </c>
      <c s="71">
        <f t="shared" si="4"/>
        <v>0</v>
      </c>
      <c s="72"/>
      <c s="36"/>
      <c s="78"/>
      <c s="38"/>
      <c s="36"/>
      <c s="36"/>
      <c s="179"/>
      <c s="78"/>
      <c s="38"/>
      <c s="38"/>
      <c s="38"/>
      <c s="184"/>
      <c s="185"/>
      <c s="36"/>
      <c s="78"/>
      <c s="36"/>
      <c s="36"/>
      <c s="36"/>
      <c s="188"/>
      <c s="36"/>
      <c s="36"/>
      <c s="189"/>
      <c s="15">
        <f t="shared" si="5"/>
        <v>0</v>
      </c>
    </row>
    <row r="115" spans="7:31" ht="15">
      <c r="G115" s="15">
        <f t="shared" si="3"/>
        <v>0</v>
      </c>
      <c s="71">
        <f t="shared" si="4"/>
        <v>0</v>
      </c>
      <c s="72"/>
      <c s="36"/>
      <c s="78"/>
      <c s="38"/>
      <c s="36"/>
      <c s="36"/>
      <c s="179"/>
      <c s="78"/>
      <c s="38"/>
      <c s="38"/>
      <c s="38"/>
      <c s="184"/>
      <c s="185"/>
      <c s="36"/>
      <c s="78"/>
      <c s="36"/>
      <c s="36"/>
      <c s="36"/>
      <c s="188"/>
      <c s="36"/>
      <c s="36"/>
      <c s="189"/>
      <c s="15">
        <f t="shared" si="5"/>
        <v>0</v>
      </c>
    </row>
    <row r="116" spans="7:31" ht="15">
      <c r="G116" s="15">
        <f t="shared" si="3"/>
        <v>0</v>
      </c>
      <c s="71">
        <f t="shared" si="4"/>
        <v>0</v>
      </c>
      <c s="72"/>
      <c s="36"/>
      <c s="78"/>
      <c s="38"/>
      <c s="36"/>
      <c s="36"/>
      <c s="179"/>
      <c s="78"/>
      <c s="38"/>
      <c s="38"/>
      <c s="38"/>
      <c s="184"/>
      <c s="185"/>
      <c s="36"/>
      <c s="78"/>
      <c s="36"/>
      <c s="36"/>
      <c s="36"/>
      <c s="188"/>
      <c s="36"/>
      <c s="36"/>
      <c s="189"/>
      <c s="15">
        <f t="shared" si="5"/>
        <v>0</v>
      </c>
    </row>
    <row r="117" spans="7:31" ht="15">
      <c r="G117" s="15">
        <f t="shared" si="3"/>
        <v>0</v>
      </c>
      <c s="71">
        <f t="shared" si="4"/>
        <v>0</v>
      </c>
      <c s="72"/>
      <c s="36"/>
      <c s="78"/>
      <c s="38"/>
      <c s="36"/>
      <c s="36"/>
      <c s="179"/>
      <c s="78"/>
      <c s="38"/>
      <c s="38"/>
      <c s="38"/>
      <c s="184"/>
      <c s="185"/>
      <c s="36"/>
      <c s="78"/>
      <c s="36"/>
      <c s="36"/>
      <c s="36"/>
      <c s="188"/>
      <c s="36"/>
      <c s="36"/>
      <c s="189"/>
      <c s="15">
        <f t="shared" si="5"/>
        <v>0</v>
      </c>
    </row>
    <row r="118" spans="7:31" ht="15">
      <c r="G118" s="15">
        <f t="shared" si="3"/>
        <v>0</v>
      </c>
      <c s="71">
        <f t="shared" si="4"/>
        <v>0</v>
      </c>
      <c s="72"/>
      <c s="36"/>
      <c s="78"/>
      <c s="38"/>
      <c s="36"/>
      <c s="36"/>
      <c s="179"/>
      <c s="78"/>
      <c s="38"/>
      <c s="38"/>
      <c s="38"/>
      <c s="184"/>
      <c s="185"/>
      <c s="36"/>
      <c s="78"/>
      <c s="36"/>
      <c s="36"/>
      <c s="36"/>
      <c s="188"/>
      <c s="36"/>
      <c s="36"/>
      <c s="189"/>
      <c s="15">
        <f t="shared" si="5"/>
        <v>0</v>
      </c>
    </row>
    <row r="119" spans="7:31" ht="15">
      <c r="G119" s="15">
        <f t="shared" si="3"/>
        <v>0</v>
      </c>
      <c s="71">
        <f t="shared" si="4"/>
        <v>0</v>
      </c>
      <c s="72"/>
      <c s="36"/>
      <c s="78"/>
      <c s="38"/>
      <c s="36"/>
      <c s="36"/>
      <c s="179"/>
      <c s="78"/>
      <c s="38"/>
      <c s="38"/>
      <c s="38"/>
      <c s="184"/>
      <c s="185"/>
      <c s="36"/>
      <c s="78"/>
      <c s="36"/>
      <c s="36"/>
      <c s="36"/>
      <c s="188"/>
      <c s="36"/>
      <c s="36"/>
      <c s="189"/>
      <c s="15">
        <f t="shared" si="5"/>
        <v>0</v>
      </c>
    </row>
    <row r="120" spans="7:31" ht="15">
      <c r="G120" s="15">
        <f t="shared" si="3"/>
        <v>0</v>
      </c>
      <c s="71">
        <f t="shared" si="4"/>
        <v>0</v>
      </c>
      <c s="72"/>
      <c s="36"/>
      <c s="78"/>
      <c s="38"/>
      <c s="36"/>
      <c s="36"/>
      <c s="179"/>
      <c s="78"/>
      <c s="38"/>
      <c s="38"/>
      <c s="38"/>
      <c s="184"/>
      <c s="185"/>
      <c s="36"/>
      <c s="78"/>
      <c s="36"/>
      <c s="36"/>
      <c s="36"/>
      <c s="188"/>
      <c s="36"/>
      <c s="36"/>
      <c s="189"/>
      <c s="15">
        <f t="shared" si="5"/>
        <v>0</v>
      </c>
    </row>
    <row r="121" spans="7:31" ht="15">
      <c r="G121" s="15">
        <f t="shared" si="3"/>
        <v>0</v>
      </c>
      <c s="71">
        <f t="shared" si="4"/>
        <v>0</v>
      </c>
      <c s="72"/>
      <c s="36"/>
      <c s="78"/>
      <c s="38"/>
      <c s="36"/>
      <c s="36"/>
      <c s="179"/>
      <c s="78"/>
      <c s="38"/>
      <c s="38"/>
      <c s="38"/>
      <c s="184"/>
      <c s="185"/>
      <c s="36"/>
      <c s="78"/>
      <c s="36"/>
      <c s="36"/>
      <c s="36"/>
      <c s="188"/>
      <c s="36"/>
      <c s="36"/>
      <c s="189"/>
      <c s="15">
        <f t="shared" si="5"/>
        <v>0</v>
      </c>
    </row>
    <row r="122" spans="7:31" ht="15">
      <c r="G122" s="15">
        <f t="shared" si="3"/>
        <v>0</v>
      </c>
      <c s="71">
        <f t="shared" si="4"/>
        <v>0</v>
      </c>
      <c s="72"/>
      <c s="36"/>
      <c s="78"/>
      <c s="38"/>
      <c s="36"/>
      <c s="36"/>
      <c s="179"/>
      <c s="78"/>
      <c s="38"/>
      <c s="38"/>
      <c s="38"/>
      <c s="184"/>
      <c s="185"/>
      <c s="36"/>
      <c s="78"/>
      <c s="36"/>
      <c s="36"/>
      <c s="36"/>
      <c s="188"/>
      <c s="36"/>
      <c s="36"/>
      <c s="189"/>
      <c s="15">
        <f t="shared" si="5"/>
        <v>0</v>
      </c>
    </row>
    <row r="123" spans="7:31" ht="15">
      <c r="G123" s="15">
        <f t="shared" si="3"/>
        <v>0</v>
      </c>
      <c s="71">
        <f t="shared" si="4"/>
        <v>0</v>
      </c>
      <c s="72"/>
      <c s="36"/>
      <c s="78"/>
      <c s="38"/>
      <c s="36"/>
      <c s="36"/>
      <c s="179"/>
      <c s="78"/>
      <c s="38"/>
      <c s="38"/>
      <c s="38"/>
      <c s="184"/>
      <c s="185"/>
      <c s="36"/>
      <c s="78"/>
      <c s="36"/>
      <c s="36"/>
      <c s="36"/>
      <c s="188"/>
      <c s="36"/>
      <c s="36"/>
      <c s="189"/>
      <c s="15">
        <f t="shared" si="5"/>
        <v>0</v>
      </c>
    </row>
    <row r="124" spans="7:31" ht="15">
      <c r="G124" s="15">
        <f t="shared" si="3"/>
        <v>0</v>
      </c>
      <c s="71">
        <f t="shared" si="4"/>
        <v>0</v>
      </c>
      <c s="72"/>
      <c s="36"/>
      <c s="78"/>
      <c s="38"/>
      <c s="36"/>
      <c s="36"/>
      <c s="179"/>
      <c s="78"/>
      <c s="38"/>
      <c s="38"/>
      <c s="38"/>
      <c s="184"/>
      <c s="185"/>
      <c s="36"/>
      <c s="78"/>
      <c s="36"/>
      <c s="36"/>
      <c s="36"/>
      <c s="188"/>
      <c s="36"/>
      <c s="36"/>
      <c s="189"/>
      <c s="15">
        <f t="shared" si="5"/>
        <v>0</v>
      </c>
    </row>
    <row r="125" spans="7:31" ht="15">
      <c r="G125" s="15">
        <f t="shared" si="3"/>
        <v>0</v>
      </c>
      <c s="71">
        <f t="shared" si="4"/>
        <v>0</v>
      </c>
      <c s="72"/>
      <c s="36"/>
      <c s="78"/>
      <c s="38"/>
      <c s="36"/>
      <c s="36"/>
      <c s="179"/>
      <c s="78"/>
      <c s="38"/>
      <c s="38"/>
      <c s="38"/>
      <c s="184"/>
      <c s="185"/>
      <c s="36"/>
      <c s="78"/>
      <c s="36"/>
      <c s="36"/>
      <c s="36"/>
      <c s="188"/>
      <c s="36"/>
      <c s="36"/>
      <c s="189"/>
      <c s="15">
        <f t="shared" si="5"/>
        <v>0</v>
      </c>
    </row>
    <row r="126" spans="7:31" ht="15">
      <c r="G126" s="15">
        <f t="shared" si="3"/>
        <v>0</v>
      </c>
      <c s="71">
        <f t="shared" si="4"/>
        <v>0</v>
      </c>
      <c s="72"/>
      <c s="36"/>
      <c s="78"/>
      <c s="38"/>
      <c s="36"/>
      <c s="36"/>
      <c s="179"/>
      <c s="78"/>
      <c s="38"/>
      <c s="38"/>
      <c s="38"/>
      <c s="184"/>
      <c s="185"/>
      <c s="36"/>
      <c s="78"/>
      <c s="36"/>
      <c s="36"/>
      <c s="36"/>
      <c s="188"/>
      <c s="36"/>
      <c s="36"/>
      <c s="189"/>
      <c s="15">
        <f t="shared" si="5"/>
        <v>0</v>
      </c>
    </row>
    <row r="127" spans="7:31" ht="15">
      <c r="G127" s="15">
        <f t="shared" si="3"/>
        <v>0</v>
      </c>
      <c s="71">
        <f t="shared" si="4"/>
        <v>0</v>
      </c>
      <c s="72"/>
      <c s="36"/>
      <c s="78"/>
      <c s="38"/>
      <c s="36"/>
      <c s="36"/>
      <c s="179"/>
      <c s="78"/>
      <c s="38"/>
      <c s="38"/>
      <c s="38"/>
      <c s="184"/>
      <c s="185"/>
      <c s="36"/>
      <c s="78"/>
      <c s="36"/>
      <c s="36"/>
      <c s="36"/>
      <c s="188"/>
      <c s="36"/>
      <c s="36"/>
      <c s="189"/>
      <c s="15">
        <f t="shared" si="5"/>
        <v>0</v>
      </c>
    </row>
    <row r="128" spans="7:31" ht="15">
      <c r="G128" s="15">
        <f t="shared" si="3"/>
        <v>0</v>
      </c>
      <c s="71">
        <f t="shared" si="4"/>
        <v>0</v>
      </c>
      <c s="72"/>
      <c s="36"/>
      <c s="78"/>
      <c s="38"/>
      <c s="36"/>
      <c s="36"/>
      <c s="179"/>
      <c s="78"/>
      <c s="38"/>
      <c s="38"/>
      <c s="38"/>
      <c s="184"/>
      <c s="185"/>
      <c s="36"/>
      <c s="78"/>
      <c s="36"/>
      <c s="36"/>
      <c s="36"/>
      <c s="188"/>
      <c s="36"/>
      <c s="36"/>
      <c s="189"/>
      <c s="15">
        <f t="shared" si="5"/>
        <v>0</v>
      </c>
    </row>
    <row r="129" spans="7:31" ht="15">
      <c r="G129" s="15">
        <f t="shared" si="3"/>
        <v>0</v>
      </c>
      <c s="71">
        <f t="shared" si="4"/>
        <v>0</v>
      </c>
      <c s="72"/>
      <c s="36"/>
      <c s="78"/>
      <c s="38"/>
      <c s="36"/>
      <c s="36"/>
      <c s="179"/>
      <c s="78"/>
      <c s="38"/>
      <c s="38"/>
      <c s="38"/>
      <c s="184"/>
      <c s="185"/>
      <c s="36"/>
      <c s="78"/>
      <c s="36"/>
      <c s="36"/>
      <c s="36"/>
      <c s="188"/>
      <c s="36"/>
      <c s="36"/>
      <c s="189"/>
      <c s="15">
        <f t="shared" si="5"/>
        <v>0</v>
      </c>
    </row>
    <row r="130" spans="7:31" ht="15">
      <c r="G130" s="15">
        <f t="shared" si="3"/>
        <v>0</v>
      </c>
      <c s="71">
        <f t="shared" si="4"/>
        <v>0</v>
      </c>
      <c s="72"/>
      <c s="36"/>
      <c s="78"/>
      <c s="38"/>
      <c s="36"/>
      <c s="36"/>
      <c s="179"/>
      <c s="78"/>
      <c s="38"/>
      <c s="38"/>
      <c s="38"/>
      <c s="184"/>
      <c s="185"/>
      <c s="36"/>
      <c s="78"/>
      <c s="36"/>
      <c s="36"/>
      <c s="36"/>
      <c s="188"/>
      <c s="36"/>
      <c s="36"/>
      <c s="189"/>
      <c s="15">
        <f t="shared" si="5"/>
        <v>0</v>
      </c>
    </row>
    <row r="131" spans="7:31" ht="15">
      <c r="G131" s="15">
        <f t="shared" si="3"/>
        <v>0</v>
      </c>
      <c s="71">
        <f t="shared" si="4"/>
        <v>0</v>
      </c>
      <c s="72"/>
      <c s="36"/>
      <c s="78"/>
      <c s="38"/>
      <c s="36"/>
      <c s="36"/>
      <c s="179"/>
      <c s="78"/>
      <c s="38"/>
      <c s="38"/>
      <c s="38"/>
      <c s="184"/>
      <c s="185"/>
      <c s="36"/>
      <c s="78"/>
      <c s="36"/>
      <c s="36"/>
      <c s="36"/>
      <c s="188"/>
      <c s="36"/>
      <c s="36"/>
      <c s="189"/>
      <c s="15">
        <f t="shared" si="5"/>
        <v>0</v>
      </c>
    </row>
    <row r="132" spans="7:31" ht="15">
      <c r="G132" s="15">
        <f t="shared" si="3"/>
        <v>0</v>
      </c>
      <c s="71">
        <f t="shared" si="4"/>
        <v>0</v>
      </c>
      <c s="72"/>
      <c s="36"/>
      <c s="78"/>
      <c s="38"/>
      <c s="36"/>
      <c s="36"/>
      <c s="179"/>
      <c s="78"/>
      <c s="38"/>
      <c s="38"/>
      <c s="38"/>
      <c s="184"/>
      <c s="185"/>
      <c s="36"/>
      <c s="78"/>
      <c s="36"/>
      <c s="36"/>
      <c s="36"/>
      <c s="188"/>
      <c s="36"/>
      <c s="36"/>
      <c s="189"/>
      <c s="15">
        <f t="shared" si="5"/>
        <v>0</v>
      </c>
    </row>
    <row r="133" spans="7:31" ht="15">
      <c r="G133" s="15">
        <f t="shared" si="3"/>
        <v>0</v>
      </c>
      <c s="71">
        <f t="shared" si="4"/>
        <v>0</v>
      </c>
      <c s="72"/>
      <c s="36"/>
      <c s="78"/>
      <c s="38"/>
      <c s="36"/>
      <c s="36"/>
      <c s="179"/>
      <c s="78"/>
      <c s="38"/>
      <c s="38"/>
      <c s="38"/>
      <c s="184"/>
      <c s="185"/>
      <c s="36"/>
      <c s="78"/>
      <c s="36"/>
      <c s="36"/>
      <c s="36"/>
      <c s="188"/>
      <c s="36"/>
      <c s="36"/>
      <c s="189"/>
      <c s="15">
        <f t="shared" si="5"/>
        <v>0</v>
      </c>
    </row>
    <row r="134" spans="7:31" ht="15">
      <c r="G134" s="15">
        <f t="shared" si="3"/>
        <v>0</v>
      </c>
      <c s="71">
        <f t="shared" si="4"/>
        <v>0</v>
      </c>
      <c s="72"/>
      <c s="36"/>
      <c s="78"/>
      <c s="38"/>
      <c s="36"/>
      <c s="36"/>
      <c s="179"/>
      <c s="78"/>
      <c s="38"/>
      <c s="38"/>
      <c s="38"/>
      <c s="184"/>
      <c s="185"/>
      <c s="36"/>
      <c s="78"/>
      <c s="36"/>
      <c s="36"/>
      <c s="36"/>
      <c s="188"/>
      <c s="36"/>
      <c s="36"/>
      <c s="189"/>
      <c s="15">
        <f t="shared" si="5"/>
        <v>0</v>
      </c>
    </row>
    <row r="135" spans="7:31" ht="15">
      <c r="G135" s="15">
        <f t="shared" si="3"/>
        <v>0</v>
      </c>
      <c s="71">
        <f t="shared" si="4"/>
        <v>0</v>
      </c>
      <c s="72"/>
      <c s="36"/>
      <c s="78"/>
      <c s="38"/>
      <c s="36"/>
      <c s="36"/>
      <c s="179"/>
      <c s="78"/>
      <c s="38"/>
      <c s="38"/>
      <c s="38"/>
      <c s="184"/>
      <c s="185"/>
      <c s="36"/>
      <c s="78"/>
      <c s="36"/>
      <c s="36"/>
      <c s="36"/>
      <c s="188"/>
      <c s="36"/>
      <c s="36"/>
      <c s="189"/>
      <c s="15">
        <f t="shared" si="5"/>
        <v>0</v>
      </c>
    </row>
    <row r="136" spans="7:31" ht="15">
      <c r="G136" s="15">
        <f t="shared" si="3"/>
        <v>0</v>
      </c>
      <c s="71">
        <f t="shared" si="4"/>
        <v>0</v>
      </c>
      <c s="72"/>
      <c s="36"/>
      <c s="78"/>
      <c s="38"/>
      <c s="36"/>
      <c s="36"/>
      <c s="179"/>
      <c s="78"/>
      <c s="38"/>
      <c s="38"/>
      <c s="38"/>
      <c s="184"/>
      <c s="185"/>
      <c s="36"/>
      <c s="78"/>
      <c s="36"/>
      <c s="36"/>
      <c s="36"/>
      <c s="188"/>
      <c s="36"/>
      <c s="36"/>
      <c s="189"/>
      <c s="15">
        <f t="shared" si="5"/>
        <v>0</v>
      </c>
    </row>
    <row r="137" spans="7:31" ht="15">
      <c r="G137" s="15">
        <f t="shared" si="3"/>
        <v>0</v>
      </c>
      <c s="71">
        <f t="shared" si="4"/>
        <v>0</v>
      </c>
      <c s="72"/>
      <c s="36"/>
      <c s="78"/>
      <c s="38"/>
      <c s="36"/>
      <c s="36"/>
      <c s="179"/>
      <c s="78"/>
      <c s="38"/>
      <c s="38"/>
      <c s="38"/>
      <c s="184"/>
      <c s="185"/>
      <c s="36"/>
      <c s="78"/>
      <c s="36"/>
      <c s="36"/>
      <c s="36"/>
      <c s="188"/>
      <c s="36"/>
      <c s="36"/>
      <c s="189"/>
      <c s="15">
        <f t="shared" si="5"/>
        <v>0</v>
      </c>
    </row>
    <row r="138" spans="7:31" ht="15">
      <c r="G138" s="15">
        <f t="shared" si="6" ref="G138:G201">IFERROR(IF($E$12=1,(IF(H138&gt;=1,(IF(I138&gt;=$E$10,(IF(I138&lt;=$E$11,H138,0)),0)),0)),0),0)</f>
        <v>0</v>
      </c>
      <c s="71">
        <f t="shared" si="4"/>
        <v>0</v>
      </c>
      <c s="72"/>
      <c s="36"/>
      <c s="78"/>
      <c s="38"/>
      <c s="36"/>
      <c s="36"/>
      <c s="179"/>
      <c s="78"/>
      <c s="38"/>
      <c s="38"/>
      <c s="38"/>
      <c s="184"/>
      <c s="185"/>
      <c s="36"/>
      <c s="78"/>
      <c s="36"/>
      <c s="36"/>
      <c s="36"/>
      <c s="188"/>
      <c s="36"/>
      <c s="36"/>
      <c s="189"/>
      <c s="15">
        <f t="shared" si="5"/>
        <v>0</v>
      </c>
    </row>
    <row r="139" spans="7:31" ht="15">
      <c r="G139" s="15">
        <f t="shared" si="6"/>
        <v>0</v>
      </c>
      <c s="71">
        <f t="shared" si="7" ref="H139:H202">IFERROR(IF(I139&gt;=2000,(IF(LEN(J139)&gt;=3,(IF(LEN(K139)&gt;=2,H138+1,0)),0)),0),0)</f>
        <v>0</v>
      </c>
      <c s="72"/>
      <c s="36"/>
      <c s="78"/>
      <c s="38"/>
      <c s="36"/>
      <c s="36"/>
      <c s="179"/>
      <c s="78"/>
      <c s="38"/>
      <c s="38"/>
      <c s="38"/>
      <c s="184"/>
      <c s="185"/>
      <c s="36"/>
      <c s="78"/>
      <c s="36"/>
      <c s="36"/>
      <c s="36"/>
      <c s="188"/>
      <c s="36"/>
      <c s="36"/>
      <c s="189"/>
      <c s="15">
        <f t="shared" si="8" ref="AE139:AE202">IFERROR(IF(H139&gt;=1,VLOOKUP(J139,$A$1:$B$3,2,0),0),0)</f>
        <v>0</v>
      </c>
    </row>
    <row r="140" spans="7:31" ht="15">
      <c r="G140" s="15">
        <f t="shared" si="6"/>
        <v>0</v>
      </c>
      <c s="71">
        <f t="shared" si="7"/>
        <v>0</v>
      </c>
      <c s="72"/>
      <c s="36"/>
      <c s="78"/>
      <c s="38"/>
      <c s="36"/>
      <c s="36"/>
      <c s="179"/>
      <c s="78"/>
      <c s="38"/>
      <c s="38"/>
      <c s="38"/>
      <c s="184"/>
      <c s="185"/>
      <c s="36"/>
      <c s="78"/>
      <c s="36"/>
      <c s="36"/>
      <c s="36"/>
      <c s="188"/>
      <c s="36"/>
      <c s="36"/>
      <c s="189"/>
      <c s="15">
        <f t="shared" si="8"/>
        <v>0</v>
      </c>
    </row>
    <row r="141" spans="7:31" ht="15">
      <c r="G141" s="15">
        <f t="shared" si="6"/>
        <v>0</v>
      </c>
      <c s="71">
        <f t="shared" si="7"/>
        <v>0</v>
      </c>
      <c s="72"/>
      <c s="36"/>
      <c s="78"/>
      <c s="38"/>
      <c s="36"/>
      <c s="36"/>
      <c s="179"/>
      <c s="78"/>
      <c s="38"/>
      <c s="38"/>
      <c s="38"/>
      <c s="184"/>
      <c s="185"/>
      <c s="36"/>
      <c s="78"/>
      <c s="36"/>
      <c s="36"/>
      <c s="36"/>
      <c s="188"/>
      <c s="36"/>
      <c s="36"/>
      <c s="189"/>
      <c s="15">
        <f t="shared" si="8"/>
        <v>0</v>
      </c>
    </row>
    <row r="142" spans="7:31" ht="15">
      <c r="G142" s="15">
        <f t="shared" si="6"/>
        <v>0</v>
      </c>
      <c s="71">
        <f t="shared" si="7"/>
        <v>0</v>
      </c>
      <c s="72"/>
      <c s="36"/>
      <c s="78"/>
      <c s="38"/>
      <c s="36"/>
      <c s="36"/>
      <c s="179"/>
      <c s="78"/>
      <c s="38"/>
      <c s="38"/>
      <c s="38"/>
      <c s="184"/>
      <c s="185"/>
      <c s="36"/>
      <c s="78"/>
      <c s="36"/>
      <c s="36"/>
      <c s="36"/>
      <c s="188"/>
      <c s="36"/>
      <c s="36"/>
      <c s="189"/>
      <c s="15">
        <f t="shared" si="8"/>
        <v>0</v>
      </c>
    </row>
    <row r="143" spans="7:31" ht="15">
      <c r="G143" s="15">
        <f t="shared" si="6"/>
        <v>0</v>
      </c>
      <c s="71">
        <f t="shared" si="7"/>
        <v>0</v>
      </c>
      <c s="72"/>
      <c s="36"/>
      <c s="78"/>
      <c s="38"/>
      <c s="36"/>
      <c s="36"/>
      <c s="179"/>
      <c s="78"/>
      <c s="38"/>
      <c s="38"/>
      <c s="38"/>
      <c s="184"/>
      <c s="185"/>
      <c s="36"/>
      <c s="78"/>
      <c s="36"/>
      <c s="36"/>
      <c s="36"/>
      <c s="188"/>
      <c s="36"/>
      <c s="36"/>
      <c s="189"/>
      <c s="15">
        <f t="shared" si="8"/>
        <v>0</v>
      </c>
    </row>
    <row r="144" spans="7:31" ht="15">
      <c r="G144" s="15">
        <f t="shared" si="6"/>
        <v>0</v>
      </c>
      <c s="71">
        <f t="shared" si="7"/>
        <v>0</v>
      </c>
      <c s="72"/>
      <c s="36"/>
      <c s="78"/>
      <c s="38"/>
      <c s="36"/>
      <c s="36"/>
      <c s="179"/>
      <c s="78"/>
      <c s="38"/>
      <c s="38"/>
      <c s="38"/>
      <c s="184"/>
      <c s="185"/>
      <c s="36"/>
      <c s="78"/>
      <c s="36"/>
      <c s="36"/>
      <c s="36"/>
      <c s="188"/>
      <c s="36"/>
      <c s="36"/>
      <c s="189"/>
      <c s="15">
        <f t="shared" si="8"/>
        <v>0</v>
      </c>
    </row>
    <row r="145" spans="7:31" ht="15">
      <c r="G145" s="15">
        <f t="shared" si="6"/>
        <v>0</v>
      </c>
      <c s="71">
        <f t="shared" si="7"/>
        <v>0</v>
      </c>
      <c s="72"/>
      <c s="36"/>
      <c s="78"/>
      <c s="38"/>
      <c s="36"/>
      <c s="36"/>
      <c s="179"/>
      <c s="78"/>
      <c s="38"/>
      <c s="38"/>
      <c s="38"/>
      <c s="184"/>
      <c s="185"/>
      <c s="36"/>
      <c s="78"/>
      <c s="36"/>
      <c s="36"/>
      <c s="36"/>
      <c s="188"/>
      <c s="36"/>
      <c s="36"/>
      <c s="189"/>
      <c s="15">
        <f t="shared" si="8"/>
        <v>0</v>
      </c>
    </row>
    <row r="146" spans="7:31" ht="15">
      <c r="G146" s="15">
        <f t="shared" si="6"/>
        <v>0</v>
      </c>
      <c s="71">
        <f t="shared" si="7"/>
        <v>0</v>
      </c>
      <c s="72"/>
      <c s="36"/>
      <c s="78"/>
      <c s="38"/>
      <c s="36"/>
      <c s="36"/>
      <c s="179"/>
      <c s="78"/>
      <c s="38"/>
      <c s="38"/>
      <c s="38"/>
      <c s="184"/>
      <c s="185"/>
      <c s="36"/>
      <c s="78"/>
      <c s="36"/>
      <c s="36"/>
      <c s="36"/>
      <c s="188"/>
      <c s="36"/>
      <c s="36"/>
      <c s="189"/>
      <c s="15">
        <f t="shared" si="8"/>
        <v>0</v>
      </c>
    </row>
    <row r="147" spans="7:31" ht="15">
      <c r="G147" s="15">
        <f t="shared" si="6"/>
        <v>0</v>
      </c>
      <c s="71">
        <f t="shared" si="7"/>
        <v>0</v>
      </c>
      <c s="72"/>
      <c s="36"/>
      <c s="78"/>
      <c s="38"/>
      <c s="36"/>
      <c s="36"/>
      <c s="179"/>
      <c s="78"/>
      <c s="38"/>
      <c s="38"/>
      <c s="38"/>
      <c s="184"/>
      <c s="185"/>
      <c s="36"/>
      <c s="78"/>
      <c s="36"/>
      <c s="36"/>
      <c s="36"/>
      <c s="188"/>
      <c s="36"/>
      <c s="36"/>
      <c s="189"/>
      <c s="15">
        <f t="shared" si="8"/>
        <v>0</v>
      </c>
    </row>
    <row r="148" spans="7:31" ht="15">
      <c r="G148" s="15">
        <f t="shared" si="6"/>
        <v>0</v>
      </c>
      <c s="71">
        <f t="shared" si="7"/>
        <v>0</v>
      </c>
      <c s="72"/>
      <c s="36"/>
      <c s="78"/>
      <c s="38"/>
      <c s="36"/>
      <c s="36"/>
      <c s="179"/>
      <c s="78"/>
      <c s="38"/>
      <c s="38"/>
      <c s="38"/>
      <c s="184"/>
      <c s="185"/>
      <c s="36"/>
      <c s="78"/>
      <c s="36"/>
      <c s="36"/>
      <c s="36"/>
      <c s="188"/>
      <c s="36"/>
      <c s="36"/>
      <c s="189"/>
      <c s="15">
        <f t="shared" si="8"/>
        <v>0</v>
      </c>
    </row>
    <row r="149" spans="7:31" ht="15">
      <c r="G149" s="15">
        <f t="shared" si="6"/>
        <v>0</v>
      </c>
      <c s="71">
        <f t="shared" si="7"/>
        <v>0</v>
      </c>
      <c s="72"/>
      <c s="36"/>
      <c s="78"/>
      <c s="38"/>
      <c s="36"/>
      <c s="36"/>
      <c s="179"/>
      <c s="78"/>
      <c s="38"/>
      <c s="38"/>
      <c s="38"/>
      <c s="184"/>
      <c s="185"/>
      <c s="36"/>
      <c s="78"/>
      <c s="36"/>
      <c s="36"/>
      <c s="36"/>
      <c s="188"/>
      <c s="36"/>
      <c s="36"/>
      <c s="189"/>
      <c s="15">
        <f t="shared" si="8"/>
        <v>0</v>
      </c>
    </row>
    <row r="150" spans="7:31" ht="15">
      <c r="G150" s="15">
        <f t="shared" si="6"/>
        <v>0</v>
      </c>
      <c s="71">
        <f t="shared" si="7"/>
        <v>0</v>
      </c>
      <c s="72"/>
      <c s="36"/>
      <c s="78"/>
      <c s="38"/>
      <c s="36"/>
      <c s="36"/>
      <c s="179"/>
      <c s="78"/>
      <c s="38"/>
      <c s="38"/>
      <c s="38"/>
      <c s="184"/>
      <c s="185"/>
      <c s="36"/>
      <c s="78"/>
      <c s="36"/>
      <c s="36"/>
      <c s="36"/>
      <c s="188"/>
      <c s="36"/>
      <c s="36"/>
      <c s="189"/>
      <c s="15">
        <f t="shared" si="8"/>
        <v>0</v>
      </c>
    </row>
    <row r="151" spans="7:31" ht="15">
      <c r="G151" s="15">
        <f t="shared" si="6"/>
        <v>0</v>
      </c>
      <c s="71">
        <f t="shared" si="7"/>
        <v>0</v>
      </c>
      <c s="72"/>
      <c s="36"/>
      <c s="78"/>
      <c s="38"/>
      <c s="36"/>
      <c s="36"/>
      <c s="179"/>
      <c s="78"/>
      <c s="38"/>
      <c s="38"/>
      <c s="38"/>
      <c s="184"/>
      <c s="185"/>
      <c s="36"/>
      <c s="78"/>
      <c s="36"/>
      <c s="36"/>
      <c s="36"/>
      <c s="188"/>
      <c s="36"/>
      <c s="36"/>
      <c s="189"/>
      <c s="15">
        <f t="shared" si="8"/>
        <v>0</v>
      </c>
    </row>
    <row r="152" spans="7:31" ht="15">
      <c r="G152" s="15">
        <f t="shared" si="6"/>
        <v>0</v>
      </c>
      <c s="71">
        <f t="shared" si="7"/>
        <v>0</v>
      </c>
      <c s="72"/>
      <c s="36"/>
      <c s="78"/>
      <c s="38"/>
      <c s="36"/>
      <c s="36"/>
      <c s="179"/>
      <c s="78"/>
      <c s="38"/>
      <c s="38"/>
      <c s="38"/>
      <c s="184"/>
      <c s="185"/>
      <c s="36"/>
      <c s="78"/>
      <c s="36"/>
      <c s="36"/>
      <c s="36"/>
      <c s="188"/>
      <c s="36"/>
      <c s="36"/>
      <c s="189"/>
      <c s="15">
        <f t="shared" si="8"/>
        <v>0</v>
      </c>
    </row>
    <row r="153" spans="7:31" ht="15">
      <c r="G153" s="15">
        <f t="shared" si="6"/>
        <v>0</v>
      </c>
      <c s="71">
        <f t="shared" si="7"/>
        <v>0</v>
      </c>
      <c s="72"/>
      <c s="36"/>
      <c s="78"/>
      <c s="38"/>
      <c s="36"/>
      <c s="36"/>
      <c s="179"/>
      <c s="78"/>
      <c s="38"/>
      <c s="36"/>
      <c s="38"/>
      <c s="184"/>
      <c s="185"/>
      <c s="36"/>
      <c s="78"/>
      <c s="36"/>
      <c s="36"/>
      <c s="36"/>
      <c s="188"/>
      <c s="36"/>
      <c s="36"/>
      <c s="189"/>
      <c s="15">
        <f t="shared" si="8"/>
        <v>0</v>
      </c>
    </row>
    <row r="154" spans="7:31" ht="15">
      <c r="G154" s="15">
        <f t="shared" si="6"/>
        <v>0</v>
      </c>
      <c s="71">
        <f t="shared" si="7"/>
        <v>0</v>
      </c>
      <c s="72"/>
      <c s="36"/>
      <c s="78"/>
      <c s="38"/>
      <c s="36"/>
      <c s="36"/>
      <c s="179"/>
      <c s="78"/>
      <c s="38"/>
      <c s="36"/>
      <c s="38"/>
      <c s="184"/>
      <c s="185"/>
      <c s="36"/>
      <c s="78"/>
      <c s="36"/>
      <c s="36"/>
      <c s="36"/>
      <c s="188"/>
      <c s="36"/>
      <c s="36"/>
      <c s="189"/>
      <c s="15">
        <f t="shared" si="8"/>
        <v>0</v>
      </c>
    </row>
    <row r="155" spans="7:31" ht="15">
      <c r="G155" s="15">
        <f t="shared" si="6"/>
        <v>0</v>
      </c>
      <c s="71">
        <f t="shared" si="7"/>
        <v>0</v>
      </c>
      <c s="72"/>
      <c s="36"/>
      <c s="78"/>
      <c s="38"/>
      <c s="36"/>
      <c s="36"/>
      <c s="179"/>
      <c s="78"/>
      <c s="38"/>
      <c s="36"/>
      <c s="38"/>
      <c s="184"/>
      <c s="185"/>
      <c s="36"/>
      <c s="78"/>
      <c s="36"/>
      <c s="36"/>
      <c s="36"/>
      <c s="188"/>
      <c s="36"/>
      <c s="36"/>
      <c s="189"/>
      <c s="15">
        <f t="shared" si="8"/>
        <v>0</v>
      </c>
    </row>
    <row r="156" spans="7:31" ht="15">
      <c r="G156" s="15">
        <f t="shared" si="6"/>
        <v>0</v>
      </c>
      <c s="71">
        <f t="shared" si="7"/>
        <v>0</v>
      </c>
      <c s="72"/>
      <c s="36"/>
      <c s="78"/>
      <c s="38"/>
      <c s="36"/>
      <c s="36"/>
      <c s="179"/>
      <c s="78"/>
      <c s="38"/>
      <c s="36"/>
      <c s="38"/>
      <c s="184"/>
      <c s="185"/>
      <c s="36"/>
      <c s="78"/>
      <c s="36"/>
      <c s="36"/>
      <c s="36"/>
      <c s="188"/>
      <c s="36"/>
      <c s="36"/>
      <c s="189"/>
      <c s="15">
        <f t="shared" si="8"/>
        <v>0</v>
      </c>
    </row>
    <row r="157" spans="7:31" ht="15">
      <c r="G157" s="15">
        <f t="shared" si="6"/>
        <v>0</v>
      </c>
      <c s="71">
        <f t="shared" si="7"/>
        <v>0</v>
      </c>
      <c s="72"/>
      <c s="36"/>
      <c s="78"/>
      <c s="38"/>
      <c s="36"/>
      <c s="36"/>
      <c s="179"/>
      <c s="78"/>
      <c s="38"/>
      <c s="36"/>
      <c s="38"/>
      <c s="184"/>
      <c s="185"/>
      <c s="36"/>
      <c s="78"/>
      <c s="36"/>
      <c s="36"/>
      <c s="36"/>
      <c s="188"/>
      <c s="36"/>
      <c s="36"/>
      <c s="189"/>
      <c s="15">
        <f t="shared" si="8"/>
        <v>0</v>
      </c>
    </row>
    <row r="158" spans="7:31" ht="15">
      <c r="G158" s="15">
        <f t="shared" si="6"/>
        <v>0</v>
      </c>
      <c s="71">
        <f t="shared" si="7"/>
        <v>0</v>
      </c>
      <c s="72"/>
      <c s="36"/>
      <c s="78"/>
      <c s="38"/>
      <c s="36"/>
      <c s="36"/>
      <c s="179"/>
      <c s="78"/>
      <c s="38"/>
      <c s="36"/>
      <c s="38"/>
      <c s="184"/>
      <c s="185"/>
      <c s="36"/>
      <c s="78"/>
      <c s="36"/>
      <c s="36"/>
      <c s="36"/>
      <c s="188"/>
      <c s="36"/>
      <c s="36"/>
      <c s="189"/>
      <c s="15">
        <f t="shared" si="8"/>
        <v>0</v>
      </c>
    </row>
    <row r="159" spans="7:31" ht="15">
      <c r="G159" s="15">
        <f t="shared" si="6"/>
        <v>0</v>
      </c>
      <c s="71">
        <f t="shared" si="7"/>
        <v>0</v>
      </c>
      <c s="72"/>
      <c s="36"/>
      <c s="78"/>
      <c s="38"/>
      <c s="36"/>
      <c s="36"/>
      <c s="179"/>
      <c s="78"/>
      <c s="38"/>
      <c s="36"/>
      <c s="38"/>
      <c s="184"/>
      <c s="185"/>
      <c s="36"/>
      <c s="78"/>
      <c s="36"/>
      <c s="36"/>
      <c s="36"/>
      <c s="188"/>
      <c s="36"/>
      <c s="36"/>
      <c s="189"/>
      <c s="15">
        <f t="shared" si="8"/>
        <v>0</v>
      </c>
    </row>
    <row r="160" spans="7:31" ht="15">
      <c r="G160" s="15">
        <f t="shared" si="6"/>
        <v>0</v>
      </c>
      <c s="71">
        <f t="shared" si="7"/>
        <v>0</v>
      </c>
      <c s="72"/>
      <c s="36"/>
      <c s="78"/>
      <c s="38"/>
      <c s="36"/>
      <c s="36"/>
      <c s="179"/>
      <c s="78"/>
      <c s="38"/>
      <c s="36"/>
      <c s="38"/>
      <c s="184"/>
      <c s="185"/>
      <c s="36"/>
      <c s="78"/>
      <c s="36"/>
      <c s="36"/>
      <c s="36"/>
      <c s="188"/>
      <c s="36"/>
      <c s="36"/>
      <c s="189"/>
      <c s="15">
        <f t="shared" si="8"/>
        <v>0</v>
      </c>
    </row>
    <row r="161" spans="7:31" ht="15">
      <c r="G161" s="15">
        <f t="shared" si="6"/>
        <v>0</v>
      </c>
      <c s="71">
        <f t="shared" si="7"/>
        <v>0</v>
      </c>
      <c s="72"/>
      <c s="36"/>
      <c s="78"/>
      <c s="38"/>
      <c s="36"/>
      <c s="36"/>
      <c s="179"/>
      <c s="78"/>
      <c s="38"/>
      <c s="36"/>
      <c s="38"/>
      <c s="184"/>
      <c s="185"/>
      <c s="36"/>
      <c s="78"/>
      <c s="36"/>
      <c s="36"/>
      <c s="36"/>
      <c s="188"/>
      <c s="36"/>
      <c s="36"/>
      <c s="189"/>
      <c s="15">
        <f t="shared" si="8"/>
        <v>0</v>
      </c>
    </row>
    <row r="162" spans="7:31" ht="15">
      <c r="G162" s="15">
        <f t="shared" si="6"/>
        <v>0</v>
      </c>
      <c s="71">
        <f t="shared" si="7"/>
        <v>0</v>
      </c>
      <c s="72"/>
      <c s="36"/>
      <c s="78"/>
      <c s="38"/>
      <c s="36"/>
      <c s="36"/>
      <c s="179"/>
      <c s="78"/>
      <c s="38"/>
      <c s="36"/>
      <c s="38"/>
      <c s="184"/>
      <c s="185"/>
      <c s="36"/>
      <c s="78"/>
      <c s="36"/>
      <c s="36"/>
      <c s="36"/>
      <c s="188"/>
      <c s="36"/>
      <c s="36"/>
      <c s="189"/>
      <c s="15">
        <f t="shared" si="8"/>
        <v>0</v>
      </c>
    </row>
    <row r="163" spans="7:31" ht="15">
      <c r="G163" s="15">
        <f t="shared" si="6"/>
        <v>0</v>
      </c>
      <c s="71">
        <f t="shared" si="7"/>
        <v>0</v>
      </c>
      <c s="72"/>
      <c s="36"/>
      <c s="78"/>
      <c s="38"/>
      <c s="36"/>
      <c s="36"/>
      <c s="179"/>
      <c s="78"/>
      <c s="38"/>
      <c s="36"/>
      <c s="38"/>
      <c s="184"/>
      <c s="185"/>
      <c s="36"/>
      <c s="78"/>
      <c s="36"/>
      <c s="36"/>
      <c s="36"/>
      <c s="188"/>
      <c s="36"/>
      <c s="36"/>
      <c s="189"/>
      <c s="15">
        <f t="shared" si="8"/>
        <v>0</v>
      </c>
    </row>
    <row r="164" spans="7:31" ht="15">
      <c r="G164" s="15">
        <f t="shared" si="6"/>
        <v>0</v>
      </c>
      <c s="71">
        <f t="shared" si="7"/>
        <v>0</v>
      </c>
      <c s="72"/>
      <c s="36"/>
      <c s="78"/>
      <c s="38"/>
      <c s="36"/>
      <c s="36"/>
      <c s="179"/>
      <c s="78"/>
      <c s="38"/>
      <c s="36"/>
      <c s="38"/>
      <c s="184"/>
      <c s="185"/>
      <c s="36"/>
      <c s="78"/>
      <c s="36"/>
      <c s="36"/>
      <c s="36"/>
      <c s="188"/>
      <c s="36"/>
      <c s="36"/>
      <c s="189"/>
      <c s="15">
        <f t="shared" si="8"/>
        <v>0</v>
      </c>
    </row>
    <row r="165" spans="7:31" ht="15">
      <c r="G165" s="15">
        <f t="shared" si="6"/>
        <v>0</v>
      </c>
      <c s="71">
        <f t="shared" si="7"/>
        <v>0</v>
      </c>
      <c s="72"/>
      <c s="36"/>
      <c s="78"/>
      <c s="38"/>
      <c s="36"/>
      <c s="36"/>
      <c s="179"/>
      <c s="78"/>
      <c s="38"/>
      <c s="36"/>
      <c s="38"/>
      <c s="184"/>
      <c s="185"/>
      <c s="36"/>
      <c s="78"/>
      <c s="36"/>
      <c s="36"/>
      <c s="36"/>
      <c s="188"/>
      <c s="36"/>
      <c s="36"/>
      <c s="189"/>
      <c s="15">
        <f t="shared" si="8"/>
        <v>0</v>
      </c>
    </row>
    <row r="166" spans="7:31" ht="15">
      <c r="G166" s="15">
        <f t="shared" si="6"/>
        <v>0</v>
      </c>
      <c s="71">
        <f t="shared" si="7"/>
        <v>0</v>
      </c>
      <c s="72"/>
      <c s="36"/>
      <c s="78"/>
      <c s="38"/>
      <c s="36"/>
      <c s="36"/>
      <c s="179"/>
      <c s="78"/>
      <c s="38"/>
      <c s="36"/>
      <c s="38"/>
      <c s="184"/>
      <c s="185"/>
      <c s="36"/>
      <c s="78"/>
      <c s="36"/>
      <c s="36"/>
      <c s="36"/>
      <c s="188"/>
      <c s="36"/>
      <c s="36"/>
      <c s="189"/>
      <c s="15">
        <f t="shared" si="8"/>
        <v>0</v>
      </c>
    </row>
    <row r="167" spans="7:31" ht="15">
      <c r="G167" s="15">
        <f t="shared" si="6"/>
        <v>0</v>
      </c>
      <c s="71">
        <f t="shared" si="7"/>
        <v>0</v>
      </c>
      <c s="72"/>
      <c s="36"/>
      <c s="78"/>
      <c s="38"/>
      <c s="36"/>
      <c s="36"/>
      <c s="179"/>
      <c s="78"/>
      <c s="38"/>
      <c s="36"/>
      <c s="38"/>
      <c s="184"/>
      <c s="185"/>
      <c s="36"/>
      <c s="78"/>
      <c s="36"/>
      <c s="36"/>
      <c s="36"/>
      <c s="188"/>
      <c s="36"/>
      <c s="36"/>
      <c s="189"/>
      <c s="15">
        <f t="shared" si="8"/>
        <v>0</v>
      </c>
    </row>
    <row r="168" spans="7:31" ht="15">
      <c r="G168" s="15">
        <f t="shared" si="6"/>
        <v>0</v>
      </c>
      <c s="71">
        <f t="shared" si="7"/>
        <v>0</v>
      </c>
      <c s="72"/>
      <c s="36"/>
      <c s="78"/>
      <c s="38"/>
      <c s="36"/>
      <c s="36"/>
      <c s="179"/>
      <c s="78"/>
      <c s="38"/>
      <c s="36"/>
      <c s="38"/>
      <c s="184"/>
      <c s="185"/>
      <c s="36"/>
      <c s="78"/>
      <c s="36"/>
      <c s="36"/>
      <c s="36"/>
      <c s="188"/>
      <c s="36"/>
      <c s="36"/>
      <c s="189"/>
      <c s="15">
        <f t="shared" si="8"/>
        <v>0</v>
      </c>
    </row>
    <row r="169" spans="7:31" ht="15">
      <c r="G169" s="15">
        <f t="shared" si="6"/>
        <v>0</v>
      </c>
      <c s="71">
        <f t="shared" si="7"/>
        <v>0</v>
      </c>
      <c s="72"/>
      <c s="36"/>
      <c s="78"/>
      <c s="38"/>
      <c s="36"/>
      <c s="36"/>
      <c s="179"/>
      <c s="78"/>
      <c s="38"/>
      <c s="36"/>
      <c s="38"/>
      <c s="184"/>
      <c s="185"/>
      <c s="36"/>
      <c s="78"/>
      <c s="36"/>
      <c s="36"/>
      <c s="36"/>
      <c s="188"/>
      <c s="36"/>
      <c s="36"/>
      <c s="189"/>
      <c s="15">
        <f t="shared" si="8"/>
        <v>0</v>
      </c>
    </row>
    <row r="170" spans="7:31" ht="15">
      <c r="G170" s="15">
        <f t="shared" si="6"/>
        <v>0</v>
      </c>
      <c s="71">
        <f t="shared" si="7"/>
        <v>0</v>
      </c>
      <c s="72"/>
      <c s="36"/>
      <c s="78"/>
      <c s="38"/>
      <c s="36"/>
      <c s="36"/>
      <c s="179"/>
      <c s="78"/>
      <c s="38"/>
      <c s="36"/>
      <c s="38"/>
      <c s="184"/>
      <c s="185"/>
      <c s="36"/>
      <c s="78"/>
      <c s="36"/>
      <c s="36"/>
      <c s="36"/>
      <c s="188"/>
      <c s="36"/>
      <c s="36"/>
      <c s="189"/>
      <c s="15">
        <f t="shared" si="8"/>
        <v>0</v>
      </c>
    </row>
    <row r="171" spans="7:31" ht="15">
      <c r="G171" s="15">
        <f t="shared" si="6"/>
        <v>0</v>
      </c>
      <c s="71">
        <f t="shared" si="7"/>
        <v>0</v>
      </c>
      <c s="72"/>
      <c s="36"/>
      <c s="78"/>
      <c s="38"/>
      <c s="36"/>
      <c s="36"/>
      <c s="179"/>
      <c s="78"/>
      <c s="38"/>
      <c s="36"/>
      <c s="38"/>
      <c s="184"/>
      <c s="185"/>
      <c s="36"/>
      <c s="78"/>
      <c s="36"/>
      <c s="36"/>
      <c s="36"/>
      <c s="188"/>
      <c s="36"/>
      <c s="36"/>
      <c s="189"/>
      <c s="15">
        <f t="shared" si="8"/>
        <v>0</v>
      </c>
    </row>
    <row r="172" spans="7:31" ht="15">
      <c r="G172" s="15">
        <f t="shared" si="6"/>
        <v>0</v>
      </c>
      <c s="71">
        <f t="shared" si="7"/>
        <v>0</v>
      </c>
      <c s="72"/>
      <c s="36"/>
      <c s="78"/>
      <c s="38"/>
      <c s="36"/>
      <c s="36"/>
      <c s="179"/>
      <c s="78"/>
      <c s="38"/>
      <c s="36"/>
      <c s="38"/>
      <c s="184"/>
      <c s="185"/>
      <c s="36"/>
      <c s="78"/>
      <c s="36"/>
      <c s="36"/>
      <c s="36"/>
      <c s="188"/>
      <c s="36"/>
      <c s="36"/>
      <c s="189"/>
      <c s="15">
        <f t="shared" si="8"/>
        <v>0</v>
      </c>
    </row>
    <row r="173" spans="7:31" ht="15">
      <c r="G173" s="15">
        <f t="shared" si="6"/>
        <v>0</v>
      </c>
      <c s="71">
        <f t="shared" si="7"/>
        <v>0</v>
      </c>
      <c s="72"/>
      <c s="36"/>
      <c s="78"/>
      <c s="38"/>
      <c s="36"/>
      <c s="36"/>
      <c s="179"/>
      <c s="78"/>
      <c s="38"/>
      <c s="36"/>
      <c s="38"/>
      <c s="184"/>
      <c s="185"/>
      <c s="36"/>
      <c s="78"/>
      <c s="36"/>
      <c s="36"/>
      <c s="36"/>
      <c s="188"/>
      <c s="36"/>
      <c s="36"/>
      <c s="189"/>
      <c s="15">
        <f t="shared" si="8"/>
        <v>0</v>
      </c>
    </row>
    <row r="174" spans="7:31" ht="15">
      <c r="G174" s="15">
        <f t="shared" si="6"/>
        <v>0</v>
      </c>
      <c s="71">
        <f t="shared" si="7"/>
        <v>0</v>
      </c>
      <c s="72"/>
      <c s="36"/>
      <c s="78"/>
      <c s="38"/>
      <c s="36"/>
      <c s="36"/>
      <c s="179"/>
      <c s="78"/>
      <c s="38"/>
      <c s="36"/>
      <c s="38"/>
      <c s="184"/>
      <c s="185"/>
      <c s="36"/>
      <c s="78"/>
      <c s="36"/>
      <c s="36"/>
      <c s="36"/>
      <c s="188"/>
      <c s="36"/>
      <c s="36"/>
      <c s="189"/>
      <c s="15">
        <f t="shared" si="8"/>
        <v>0</v>
      </c>
    </row>
    <row r="175" spans="7:31" ht="15">
      <c r="G175" s="15">
        <f t="shared" si="6"/>
        <v>0</v>
      </c>
      <c s="71">
        <f t="shared" si="7"/>
        <v>0</v>
      </c>
      <c s="72"/>
      <c s="36"/>
      <c s="78"/>
      <c s="38"/>
      <c s="36"/>
      <c s="36"/>
      <c s="179"/>
      <c s="78"/>
      <c s="38"/>
      <c s="36"/>
      <c s="38"/>
      <c s="184"/>
      <c s="185"/>
      <c s="36"/>
      <c s="78"/>
      <c s="36"/>
      <c s="36"/>
      <c s="36"/>
      <c s="188"/>
      <c s="36"/>
      <c s="36"/>
      <c s="189"/>
      <c s="15">
        <f t="shared" si="8"/>
        <v>0</v>
      </c>
    </row>
    <row r="176" spans="7:31" ht="15">
      <c r="G176" s="15">
        <f t="shared" si="6"/>
        <v>0</v>
      </c>
      <c s="71">
        <f t="shared" si="7"/>
        <v>0</v>
      </c>
      <c s="72"/>
      <c s="36"/>
      <c s="78"/>
      <c s="38"/>
      <c s="36"/>
      <c s="36"/>
      <c s="179"/>
      <c s="78"/>
      <c s="38"/>
      <c s="36"/>
      <c s="38"/>
      <c s="184"/>
      <c s="185"/>
      <c s="36"/>
      <c s="78"/>
      <c s="36"/>
      <c s="36"/>
      <c s="36"/>
      <c s="188"/>
      <c s="36"/>
      <c s="36"/>
      <c s="189"/>
      <c s="15">
        <f t="shared" si="8"/>
        <v>0</v>
      </c>
    </row>
    <row r="177" spans="7:31" ht="15">
      <c r="G177" s="15">
        <f t="shared" si="6"/>
        <v>0</v>
      </c>
      <c s="71">
        <f t="shared" si="7"/>
        <v>0</v>
      </c>
      <c s="72"/>
      <c s="36"/>
      <c s="78"/>
      <c s="38"/>
      <c s="36"/>
      <c s="36"/>
      <c s="179"/>
      <c s="78"/>
      <c s="38"/>
      <c s="36"/>
      <c s="38"/>
      <c s="184"/>
      <c s="185"/>
      <c s="36"/>
      <c s="78"/>
      <c s="36"/>
      <c s="36"/>
      <c s="36"/>
      <c s="188"/>
      <c s="36"/>
      <c s="36"/>
      <c s="189"/>
      <c s="15">
        <f t="shared" si="8"/>
        <v>0</v>
      </c>
    </row>
    <row r="178" spans="7:31" ht="15">
      <c r="G178" s="15">
        <f t="shared" si="6"/>
        <v>0</v>
      </c>
      <c s="71">
        <f t="shared" si="7"/>
        <v>0</v>
      </c>
      <c s="72"/>
      <c s="36"/>
      <c s="78"/>
      <c s="38"/>
      <c s="36"/>
      <c s="36"/>
      <c s="179"/>
      <c s="78"/>
      <c s="38"/>
      <c s="36"/>
      <c s="38"/>
      <c s="184"/>
      <c s="185"/>
      <c s="36"/>
      <c s="78"/>
      <c s="36"/>
      <c s="36"/>
      <c s="36"/>
      <c s="188"/>
      <c s="36"/>
      <c s="36"/>
      <c s="189"/>
      <c s="15">
        <f t="shared" si="8"/>
        <v>0</v>
      </c>
    </row>
    <row r="179" spans="7:31" ht="15">
      <c r="G179" s="15">
        <f t="shared" si="6"/>
        <v>0</v>
      </c>
      <c s="71">
        <f t="shared" si="7"/>
        <v>0</v>
      </c>
      <c s="72"/>
      <c s="36"/>
      <c s="78"/>
      <c s="38"/>
      <c s="36"/>
      <c s="36"/>
      <c s="179"/>
      <c s="78"/>
      <c s="38"/>
      <c s="36"/>
      <c s="38"/>
      <c s="184"/>
      <c s="185"/>
      <c s="36"/>
      <c s="78"/>
      <c s="36"/>
      <c s="36"/>
      <c s="36"/>
      <c s="188"/>
      <c s="36"/>
      <c s="36"/>
      <c s="189"/>
      <c s="15">
        <f t="shared" si="8"/>
        <v>0</v>
      </c>
    </row>
    <row r="180" spans="7:31" ht="15">
      <c r="G180" s="15">
        <f t="shared" si="6"/>
        <v>0</v>
      </c>
      <c s="71">
        <f t="shared" si="7"/>
        <v>0</v>
      </c>
      <c s="72"/>
      <c s="36"/>
      <c s="78"/>
      <c s="38"/>
      <c s="36"/>
      <c s="36"/>
      <c s="179"/>
      <c s="78"/>
      <c s="38"/>
      <c s="36"/>
      <c s="38"/>
      <c s="184"/>
      <c s="185"/>
      <c s="36"/>
      <c s="78"/>
      <c s="36"/>
      <c s="36"/>
      <c s="36"/>
      <c s="188"/>
      <c s="36"/>
      <c s="36"/>
      <c s="189"/>
      <c s="15">
        <f t="shared" si="8"/>
        <v>0</v>
      </c>
    </row>
    <row r="181" spans="7:31" ht="15">
      <c r="G181" s="15">
        <f t="shared" si="6"/>
        <v>0</v>
      </c>
      <c s="71">
        <f t="shared" si="7"/>
        <v>0</v>
      </c>
      <c s="72"/>
      <c s="36"/>
      <c s="78"/>
      <c s="38"/>
      <c s="36"/>
      <c s="36"/>
      <c s="179"/>
      <c s="78"/>
      <c s="38"/>
      <c s="36"/>
      <c s="38"/>
      <c s="184"/>
      <c s="185"/>
      <c s="36"/>
      <c s="78"/>
      <c s="36"/>
      <c s="36"/>
      <c s="36"/>
      <c s="188"/>
      <c s="36"/>
      <c s="36"/>
      <c s="189"/>
      <c s="15">
        <f t="shared" si="8"/>
        <v>0</v>
      </c>
    </row>
    <row r="182" spans="7:31" ht="15">
      <c r="G182" s="15">
        <f t="shared" si="6"/>
        <v>0</v>
      </c>
      <c s="71">
        <f t="shared" si="7"/>
        <v>0</v>
      </c>
      <c s="72"/>
      <c s="36"/>
      <c s="78"/>
      <c s="38"/>
      <c s="36"/>
      <c s="36"/>
      <c s="179"/>
      <c s="78"/>
      <c s="38"/>
      <c s="36"/>
      <c s="38"/>
      <c s="184"/>
      <c s="185"/>
      <c s="36"/>
      <c s="78"/>
      <c s="36"/>
      <c s="36"/>
      <c s="36"/>
      <c s="188"/>
      <c s="36"/>
      <c s="36"/>
      <c s="189"/>
      <c s="15">
        <f t="shared" si="8"/>
        <v>0</v>
      </c>
    </row>
    <row r="183" spans="7:31" ht="15">
      <c r="G183" s="15">
        <f t="shared" si="6"/>
        <v>0</v>
      </c>
      <c s="71">
        <f t="shared" si="7"/>
        <v>0</v>
      </c>
      <c s="72"/>
      <c s="36"/>
      <c s="78"/>
      <c s="38"/>
      <c s="36"/>
      <c s="36"/>
      <c s="179"/>
      <c s="78"/>
      <c s="38"/>
      <c s="36"/>
      <c s="38"/>
      <c s="184"/>
      <c s="185"/>
      <c s="36"/>
      <c s="78"/>
      <c s="36"/>
      <c s="36"/>
      <c s="36"/>
      <c s="188"/>
      <c s="36"/>
      <c s="36"/>
      <c s="189"/>
      <c s="15">
        <f t="shared" si="8"/>
        <v>0</v>
      </c>
    </row>
    <row r="184" spans="7:31" ht="15">
      <c r="G184" s="15">
        <f t="shared" si="6"/>
        <v>0</v>
      </c>
      <c s="71">
        <f t="shared" si="7"/>
        <v>0</v>
      </c>
      <c s="72"/>
      <c s="36"/>
      <c s="78"/>
      <c s="38"/>
      <c s="36"/>
      <c s="36"/>
      <c s="179"/>
      <c s="78"/>
      <c s="38"/>
      <c s="36"/>
      <c s="38"/>
      <c s="184"/>
      <c s="185"/>
      <c s="36"/>
      <c s="78"/>
      <c s="36"/>
      <c s="36"/>
      <c s="36"/>
      <c s="188"/>
      <c s="36"/>
      <c s="36"/>
      <c s="189"/>
      <c s="15">
        <f t="shared" si="8"/>
        <v>0</v>
      </c>
    </row>
    <row r="185" spans="7:31" ht="15">
      <c r="G185" s="15">
        <f t="shared" si="6"/>
        <v>0</v>
      </c>
      <c s="71">
        <f t="shared" si="7"/>
        <v>0</v>
      </c>
      <c s="72"/>
      <c s="36"/>
      <c s="78"/>
      <c s="38"/>
      <c s="36"/>
      <c s="36"/>
      <c s="179"/>
      <c s="78"/>
      <c s="38"/>
      <c s="36"/>
      <c s="38"/>
      <c s="184"/>
      <c s="185"/>
      <c s="36"/>
      <c s="78"/>
      <c s="36"/>
      <c s="36"/>
      <c s="36"/>
      <c s="188"/>
      <c s="36"/>
      <c s="36"/>
      <c s="189"/>
      <c s="15">
        <f t="shared" si="8"/>
        <v>0</v>
      </c>
    </row>
    <row r="186" spans="7:31" ht="15">
      <c r="G186" s="15">
        <f t="shared" si="6"/>
        <v>0</v>
      </c>
      <c s="71">
        <f t="shared" si="7"/>
        <v>0</v>
      </c>
      <c s="72"/>
      <c s="36"/>
      <c s="78"/>
      <c s="38"/>
      <c s="36"/>
      <c s="36"/>
      <c s="179"/>
      <c s="78"/>
      <c s="38"/>
      <c s="36"/>
      <c s="38"/>
      <c s="184"/>
      <c s="185"/>
      <c s="36"/>
      <c s="78"/>
      <c s="36"/>
      <c s="36"/>
      <c s="36"/>
      <c s="188"/>
      <c s="36"/>
      <c s="36"/>
      <c s="189"/>
      <c s="15">
        <f t="shared" si="8"/>
        <v>0</v>
      </c>
    </row>
    <row r="187" spans="7:31" ht="15">
      <c r="G187" s="15">
        <f t="shared" si="6"/>
        <v>0</v>
      </c>
      <c s="71">
        <f t="shared" si="7"/>
        <v>0</v>
      </c>
      <c s="72"/>
      <c s="36"/>
      <c s="78"/>
      <c s="38"/>
      <c s="36"/>
      <c s="36"/>
      <c s="179"/>
      <c s="78"/>
      <c s="38"/>
      <c s="36"/>
      <c s="38"/>
      <c s="184"/>
      <c s="185"/>
      <c s="36"/>
      <c s="78"/>
      <c s="36"/>
      <c s="36"/>
      <c s="36"/>
      <c s="188"/>
      <c s="36"/>
      <c s="36"/>
      <c s="189"/>
      <c s="15">
        <f t="shared" si="8"/>
        <v>0</v>
      </c>
    </row>
    <row r="188" spans="7:31" ht="15">
      <c r="G188" s="15">
        <f t="shared" si="6"/>
        <v>0</v>
      </c>
      <c s="71">
        <f t="shared" si="7"/>
        <v>0</v>
      </c>
      <c s="72"/>
      <c s="36"/>
      <c s="78"/>
      <c s="38"/>
      <c s="36"/>
      <c s="36"/>
      <c s="179"/>
      <c s="78"/>
      <c s="38"/>
      <c s="36"/>
      <c s="38"/>
      <c s="184"/>
      <c s="185"/>
      <c s="36"/>
      <c s="78"/>
      <c s="36"/>
      <c s="36"/>
      <c s="36"/>
      <c s="188"/>
      <c s="36"/>
      <c s="36"/>
      <c s="189"/>
      <c s="15">
        <f t="shared" si="8"/>
        <v>0</v>
      </c>
    </row>
    <row r="189" spans="7:31" ht="15">
      <c r="G189" s="15">
        <f t="shared" si="6"/>
        <v>0</v>
      </c>
      <c s="71">
        <f t="shared" si="7"/>
        <v>0</v>
      </c>
      <c s="72"/>
      <c s="36"/>
      <c s="78"/>
      <c s="38"/>
      <c s="36"/>
      <c s="36"/>
      <c s="179"/>
      <c s="78"/>
      <c s="38"/>
      <c s="36"/>
      <c s="38"/>
      <c s="184"/>
      <c s="185"/>
      <c s="36"/>
      <c s="78"/>
      <c s="36"/>
      <c s="36"/>
      <c s="36"/>
      <c s="188"/>
      <c s="36"/>
      <c s="36"/>
      <c s="189"/>
      <c s="15">
        <f t="shared" si="8"/>
        <v>0</v>
      </c>
    </row>
    <row r="190" spans="7:31" ht="15">
      <c r="G190" s="15">
        <f t="shared" si="6"/>
        <v>0</v>
      </c>
      <c s="71">
        <f t="shared" si="7"/>
        <v>0</v>
      </c>
      <c s="72"/>
      <c s="36"/>
      <c s="78"/>
      <c s="38"/>
      <c s="36"/>
      <c s="36"/>
      <c s="179"/>
      <c s="78"/>
      <c s="38"/>
      <c s="36"/>
      <c s="38"/>
      <c s="184"/>
      <c s="185"/>
      <c s="36"/>
      <c s="78"/>
      <c s="36"/>
      <c s="36"/>
      <c s="36"/>
      <c s="188"/>
      <c s="36"/>
      <c s="36"/>
      <c s="189"/>
      <c s="15">
        <f t="shared" si="8"/>
        <v>0</v>
      </c>
    </row>
    <row r="191" spans="7:31" ht="15">
      <c r="G191" s="15">
        <f t="shared" si="6"/>
        <v>0</v>
      </c>
      <c s="71">
        <f t="shared" si="7"/>
        <v>0</v>
      </c>
      <c s="72"/>
      <c s="36"/>
      <c s="78"/>
      <c s="38"/>
      <c s="36"/>
      <c s="36"/>
      <c s="179"/>
      <c s="78"/>
      <c s="38"/>
      <c s="36"/>
      <c s="38"/>
      <c s="184"/>
      <c s="185"/>
      <c s="36"/>
      <c s="78"/>
      <c s="36"/>
      <c s="36"/>
      <c s="36"/>
      <c s="188"/>
      <c s="36"/>
      <c s="36"/>
      <c s="189"/>
      <c s="15">
        <f t="shared" si="8"/>
        <v>0</v>
      </c>
    </row>
    <row r="192" spans="7:31" ht="15">
      <c r="G192" s="15">
        <f t="shared" si="6"/>
        <v>0</v>
      </c>
      <c s="71">
        <f t="shared" si="7"/>
        <v>0</v>
      </c>
      <c s="72"/>
      <c s="36"/>
      <c s="78"/>
      <c s="38"/>
      <c s="36"/>
      <c s="36"/>
      <c s="179"/>
      <c s="78"/>
      <c s="38"/>
      <c s="36"/>
      <c s="38"/>
      <c s="184"/>
      <c s="185"/>
      <c s="36"/>
      <c s="78"/>
      <c s="36"/>
      <c s="36"/>
      <c s="36"/>
      <c s="188"/>
      <c s="36"/>
      <c s="36"/>
      <c s="189"/>
      <c s="15">
        <f t="shared" si="8"/>
        <v>0</v>
      </c>
    </row>
    <row r="193" spans="7:31" ht="15">
      <c r="G193" s="15">
        <f t="shared" si="6"/>
        <v>0</v>
      </c>
      <c s="71">
        <f t="shared" si="7"/>
        <v>0</v>
      </c>
      <c s="72"/>
      <c s="36"/>
      <c s="78"/>
      <c s="38"/>
      <c s="36"/>
      <c s="36"/>
      <c s="179"/>
      <c s="78"/>
      <c s="38"/>
      <c s="36"/>
      <c s="38"/>
      <c s="184"/>
      <c s="185"/>
      <c s="36"/>
      <c s="78"/>
      <c s="36"/>
      <c s="36"/>
      <c s="36"/>
      <c s="188"/>
      <c s="36"/>
      <c s="36"/>
      <c s="189"/>
      <c s="15">
        <f t="shared" si="8"/>
        <v>0</v>
      </c>
    </row>
    <row r="194" spans="7:31" ht="15">
      <c r="G194" s="15">
        <f t="shared" si="6"/>
        <v>0</v>
      </c>
      <c s="71">
        <f t="shared" si="7"/>
        <v>0</v>
      </c>
      <c s="72"/>
      <c s="36"/>
      <c s="78"/>
      <c s="38"/>
      <c s="36"/>
      <c s="36"/>
      <c s="179"/>
      <c s="78"/>
      <c s="38"/>
      <c s="36"/>
      <c s="38"/>
      <c s="184"/>
      <c s="185"/>
      <c s="36"/>
      <c s="78"/>
      <c s="36"/>
      <c s="36"/>
      <c s="36"/>
      <c s="188"/>
      <c s="36"/>
      <c s="36"/>
      <c s="189"/>
      <c s="15">
        <f t="shared" si="8"/>
        <v>0</v>
      </c>
    </row>
    <row r="195" spans="7:31" ht="15">
      <c r="G195" s="15">
        <f t="shared" si="6"/>
        <v>0</v>
      </c>
      <c s="71">
        <f t="shared" si="7"/>
        <v>0</v>
      </c>
      <c s="72"/>
      <c s="36"/>
      <c s="78"/>
      <c s="38"/>
      <c s="36"/>
      <c s="36"/>
      <c s="179"/>
      <c s="78"/>
      <c s="38"/>
      <c s="36"/>
      <c s="38"/>
      <c s="184"/>
      <c s="185"/>
      <c s="36"/>
      <c s="78"/>
      <c s="36"/>
      <c s="36"/>
      <c s="36"/>
      <c s="188"/>
      <c s="36"/>
      <c s="36"/>
      <c s="189"/>
      <c s="15">
        <f t="shared" si="8"/>
        <v>0</v>
      </c>
    </row>
    <row r="196" spans="7:31" ht="15">
      <c r="G196" s="15">
        <f t="shared" si="6"/>
        <v>0</v>
      </c>
      <c s="71">
        <f t="shared" si="7"/>
        <v>0</v>
      </c>
      <c s="72"/>
      <c s="36"/>
      <c s="78"/>
      <c s="38"/>
      <c s="36"/>
      <c s="36"/>
      <c s="179"/>
      <c s="78"/>
      <c s="38"/>
      <c s="36"/>
      <c s="38"/>
      <c s="184"/>
      <c s="185"/>
      <c s="36"/>
      <c s="78"/>
      <c s="36"/>
      <c s="36"/>
      <c s="36"/>
      <c s="188"/>
      <c s="36"/>
      <c s="36"/>
      <c s="189"/>
      <c s="15">
        <f t="shared" si="8"/>
        <v>0</v>
      </c>
    </row>
    <row r="197" spans="7:31" ht="15">
      <c r="G197" s="15">
        <f t="shared" si="6"/>
        <v>0</v>
      </c>
      <c s="71">
        <f t="shared" si="7"/>
        <v>0</v>
      </c>
      <c s="72"/>
      <c s="36"/>
      <c s="78"/>
      <c s="38"/>
      <c s="36"/>
      <c s="36"/>
      <c s="179"/>
      <c s="78"/>
      <c s="38"/>
      <c s="36"/>
      <c s="38"/>
      <c s="184"/>
      <c s="185"/>
      <c s="36"/>
      <c s="78"/>
      <c s="36"/>
      <c s="36"/>
      <c s="36"/>
      <c s="188"/>
      <c s="36"/>
      <c s="36"/>
      <c s="189"/>
      <c s="15">
        <f t="shared" si="8"/>
        <v>0</v>
      </c>
    </row>
    <row r="198" spans="7:31" ht="15">
      <c r="G198" s="15">
        <f t="shared" si="6"/>
        <v>0</v>
      </c>
      <c s="71">
        <f t="shared" si="7"/>
        <v>0</v>
      </c>
      <c s="72"/>
      <c s="36"/>
      <c s="78"/>
      <c s="38"/>
      <c s="36"/>
      <c s="36"/>
      <c s="179"/>
      <c s="78"/>
      <c s="38"/>
      <c s="36"/>
      <c s="38"/>
      <c s="184"/>
      <c s="185"/>
      <c s="36"/>
      <c s="78"/>
      <c s="36"/>
      <c s="36"/>
      <c s="36"/>
      <c s="188"/>
      <c s="36"/>
      <c s="36"/>
      <c s="189"/>
      <c s="15">
        <f t="shared" si="8"/>
        <v>0</v>
      </c>
    </row>
    <row r="199" spans="7:31" ht="15">
      <c r="G199" s="15">
        <f t="shared" si="6"/>
        <v>0</v>
      </c>
      <c s="71">
        <f t="shared" si="7"/>
        <v>0</v>
      </c>
      <c s="72"/>
      <c s="36"/>
      <c s="78"/>
      <c s="38"/>
      <c s="36"/>
      <c s="36"/>
      <c s="179"/>
      <c s="78"/>
      <c s="38"/>
      <c s="36"/>
      <c s="38"/>
      <c s="184"/>
      <c s="185"/>
      <c s="36"/>
      <c s="78"/>
      <c s="36"/>
      <c s="36"/>
      <c s="36"/>
      <c s="188"/>
      <c s="36"/>
      <c s="36"/>
      <c s="189"/>
      <c s="15">
        <f t="shared" si="8"/>
        <v>0</v>
      </c>
    </row>
    <row r="200" spans="7:31" ht="15">
      <c r="G200" s="15">
        <f t="shared" si="6"/>
        <v>0</v>
      </c>
      <c s="71">
        <f t="shared" si="7"/>
        <v>0</v>
      </c>
      <c s="72"/>
      <c s="36"/>
      <c s="78"/>
      <c s="38"/>
      <c s="36"/>
      <c s="36"/>
      <c s="179"/>
      <c s="78"/>
      <c s="38"/>
      <c s="36"/>
      <c s="38"/>
      <c s="184"/>
      <c s="185"/>
      <c s="36"/>
      <c s="78"/>
      <c s="36"/>
      <c s="36"/>
      <c s="36"/>
      <c s="188"/>
      <c s="36"/>
      <c s="36"/>
      <c s="189"/>
      <c s="15">
        <f t="shared" si="8"/>
        <v>0</v>
      </c>
    </row>
    <row r="201" spans="7:31" ht="15">
      <c r="G201" s="15">
        <f t="shared" si="6"/>
        <v>0</v>
      </c>
      <c s="71">
        <f t="shared" si="7"/>
        <v>0</v>
      </c>
      <c s="72"/>
      <c s="36"/>
      <c s="78"/>
      <c s="38"/>
      <c s="36"/>
      <c s="36"/>
      <c s="179"/>
      <c s="78"/>
      <c s="38"/>
      <c s="36"/>
      <c s="38"/>
      <c s="184"/>
      <c s="185"/>
      <c s="36"/>
      <c s="78"/>
      <c s="36"/>
      <c s="36"/>
      <c s="36"/>
      <c s="188"/>
      <c s="36"/>
      <c s="36"/>
      <c s="189"/>
      <c s="15">
        <f t="shared" si="8"/>
        <v>0</v>
      </c>
    </row>
    <row r="202" spans="7:31" ht="15">
      <c r="G202" s="15">
        <f t="shared" si="9" ref="G202:G265">IFERROR(IF($E$12=1,(IF(H202&gt;=1,(IF(I202&gt;=$E$10,(IF(I202&lt;=$E$11,H202,0)),0)),0)),0),0)</f>
        <v>0</v>
      </c>
      <c s="71">
        <f t="shared" si="7"/>
        <v>0</v>
      </c>
      <c s="72"/>
      <c s="36"/>
      <c s="78"/>
      <c s="38"/>
      <c s="36"/>
      <c s="36"/>
      <c s="179"/>
      <c s="78"/>
      <c s="38"/>
      <c s="36"/>
      <c s="38"/>
      <c s="184"/>
      <c s="185"/>
      <c s="36"/>
      <c s="78"/>
      <c s="36"/>
      <c s="36"/>
      <c s="36"/>
      <c s="188"/>
      <c s="36"/>
      <c s="36"/>
      <c s="189"/>
      <c s="15">
        <f t="shared" si="8"/>
        <v>0</v>
      </c>
    </row>
    <row r="203" spans="7:31" ht="15">
      <c r="G203" s="15">
        <f t="shared" si="9"/>
        <v>0</v>
      </c>
      <c s="71">
        <f t="shared" si="10" ref="H203:H266">IFERROR(IF(I203&gt;=2000,(IF(LEN(J203)&gt;=3,(IF(LEN(K203)&gt;=2,H202+1,0)),0)),0),0)</f>
        <v>0</v>
      </c>
      <c s="72"/>
      <c s="36"/>
      <c s="78"/>
      <c s="38"/>
      <c s="36"/>
      <c s="36"/>
      <c s="179"/>
      <c s="78"/>
      <c s="38"/>
      <c s="36"/>
      <c s="38"/>
      <c s="184"/>
      <c s="185"/>
      <c s="36"/>
      <c s="78"/>
      <c s="36"/>
      <c s="36"/>
      <c s="36"/>
      <c s="188"/>
      <c s="36"/>
      <c s="36"/>
      <c s="189"/>
      <c s="15">
        <f t="shared" si="11" ref="AE203:AE266">IFERROR(IF(H203&gt;=1,VLOOKUP(J203,$A$1:$B$3,2,0),0),0)</f>
        <v>0</v>
      </c>
    </row>
    <row r="204" spans="7:31" ht="15">
      <c r="G204" s="15">
        <f t="shared" si="9"/>
        <v>0</v>
      </c>
      <c s="71">
        <f t="shared" si="10"/>
        <v>0</v>
      </c>
      <c s="72"/>
      <c s="36"/>
      <c s="78"/>
      <c s="38"/>
      <c s="36"/>
      <c s="36"/>
      <c s="179"/>
      <c s="78"/>
      <c s="38"/>
      <c s="36"/>
      <c s="38"/>
      <c s="184"/>
      <c s="185"/>
      <c s="36"/>
      <c s="78"/>
      <c s="36"/>
      <c s="36"/>
      <c s="36"/>
      <c s="188"/>
      <c s="36"/>
      <c s="36"/>
      <c s="189"/>
      <c s="15">
        <f t="shared" si="11"/>
        <v>0</v>
      </c>
    </row>
    <row r="205" spans="7:31" ht="15">
      <c r="G205" s="15">
        <f t="shared" si="9"/>
        <v>0</v>
      </c>
      <c s="71">
        <f t="shared" si="10"/>
        <v>0</v>
      </c>
      <c s="72"/>
      <c s="36"/>
      <c s="78"/>
      <c s="38"/>
      <c s="36"/>
      <c s="36"/>
      <c s="179"/>
      <c s="78"/>
      <c s="38"/>
      <c s="36"/>
      <c s="38"/>
      <c s="184"/>
      <c s="185"/>
      <c s="36"/>
      <c s="78"/>
      <c s="36"/>
      <c s="36"/>
      <c s="36"/>
      <c s="188"/>
      <c s="36"/>
      <c s="36"/>
      <c s="189"/>
      <c s="15">
        <f t="shared" si="11"/>
        <v>0</v>
      </c>
    </row>
    <row r="206" spans="7:31" ht="15">
      <c r="G206" s="15">
        <f t="shared" si="9"/>
        <v>0</v>
      </c>
      <c s="71">
        <f t="shared" si="10"/>
        <v>0</v>
      </c>
      <c s="72"/>
      <c s="36"/>
      <c s="78"/>
      <c s="38"/>
      <c s="36"/>
      <c s="36"/>
      <c s="179"/>
      <c s="78"/>
      <c s="38"/>
      <c s="36"/>
      <c s="38"/>
      <c s="184"/>
      <c s="185"/>
      <c s="36"/>
      <c s="78"/>
      <c s="36"/>
      <c s="36"/>
      <c s="36"/>
      <c s="188"/>
      <c s="36"/>
      <c s="36"/>
      <c s="189"/>
      <c s="15">
        <f t="shared" si="11"/>
        <v>0</v>
      </c>
    </row>
    <row r="207" spans="7:31" ht="15">
      <c r="G207" s="15">
        <f t="shared" si="9"/>
        <v>0</v>
      </c>
      <c s="71">
        <f t="shared" si="10"/>
        <v>0</v>
      </c>
      <c s="72"/>
      <c s="36"/>
      <c s="78"/>
      <c s="38"/>
      <c s="36"/>
      <c s="36"/>
      <c s="179"/>
      <c s="78"/>
      <c s="38"/>
      <c s="36"/>
      <c s="38"/>
      <c s="184"/>
      <c s="185"/>
      <c s="36"/>
      <c s="78"/>
      <c s="36"/>
      <c s="36"/>
      <c s="36"/>
      <c s="188"/>
      <c s="36"/>
      <c s="36"/>
      <c s="189"/>
      <c s="15">
        <f t="shared" si="11"/>
        <v>0</v>
      </c>
    </row>
    <row r="208" spans="7:31" ht="15">
      <c r="G208" s="15">
        <f t="shared" si="9"/>
        <v>0</v>
      </c>
      <c s="71">
        <f t="shared" si="10"/>
        <v>0</v>
      </c>
      <c s="72"/>
      <c s="36"/>
      <c s="78"/>
      <c s="38"/>
      <c s="36"/>
      <c s="36"/>
      <c s="179"/>
      <c s="78"/>
      <c s="38"/>
      <c s="36"/>
      <c s="38"/>
      <c s="184"/>
      <c s="185"/>
      <c s="36"/>
      <c s="78"/>
      <c s="36"/>
      <c s="36"/>
      <c s="36"/>
      <c s="188"/>
      <c s="36"/>
      <c s="36"/>
      <c s="189"/>
      <c s="15">
        <f t="shared" si="11"/>
        <v>0</v>
      </c>
    </row>
    <row r="209" spans="7:31" ht="15">
      <c r="G209" s="15">
        <f t="shared" si="9"/>
        <v>0</v>
      </c>
      <c s="71">
        <f t="shared" si="10"/>
        <v>0</v>
      </c>
      <c s="72"/>
      <c s="36"/>
      <c s="78"/>
      <c s="38"/>
      <c s="36"/>
      <c s="36"/>
      <c s="179"/>
      <c s="78"/>
      <c s="38"/>
      <c s="36"/>
      <c s="38"/>
      <c s="184"/>
      <c s="185"/>
      <c s="36"/>
      <c s="78"/>
      <c s="36"/>
      <c s="36"/>
      <c s="36"/>
      <c s="188"/>
      <c s="36"/>
      <c s="36"/>
      <c s="189"/>
      <c s="15">
        <f t="shared" si="11"/>
        <v>0</v>
      </c>
    </row>
    <row r="210" spans="7:31" ht="15">
      <c r="G210" s="15">
        <f t="shared" si="9"/>
        <v>0</v>
      </c>
      <c s="71">
        <f t="shared" si="10"/>
        <v>0</v>
      </c>
      <c s="72"/>
      <c s="36"/>
      <c s="78"/>
      <c s="38"/>
      <c s="36"/>
      <c s="36"/>
      <c s="179"/>
      <c s="78"/>
      <c s="38"/>
      <c s="36"/>
      <c s="38"/>
      <c s="184"/>
      <c s="185"/>
      <c s="36"/>
      <c s="78"/>
      <c s="36"/>
      <c s="36"/>
      <c s="36"/>
      <c s="188"/>
      <c s="36"/>
      <c s="36"/>
      <c s="189"/>
      <c s="15">
        <f t="shared" si="11"/>
        <v>0</v>
      </c>
    </row>
    <row r="211" spans="7:31" ht="15">
      <c r="G211" s="15">
        <f t="shared" si="9"/>
        <v>0</v>
      </c>
      <c s="71">
        <f t="shared" si="10"/>
        <v>0</v>
      </c>
      <c s="72"/>
      <c s="36"/>
      <c s="78"/>
      <c s="38"/>
      <c s="36"/>
      <c s="36"/>
      <c s="179"/>
      <c s="78"/>
      <c s="38"/>
      <c s="36"/>
      <c s="38"/>
      <c s="184"/>
      <c s="185"/>
      <c s="36"/>
      <c s="78"/>
      <c s="36"/>
      <c s="36"/>
      <c s="36"/>
      <c s="188"/>
      <c s="36"/>
      <c s="36"/>
      <c s="189"/>
      <c s="15">
        <f t="shared" si="11"/>
        <v>0</v>
      </c>
    </row>
    <row r="212" spans="7:31" ht="15">
      <c r="G212" s="15">
        <f t="shared" si="9"/>
        <v>0</v>
      </c>
      <c s="71">
        <f t="shared" si="10"/>
        <v>0</v>
      </c>
      <c s="72"/>
      <c s="36"/>
      <c s="78"/>
      <c s="38"/>
      <c s="36"/>
      <c s="36"/>
      <c s="179"/>
      <c s="78"/>
      <c s="38"/>
      <c s="36"/>
      <c s="38"/>
      <c s="184"/>
      <c s="185"/>
      <c s="36"/>
      <c s="78"/>
      <c s="36"/>
      <c s="36"/>
      <c s="36"/>
      <c s="188"/>
      <c s="36"/>
      <c s="36"/>
      <c s="189"/>
      <c s="15">
        <f t="shared" si="11"/>
        <v>0</v>
      </c>
    </row>
    <row r="213" spans="7:31" ht="15">
      <c r="G213" s="15">
        <f t="shared" si="9"/>
        <v>0</v>
      </c>
      <c s="71">
        <f t="shared" si="10"/>
        <v>0</v>
      </c>
      <c s="72"/>
      <c s="36"/>
      <c s="78"/>
      <c s="38"/>
      <c s="36"/>
      <c s="36"/>
      <c s="179"/>
      <c s="78"/>
      <c s="38"/>
      <c s="36"/>
      <c s="38"/>
      <c s="184"/>
      <c s="185"/>
      <c s="36"/>
      <c s="78"/>
      <c s="36"/>
      <c s="36"/>
      <c s="36"/>
      <c s="188"/>
      <c s="36"/>
      <c s="36"/>
      <c s="189"/>
      <c s="15">
        <f t="shared" si="11"/>
        <v>0</v>
      </c>
    </row>
    <row r="214" spans="7:31" ht="15">
      <c r="G214" s="15">
        <f t="shared" si="9"/>
        <v>0</v>
      </c>
      <c s="71">
        <f t="shared" si="10"/>
        <v>0</v>
      </c>
      <c s="72"/>
      <c s="36"/>
      <c s="78"/>
      <c s="38"/>
      <c s="36"/>
      <c s="36"/>
      <c s="179"/>
      <c s="78"/>
      <c s="38"/>
      <c s="36"/>
      <c s="38"/>
      <c s="184"/>
      <c s="185"/>
      <c s="36"/>
      <c s="78"/>
      <c s="36"/>
      <c s="36"/>
      <c s="36"/>
      <c s="188"/>
      <c s="36"/>
      <c s="36"/>
      <c s="189"/>
      <c s="15">
        <f t="shared" si="11"/>
        <v>0</v>
      </c>
    </row>
    <row r="215" spans="7:31" ht="15">
      <c r="G215" s="15">
        <f t="shared" si="9"/>
        <v>0</v>
      </c>
      <c s="71">
        <f t="shared" si="10"/>
        <v>0</v>
      </c>
      <c s="72"/>
      <c s="36"/>
      <c s="78"/>
      <c s="38"/>
      <c s="36"/>
      <c s="36"/>
      <c s="179"/>
      <c s="78"/>
      <c s="38"/>
      <c s="36"/>
      <c s="38"/>
      <c s="184"/>
      <c s="185"/>
      <c s="36"/>
      <c s="78"/>
      <c s="36"/>
      <c s="36"/>
      <c s="36"/>
      <c s="188"/>
      <c s="36"/>
      <c s="36"/>
      <c s="189"/>
      <c s="15">
        <f t="shared" si="11"/>
        <v>0</v>
      </c>
    </row>
    <row r="216" spans="7:31" ht="15">
      <c r="G216" s="15">
        <f t="shared" si="9"/>
        <v>0</v>
      </c>
      <c s="71">
        <f t="shared" si="10"/>
        <v>0</v>
      </c>
      <c s="72"/>
      <c s="36"/>
      <c s="78"/>
      <c s="38"/>
      <c s="36"/>
      <c s="36"/>
      <c s="179"/>
      <c s="78"/>
      <c s="38"/>
      <c s="36"/>
      <c s="38"/>
      <c s="184"/>
      <c s="185"/>
      <c s="36"/>
      <c s="78"/>
      <c s="36"/>
      <c s="36"/>
      <c s="36"/>
      <c s="188"/>
      <c s="36"/>
      <c s="36"/>
      <c s="189"/>
      <c s="15">
        <f t="shared" si="11"/>
        <v>0</v>
      </c>
    </row>
    <row r="217" spans="7:31" ht="15">
      <c r="G217" s="15">
        <f t="shared" si="9"/>
        <v>0</v>
      </c>
      <c s="71">
        <f t="shared" si="10"/>
        <v>0</v>
      </c>
      <c s="72"/>
      <c s="36"/>
      <c s="78"/>
      <c s="38"/>
      <c s="36"/>
      <c s="36"/>
      <c s="179"/>
      <c s="78"/>
      <c s="38"/>
      <c s="36"/>
      <c s="38"/>
      <c s="184"/>
      <c s="185"/>
      <c s="36"/>
      <c s="78"/>
      <c s="36"/>
      <c s="36"/>
      <c s="36"/>
      <c s="188"/>
      <c s="36"/>
      <c s="36"/>
      <c s="189"/>
      <c s="15">
        <f t="shared" si="11"/>
        <v>0</v>
      </c>
    </row>
    <row r="218" spans="7:31" ht="15">
      <c r="G218" s="15">
        <f t="shared" si="9"/>
        <v>0</v>
      </c>
      <c s="71">
        <f t="shared" si="10"/>
        <v>0</v>
      </c>
      <c s="72"/>
      <c s="36"/>
      <c s="78"/>
      <c s="38"/>
      <c s="36"/>
      <c s="36"/>
      <c s="179"/>
      <c s="78"/>
      <c s="38"/>
      <c s="36"/>
      <c s="38"/>
      <c s="184"/>
      <c s="185"/>
      <c s="36"/>
      <c s="78"/>
      <c s="36"/>
      <c s="36"/>
      <c s="36"/>
      <c s="188"/>
      <c s="36"/>
      <c s="36"/>
      <c s="189"/>
      <c s="15">
        <f t="shared" si="11"/>
        <v>0</v>
      </c>
    </row>
    <row r="219" spans="7:31" ht="15">
      <c r="G219" s="15">
        <f t="shared" si="9"/>
        <v>0</v>
      </c>
      <c s="71">
        <f t="shared" si="10"/>
        <v>0</v>
      </c>
      <c s="72"/>
      <c s="36"/>
      <c s="78"/>
      <c s="38"/>
      <c s="36"/>
      <c s="36"/>
      <c s="179"/>
      <c s="78"/>
      <c s="38"/>
      <c s="36"/>
      <c s="38"/>
      <c s="184"/>
      <c s="185"/>
      <c s="36"/>
      <c s="78"/>
      <c s="36"/>
      <c s="36"/>
      <c s="36"/>
      <c s="188"/>
      <c s="36"/>
      <c s="36"/>
      <c s="189"/>
      <c s="15">
        <f t="shared" si="11"/>
        <v>0</v>
      </c>
    </row>
    <row r="220" spans="7:31" ht="15">
      <c r="G220" s="15">
        <f t="shared" si="9"/>
        <v>0</v>
      </c>
      <c s="71">
        <f t="shared" si="10"/>
        <v>0</v>
      </c>
      <c s="72"/>
      <c s="36"/>
      <c s="78"/>
      <c s="38"/>
      <c s="36"/>
      <c s="36"/>
      <c s="179"/>
      <c s="78"/>
      <c s="38"/>
      <c s="36"/>
      <c s="38"/>
      <c s="184"/>
      <c s="185"/>
      <c s="36"/>
      <c s="78"/>
      <c s="36"/>
      <c s="36"/>
      <c s="36"/>
      <c s="188"/>
      <c s="36"/>
      <c s="36"/>
      <c s="189"/>
      <c s="15">
        <f t="shared" si="11"/>
        <v>0</v>
      </c>
    </row>
    <row r="221" spans="7:31" ht="15">
      <c r="G221" s="15">
        <f t="shared" si="9"/>
        <v>0</v>
      </c>
      <c s="71">
        <f t="shared" si="10"/>
        <v>0</v>
      </c>
      <c s="72"/>
      <c s="36"/>
      <c s="78"/>
      <c s="38"/>
      <c s="36"/>
      <c s="36"/>
      <c s="179"/>
      <c s="78"/>
      <c s="38"/>
      <c s="36"/>
      <c s="38"/>
      <c s="184"/>
      <c s="185"/>
      <c s="36"/>
      <c s="78"/>
      <c s="36"/>
      <c s="36"/>
      <c s="36"/>
      <c s="188"/>
      <c s="36"/>
      <c s="36"/>
      <c s="189"/>
      <c s="15">
        <f t="shared" si="11"/>
        <v>0</v>
      </c>
    </row>
    <row r="222" spans="7:31" ht="15">
      <c r="G222" s="15">
        <f t="shared" si="9"/>
        <v>0</v>
      </c>
      <c s="71">
        <f t="shared" si="10"/>
        <v>0</v>
      </c>
      <c s="72"/>
      <c s="36"/>
      <c s="78"/>
      <c s="38"/>
      <c s="36"/>
      <c s="36"/>
      <c s="179"/>
      <c s="78"/>
      <c s="38"/>
      <c s="36"/>
      <c s="38"/>
      <c s="184"/>
      <c s="185"/>
      <c s="36"/>
      <c s="78"/>
      <c s="36"/>
      <c s="36"/>
      <c s="36"/>
      <c s="188"/>
      <c s="36"/>
      <c s="36"/>
      <c s="189"/>
      <c s="15">
        <f t="shared" si="11"/>
        <v>0</v>
      </c>
    </row>
    <row r="223" spans="7:31" ht="15">
      <c r="G223" s="15">
        <f t="shared" si="9"/>
        <v>0</v>
      </c>
      <c s="71">
        <f t="shared" si="10"/>
        <v>0</v>
      </c>
      <c s="72"/>
      <c s="36"/>
      <c s="78"/>
      <c s="38"/>
      <c s="36"/>
      <c s="36"/>
      <c s="179"/>
      <c s="78"/>
      <c s="38"/>
      <c s="36"/>
      <c s="38"/>
      <c s="184"/>
      <c s="185"/>
      <c s="36"/>
      <c s="78"/>
      <c s="36"/>
      <c s="36"/>
      <c s="36"/>
      <c s="188"/>
      <c s="36"/>
      <c s="36"/>
      <c s="189"/>
      <c s="15">
        <f t="shared" si="11"/>
        <v>0</v>
      </c>
    </row>
    <row r="224" spans="7:31" ht="15">
      <c r="G224" s="15">
        <f t="shared" si="9"/>
        <v>0</v>
      </c>
      <c s="71">
        <f t="shared" si="10"/>
        <v>0</v>
      </c>
      <c s="72"/>
      <c s="36"/>
      <c s="78"/>
      <c s="38"/>
      <c s="36"/>
      <c s="36"/>
      <c s="179"/>
      <c s="78"/>
      <c s="38"/>
      <c s="36"/>
      <c s="38"/>
      <c s="184"/>
      <c s="185"/>
      <c s="36"/>
      <c s="78"/>
      <c s="36"/>
      <c s="36"/>
      <c s="36"/>
      <c s="188"/>
      <c s="36"/>
      <c s="36"/>
      <c s="189"/>
      <c s="15">
        <f t="shared" si="11"/>
        <v>0</v>
      </c>
    </row>
    <row r="225" spans="7:31" ht="15">
      <c r="G225" s="15">
        <f t="shared" si="9"/>
        <v>0</v>
      </c>
      <c s="71">
        <f t="shared" si="10"/>
        <v>0</v>
      </c>
      <c s="72"/>
      <c s="36"/>
      <c s="78"/>
      <c s="38"/>
      <c s="36"/>
      <c s="36"/>
      <c s="179"/>
      <c s="78"/>
      <c s="38"/>
      <c s="36"/>
      <c s="38"/>
      <c s="184"/>
      <c s="185"/>
      <c s="36"/>
      <c s="78"/>
      <c s="36"/>
      <c s="36"/>
      <c s="36"/>
      <c s="188"/>
      <c s="36"/>
      <c s="36"/>
      <c s="189"/>
      <c s="15">
        <f t="shared" si="11"/>
        <v>0</v>
      </c>
    </row>
    <row r="226" spans="7:31" ht="15">
      <c r="G226" s="15">
        <f t="shared" si="9"/>
        <v>0</v>
      </c>
      <c s="71">
        <f t="shared" si="10"/>
        <v>0</v>
      </c>
      <c s="72"/>
      <c s="36"/>
      <c s="78"/>
      <c s="38"/>
      <c s="36"/>
      <c s="36"/>
      <c s="179"/>
      <c s="78"/>
      <c s="38"/>
      <c s="36"/>
      <c s="38"/>
      <c s="184"/>
      <c s="185"/>
      <c s="36"/>
      <c s="78"/>
      <c s="36"/>
      <c s="36"/>
      <c s="36"/>
      <c s="188"/>
      <c s="36"/>
      <c s="36"/>
      <c s="189"/>
      <c s="15">
        <f t="shared" si="11"/>
        <v>0</v>
      </c>
    </row>
    <row r="227" spans="7:31" ht="15">
      <c r="G227" s="15">
        <f t="shared" si="9"/>
        <v>0</v>
      </c>
      <c s="71">
        <f t="shared" si="10"/>
        <v>0</v>
      </c>
      <c s="72"/>
      <c s="36"/>
      <c s="78"/>
      <c s="38"/>
      <c s="36"/>
      <c s="36"/>
      <c s="179"/>
      <c s="78"/>
      <c s="38"/>
      <c s="36"/>
      <c s="38"/>
      <c s="184"/>
      <c s="185"/>
      <c s="36"/>
      <c s="78"/>
      <c s="36"/>
      <c s="36"/>
      <c s="36"/>
      <c s="188"/>
      <c s="36"/>
      <c s="36"/>
      <c s="189"/>
      <c s="15">
        <f t="shared" si="11"/>
        <v>0</v>
      </c>
    </row>
    <row r="228" spans="7:31" ht="15">
      <c r="G228" s="15">
        <f t="shared" si="9"/>
        <v>0</v>
      </c>
      <c s="71">
        <f t="shared" si="10"/>
        <v>0</v>
      </c>
      <c s="72"/>
      <c s="36"/>
      <c s="78"/>
      <c s="38"/>
      <c s="36"/>
      <c s="36"/>
      <c s="179"/>
      <c s="78"/>
      <c s="38"/>
      <c s="36"/>
      <c s="38"/>
      <c s="184"/>
      <c s="185"/>
      <c s="36"/>
      <c s="78"/>
      <c s="36"/>
      <c s="36"/>
      <c s="36"/>
      <c s="188"/>
      <c s="36"/>
      <c s="36"/>
      <c s="189"/>
      <c s="15">
        <f t="shared" si="11"/>
        <v>0</v>
      </c>
    </row>
    <row r="229" spans="7:31" ht="15">
      <c r="G229" s="15">
        <f t="shared" si="9"/>
        <v>0</v>
      </c>
      <c s="71">
        <f t="shared" si="10"/>
        <v>0</v>
      </c>
      <c s="72"/>
      <c s="36"/>
      <c s="78"/>
      <c s="38"/>
      <c s="36"/>
      <c s="36"/>
      <c s="179"/>
      <c s="78"/>
      <c s="38"/>
      <c s="36"/>
      <c s="38"/>
      <c s="184"/>
      <c s="185"/>
      <c s="36"/>
      <c s="78"/>
      <c s="36"/>
      <c s="36"/>
      <c s="36"/>
      <c s="188"/>
      <c s="36"/>
      <c s="36"/>
      <c s="189"/>
      <c s="15">
        <f t="shared" si="11"/>
        <v>0</v>
      </c>
    </row>
    <row r="230" spans="7:31" ht="15">
      <c r="G230" s="15">
        <f t="shared" si="9"/>
        <v>0</v>
      </c>
      <c s="71">
        <f t="shared" si="10"/>
        <v>0</v>
      </c>
      <c s="72"/>
      <c s="36"/>
      <c s="78"/>
      <c s="38"/>
      <c s="36"/>
      <c s="36"/>
      <c s="179"/>
      <c s="78"/>
      <c s="38"/>
      <c s="36"/>
      <c s="38"/>
      <c s="184"/>
      <c s="185"/>
      <c s="36"/>
      <c s="78"/>
      <c s="36"/>
      <c s="36"/>
      <c s="36"/>
      <c s="188"/>
      <c s="36"/>
      <c s="36"/>
      <c s="189"/>
      <c s="15">
        <f t="shared" si="11"/>
        <v>0</v>
      </c>
    </row>
    <row r="231" spans="7:31" ht="15">
      <c r="G231" s="15">
        <f t="shared" si="9"/>
        <v>0</v>
      </c>
      <c s="71">
        <f t="shared" si="10"/>
        <v>0</v>
      </c>
      <c s="72"/>
      <c s="36"/>
      <c s="78"/>
      <c s="38"/>
      <c s="36"/>
      <c s="36"/>
      <c s="179"/>
      <c s="78"/>
      <c s="38"/>
      <c s="36"/>
      <c s="38"/>
      <c s="184"/>
      <c s="185"/>
      <c s="36"/>
      <c s="78"/>
      <c s="36"/>
      <c s="36"/>
      <c s="36"/>
      <c s="188"/>
      <c s="36"/>
      <c s="36"/>
      <c s="189"/>
      <c s="15">
        <f t="shared" si="11"/>
        <v>0</v>
      </c>
    </row>
    <row r="232" spans="7:31" ht="15">
      <c r="G232" s="15">
        <f t="shared" si="9"/>
        <v>0</v>
      </c>
      <c s="71">
        <f t="shared" si="10"/>
        <v>0</v>
      </c>
      <c s="72"/>
      <c s="36"/>
      <c s="78"/>
      <c s="38"/>
      <c s="36"/>
      <c s="36"/>
      <c s="179"/>
      <c s="78"/>
      <c s="38"/>
      <c s="36"/>
      <c s="38"/>
      <c s="184"/>
      <c s="185"/>
      <c s="36"/>
      <c s="78"/>
      <c s="36"/>
      <c s="36"/>
      <c s="36"/>
      <c s="188"/>
      <c s="36"/>
      <c s="36"/>
      <c s="189"/>
      <c s="15">
        <f t="shared" si="11"/>
        <v>0</v>
      </c>
    </row>
    <row r="233" spans="7:31" ht="15">
      <c r="G233" s="15">
        <f t="shared" si="9"/>
        <v>0</v>
      </c>
      <c s="71">
        <f t="shared" si="10"/>
        <v>0</v>
      </c>
      <c s="72"/>
      <c s="36"/>
      <c s="78"/>
      <c s="38"/>
      <c s="36"/>
      <c s="36"/>
      <c s="179"/>
      <c s="78"/>
      <c s="38"/>
      <c s="36"/>
      <c s="38"/>
      <c s="184"/>
      <c s="185"/>
      <c s="36"/>
      <c s="78"/>
      <c s="36"/>
      <c s="36"/>
      <c s="36"/>
      <c s="188"/>
      <c s="36"/>
      <c s="36"/>
      <c s="189"/>
      <c s="15">
        <f t="shared" si="11"/>
        <v>0</v>
      </c>
    </row>
    <row r="234" spans="7:31" ht="15">
      <c r="G234" s="15">
        <f t="shared" si="9"/>
        <v>0</v>
      </c>
      <c s="71">
        <f t="shared" si="10"/>
        <v>0</v>
      </c>
      <c s="72"/>
      <c s="36"/>
      <c s="78"/>
      <c s="38"/>
      <c s="36"/>
      <c s="36"/>
      <c s="179"/>
      <c s="78"/>
      <c s="38"/>
      <c s="36"/>
      <c s="38"/>
      <c s="184"/>
      <c s="185"/>
      <c s="36"/>
      <c s="78"/>
      <c s="36"/>
      <c s="36"/>
      <c s="36"/>
      <c s="188"/>
      <c s="36"/>
      <c s="36"/>
      <c s="189"/>
      <c s="15">
        <f t="shared" si="11"/>
        <v>0</v>
      </c>
    </row>
    <row r="235" spans="7:31" ht="15">
      <c r="G235" s="15">
        <f t="shared" si="9"/>
        <v>0</v>
      </c>
      <c s="71">
        <f t="shared" si="10"/>
        <v>0</v>
      </c>
      <c s="72"/>
      <c s="36"/>
      <c s="78"/>
      <c s="38"/>
      <c s="36"/>
      <c s="36"/>
      <c s="179"/>
      <c s="78"/>
      <c s="38"/>
      <c s="36"/>
      <c s="38"/>
      <c s="184"/>
      <c s="185"/>
      <c s="36"/>
      <c s="78"/>
      <c s="36"/>
      <c s="36"/>
      <c s="36"/>
      <c s="188"/>
      <c s="36"/>
      <c s="36"/>
      <c s="189"/>
      <c s="15">
        <f t="shared" si="11"/>
        <v>0</v>
      </c>
    </row>
    <row r="236" spans="7:31" ht="15">
      <c r="G236" s="15">
        <f t="shared" si="9"/>
        <v>0</v>
      </c>
      <c s="71">
        <f t="shared" si="10"/>
        <v>0</v>
      </c>
      <c s="72"/>
      <c s="36"/>
      <c s="78"/>
      <c s="38"/>
      <c s="36"/>
      <c s="36"/>
      <c s="179"/>
      <c s="78"/>
      <c s="38"/>
      <c s="36"/>
      <c s="38"/>
      <c s="184"/>
      <c s="185"/>
      <c s="36"/>
      <c s="78"/>
      <c s="36"/>
      <c s="36"/>
      <c s="36"/>
      <c s="188"/>
      <c s="36"/>
      <c s="36"/>
      <c s="189"/>
      <c s="15">
        <f t="shared" si="11"/>
        <v>0</v>
      </c>
    </row>
    <row r="237" spans="7:31" ht="15">
      <c r="G237" s="15">
        <f t="shared" si="9"/>
        <v>0</v>
      </c>
      <c s="71">
        <f t="shared" si="10"/>
        <v>0</v>
      </c>
      <c s="72"/>
      <c s="36"/>
      <c s="78"/>
      <c s="38"/>
      <c s="36"/>
      <c s="36"/>
      <c s="179"/>
      <c s="78"/>
      <c s="38"/>
      <c s="36"/>
      <c s="38"/>
      <c s="184"/>
      <c s="185"/>
      <c s="36"/>
      <c s="78"/>
      <c s="36"/>
      <c s="36"/>
      <c s="36"/>
      <c s="188"/>
      <c s="36"/>
      <c s="36"/>
      <c s="189"/>
      <c s="15">
        <f t="shared" si="11"/>
        <v>0</v>
      </c>
    </row>
    <row r="238" spans="7:31" ht="15">
      <c r="G238" s="15">
        <f t="shared" si="9"/>
        <v>0</v>
      </c>
      <c s="71">
        <f t="shared" si="10"/>
        <v>0</v>
      </c>
      <c s="72"/>
      <c s="36"/>
      <c s="78"/>
      <c s="38"/>
      <c s="36"/>
      <c s="36"/>
      <c s="179"/>
      <c s="78"/>
      <c s="38"/>
      <c s="36"/>
      <c s="38"/>
      <c s="184"/>
      <c s="185"/>
      <c s="36"/>
      <c s="78"/>
      <c s="36"/>
      <c s="36"/>
      <c s="36"/>
      <c s="188"/>
      <c s="36"/>
      <c s="36"/>
      <c s="189"/>
      <c s="15">
        <f t="shared" si="11"/>
        <v>0</v>
      </c>
    </row>
    <row r="239" spans="7:31" ht="15">
      <c r="G239" s="15">
        <f t="shared" si="9"/>
        <v>0</v>
      </c>
      <c s="71">
        <f t="shared" si="10"/>
        <v>0</v>
      </c>
      <c s="72"/>
      <c s="36"/>
      <c s="78"/>
      <c s="38"/>
      <c s="36"/>
      <c s="36"/>
      <c s="179"/>
      <c s="78"/>
      <c s="38"/>
      <c s="36"/>
      <c s="38"/>
      <c s="184"/>
      <c s="185"/>
      <c s="36"/>
      <c s="78"/>
      <c s="36"/>
      <c s="36"/>
      <c s="36"/>
      <c s="188"/>
      <c s="36"/>
      <c s="36"/>
      <c s="189"/>
      <c s="15">
        <f t="shared" si="11"/>
        <v>0</v>
      </c>
    </row>
    <row r="240" spans="7:31" ht="15">
      <c r="G240" s="15">
        <f t="shared" si="9"/>
        <v>0</v>
      </c>
      <c s="71">
        <f t="shared" si="10"/>
        <v>0</v>
      </c>
      <c s="72"/>
      <c s="36"/>
      <c s="78"/>
      <c s="38"/>
      <c s="36"/>
      <c s="36"/>
      <c s="179"/>
      <c s="78"/>
      <c s="38"/>
      <c s="36"/>
      <c s="38"/>
      <c s="184"/>
      <c s="185"/>
      <c s="36"/>
      <c s="78"/>
      <c s="36"/>
      <c s="36"/>
      <c s="36"/>
      <c s="188"/>
      <c s="36"/>
      <c s="36"/>
      <c s="189"/>
      <c s="15">
        <f t="shared" si="11"/>
        <v>0</v>
      </c>
    </row>
    <row r="241" spans="7:31" ht="15">
      <c r="G241" s="15">
        <f t="shared" si="9"/>
        <v>0</v>
      </c>
      <c s="71">
        <f t="shared" si="10"/>
        <v>0</v>
      </c>
      <c s="72"/>
      <c s="36"/>
      <c s="78"/>
      <c s="38"/>
      <c s="36"/>
      <c s="36"/>
      <c s="179"/>
      <c s="78"/>
      <c s="38"/>
      <c s="36"/>
      <c s="38"/>
      <c s="184"/>
      <c s="185"/>
      <c s="36"/>
      <c s="78"/>
      <c s="36"/>
      <c s="36"/>
      <c s="36"/>
      <c s="188"/>
      <c s="36"/>
      <c s="36"/>
      <c s="189"/>
      <c s="15">
        <f t="shared" si="11"/>
        <v>0</v>
      </c>
    </row>
    <row r="242" spans="7:31" ht="15">
      <c r="G242" s="15">
        <f t="shared" si="9"/>
        <v>0</v>
      </c>
      <c s="71">
        <f t="shared" si="10"/>
        <v>0</v>
      </c>
      <c s="72"/>
      <c s="36"/>
      <c s="78"/>
      <c s="38"/>
      <c s="36"/>
      <c s="36"/>
      <c s="179"/>
      <c s="78"/>
      <c s="38"/>
      <c s="36"/>
      <c s="38"/>
      <c s="184"/>
      <c s="185"/>
      <c s="36"/>
      <c s="78"/>
      <c s="36"/>
      <c s="36"/>
      <c s="36"/>
      <c s="188"/>
      <c s="36"/>
      <c s="36"/>
      <c s="189"/>
      <c s="15">
        <f t="shared" si="11"/>
        <v>0</v>
      </c>
    </row>
    <row r="243" spans="7:31" ht="15">
      <c r="G243" s="15">
        <f t="shared" si="9"/>
        <v>0</v>
      </c>
      <c s="71">
        <f t="shared" si="10"/>
        <v>0</v>
      </c>
      <c s="72"/>
      <c s="36"/>
      <c s="78"/>
      <c s="38"/>
      <c s="36"/>
      <c s="36"/>
      <c s="179"/>
      <c s="78"/>
      <c s="38"/>
      <c s="36"/>
      <c s="38"/>
      <c s="184"/>
      <c s="185"/>
      <c s="36"/>
      <c s="78"/>
      <c s="36"/>
      <c s="36"/>
      <c s="36"/>
      <c s="188"/>
      <c s="36"/>
      <c s="36"/>
      <c s="189"/>
      <c s="15">
        <f t="shared" si="11"/>
        <v>0</v>
      </c>
    </row>
    <row r="244" spans="7:31" ht="15">
      <c r="G244" s="15">
        <f t="shared" si="9"/>
        <v>0</v>
      </c>
      <c s="71">
        <f t="shared" si="10"/>
        <v>0</v>
      </c>
      <c s="72"/>
      <c s="36"/>
      <c s="78"/>
      <c s="38"/>
      <c s="36"/>
      <c s="36"/>
      <c s="179"/>
      <c s="78"/>
      <c s="38"/>
      <c s="36"/>
      <c s="38"/>
      <c s="184"/>
      <c s="185"/>
      <c s="36"/>
      <c s="78"/>
      <c s="36"/>
      <c s="36"/>
      <c s="36"/>
      <c s="188"/>
      <c s="36"/>
      <c s="36"/>
      <c s="189"/>
      <c s="15">
        <f t="shared" si="11"/>
        <v>0</v>
      </c>
    </row>
    <row r="245" spans="7:31" ht="15">
      <c r="G245" s="15">
        <f t="shared" si="9"/>
        <v>0</v>
      </c>
      <c s="71">
        <f t="shared" si="10"/>
        <v>0</v>
      </c>
      <c s="72"/>
      <c s="36"/>
      <c s="78"/>
      <c s="38"/>
      <c s="36"/>
      <c s="36"/>
      <c s="179"/>
      <c s="78"/>
      <c s="38"/>
      <c s="36"/>
      <c s="38"/>
      <c s="184"/>
      <c s="185"/>
      <c s="36"/>
      <c s="78"/>
      <c s="36"/>
      <c s="36"/>
      <c s="36"/>
      <c s="188"/>
      <c s="36"/>
      <c s="36"/>
      <c s="189"/>
      <c s="15">
        <f t="shared" si="11"/>
        <v>0</v>
      </c>
    </row>
    <row r="246" spans="7:31" ht="15">
      <c r="G246" s="15">
        <f t="shared" si="9"/>
        <v>0</v>
      </c>
      <c s="71">
        <f t="shared" si="10"/>
        <v>0</v>
      </c>
      <c s="72"/>
      <c s="36"/>
      <c s="78"/>
      <c s="38"/>
      <c s="36"/>
      <c s="36"/>
      <c s="179"/>
      <c s="78"/>
      <c s="38"/>
      <c s="36"/>
      <c s="38"/>
      <c s="184"/>
      <c s="185"/>
      <c s="36"/>
      <c s="78"/>
      <c s="36"/>
      <c s="36"/>
      <c s="36"/>
      <c s="188"/>
      <c s="36"/>
      <c s="36"/>
      <c s="189"/>
      <c s="15">
        <f t="shared" si="11"/>
        <v>0</v>
      </c>
    </row>
    <row r="247" spans="7:31" ht="15">
      <c r="G247" s="15">
        <f t="shared" si="9"/>
        <v>0</v>
      </c>
      <c s="71">
        <f t="shared" si="10"/>
        <v>0</v>
      </c>
      <c s="72"/>
      <c s="36"/>
      <c s="78"/>
      <c s="38"/>
      <c s="36"/>
      <c s="36"/>
      <c s="179"/>
      <c s="78"/>
      <c s="38"/>
      <c s="36"/>
      <c s="38"/>
      <c s="184"/>
      <c s="185"/>
      <c s="36"/>
      <c s="78"/>
      <c s="36"/>
      <c s="36"/>
      <c s="36"/>
      <c s="188"/>
      <c s="36"/>
      <c s="36"/>
      <c s="189"/>
      <c s="15">
        <f t="shared" si="11"/>
        <v>0</v>
      </c>
    </row>
    <row r="248" spans="7:31" ht="15">
      <c r="G248" s="15">
        <f t="shared" si="9"/>
        <v>0</v>
      </c>
      <c s="71">
        <f t="shared" si="10"/>
        <v>0</v>
      </c>
      <c s="72"/>
      <c s="36"/>
      <c s="78"/>
      <c s="38"/>
      <c s="36"/>
      <c s="36"/>
      <c s="179"/>
      <c s="78"/>
      <c s="38"/>
      <c s="36"/>
      <c s="38"/>
      <c s="184"/>
      <c s="185"/>
      <c s="36"/>
      <c s="78"/>
      <c s="36"/>
      <c s="36"/>
      <c s="36"/>
      <c s="188"/>
      <c s="36"/>
      <c s="36"/>
      <c s="189"/>
      <c s="15">
        <f t="shared" si="11"/>
        <v>0</v>
      </c>
    </row>
    <row r="249" spans="7:31" ht="15">
      <c r="G249" s="15">
        <f t="shared" si="9"/>
        <v>0</v>
      </c>
      <c s="71">
        <f t="shared" si="10"/>
        <v>0</v>
      </c>
      <c s="72"/>
      <c s="36"/>
      <c s="78"/>
      <c s="38"/>
      <c s="36"/>
      <c s="36"/>
      <c s="179"/>
      <c s="78"/>
      <c s="38"/>
      <c s="36"/>
      <c s="38"/>
      <c s="184"/>
      <c s="185"/>
      <c s="36"/>
      <c s="78"/>
      <c s="36"/>
      <c s="36"/>
      <c s="36"/>
      <c s="188"/>
      <c s="36"/>
      <c s="36"/>
      <c s="189"/>
      <c s="15">
        <f t="shared" si="11"/>
        <v>0</v>
      </c>
    </row>
    <row r="250" spans="7:31" ht="15">
      <c r="G250" s="15">
        <f t="shared" si="9"/>
        <v>0</v>
      </c>
      <c s="71">
        <f t="shared" si="10"/>
        <v>0</v>
      </c>
      <c s="72"/>
      <c s="36"/>
      <c s="78"/>
      <c s="38"/>
      <c s="36"/>
      <c s="36"/>
      <c s="179"/>
      <c s="78"/>
      <c s="38"/>
      <c s="36"/>
      <c s="38"/>
      <c s="184"/>
      <c s="185"/>
      <c s="36"/>
      <c s="78"/>
      <c s="36"/>
      <c s="36"/>
      <c s="36"/>
      <c s="188"/>
      <c s="36"/>
      <c s="36"/>
      <c s="189"/>
      <c s="15">
        <f t="shared" si="11"/>
        <v>0</v>
      </c>
    </row>
    <row r="251" spans="7:31" ht="15">
      <c r="G251" s="15">
        <f t="shared" si="9"/>
        <v>0</v>
      </c>
      <c s="71">
        <f t="shared" si="10"/>
        <v>0</v>
      </c>
      <c s="72"/>
      <c s="36"/>
      <c s="78"/>
      <c s="38"/>
      <c s="36"/>
      <c s="36"/>
      <c s="179"/>
      <c s="78"/>
      <c s="38"/>
      <c s="36"/>
      <c s="38"/>
      <c s="184"/>
      <c s="185"/>
      <c s="36"/>
      <c s="78"/>
      <c s="36"/>
      <c s="36"/>
      <c s="36"/>
      <c s="188"/>
      <c s="36"/>
      <c s="36"/>
      <c s="189"/>
      <c s="15">
        <f t="shared" si="11"/>
        <v>0</v>
      </c>
    </row>
    <row r="252" spans="7:31" ht="15">
      <c r="G252" s="15">
        <f t="shared" si="9"/>
        <v>0</v>
      </c>
      <c s="71">
        <f t="shared" si="10"/>
        <v>0</v>
      </c>
      <c s="72"/>
      <c s="36"/>
      <c s="78"/>
      <c s="38"/>
      <c s="36"/>
      <c s="36"/>
      <c s="179"/>
      <c s="78"/>
      <c s="38"/>
      <c s="36"/>
      <c s="38"/>
      <c s="184"/>
      <c s="185"/>
      <c s="36"/>
      <c s="78"/>
      <c s="36"/>
      <c s="36"/>
      <c s="36"/>
      <c s="188"/>
      <c s="36"/>
      <c s="36"/>
      <c s="189"/>
      <c s="15">
        <f t="shared" si="11"/>
        <v>0</v>
      </c>
    </row>
    <row r="253" spans="7:31" ht="15">
      <c r="G253" s="15">
        <f t="shared" si="9"/>
        <v>0</v>
      </c>
      <c s="71">
        <f t="shared" si="10"/>
        <v>0</v>
      </c>
      <c s="72"/>
      <c s="36"/>
      <c s="78"/>
      <c s="38"/>
      <c s="36"/>
      <c s="36"/>
      <c s="179"/>
      <c s="78"/>
      <c s="38"/>
      <c s="36"/>
      <c s="38"/>
      <c s="184"/>
      <c s="185"/>
      <c s="36"/>
      <c s="78"/>
      <c s="36"/>
      <c s="36"/>
      <c s="36"/>
      <c s="188"/>
      <c s="36"/>
      <c s="36"/>
      <c s="189"/>
      <c s="15">
        <f t="shared" si="11"/>
        <v>0</v>
      </c>
    </row>
    <row r="254" spans="7:31" ht="15">
      <c r="G254" s="15">
        <f t="shared" si="9"/>
        <v>0</v>
      </c>
      <c s="71">
        <f t="shared" si="10"/>
        <v>0</v>
      </c>
      <c s="72"/>
      <c s="36"/>
      <c s="78"/>
      <c s="38"/>
      <c s="36"/>
      <c s="36"/>
      <c s="179"/>
      <c s="78"/>
      <c s="38"/>
      <c s="36"/>
      <c s="38"/>
      <c s="184"/>
      <c s="185"/>
      <c s="36"/>
      <c s="78"/>
      <c s="36"/>
      <c s="36"/>
      <c s="36"/>
      <c s="188"/>
      <c s="36"/>
      <c s="36"/>
      <c s="189"/>
      <c s="15">
        <f t="shared" si="11"/>
        <v>0</v>
      </c>
    </row>
    <row r="255" spans="7:31" ht="15">
      <c r="G255" s="15">
        <f t="shared" si="9"/>
        <v>0</v>
      </c>
      <c s="71">
        <f t="shared" si="10"/>
        <v>0</v>
      </c>
      <c s="72"/>
      <c s="36"/>
      <c s="78"/>
      <c s="38"/>
      <c s="36"/>
      <c s="36"/>
      <c s="179"/>
      <c s="78"/>
      <c s="38"/>
      <c s="36"/>
      <c s="38"/>
      <c s="184"/>
      <c s="185"/>
      <c s="36"/>
      <c s="78"/>
      <c s="36"/>
      <c s="36"/>
      <c s="36"/>
      <c s="188"/>
      <c s="36"/>
      <c s="36"/>
      <c s="189"/>
      <c s="15">
        <f t="shared" si="11"/>
        <v>0</v>
      </c>
    </row>
    <row r="256" spans="7:31" ht="15">
      <c r="G256" s="15">
        <f t="shared" si="9"/>
        <v>0</v>
      </c>
      <c s="71">
        <f t="shared" si="10"/>
        <v>0</v>
      </c>
      <c s="72"/>
      <c s="36"/>
      <c s="78"/>
      <c s="38"/>
      <c s="36"/>
      <c s="36"/>
      <c s="179"/>
      <c s="78"/>
      <c s="38"/>
      <c s="36"/>
      <c s="38"/>
      <c s="184"/>
      <c s="185"/>
      <c s="36"/>
      <c s="78"/>
      <c s="36"/>
      <c s="36"/>
      <c s="36"/>
      <c s="188"/>
      <c s="36"/>
      <c s="36"/>
      <c s="189"/>
      <c s="15">
        <f t="shared" si="11"/>
        <v>0</v>
      </c>
    </row>
    <row r="257" spans="7:31" ht="15">
      <c r="G257" s="15">
        <f t="shared" si="9"/>
        <v>0</v>
      </c>
      <c s="71">
        <f t="shared" si="10"/>
        <v>0</v>
      </c>
      <c s="72"/>
      <c s="36"/>
      <c s="78"/>
      <c s="38"/>
      <c s="36"/>
      <c s="36"/>
      <c s="179"/>
      <c s="78"/>
      <c s="38"/>
      <c s="36"/>
      <c s="38"/>
      <c s="184"/>
      <c s="185"/>
      <c s="36"/>
      <c s="78"/>
      <c s="36"/>
      <c s="36"/>
      <c s="36"/>
      <c s="188"/>
      <c s="36"/>
      <c s="36"/>
      <c s="189"/>
      <c s="15">
        <f t="shared" si="11"/>
        <v>0</v>
      </c>
    </row>
    <row r="258" spans="7:31" ht="15">
      <c r="G258" s="15">
        <f t="shared" si="9"/>
        <v>0</v>
      </c>
      <c s="71">
        <f t="shared" si="10"/>
        <v>0</v>
      </c>
      <c s="72"/>
      <c s="36"/>
      <c s="78"/>
      <c s="38"/>
      <c s="36"/>
      <c s="36"/>
      <c s="179"/>
      <c s="78"/>
      <c s="38"/>
      <c s="36"/>
      <c s="38"/>
      <c s="184"/>
      <c s="185"/>
      <c s="36"/>
      <c s="78"/>
      <c s="36"/>
      <c s="36"/>
      <c s="36"/>
      <c s="188"/>
      <c s="36"/>
      <c s="36"/>
      <c s="189"/>
      <c s="15">
        <f t="shared" si="11"/>
        <v>0</v>
      </c>
    </row>
    <row r="259" spans="7:31" ht="15">
      <c r="G259" s="15">
        <f t="shared" si="9"/>
        <v>0</v>
      </c>
      <c s="71">
        <f t="shared" si="10"/>
        <v>0</v>
      </c>
      <c s="72"/>
      <c s="36"/>
      <c s="78"/>
      <c s="38"/>
      <c s="36"/>
      <c s="36"/>
      <c s="179"/>
      <c s="78"/>
      <c s="38"/>
      <c s="36"/>
      <c s="38"/>
      <c s="184"/>
      <c s="185"/>
      <c s="36"/>
      <c s="78"/>
      <c s="36"/>
      <c s="36"/>
      <c s="36"/>
      <c s="188"/>
      <c s="36"/>
      <c s="36"/>
      <c s="189"/>
      <c s="15">
        <f t="shared" si="11"/>
        <v>0</v>
      </c>
    </row>
    <row r="260" spans="7:31" ht="15">
      <c r="G260" s="15">
        <f t="shared" si="9"/>
        <v>0</v>
      </c>
      <c s="71">
        <f t="shared" si="10"/>
        <v>0</v>
      </c>
      <c s="72"/>
      <c s="36"/>
      <c s="78"/>
      <c s="38"/>
      <c s="36"/>
      <c s="36"/>
      <c s="179"/>
      <c s="78"/>
      <c s="38"/>
      <c s="36"/>
      <c s="38"/>
      <c s="184"/>
      <c s="185"/>
      <c s="36"/>
      <c s="78"/>
      <c s="36"/>
      <c s="36"/>
      <c s="36"/>
      <c s="188"/>
      <c s="36"/>
      <c s="36"/>
      <c s="189"/>
      <c s="15">
        <f t="shared" si="11"/>
        <v>0</v>
      </c>
    </row>
    <row r="261" spans="7:31" ht="15">
      <c r="G261" s="15">
        <f t="shared" si="9"/>
        <v>0</v>
      </c>
      <c s="71">
        <f t="shared" si="10"/>
        <v>0</v>
      </c>
      <c s="72"/>
      <c s="36"/>
      <c s="78"/>
      <c s="38"/>
      <c s="36"/>
      <c s="36"/>
      <c s="179"/>
      <c s="78"/>
      <c s="38"/>
      <c s="36"/>
      <c s="38"/>
      <c s="184"/>
      <c s="185"/>
      <c s="36"/>
      <c s="78"/>
      <c s="36"/>
      <c s="36"/>
      <c s="36"/>
      <c s="188"/>
      <c s="36"/>
      <c s="36"/>
      <c s="189"/>
      <c s="15">
        <f t="shared" si="11"/>
        <v>0</v>
      </c>
    </row>
    <row r="262" spans="7:31" ht="15">
      <c r="G262" s="15">
        <f t="shared" si="9"/>
        <v>0</v>
      </c>
      <c s="71">
        <f t="shared" si="10"/>
        <v>0</v>
      </c>
      <c s="72"/>
      <c s="36"/>
      <c s="78"/>
      <c s="38"/>
      <c s="36"/>
      <c s="36"/>
      <c s="179"/>
      <c s="78"/>
      <c s="38"/>
      <c s="36"/>
      <c s="38"/>
      <c s="184"/>
      <c s="185"/>
      <c s="36"/>
      <c s="78"/>
      <c s="36"/>
      <c s="36"/>
      <c s="36"/>
      <c s="188"/>
      <c s="36"/>
      <c s="36"/>
      <c s="189"/>
      <c s="15">
        <f t="shared" si="11"/>
        <v>0</v>
      </c>
    </row>
    <row r="263" spans="7:31" ht="15">
      <c r="G263" s="15">
        <f t="shared" si="9"/>
        <v>0</v>
      </c>
      <c s="71">
        <f t="shared" si="10"/>
        <v>0</v>
      </c>
      <c s="72"/>
      <c s="36"/>
      <c s="78"/>
      <c s="38"/>
      <c s="36"/>
      <c s="36"/>
      <c s="179"/>
      <c s="78"/>
      <c s="38"/>
      <c s="36"/>
      <c s="38"/>
      <c s="184"/>
      <c s="185"/>
      <c s="36"/>
      <c s="78"/>
      <c s="36"/>
      <c s="36"/>
      <c s="36"/>
      <c s="188"/>
      <c s="36"/>
      <c s="36"/>
      <c s="189"/>
      <c s="15">
        <f t="shared" si="11"/>
        <v>0</v>
      </c>
    </row>
    <row r="264" spans="7:31" ht="15">
      <c r="G264" s="15">
        <f t="shared" si="9"/>
        <v>0</v>
      </c>
      <c s="71">
        <f t="shared" si="10"/>
        <v>0</v>
      </c>
      <c s="72"/>
      <c s="36"/>
      <c s="78"/>
      <c s="38"/>
      <c s="36"/>
      <c s="36"/>
      <c s="179"/>
      <c s="78"/>
      <c s="38"/>
      <c s="36"/>
      <c s="38"/>
      <c s="184"/>
      <c s="185"/>
      <c s="36"/>
      <c s="78"/>
      <c s="36"/>
      <c s="36"/>
      <c s="36"/>
      <c s="188"/>
      <c s="36"/>
      <c s="36"/>
      <c s="189"/>
      <c s="15">
        <f t="shared" si="11"/>
        <v>0</v>
      </c>
    </row>
    <row r="265" spans="7:31" ht="15">
      <c r="G265" s="15">
        <f t="shared" si="9"/>
        <v>0</v>
      </c>
      <c s="71">
        <f t="shared" si="10"/>
        <v>0</v>
      </c>
      <c s="72"/>
      <c s="36"/>
      <c s="78"/>
      <c s="38"/>
      <c s="36"/>
      <c s="36"/>
      <c s="179"/>
      <c s="78"/>
      <c s="38"/>
      <c s="36"/>
      <c s="38"/>
      <c s="184"/>
      <c s="185"/>
      <c s="36"/>
      <c s="78"/>
      <c s="36"/>
      <c s="36"/>
      <c s="36"/>
      <c s="188"/>
      <c s="36"/>
      <c s="36"/>
      <c s="189"/>
      <c s="15">
        <f t="shared" si="11"/>
        <v>0</v>
      </c>
    </row>
    <row r="266" spans="7:31" ht="15">
      <c r="G266" s="15">
        <f t="shared" si="12" ref="G266:G329">IFERROR(IF($E$12=1,(IF(H266&gt;=1,(IF(I266&gt;=$E$10,(IF(I266&lt;=$E$11,H266,0)),0)),0)),0),0)</f>
        <v>0</v>
      </c>
      <c s="71">
        <f t="shared" si="10"/>
        <v>0</v>
      </c>
      <c s="72"/>
      <c s="36"/>
      <c s="78"/>
      <c s="38"/>
      <c s="36"/>
      <c s="36"/>
      <c s="179"/>
      <c s="78"/>
      <c s="38"/>
      <c s="36"/>
      <c s="38"/>
      <c s="184"/>
      <c s="185"/>
      <c s="36"/>
      <c s="78"/>
      <c s="36"/>
      <c s="36"/>
      <c s="36"/>
      <c s="188"/>
      <c s="36"/>
      <c s="36"/>
      <c s="189"/>
      <c s="15">
        <f t="shared" si="11"/>
        <v>0</v>
      </c>
    </row>
    <row r="267" spans="7:31" ht="15">
      <c r="G267" s="15">
        <f t="shared" si="12"/>
        <v>0</v>
      </c>
      <c s="71">
        <f t="shared" si="13" ref="H267:H330">IFERROR(IF(I267&gt;=2000,(IF(LEN(J267)&gt;=3,(IF(LEN(K267)&gt;=2,H266+1,0)),0)),0),0)</f>
        <v>0</v>
      </c>
      <c s="72"/>
      <c s="36"/>
      <c s="78"/>
      <c s="38"/>
      <c s="36"/>
      <c s="36"/>
      <c s="179"/>
      <c s="78"/>
      <c s="38"/>
      <c s="36"/>
      <c s="38"/>
      <c s="184"/>
      <c s="185"/>
      <c s="36"/>
      <c s="78"/>
      <c s="36"/>
      <c s="36"/>
      <c s="36"/>
      <c s="188"/>
      <c s="36"/>
      <c s="36"/>
      <c s="189"/>
      <c s="15">
        <f t="shared" si="14" ref="AE267:AE330">IFERROR(IF(H267&gt;=1,VLOOKUP(J267,$A$1:$B$3,2,0),0),0)</f>
        <v>0</v>
      </c>
    </row>
    <row r="268" spans="7:31" ht="15">
      <c r="G268" s="15">
        <f t="shared" si="12"/>
        <v>0</v>
      </c>
      <c s="71">
        <f t="shared" si="13"/>
        <v>0</v>
      </c>
      <c s="72"/>
      <c s="36"/>
      <c s="78"/>
      <c s="38"/>
      <c s="36"/>
      <c s="36"/>
      <c s="179"/>
      <c s="78"/>
      <c s="38"/>
      <c s="36"/>
      <c s="38"/>
      <c s="184"/>
      <c s="185"/>
      <c s="36"/>
      <c s="78"/>
      <c s="36"/>
      <c s="36"/>
      <c s="36"/>
      <c s="188"/>
      <c s="36"/>
      <c s="36"/>
      <c s="189"/>
      <c s="15">
        <f t="shared" si="14"/>
        <v>0</v>
      </c>
    </row>
    <row r="269" spans="7:31" ht="15">
      <c r="G269" s="15">
        <f t="shared" si="12"/>
        <v>0</v>
      </c>
      <c s="71">
        <f t="shared" si="13"/>
        <v>0</v>
      </c>
      <c s="72"/>
      <c s="36"/>
      <c s="78"/>
      <c s="38"/>
      <c s="36"/>
      <c s="36"/>
      <c s="179"/>
      <c s="78"/>
      <c s="38"/>
      <c s="36"/>
      <c s="38"/>
      <c s="184"/>
      <c s="185"/>
      <c s="36"/>
      <c s="78"/>
      <c s="36"/>
      <c s="36"/>
      <c s="36"/>
      <c s="188"/>
      <c s="36"/>
      <c s="36"/>
      <c s="189"/>
      <c s="15">
        <f t="shared" si="14"/>
        <v>0</v>
      </c>
    </row>
    <row r="270" spans="7:31" ht="15">
      <c r="G270" s="15">
        <f t="shared" si="12"/>
        <v>0</v>
      </c>
      <c s="71">
        <f t="shared" si="13"/>
        <v>0</v>
      </c>
      <c s="72"/>
      <c s="36"/>
      <c s="78"/>
      <c s="38"/>
      <c s="36"/>
      <c s="36"/>
      <c s="179"/>
      <c s="78"/>
      <c s="38"/>
      <c s="36"/>
      <c s="38"/>
      <c s="184"/>
      <c s="185"/>
      <c s="36"/>
      <c s="78"/>
      <c s="36"/>
      <c s="36"/>
      <c s="36"/>
      <c s="188"/>
      <c s="36"/>
      <c s="36"/>
      <c s="189"/>
      <c s="15">
        <f t="shared" si="14"/>
        <v>0</v>
      </c>
    </row>
    <row r="271" spans="7:31" ht="15">
      <c r="G271" s="15">
        <f t="shared" si="12"/>
        <v>0</v>
      </c>
      <c s="71">
        <f t="shared" si="13"/>
        <v>0</v>
      </c>
      <c s="72"/>
      <c s="36"/>
      <c s="78"/>
      <c s="38"/>
      <c s="36"/>
      <c s="36"/>
      <c s="179"/>
      <c s="78"/>
      <c s="38"/>
      <c s="36"/>
      <c s="38"/>
      <c s="184"/>
      <c s="185"/>
      <c s="36"/>
      <c s="78"/>
      <c s="36"/>
      <c s="36"/>
      <c s="36"/>
      <c s="188"/>
      <c s="36"/>
      <c s="36"/>
      <c s="189"/>
      <c s="15">
        <f t="shared" si="14"/>
        <v>0</v>
      </c>
    </row>
    <row r="272" spans="7:31" ht="15">
      <c r="G272" s="15">
        <f t="shared" si="12"/>
        <v>0</v>
      </c>
      <c s="71">
        <f t="shared" si="13"/>
        <v>0</v>
      </c>
      <c s="72"/>
      <c s="36"/>
      <c s="78"/>
      <c s="38"/>
      <c s="36"/>
      <c s="36"/>
      <c s="179"/>
      <c s="78"/>
      <c s="38"/>
      <c s="36"/>
      <c s="38"/>
      <c s="184"/>
      <c s="185"/>
      <c s="36"/>
      <c s="78"/>
      <c s="36"/>
      <c s="36"/>
      <c s="36"/>
      <c s="188"/>
      <c s="36"/>
      <c s="36"/>
      <c s="189"/>
      <c s="15">
        <f t="shared" si="14"/>
        <v>0</v>
      </c>
    </row>
    <row r="273" spans="7:31" ht="15">
      <c r="G273" s="15">
        <f t="shared" si="12"/>
        <v>0</v>
      </c>
      <c s="71">
        <f t="shared" si="13"/>
        <v>0</v>
      </c>
      <c s="72"/>
      <c s="36"/>
      <c s="78"/>
      <c s="38"/>
      <c s="36"/>
      <c s="36"/>
      <c s="179"/>
      <c s="78"/>
      <c s="38"/>
      <c s="36"/>
      <c s="38"/>
      <c s="184"/>
      <c s="185"/>
      <c s="36"/>
      <c s="78"/>
      <c s="36"/>
      <c s="36"/>
      <c s="36"/>
      <c s="188"/>
      <c s="36"/>
      <c s="36"/>
      <c s="189"/>
      <c s="15">
        <f t="shared" si="14"/>
        <v>0</v>
      </c>
    </row>
    <row r="274" spans="7:31" ht="15">
      <c r="G274" s="15">
        <f t="shared" si="12"/>
        <v>0</v>
      </c>
      <c s="71">
        <f t="shared" si="13"/>
        <v>0</v>
      </c>
      <c s="72"/>
      <c s="36"/>
      <c s="78"/>
      <c s="38"/>
      <c s="36"/>
      <c s="36"/>
      <c s="179"/>
      <c s="78"/>
      <c s="38"/>
      <c s="36"/>
      <c s="38"/>
      <c s="184"/>
      <c s="185"/>
      <c s="36"/>
      <c s="78"/>
      <c s="36"/>
      <c s="36"/>
      <c s="36"/>
      <c s="188"/>
      <c s="36"/>
      <c s="36"/>
      <c s="189"/>
      <c s="15">
        <f t="shared" si="14"/>
        <v>0</v>
      </c>
    </row>
    <row r="275" spans="7:31" ht="15">
      <c r="G275" s="15">
        <f t="shared" si="12"/>
        <v>0</v>
      </c>
      <c s="71">
        <f t="shared" si="13"/>
        <v>0</v>
      </c>
      <c s="72"/>
      <c s="36"/>
      <c s="78"/>
      <c s="38"/>
      <c s="36"/>
      <c s="36"/>
      <c s="179"/>
      <c s="78"/>
      <c s="38"/>
      <c s="36"/>
      <c s="38"/>
      <c s="184"/>
      <c s="185"/>
      <c s="36"/>
      <c s="78"/>
      <c s="36"/>
      <c s="36"/>
      <c s="36"/>
      <c s="188"/>
      <c s="36"/>
      <c s="36"/>
      <c s="189"/>
      <c s="15">
        <f t="shared" si="14"/>
        <v>0</v>
      </c>
    </row>
    <row r="276" spans="7:31" ht="15">
      <c r="G276" s="15">
        <f t="shared" si="12"/>
        <v>0</v>
      </c>
      <c s="71">
        <f t="shared" si="13"/>
        <v>0</v>
      </c>
      <c s="72"/>
      <c s="36"/>
      <c s="78"/>
      <c s="38"/>
      <c s="36"/>
      <c s="36"/>
      <c s="179"/>
      <c s="78"/>
      <c s="38"/>
      <c s="36"/>
      <c s="38"/>
      <c s="184"/>
      <c s="185"/>
      <c s="36"/>
      <c s="78"/>
      <c s="36"/>
      <c s="36"/>
      <c s="36"/>
      <c s="188"/>
      <c s="36"/>
      <c s="36"/>
      <c s="189"/>
      <c s="15">
        <f t="shared" si="14"/>
        <v>0</v>
      </c>
    </row>
    <row r="277" spans="7:31" ht="15">
      <c r="G277" s="15">
        <f t="shared" si="12"/>
        <v>0</v>
      </c>
      <c s="71">
        <f t="shared" si="13"/>
        <v>0</v>
      </c>
      <c s="72"/>
      <c s="36"/>
      <c s="78"/>
      <c s="38"/>
      <c s="36"/>
      <c s="36"/>
      <c s="179"/>
      <c s="78"/>
      <c s="38"/>
      <c s="36"/>
      <c s="38"/>
      <c s="184"/>
      <c s="185"/>
      <c s="36"/>
      <c s="78"/>
      <c s="36"/>
      <c s="36"/>
      <c s="36"/>
      <c s="188"/>
      <c s="36"/>
      <c s="36"/>
      <c s="189"/>
      <c s="15">
        <f t="shared" si="14"/>
        <v>0</v>
      </c>
    </row>
    <row r="278" spans="7:31" ht="15">
      <c r="G278" s="15">
        <f t="shared" si="12"/>
        <v>0</v>
      </c>
      <c s="71">
        <f t="shared" si="13"/>
        <v>0</v>
      </c>
      <c s="72"/>
      <c s="36"/>
      <c s="78"/>
      <c s="38"/>
      <c s="36"/>
      <c s="36"/>
      <c s="179"/>
      <c s="78"/>
      <c s="38"/>
      <c s="36"/>
      <c s="38"/>
      <c s="184"/>
      <c s="185"/>
      <c s="36"/>
      <c s="78"/>
      <c s="36"/>
      <c s="36"/>
      <c s="36"/>
      <c s="188"/>
      <c s="36"/>
      <c s="36"/>
      <c s="189"/>
      <c s="15">
        <f t="shared" si="14"/>
        <v>0</v>
      </c>
    </row>
    <row r="279" spans="7:31" ht="15">
      <c r="G279" s="15">
        <f t="shared" si="12"/>
        <v>0</v>
      </c>
      <c s="71">
        <f t="shared" si="13"/>
        <v>0</v>
      </c>
      <c s="72"/>
      <c s="36"/>
      <c s="78"/>
      <c s="38"/>
      <c s="36"/>
      <c s="36"/>
      <c s="179"/>
      <c s="78"/>
      <c s="38"/>
      <c s="36"/>
      <c s="38"/>
      <c s="184"/>
      <c s="185"/>
      <c s="36"/>
      <c s="78"/>
      <c s="36"/>
      <c s="36"/>
      <c s="36"/>
      <c s="188"/>
      <c s="36"/>
      <c s="36"/>
      <c s="189"/>
      <c s="15">
        <f t="shared" si="14"/>
        <v>0</v>
      </c>
    </row>
    <row r="280" spans="7:31" ht="15">
      <c r="G280" s="15">
        <f t="shared" si="12"/>
        <v>0</v>
      </c>
      <c s="71">
        <f t="shared" si="13"/>
        <v>0</v>
      </c>
      <c s="72"/>
      <c s="36"/>
      <c s="78"/>
      <c s="38"/>
      <c s="36"/>
      <c s="36"/>
      <c s="179"/>
      <c s="78"/>
      <c s="38"/>
      <c s="36"/>
      <c s="38"/>
      <c s="184"/>
      <c s="185"/>
      <c s="36"/>
      <c s="78"/>
      <c s="36"/>
      <c s="36"/>
      <c s="36"/>
      <c s="188"/>
      <c s="36"/>
      <c s="36"/>
      <c s="189"/>
      <c s="15">
        <f t="shared" si="14"/>
        <v>0</v>
      </c>
    </row>
    <row r="281" spans="7:31" ht="15">
      <c r="G281" s="15">
        <f t="shared" si="12"/>
        <v>0</v>
      </c>
      <c s="71">
        <f t="shared" si="13"/>
        <v>0</v>
      </c>
      <c s="72"/>
      <c s="36"/>
      <c s="78"/>
      <c s="38"/>
      <c s="36"/>
      <c s="36"/>
      <c s="179"/>
      <c s="78"/>
      <c s="38"/>
      <c s="36"/>
      <c s="38"/>
      <c s="184"/>
      <c s="185"/>
      <c s="36"/>
      <c s="78"/>
      <c s="36"/>
      <c s="36"/>
      <c s="36"/>
      <c s="188"/>
      <c s="36"/>
      <c s="36"/>
      <c s="189"/>
      <c s="15">
        <f t="shared" si="14"/>
        <v>0</v>
      </c>
    </row>
    <row r="282" spans="7:31" ht="15">
      <c r="G282" s="15">
        <f t="shared" si="12"/>
        <v>0</v>
      </c>
      <c s="71">
        <f t="shared" si="13"/>
        <v>0</v>
      </c>
      <c s="72"/>
      <c s="36"/>
      <c s="78"/>
      <c s="38"/>
      <c s="36"/>
      <c s="36"/>
      <c s="179"/>
      <c s="78"/>
      <c s="38"/>
      <c s="36"/>
      <c s="38"/>
      <c s="184"/>
      <c s="185"/>
      <c s="36"/>
      <c s="78"/>
      <c s="36"/>
      <c s="36"/>
      <c s="36"/>
      <c s="188"/>
      <c s="36"/>
      <c s="36"/>
      <c s="189"/>
      <c s="15">
        <f t="shared" si="14"/>
        <v>0</v>
      </c>
    </row>
    <row r="283" spans="7:31" ht="15">
      <c r="G283" s="15">
        <f t="shared" si="12"/>
        <v>0</v>
      </c>
      <c s="71">
        <f t="shared" si="13"/>
        <v>0</v>
      </c>
      <c s="72"/>
      <c s="36"/>
      <c s="78"/>
      <c s="38"/>
      <c s="36"/>
      <c s="36"/>
      <c s="179"/>
      <c s="78"/>
      <c s="38"/>
      <c s="36"/>
      <c s="38"/>
      <c s="184"/>
      <c s="185"/>
      <c s="36"/>
      <c s="78"/>
      <c s="36"/>
      <c s="36"/>
      <c s="36"/>
      <c s="188"/>
      <c s="36"/>
      <c s="36"/>
      <c s="189"/>
      <c s="15">
        <f t="shared" si="14"/>
        <v>0</v>
      </c>
    </row>
    <row r="284" spans="7:31" ht="15">
      <c r="G284" s="15">
        <f t="shared" si="12"/>
        <v>0</v>
      </c>
      <c s="71">
        <f t="shared" si="13"/>
        <v>0</v>
      </c>
      <c s="72"/>
      <c s="36"/>
      <c s="78"/>
      <c s="38"/>
      <c s="36"/>
      <c s="36"/>
      <c s="179"/>
      <c s="78"/>
      <c s="38"/>
      <c s="36"/>
      <c s="38"/>
      <c s="184"/>
      <c s="185"/>
      <c s="36"/>
      <c s="78"/>
      <c s="36"/>
      <c s="36"/>
      <c s="36"/>
      <c s="188"/>
      <c s="36"/>
      <c s="36"/>
      <c s="189"/>
      <c s="15">
        <f t="shared" si="14"/>
        <v>0</v>
      </c>
    </row>
    <row r="285" spans="7:31" ht="15">
      <c r="G285" s="15">
        <f t="shared" si="12"/>
        <v>0</v>
      </c>
      <c s="71">
        <f t="shared" si="13"/>
        <v>0</v>
      </c>
      <c s="72"/>
      <c s="36"/>
      <c s="78"/>
      <c s="38"/>
      <c s="36"/>
      <c s="36"/>
      <c s="179"/>
      <c s="78"/>
      <c s="38"/>
      <c s="36"/>
      <c s="38"/>
      <c s="184"/>
      <c s="185"/>
      <c s="36"/>
      <c s="78"/>
      <c s="36"/>
      <c s="36"/>
      <c s="36"/>
      <c s="188"/>
      <c s="36"/>
      <c s="36"/>
      <c s="189"/>
      <c s="15">
        <f t="shared" si="14"/>
        <v>0</v>
      </c>
    </row>
    <row r="286" spans="7:31" ht="15">
      <c r="G286" s="15">
        <f t="shared" si="12"/>
        <v>0</v>
      </c>
      <c s="71">
        <f t="shared" si="13"/>
        <v>0</v>
      </c>
      <c s="72"/>
      <c s="36"/>
      <c s="78"/>
      <c s="38"/>
      <c s="36"/>
      <c s="36"/>
      <c s="179"/>
      <c s="78"/>
      <c s="38"/>
      <c s="36"/>
      <c s="38"/>
      <c s="184"/>
      <c s="185"/>
      <c s="36"/>
      <c s="78"/>
      <c s="36"/>
      <c s="36"/>
      <c s="36"/>
      <c s="188"/>
      <c s="36"/>
      <c s="36"/>
      <c s="189"/>
      <c s="15">
        <f t="shared" si="14"/>
        <v>0</v>
      </c>
    </row>
    <row r="287" spans="7:31" ht="15">
      <c r="G287" s="15">
        <f t="shared" si="12"/>
        <v>0</v>
      </c>
      <c s="71">
        <f t="shared" si="13"/>
        <v>0</v>
      </c>
      <c s="72"/>
      <c s="36"/>
      <c s="78"/>
      <c s="38"/>
      <c s="36"/>
      <c s="36"/>
      <c s="179"/>
      <c s="78"/>
      <c s="38"/>
      <c s="36"/>
      <c s="38"/>
      <c s="184"/>
      <c s="185"/>
      <c s="36"/>
      <c s="78"/>
      <c s="36"/>
      <c s="36"/>
      <c s="36"/>
      <c s="188"/>
      <c s="36"/>
      <c s="36"/>
      <c s="189"/>
      <c s="15">
        <f t="shared" si="14"/>
        <v>0</v>
      </c>
    </row>
    <row r="288" spans="7:31" ht="15">
      <c r="G288" s="15">
        <f t="shared" si="12"/>
        <v>0</v>
      </c>
      <c s="71">
        <f t="shared" si="13"/>
        <v>0</v>
      </c>
      <c s="72"/>
      <c s="36"/>
      <c s="78"/>
      <c s="38"/>
      <c s="36"/>
      <c s="36"/>
      <c s="179"/>
      <c s="78"/>
      <c s="38"/>
      <c s="36"/>
      <c s="38"/>
      <c s="184"/>
      <c s="185"/>
      <c s="36"/>
      <c s="78"/>
      <c s="36"/>
      <c s="36"/>
      <c s="36"/>
      <c s="188"/>
      <c s="36"/>
      <c s="36"/>
      <c s="189"/>
      <c s="15">
        <f t="shared" si="14"/>
        <v>0</v>
      </c>
    </row>
    <row r="289" spans="7:31" ht="15">
      <c r="G289" s="15">
        <f t="shared" si="12"/>
        <v>0</v>
      </c>
      <c s="71">
        <f t="shared" si="13"/>
        <v>0</v>
      </c>
      <c s="72"/>
      <c s="36"/>
      <c s="78"/>
      <c s="38"/>
      <c s="36"/>
      <c s="36"/>
      <c s="179"/>
      <c s="78"/>
      <c s="38"/>
      <c s="36"/>
      <c s="38"/>
      <c s="184"/>
      <c s="185"/>
      <c s="36"/>
      <c s="78"/>
      <c s="36"/>
      <c s="36"/>
      <c s="36"/>
      <c s="188"/>
      <c s="36"/>
      <c s="36"/>
      <c s="189"/>
      <c s="15">
        <f t="shared" si="14"/>
        <v>0</v>
      </c>
    </row>
    <row r="290" spans="7:31" ht="15">
      <c r="G290" s="15">
        <f t="shared" si="12"/>
        <v>0</v>
      </c>
      <c s="71">
        <f t="shared" si="13"/>
        <v>0</v>
      </c>
      <c s="72"/>
      <c s="36"/>
      <c s="78"/>
      <c s="38"/>
      <c s="36"/>
      <c s="36"/>
      <c s="179"/>
      <c s="78"/>
      <c s="38"/>
      <c s="36"/>
      <c s="38"/>
      <c s="184"/>
      <c s="185"/>
      <c s="36"/>
      <c s="78"/>
      <c s="36"/>
      <c s="36"/>
      <c s="36"/>
      <c s="188"/>
      <c s="36"/>
      <c s="36"/>
      <c s="189"/>
      <c s="15">
        <f t="shared" si="14"/>
        <v>0</v>
      </c>
    </row>
    <row r="291" spans="7:31" ht="15">
      <c r="G291" s="15">
        <f t="shared" si="12"/>
        <v>0</v>
      </c>
      <c s="71">
        <f t="shared" si="13"/>
        <v>0</v>
      </c>
      <c s="72"/>
      <c s="36"/>
      <c s="78"/>
      <c s="38"/>
      <c s="36"/>
      <c s="36"/>
      <c s="179"/>
      <c s="78"/>
      <c s="38"/>
      <c s="36"/>
      <c s="38"/>
      <c s="184"/>
      <c s="185"/>
      <c s="36"/>
      <c s="78"/>
      <c s="36"/>
      <c s="36"/>
      <c s="36"/>
      <c s="188"/>
      <c s="36"/>
      <c s="36"/>
      <c s="189"/>
      <c s="15">
        <f t="shared" si="14"/>
        <v>0</v>
      </c>
    </row>
    <row r="292" spans="7:31" ht="15">
      <c r="G292" s="15">
        <f t="shared" si="12"/>
        <v>0</v>
      </c>
      <c s="71">
        <f t="shared" si="13"/>
        <v>0</v>
      </c>
      <c s="72"/>
      <c s="36"/>
      <c s="78"/>
      <c s="38"/>
      <c s="36"/>
      <c s="36"/>
      <c s="179"/>
      <c s="78"/>
      <c s="38"/>
      <c s="36"/>
      <c s="38"/>
      <c s="184"/>
      <c s="185"/>
      <c s="36"/>
      <c s="78"/>
      <c s="36"/>
      <c s="36"/>
      <c s="36"/>
      <c s="188"/>
      <c s="36"/>
      <c s="36"/>
      <c s="189"/>
      <c s="15">
        <f t="shared" si="14"/>
        <v>0</v>
      </c>
    </row>
    <row r="293" spans="7:31" ht="15">
      <c r="G293" s="15">
        <f t="shared" si="12"/>
        <v>0</v>
      </c>
      <c s="71">
        <f t="shared" si="13"/>
        <v>0</v>
      </c>
      <c s="72"/>
      <c s="36"/>
      <c s="78"/>
      <c s="38"/>
      <c s="36"/>
      <c s="36"/>
      <c s="179"/>
      <c s="78"/>
      <c s="38"/>
      <c s="36"/>
      <c s="38"/>
      <c s="184"/>
      <c s="185"/>
      <c s="36"/>
      <c s="78"/>
      <c s="36"/>
      <c s="36"/>
      <c s="36"/>
      <c s="188"/>
      <c s="36"/>
      <c s="36"/>
      <c s="189"/>
      <c s="15">
        <f t="shared" si="14"/>
        <v>0</v>
      </c>
    </row>
    <row r="294" spans="7:31" ht="15">
      <c r="G294" s="15">
        <f t="shared" si="12"/>
        <v>0</v>
      </c>
      <c s="71">
        <f t="shared" si="13"/>
        <v>0</v>
      </c>
      <c s="72"/>
      <c s="36"/>
      <c s="78"/>
      <c s="38"/>
      <c s="36"/>
      <c s="36"/>
      <c s="179"/>
      <c s="78"/>
      <c s="38"/>
      <c s="36"/>
      <c s="38"/>
      <c s="184"/>
      <c s="185"/>
      <c s="36"/>
      <c s="78"/>
      <c s="36"/>
      <c s="36"/>
      <c s="36"/>
      <c s="188"/>
      <c s="36"/>
      <c s="36"/>
      <c s="189"/>
      <c s="15">
        <f t="shared" si="14"/>
        <v>0</v>
      </c>
    </row>
    <row r="295" spans="7:31" ht="15">
      <c r="G295" s="15">
        <f t="shared" si="12"/>
        <v>0</v>
      </c>
      <c s="71">
        <f t="shared" si="13"/>
        <v>0</v>
      </c>
      <c s="72"/>
      <c s="36"/>
      <c s="78"/>
      <c s="38"/>
      <c s="36"/>
      <c s="36"/>
      <c s="179"/>
      <c s="78"/>
      <c s="38"/>
      <c s="36"/>
      <c s="38"/>
      <c s="184"/>
      <c s="185"/>
      <c s="36"/>
      <c s="78"/>
      <c s="36"/>
      <c s="36"/>
      <c s="36"/>
      <c s="188"/>
      <c s="36"/>
      <c s="36"/>
      <c s="189"/>
      <c s="15">
        <f t="shared" si="14"/>
        <v>0</v>
      </c>
    </row>
    <row r="296" spans="7:31" ht="15">
      <c r="G296" s="15">
        <f t="shared" si="12"/>
        <v>0</v>
      </c>
      <c s="71">
        <f t="shared" si="13"/>
        <v>0</v>
      </c>
      <c s="72"/>
      <c s="36"/>
      <c s="78"/>
      <c s="38"/>
      <c s="36"/>
      <c s="36"/>
      <c s="179"/>
      <c s="78"/>
      <c s="38"/>
      <c s="36"/>
      <c s="38"/>
      <c s="184"/>
      <c s="185"/>
      <c s="36"/>
      <c s="78"/>
      <c s="36"/>
      <c s="36"/>
      <c s="36"/>
      <c s="188"/>
      <c s="36"/>
      <c s="36"/>
      <c s="189"/>
      <c s="15">
        <f t="shared" si="14"/>
        <v>0</v>
      </c>
    </row>
    <row r="297" spans="7:31" ht="15">
      <c r="G297" s="15">
        <f t="shared" si="12"/>
        <v>0</v>
      </c>
      <c s="71">
        <f t="shared" si="13"/>
        <v>0</v>
      </c>
      <c s="72"/>
      <c s="36"/>
      <c s="78"/>
      <c s="38"/>
      <c s="36"/>
      <c s="36"/>
      <c s="179"/>
      <c s="78"/>
      <c s="38"/>
      <c s="36"/>
      <c s="38"/>
      <c s="184"/>
      <c s="185"/>
      <c s="36"/>
      <c s="78"/>
      <c s="36"/>
      <c s="36"/>
      <c s="36"/>
      <c s="188"/>
      <c s="36"/>
      <c s="36"/>
      <c s="189"/>
      <c s="15">
        <f t="shared" si="14"/>
        <v>0</v>
      </c>
    </row>
    <row r="298" spans="7:31" ht="15">
      <c r="G298" s="15">
        <f t="shared" si="12"/>
        <v>0</v>
      </c>
      <c s="71">
        <f t="shared" si="13"/>
        <v>0</v>
      </c>
      <c s="72"/>
      <c s="36"/>
      <c s="78"/>
      <c s="38"/>
      <c s="36"/>
      <c s="36"/>
      <c s="179"/>
      <c s="78"/>
      <c s="38"/>
      <c s="36"/>
      <c s="38"/>
      <c s="184"/>
      <c s="185"/>
      <c s="36"/>
      <c s="78"/>
      <c s="36"/>
      <c s="36"/>
      <c s="36"/>
      <c s="188"/>
      <c s="36"/>
      <c s="36"/>
      <c s="189"/>
      <c s="15">
        <f t="shared" si="14"/>
        <v>0</v>
      </c>
    </row>
    <row r="299" spans="7:31" ht="15">
      <c r="G299" s="15">
        <f t="shared" si="12"/>
        <v>0</v>
      </c>
      <c s="71">
        <f t="shared" si="13"/>
        <v>0</v>
      </c>
      <c s="72"/>
      <c s="36"/>
      <c s="78"/>
      <c s="38"/>
      <c s="36"/>
      <c s="36"/>
      <c s="179"/>
      <c s="78"/>
      <c s="38"/>
      <c s="36"/>
      <c s="38"/>
      <c s="184"/>
      <c s="185"/>
      <c s="36"/>
      <c s="78"/>
      <c s="36"/>
      <c s="36"/>
      <c s="36"/>
      <c s="188"/>
      <c s="36"/>
      <c s="36"/>
      <c s="189"/>
      <c s="15">
        <f t="shared" si="14"/>
        <v>0</v>
      </c>
    </row>
    <row r="300" spans="7:31" ht="15">
      <c r="G300" s="15">
        <f t="shared" si="12"/>
        <v>0</v>
      </c>
      <c s="71">
        <f t="shared" si="13"/>
        <v>0</v>
      </c>
      <c s="72"/>
      <c s="36"/>
      <c s="78"/>
      <c s="38"/>
      <c s="36"/>
      <c s="36"/>
      <c s="179"/>
      <c s="78"/>
      <c s="38"/>
      <c s="36"/>
      <c s="38"/>
      <c s="184"/>
      <c s="185"/>
      <c s="36"/>
      <c s="78"/>
      <c s="36"/>
      <c s="36"/>
      <c s="36"/>
      <c s="188"/>
      <c s="36"/>
      <c s="36"/>
      <c s="189"/>
      <c s="15">
        <f t="shared" si="14"/>
        <v>0</v>
      </c>
    </row>
    <row r="301" spans="7:31" ht="15">
      <c r="G301" s="15">
        <f t="shared" si="12"/>
        <v>0</v>
      </c>
      <c s="71">
        <f t="shared" si="13"/>
        <v>0</v>
      </c>
      <c s="72"/>
      <c s="36"/>
      <c s="78"/>
      <c s="38"/>
      <c s="36"/>
      <c s="36"/>
      <c s="179"/>
      <c s="78"/>
      <c s="38"/>
      <c s="36"/>
      <c s="38"/>
      <c s="184"/>
      <c s="185"/>
      <c s="36"/>
      <c s="78"/>
      <c s="36"/>
      <c s="36"/>
      <c s="36"/>
      <c s="188"/>
      <c s="36"/>
      <c s="36"/>
      <c s="189"/>
      <c s="15">
        <f t="shared" si="14"/>
        <v>0</v>
      </c>
    </row>
    <row r="302" spans="7:31" ht="15">
      <c r="G302" s="15">
        <f t="shared" si="12"/>
        <v>0</v>
      </c>
      <c s="71">
        <f t="shared" si="13"/>
        <v>0</v>
      </c>
      <c s="72"/>
      <c s="36"/>
      <c s="78"/>
      <c s="38"/>
      <c s="36"/>
      <c s="36"/>
      <c s="179"/>
      <c s="78"/>
      <c s="38"/>
      <c s="36"/>
      <c s="38"/>
      <c s="184"/>
      <c s="185"/>
      <c s="36"/>
      <c s="78"/>
      <c s="36"/>
      <c s="36"/>
      <c s="36"/>
      <c s="188"/>
      <c s="36"/>
      <c s="36"/>
      <c s="189"/>
      <c s="15">
        <f t="shared" si="14"/>
        <v>0</v>
      </c>
    </row>
    <row r="303" spans="7:31" ht="15">
      <c r="G303" s="15">
        <f t="shared" si="12"/>
        <v>0</v>
      </c>
      <c s="71">
        <f t="shared" si="13"/>
        <v>0</v>
      </c>
      <c s="72"/>
      <c s="36"/>
      <c s="78"/>
      <c s="38"/>
      <c s="36"/>
      <c s="36"/>
      <c s="179"/>
      <c s="78"/>
      <c s="38"/>
      <c s="36"/>
      <c s="38"/>
      <c s="184"/>
      <c s="185"/>
      <c s="36"/>
      <c s="78"/>
      <c s="36"/>
      <c s="36"/>
      <c s="36"/>
      <c s="188"/>
      <c s="36"/>
      <c s="36"/>
      <c s="189"/>
      <c s="15">
        <f t="shared" si="14"/>
        <v>0</v>
      </c>
    </row>
    <row r="304" spans="7:31" ht="15">
      <c r="G304" s="15">
        <f t="shared" si="12"/>
        <v>0</v>
      </c>
      <c s="71">
        <f t="shared" si="13"/>
        <v>0</v>
      </c>
      <c s="72"/>
      <c s="36"/>
      <c s="78"/>
      <c s="38"/>
      <c s="36"/>
      <c s="36"/>
      <c s="179"/>
      <c s="78"/>
      <c s="38"/>
      <c s="36"/>
      <c s="38"/>
      <c s="184"/>
      <c s="185"/>
      <c s="36"/>
      <c s="78"/>
      <c s="36"/>
      <c s="36"/>
      <c s="36"/>
      <c s="188"/>
      <c s="36"/>
      <c s="36"/>
      <c s="189"/>
      <c s="15">
        <f t="shared" si="14"/>
        <v>0</v>
      </c>
    </row>
    <row r="305" spans="7:31" ht="15">
      <c r="G305" s="15">
        <f t="shared" si="12"/>
        <v>0</v>
      </c>
      <c s="71">
        <f t="shared" si="13"/>
        <v>0</v>
      </c>
      <c s="72"/>
      <c s="36"/>
      <c s="78"/>
      <c s="38"/>
      <c s="36"/>
      <c s="36"/>
      <c s="179"/>
      <c s="78"/>
      <c s="38"/>
      <c s="36"/>
      <c s="38"/>
      <c s="184"/>
      <c s="185"/>
      <c s="36"/>
      <c s="78"/>
      <c s="36"/>
      <c s="36"/>
      <c s="36"/>
      <c s="188"/>
      <c s="36"/>
      <c s="36"/>
      <c s="189"/>
      <c s="15">
        <f t="shared" si="14"/>
        <v>0</v>
      </c>
    </row>
    <row r="306" spans="7:31" ht="15">
      <c r="G306" s="15">
        <f t="shared" si="12"/>
        <v>0</v>
      </c>
      <c s="71">
        <f t="shared" si="13"/>
        <v>0</v>
      </c>
      <c s="72"/>
      <c s="36"/>
      <c s="78"/>
      <c s="38"/>
      <c s="36"/>
      <c s="36"/>
      <c s="179"/>
      <c s="78"/>
      <c s="38"/>
      <c s="36"/>
      <c s="38"/>
      <c s="184"/>
      <c s="185"/>
      <c s="36"/>
      <c s="78"/>
      <c s="36"/>
      <c s="36"/>
      <c s="36"/>
      <c s="188"/>
      <c s="36"/>
      <c s="36"/>
      <c s="189"/>
      <c s="15">
        <f t="shared" si="14"/>
        <v>0</v>
      </c>
    </row>
    <row r="307" spans="7:31" ht="15">
      <c r="G307" s="15">
        <f t="shared" si="12"/>
        <v>0</v>
      </c>
      <c s="71">
        <f t="shared" si="13"/>
        <v>0</v>
      </c>
      <c s="72"/>
      <c s="36"/>
      <c s="78"/>
      <c s="38"/>
      <c s="36"/>
      <c s="36"/>
      <c s="179"/>
      <c s="78"/>
      <c s="38"/>
      <c s="36"/>
      <c s="38"/>
      <c s="184"/>
      <c s="185"/>
      <c s="36"/>
      <c s="78"/>
      <c s="36"/>
      <c s="36"/>
      <c s="36"/>
      <c s="188"/>
      <c s="36"/>
      <c s="36"/>
      <c s="189"/>
      <c s="15">
        <f t="shared" si="14"/>
        <v>0</v>
      </c>
    </row>
    <row r="308" spans="7:31" ht="15">
      <c r="G308" s="15">
        <f t="shared" si="12"/>
        <v>0</v>
      </c>
      <c s="71">
        <f t="shared" si="13"/>
        <v>0</v>
      </c>
      <c s="72"/>
      <c s="36"/>
      <c s="78"/>
      <c s="38"/>
      <c s="36"/>
      <c s="36"/>
      <c s="179"/>
      <c s="78"/>
      <c s="38"/>
      <c s="36"/>
      <c s="38"/>
      <c s="184"/>
      <c s="185"/>
      <c s="36"/>
      <c s="78"/>
      <c s="36"/>
      <c s="36"/>
      <c s="36"/>
      <c s="188"/>
      <c s="36"/>
      <c s="36"/>
      <c s="189"/>
      <c s="15">
        <f t="shared" si="14"/>
        <v>0</v>
      </c>
    </row>
    <row r="309" spans="7:31" ht="15">
      <c r="G309" s="15">
        <f t="shared" si="12"/>
        <v>0</v>
      </c>
      <c s="71">
        <f t="shared" si="13"/>
        <v>0</v>
      </c>
      <c s="72"/>
      <c s="36"/>
      <c s="78"/>
      <c s="38"/>
      <c s="36"/>
      <c s="36"/>
      <c s="179"/>
      <c s="78"/>
      <c s="38"/>
      <c s="36"/>
      <c s="38"/>
      <c s="184"/>
      <c s="185"/>
      <c s="36"/>
      <c s="78"/>
      <c s="36"/>
      <c s="36"/>
      <c s="36"/>
      <c s="188"/>
      <c s="36"/>
      <c s="36"/>
      <c s="189"/>
      <c s="15">
        <f t="shared" si="14"/>
        <v>0</v>
      </c>
    </row>
    <row r="310" spans="7:31" ht="15">
      <c r="G310" s="15">
        <f t="shared" si="12"/>
        <v>0</v>
      </c>
      <c s="71">
        <f t="shared" si="13"/>
        <v>0</v>
      </c>
      <c s="72"/>
      <c s="36"/>
      <c s="78"/>
      <c s="38"/>
      <c s="36"/>
      <c s="36"/>
      <c s="179"/>
      <c s="78"/>
      <c s="38"/>
      <c s="36"/>
      <c s="38"/>
      <c s="184"/>
      <c s="185"/>
      <c s="36"/>
      <c s="78"/>
      <c s="36"/>
      <c s="36"/>
      <c s="36"/>
      <c s="188"/>
      <c s="36"/>
      <c s="36"/>
      <c s="189"/>
      <c s="15">
        <f t="shared" si="14"/>
        <v>0</v>
      </c>
    </row>
    <row r="311" spans="7:31" ht="15">
      <c r="G311" s="15">
        <f t="shared" si="12"/>
        <v>0</v>
      </c>
      <c s="71">
        <f t="shared" si="13"/>
        <v>0</v>
      </c>
      <c s="72"/>
      <c s="36"/>
      <c s="78"/>
      <c s="38"/>
      <c s="36"/>
      <c s="36"/>
      <c s="179"/>
      <c s="78"/>
      <c s="38"/>
      <c s="36"/>
      <c s="38"/>
      <c s="184"/>
      <c s="185"/>
      <c s="36"/>
      <c s="78"/>
      <c s="36"/>
      <c s="36"/>
      <c s="36"/>
      <c s="188"/>
      <c s="36"/>
      <c s="36"/>
      <c s="189"/>
      <c s="15">
        <f t="shared" si="14"/>
        <v>0</v>
      </c>
    </row>
    <row r="312" spans="7:31" ht="15">
      <c r="G312" s="15">
        <f t="shared" si="12"/>
        <v>0</v>
      </c>
      <c s="71">
        <f t="shared" si="13"/>
        <v>0</v>
      </c>
      <c s="72"/>
      <c s="36"/>
      <c s="78"/>
      <c s="38"/>
      <c s="36"/>
      <c s="36"/>
      <c s="179"/>
      <c s="78"/>
      <c s="38"/>
      <c s="36"/>
      <c s="38"/>
      <c s="184"/>
      <c s="185"/>
      <c s="36"/>
      <c s="78"/>
      <c s="36"/>
      <c s="36"/>
      <c s="36"/>
      <c s="188"/>
      <c s="36"/>
      <c s="36"/>
      <c s="189"/>
      <c s="15">
        <f t="shared" si="14"/>
        <v>0</v>
      </c>
    </row>
    <row r="313" spans="7:31" ht="15">
      <c r="G313" s="15">
        <f t="shared" si="12"/>
        <v>0</v>
      </c>
      <c s="71">
        <f t="shared" si="13"/>
        <v>0</v>
      </c>
      <c s="72"/>
      <c s="36"/>
      <c s="78"/>
      <c s="38"/>
      <c s="36"/>
      <c s="36"/>
      <c s="179"/>
      <c s="78"/>
      <c s="38"/>
      <c s="36"/>
      <c s="38"/>
      <c s="184"/>
      <c s="185"/>
      <c s="36"/>
      <c s="78"/>
      <c s="36"/>
      <c s="36"/>
      <c s="36"/>
      <c s="188"/>
      <c s="36"/>
      <c s="36"/>
      <c s="189"/>
      <c s="15">
        <f t="shared" si="14"/>
        <v>0</v>
      </c>
    </row>
    <row r="314" spans="7:31" ht="15">
      <c r="G314" s="15">
        <f t="shared" si="12"/>
        <v>0</v>
      </c>
      <c s="71">
        <f t="shared" si="13"/>
        <v>0</v>
      </c>
      <c s="72"/>
      <c s="36"/>
      <c s="78"/>
      <c s="38"/>
      <c s="36"/>
      <c s="36"/>
      <c s="179"/>
      <c s="78"/>
      <c s="38"/>
      <c s="36"/>
      <c s="38"/>
      <c s="184"/>
      <c s="185"/>
      <c s="36"/>
      <c s="78"/>
      <c s="36"/>
      <c s="36"/>
      <c s="36"/>
      <c s="188"/>
      <c s="36"/>
      <c s="36"/>
      <c s="189"/>
      <c s="15">
        <f t="shared" si="14"/>
        <v>0</v>
      </c>
    </row>
    <row r="315" spans="7:31" ht="15">
      <c r="G315" s="15">
        <f t="shared" si="12"/>
        <v>0</v>
      </c>
      <c s="71">
        <f t="shared" si="13"/>
        <v>0</v>
      </c>
      <c s="72"/>
      <c s="36"/>
      <c s="78"/>
      <c s="38"/>
      <c s="36"/>
      <c s="36"/>
      <c s="179"/>
      <c s="78"/>
      <c s="38"/>
      <c s="36"/>
      <c s="38"/>
      <c s="184"/>
      <c s="185"/>
      <c s="36"/>
      <c s="78"/>
      <c s="36"/>
      <c s="36"/>
      <c s="36"/>
      <c s="188"/>
      <c s="36"/>
      <c s="36"/>
      <c s="189"/>
      <c s="15">
        <f t="shared" si="14"/>
        <v>0</v>
      </c>
    </row>
    <row r="316" spans="7:31" ht="15">
      <c r="G316" s="15">
        <f t="shared" si="12"/>
        <v>0</v>
      </c>
      <c s="71">
        <f t="shared" si="13"/>
        <v>0</v>
      </c>
      <c s="72"/>
      <c s="36"/>
      <c s="78"/>
      <c s="38"/>
      <c s="36"/>
      <c s="36"/>
      <c s="179"/>
      <c s="78"/>
      <c s="38"/>
      <c s="36"/>
      <c s="38"/>
      <c s="184"/>
      <c s="185"/>
      <c s="36"/>
      <c s="78"/>
      <c s="36"/>
      <c s="36"/>
      <c s="36"/>
      <c s="188"/>
      <c s="36"/>
      <c s="36"/>
      <c s="189"/>
      <c s="15">
        <f t="shared" si="14"/>
        <v>0</v>
      </c>
    </row>
    <row r="317" spans="7:31" ht="15">
      <c r="G317" s="15">
        <f t="shared" si="12"/>
        <v>0</v>
      </c>
      <c s="71">
        <f t="shared" si="13"/>
        <v>0</v>
      </c>
      <c s="72"/>
      <c s="36"/>
      <c s="78"/>
      <c s="38"/>
      <c s="36"/>
      <c s="36"/>
      <c s="179"/>
      <c s="78"/>
      <c s="38"/>
      <c s="36"/>
      <c s="38"/>
      <c s="184"/>
      <c s="185"/>
      <c s="36"/>
      <c s="78"/>
      <c s="36"/>
      <c s="36"/>
      <c s="36"/>
      <c s="188"/>
      <c s="36"/>
      <c s="36"/>
      <c s="189"/>
      <c s="15">
        <f t="shared" si="14"/>
        <v>0</v>
      </c>
    </row>
    <row r="318" spans="7:31" ht="15">
      <c r="G318" s="15">
        <f t="shared" si="12"/>
        <v>0</v>
      </c>
      <c s="71">
        <f t="shared" si="13"/>
        <v>0</v>
      </c>
      <c s="72"/>
      <c s="36"/>
      <c s="78"/>
      <c s="38"/>
      <c s="36"/>
      <c s="36"/>
      <c s="179"/>
      <c s="78"/>
      <c s="38"/>
      <c s="36"/>
      <c s="38"/>
      <c s="184"/>
      <c s="185"/>
      <c s="36"/>
      <c s="78"/>
      <c s="36"/>
      <c s="36"/>
      <c s="36"/>
      <c s="188"/>
      <c s="36"/>
      <c s="36"/>
      <c s="189"/>
      <c s="15">
        <f t="shared" si="14"/>
        <v>0</v>
      </c>
    </row>
    <row r="319" spans="7:31" ht="15">
      <c r="G319" s="15">
        <f t="shared" si="12"/>
        <v>0</v>
      </c>
      <c s="71">
        <f t="shared" si="13"/>
        <v>0</v>
      </c>
      <c s="72"/>
      <c s="36"/>
      <c s="78"/>
      <c s="38"/>
      <c s="36"/>
      <c s="36"/>
      <c s="179"/>
      <c s="78"/>
      <c s="38"/>
      <c s="36"/>
      <c s="38"/>
      <c s="184"/>
      <c s="185"/>
      <c s="36"/>
      <c s="78"/>
      <c s="36"/>
      <c s="36"/>
      <c s="36"/>
      <c s="188"/>
      <c s="36"/>
      <c s="36"/>
      <c s="189"/>
      <c s="15">
        <f t="shared" si="14"/>
        <v>0</v>
      </c>
    </row>
    <row r="320" spans="7:31" ht="15">
      <c r="G320" s="15">
        <f t="shared" si="12"/>
        <v>0</v>
      </c>
      <c s="71">
        <f t="shared" si="13"/>
        <v>0</v>
      </c>
      <c s="72"/>
      <c s="36"/>
      <c s="78"/>
      <c s="38"/>
      <c s="36"/>
      <c s="36"/>
      <c s="179"/>
      <c s="78"/>
      <c s="38"/>
      <c s="36"/>
      <c s="38"/>
      <c s="184"/>
      <c s="185"/>
      <c s="36"/>
      <c s="78"/>
      <c s="36"/>
      <c s="36"/>
      <c s="36"/>
      <c s="188"/>
      <c s="36"/>
      <c s="36"/>
      <c s="189"/>
      <c s="15">
        <f t="shared" si="14"/>
        <v>0</v>
      </c>
    </row>
    <row r="321" spans="7:31" ht="15">
      <c r="G321" s="15">
        <f t="shared" si="12"/>
        <v>0</v>
      </c>
      <c s="71">
        <f t="shared" si="13"/>
        <v>0</v>
      </c>
      <c s="72"/>
      <c s="36"/>
      <c s="78"/>
      <c s="38"/>
      <c s="36"/>
      <c s="36"/>
      <c s="179"/>
      <c s="78"/>
      <c s="38"/>
      <c s="36"/>
      <c s="38"/>
      <c s="184"/>
      <c s="185"/>
      <c s="36"/>
      <c s="78"/>
      <c s="36"/>
      <c s="36"/>
      <c s="36"/>
      <c s="188"/>
      <c s="36"/>
      <c s="36"/>
      <c s="189"/>
      <c s="15">
        <f t="shared" si="14"/>
        <v>0</v>
      </c>
    </row>
    <row r="322" spans="7:31" ht="15">
      <c r="G322" s="15">
        <f t="shared" si="12"/>
        <v>0</v>
      </c>
      <c s="71">
        <f t="shared" si="13"/>
        <v>0</v>
      </c>
      <c s="72"/>
      <c s="36"/>
      <c s="78"/>
      <c s="38"/>
      <c s="36"/>
      <c s="36"/>
      <c s="179"/>
      <c s="78"/>
      <c s="38"/>
      <c s="36"/>
      <c s="38"/>
      <c s="184"/>
      <c s="185"/>
      <c s="36"/>
      <c s="78"/>
      <c s="36"/>
      <c s="36"/>
      <c s="36"/>
      <c s="188"/>
      <c s="36"/>
      <c s="36"/>
      <c s="189"/>
      <c s="15">
        <f t="shared" si="14"/>
        <v>0</v>
      </c>
    </row>
    <row r="323" spans="7:31" ht="15">
      <c r="G323" s="15">
        <f t="shared" si="12"/>
        <v>0</v>
      </c>
      <c s="71">
        <f t="shared" si="13"/>
        <v>0</v>
      </c>
      <c s="72"/>
      <c s="36"/>
      <c s="78"/>
      <c s="38"/>
      <c s="36"/>
      <c s="36"/>
      <c s="179"/>
      <c s="78"/>
      <c s="38"/>
      <c s="36"/>
      <c s="38"/>
      <c s="184"/>
      <c s="185"/>
      <c s="36"/>
      <c s="78"/>
      <c s="36"/>
      <c s="36"/>
      <c s="36"/>
      <c s="188"/>
      <c s="36"/>
      <c s="36"/>
      <c s="189"/>
      <c s="15">
        <f t="shared" si="14"/>
        <v>0</v>
      </c>
    </row>
    <row r="324" spans="7:31" ht="15">
      <c r="G324" s="15">
        <f t="shared" si="12"/>
        <v>0</v>
      </c>
      <c s="71">
        <f t="shared" si="13"/>
        <v>0</v>
      </c>
      <c s="72"/>
      <c s="36"/>
      <c s="78"/>
      <c s="38"/>
      <c s="36"/>
      <c s="36"/>
      <c s="179"/>
      <c s="78"/>
      <c s="38"/>
      <c s="36"/>
      <c s="38"/>
      <c s="184"/>
      <c s="185"/>
      <c s="36"/>
      <c s="78"/>
      <c s="36"/>
      <c s="36"/>
      <c s="36"/>
      <c s="188"/>
      <c s="36"/>
      <c s="36"/>
      <c s="189"/>
      <c s="15">
        <f t="shared" si="14"/>
        <v>0</v>
      </c>
    </row>
    <row r="325" spans="7:31" ht="15">
      <c r="G325" s="15">
        <f t="shared" si="12"/>
        <v>0</v>
      </c>
      <c s="71">
        <f t="shared" si="13"/>
        <v>0</v>
      </c>
      <c s="72"/>
      <c s="36"/>
      <c s="78"/>
      <c s="38"/>
      <c s="36"/>
      <c s="36"/>
      <c s="179"/>
      <c s="78"/>
      <c s="38"/>
      <c s="36"/>
      <c s="38"/>
      <c s="184"/>
      <c s="185"/>
      <c s="36"/>
      <c s="78"/>
      <c s="36"/>
      <c s="36"/>
      <c s="36"/>
      <c s="188"/>
      <c s="36"/>
      <c s="36"/>
      <c s="189"/>
      <c s="15">
        <f t="shared" si="14"/>
        <v>0</v>
      </c>
    </row>
    <row r="326" spans="7:31" ht="15">
      <c r="G326" s="15">
        <f t="shared" si="12"/>
        <v>0</v>
      </c>
      <c s="71">
        <f t="shared" si="13"/>
        <v>0</v>
      </c>
      <c s="72"/>
      <c s="36"/>
      <c s="78"/>
      <c s="38"/>
      <c s="36"/>
      <c s="36"/>
      <c s="179"/>
      <c s="78"/>
      <c s="38"/>
      <c s="36"/>
      <c s="38"/>
      <c s="184"/>
      <c s="185"/>
      <c s="36"/>
      <c s="78"/>
      <c s="36"/>
      <c s="36"/>
      <c s="36"/>
      <c s="188"/>
      <c s="36"/>
      <c s="36"/>
      <c s="189"/>
      <c s="15">
        <f t="shared" si="14"/>
        <v>0</v>
      </c>
    </row>
    <row r="327" spans="7:31" ht="15">
      <c r="G327" s="15">
        <f t="shared" si="12"/>
        <v>0</v>
      </c>
      <c s="71">
        <f t="shared" si="13"/>
        <v>0</v>
      </c>
      <c s="72"/>
      <c s="36"/>
      <c s="78"/>
      <c s="38"/>
      <c s="36"/>
      <c s="36"/>
      <c s="179"/>
      <c s="78"/>
      <c s="38"/>
      <c s="36"/>
      <c s="38"/>
      <c s="184"/>
      <c s="185"/>
      <c s="36"/>
      <c s="78"/>
      <c s="36"/>
      <c s="36"/>
      <c s="36"/>
      <c s="188"/>
      <c s="36"/>
      <c s="36"/>
      <c s="189"/>
      <c s="15">
        <f t="shared" si="14"/>
        <v>0</v>
      </c>
    </row>
    <row r="328" spans="7:31" ht="15">
      <c r="G328" s="15">
        <f t="shared" si="12"/>
        <v>0</v>
      </c>
      <c s="71">
        <f t="shared" si="13"/>
        <v>0</v>
      </c>
      <c s="72"/>
      <c s="36"/>
      <c s="78"/>
      <c s="38"/>
      <c s="36"/>
      <c s="36"/>
      <c s="179"/>
      <c s="78"/>
      <c s="38"/>
      <c s="36"/>
      <c s="38"/>
      <c s="184"/>
      <c s="185"/>
      <c s="36"/>
      <c s="78"/>
      <c s="36"/>
      <c s="36"/>
      <c s="36"/>
      <c s="188"/>
      <c s="36"/>
      <c s="36"/>
      <c s="189"/>
      <c s="15">
        <f t="shared" si="14"/>
        <v>0</v>
      </c>
    </row>
    <row r="329" spans="7:31" ht="15">
      <c r="G329" s="15">
        <f t="shared" si="12"/>
        <v>0</v>
      </c>
      <c s="71">
        <f t="shared" si="13"/>
        <v>0</v>
      </c>
      <c s="72"/>
      <c s="36"/>
      <c s="78"/>
      <c s="38"/>
      <c s="36"/>
      <c s="36"/>
      <c s="179"/>
      <c s="78"/>
      <c s="38"/>
      <c s="36"/>
      <c s="38"/>
      <c s="184"/>
      <c s="185"/>
      <c s="36"/>
      <c s="78"/>
      <c s="36"/>
      <c s="36"/>
      <c s="36"/>
      <c s="188"/>
      <c s="36"/>
      <c s="36"/>
      <c s="189"/>
      <c s="15">
        <f t="shared" si="14"/>
        <v>0</v>
      </c>
    </row>
    <row r="330" spans="7:31" ht="15">
      <c r="G330" s="15">
        <f t="shared" si="15" ref="G330:G393">IFERROR(IF($E$12=1,(IF(H330&gt;=1,(IF(I330&gt;=$E$10,(IF(I330&lt;=$E$11,H330,0)),0)),0)),0),0)</f>
        <v>0</v>
      </c>
      <c s="71">
        <f t="shared" si="13"/>
        <v>0</v>
      </c>
      <c s="72"/>
      <c s="36"/>
      <c s="78"/>
      <c s="38"/>
      <c s="36"/>
      <c s="36"/>
      <c s="179"/>
      <c s="78"/>
      <c s="38"/>
      <c s="36"/>
      <c s="38"/>
      <c s="184"/>
      <c s="185"/>
      <c s="36"/>
      <c s="78"/>
      <c s="36"/>
      <c s="36"/>
      <c s="36"/>
      <c s="188"/>
      <c s="36"/>
      <c s="36"/>
      <c s="189"/>
      <c s="15">
        <f t="shared" si="14"/>
        <v>0</v>
      </c>
    </row>
    <row r="331" spans="7:31" ht="15">
      <c r="G331" s="15">
        <f t="shared" si="15"/>
        <v>0</v>
      </c>
      <c s="71">
        <f t="shared" si="16" ref="H331:H394">IFERROR(IF(I331&gt;=2000,(IF(LEN(J331)&gt;=3,(IF(LEN(K331)&gt;=2,H330+1,0)),0)),0),0)</f>
        <v>0</v>
      </c>
      <c s="72"/>
      <c s="36"/>
      <c s="78"/>
      <c s="38"/>
      <c s="36"/>
      <c s="36"/>
      <c s="179"/>
      <c s="78"/>
      <c s="38"/>
      <c s="36"/>
      <c s="38"/>
      <c s="184"/>
      <c s="185"/>
      <c s="36"/>
      <c s="78"/>
      <c s="36"/>
      <c s="36"/>
      <c s="36"/>
      <c s="188"/>
      <c s="36"/>
      <c s="36"/>
      <c s="189"/>
      <c s="15">
        <f t="shared" si="17" ref="AE331:AE394">IFERROR(IF(H331&gt;=1,VLOOKUP(J331,$A$1:$B$3,2,0),0),0)</f>
        <v>0</v>
      </c>
    </row>
    <row r="332" spans="7:31" ht="15">
      <c r="G332" s="15">
        <f t="shared" si="15"/>
        <v>0</v>
      </c>
      <c s="71">
        <f t="shared" si="16"/>
        <v>0</v>
      </c>
      <c s="72"/>
      <c s="36"/>
      <c s="78"/>
      <c s="38"/>
      <c s="36"/>
      <c s="36"/>
      <c s="179"/>
      <c s="78"/>
      <c s="38"/>
      <c s="36"/>
      <c s="38"/>
      <c s="184"/>
      <c s="185"/>
      <c s="36"/>
      <c s="78"/>
      <c s="36"/>
      <c s="36"/>
      <c s="36"/>
      <c s="188"/>
      <c s="36"/>
      <c s="36"/>
      <c s="189"/>
      <c s="15">
        <f t="shared" si="17"/>
        <v>0</v>
      </c>
    </row>
    <row r="333" spans="7:31" ht="15">
      <c r="G333" s="15">
        <f t="shared" si="15"/>
        <v>0</v>
      </c>
      <c s="71">
        <f t="shared" si="16"/>
        <v>0</v>
      </c>
      <c s="72"/>
      <c s="36"/>
      <c s="78"/>
      <c s="38"/>
      <c s="36"/>
      <c s="36"/>
      <c s="179"/>
      <c s="78"/>
      <c s="38"/>
      <c s="36"/>
      <c s="38"/>
      <c s="184"/>
      <c s="185"/>
      <c s="36"/>
      <c s="78"/>
      <c s="36"/>
      <c s="36"/>
      <c s="36"/>
      <c s="188"/>
      <c s="36"/>
      <c s="36"/>
      <c s="189"/>
      <c s="15">
        <f t="shared" si="17"/>
        <v>0</v>
      </c>
    </row>
    <row r="334" spans="7:31" ht="15">
      <c r="G334" s="15">
        <f t="shared" si="15"/>
        <v>0</v>
      </c>
      <c s="71">
        <f t="shared" si="16"/>
        <v>0</v>
      </c>
      <c s="72"/>
      <c s="36"/>
      <c s="78"/>
      <c s="38"/>
      <c s="36"/>
      <c s="36"/>
      <c s="179"/>
      <c s="78"/>
      <c s="38"/>
      <c s="36"/>
      <c s="38"/>
      <c s="184"/>
      <c s="185"/>
      <c s="36"/>
      <c s="78"/>
      <c s="36"/>
      <c s="36"/>
      <c s="36"/>
      <c s="188"/>
      <c s="36"/>
      <c s="36"/>
      <c s="189"/>
      <c s="15">
        <f t="shared" si="17"/>
        <v>0</v>
      </c>
    </row>
    <row r="335" spans="7:31" ht="15">
      <c r="G335" s="15">
        <f t="shared" si="15"/>
        <v>0</v>
      </c>
      <c s="71">
        <f t="shared" si="16"/>
        <v>0</v>
      </c>
      <c s="72"/>
      <c s="36"/>
      <c s="78"/>
      <c s="38"/>
      <c s="36"/>
      <c s="36"/>
      <c s="179"/>
      <c s="78"/>
      <c s="38"/>
      <c s="36"/>
      <c s="38"/>
      <c s="184"/>
      <c s="185"/>
      <c s="36"/>
      <c s="78"/>
      <c s="36"/>
      <c s="36"/>
      <c s="36"/>
      <c s="188"/>
      <c s="36"/>
      <c s="36"/>
      <c s="189"/>
      <c s="15">
        <f t="shared" si="17"/>
        <v>0</v>
      </c>
    </row>
    <row r="336" spans="7:31" ht="15">
      <c r="G336" s="15">
        <f t="shared" si="15"/>
        <v>0</v>
      </c>
      <c s="71">
        <f t="shared" si="16"/>
        <v>0</v>
      </c>
      <c s="72"/>
      <c s="36"/>
      <c s="78"/>
      <c s="38"/>
      <c s="36"/>
      <c s="36"/>
      <c s="179"/>
      <c s="78"/>
      <c s="38"/>
      <c s="36"/>
      <c s="38"/>
      <c s="184"/>
      <c s="185"/>
      <c s="36"/>
      <c s="78"/>
      <c s="36"/>
      <c s="36"/>
      <c s="36"/>
      <c s="188"/>
      <c s="36"/>
      <c s="36"/>
      <c s="189"/>
      <c s="15">
        <f t="shared" si="17"/>
        <v>0</v>
      </c>
    </row>
    <row r="337" spans="7:31" ht="15">
      <c r="G337" s="15">
        <f t="shared" si="15"/>
        <v>0</v>
      </c>
      <c s="71">
        <f t="shared" si="16"/>
        <v>0</v>
      </c>
      <c s="72"/>
      <c s="36"/>
      <c s="78"/>
      <c s="38"/>
      <c s="36"/>
      <c s="36"/>
      <c s="179"/>
      <c s="78"/>
      <c s="38"/>
      <c s="36"/>
      <c s="38"/>
      <c s="184"/>
      <c s="185"/>
      <c s="36"/>
      <c s="78"/>
      <c s="36"/>
      <c s="36"/>
      <c s="36"/>
      <c s="188"/>
      <c s="36"/>
      <c s="36"/>
      <c s="189"/>
      <c s="15">
        <f t="shared" si="17"/>
        <v>0</v>
      </c>
    </row>
    <row r="338" spans="7:31" ht="15">
      <c r="G338" s="15">
        <f t="shared" si="15"/>
        <v>0</v>
      </c>
      <c s="71">
        <f t="shared" si="16"/>
        <v>0</v>
      </c>
      <c s="72"/>
      <c s="36"/>
      <c s="78"/>
      <c s="38"/>
      <c s="36"/>
      <c s="36"/>
      <c s="179"/>
      <c s="78"/>
      <c s="38"/>
      <c s="36"/>
      <c s="38"/>
      <c s="184"/>
      <c s="185"/>
      <c s="36"/>
      <c s="78"/>
      <c s="36"/>
      <c s="36"/>
      <c s="36"/>
      <c s="188"/>
      <c s="36"/>
      <c s="36"/>
      <c s="189"/>
      <c s="15">
        <f t="shared" si="17"/>
        <v>0</v>
      </c>
    </row>
    <row r="339" spans="7:31" ht="15">
      <c r="G339" s="15">
        <f t="shared" si="15"/>
        <v>0</v>
      </c>
      <c s="71">
        <f t="shared" si="16"/>
        <v>0</v>
      </c>
      <c s="72"/>
      <c s="36"/>
      <c s="78"/>
      <c s="38"/>
      <c s="36"/>
      <c s="36"/>
      <c s="179"/>
      <c s="78"/>
      <c s="38"/>
      <c s="36"/>
      <c s="38"/>
      <c s="184"/>
      <c s="185"/>
      <c s="36"/>
      <c s="78"/>
      <c s="36"/>
      <c s="36"/>
      <c s="36"/>
      <c s="188"/>
      <c s="36"/>
      <c s="36"/>
      <c s="189"/>
      <c s="15">
        <f t="shared" si="17"/>
        <v>0</v>
      </c>
    </row>
    <row r="340" spans="7:31" ht="15">
      <c r="G340" s="15">
        <f t="shared" si="15"/>
        <v>0</v>
      </c>
      <c s="71">
        <f t="shared" si="16"/>
        <v>0</v>
      </c>
      <c s="72"/>
      <c s="36"/>
      <c s="78"/>
      <c s="38"/>
      <c s="36"/>
      <c s="36"/>
      <c s="179"/>
      <c s="78"/>
      <c s="38"/>
      <c s="36"/>
      <c s="38"/>
      <c s="184"/>
      <c s="185"/>
      <c s="36"/>
      <c s="78"/>
      <c s="36"/>
      <c s="36"/>
      <c s="36"/>
      <c s="188"/>
      <c s="36"/>
      <c s="36"/>
      <c s="189"/>
      <c s="15">
        <f t="shared" si="17"/>
        <v>0</v>
      </c>
    </row>
    <row r="341" spans="7:31" ht="15">
      <c r="G341" s="15">
        <f t="shared" si="15"/>
        <v>0</v>
      </c>
      <c s="71">
        <f t="shared" si="16"/>
        <v>0</v>
      </c>
      <c s="72"/>
      <c s="36"/>
      <c s="78"/>
      <c s="38"/>
      <c s="36"/>
      <c s="36"/>
      <c s="179"/>
      <c s="78"/>
      <c s="38"/>
      <c s="36"/>
      <c s="38"/>
      <c s="184"/>
      <c s="185"/>
      <c s="36"/>
      <c s="78"/>
      <c s="36"/>
      <c s="36"/>
      <c s="36"/>
      <c s="188"/>
      <c s="36"/>
      <c s="36"/>
      <c s="189"/>
      <c s="15">
        <f t="shared" si="17"/>
        <v>0</v>
      </c>
    </row>
    <row r="342" spans="7:31" ht="15">
      <c r="G342" s="15">
        <f t="shared" si="15"/>
        <v>0</v>
      </c>
      <c s="71">
        <f t="shared" si="16"/>
        <v>0</v>
      </c>
      <c s="72"/>
      <c s="36"/>
      <c s="78"/>
      <c s="38"/>
      <c s="36"/>
      <c s="36"/>
      <c s="179"/>
      <c s="78"/>
      <c s="38"/>
      <c s="36"/>
      <c s="38"/>
      <c s="184"/>
      <c s="185"/>
      <c s="36"/>
      <c s="78"/>
      <c s="36"/>
      <c s="36"/>
      <c s="36"/>
      <c s="188"/>
      <c s="36"/>
      <c s="36"/>
      <c s="189"/>
      <c s="15">
        <f t="shared" si="17"/>
        <v>0</v>
      </c>
    </row>
    <row r="343" spans="7:31" ht="15">
      <c r="G343" s="15">
        <f t="shared" si="15"/>
        <v>0</v>
      </c>
      <c s="71">
        <f t="shared" si="16"/>
        <v>0</v>
      </c>
      <c s="72"/>
      <c s="36"/>
      <c s="78"/>
      <c s="38"/>
      <c s="36"/>
      <c s="36"/>
      <c s="179"/>
      <c s="78"/>
      <c s="38"/>
      <c s="36"/>
      <c s="38"/>
      <c s="184"/>
      <c s="185"/>
      <c s="36"/>
      <c s="78"/>
      <c s="36"/>
      <c s="36"/>
      <c s="36"/>
      <c s="188"/>
      <c s="36"/>
      <c s="36"/>
      <c s="189"/>
      <c s="15">
        <f t="shared" si="17"/>
        <v>0</v>
      </c>
    </row>
    <row r="344" spans="7:31" ht="15">
      <c r="G344" s="15">
        <f t="shared" si="15"/>
        <v>0</v>
      </c>
      <c s="71">
        <f t="shared" si="16"/>
        <v>0</v>
      </c>
      <c s="72"/>
      <c s="36"/>
      <c s="78"/>
      <c s="38"/>
      <c s="36"/>
      <c s="36"/>
      <c s="179"/>
      <c s="78"/>
      <c s="38"/>
      <c s="36"/>
      <c s="38"/>
      <c s="184"/>
      <c s="185"/>
      <c s="36"/>
      <c s="78"/>
      <c s="36"/>
      <c s="36"/>
      <c s="36"/>
      <c s="188"/>
      <c s="36"/>
      <c s="36"/>
      <c s="189"/>
      <c s="15">
        <f t="shared" si="17"/>
        <v>0</v>
      </c>
    </row>
    <row r="345" spans="7:31" ht="15">
      <c r="G345" s="15">
        <f t="shared" si="15"/>
        <v>0</v>
      </c>
      <c s="71">
        <f t="shared" si="16"/>
        <v>0</v>
      </c>
      <c s="72"/>
      <c s="36"/>
      <c s="78"/>
      <c s="38"/>
      <c s="36"/>
      <c s="36"/>
      <c s="179"/>
      <c s="78"/>
      <c s="38"/>
      <c s="36"/>
      <c s="38"/>
      <c s="184"/>
      <c s="185"/>
      <c s="36"/>
      <c s="78"/>
      <c s="36"/>
      <c s="36"/>
      <c s="36"/>
      <c s="188"/>
      <c s="36"/>
      <c s="36"/>
      <c s="189"/>
      <c s="15">
        <f t="shared" si="17"/>
        <v>0</v>
      </c>
    </row>
    <row r="346" spans="7:31" ht="15">
      <c r="G346" s="15">
        <f t="shared" si="15"/>
        <v>0</v>
      </c>
      <c s="71">
        <f t="shared" si="16"/>
        <v>0</v>
      </c>
      <c s="72"/>
      <c s="36"/>
      <c s="78"/>
      <c s="38"/>
      <c s="36"/>
      <c s="36"/>
      <c s="179"/>
      <c s="78"/>
      <c s="38"/>
      <c s="36"/>
      <c s="38"/>
      <c s="184"/>
      <c s="185"/>
      <c s="36"/>
      <c s="78"/>
      <c s="36"/>
      <c s="36"/>
      <c s="36"/>
      <c s="188"/>
      <c s="36"/>
      <c s="36"/>
      <c s="189"/>
      <c s="15">
        <f t="shared" si="17"/>
        <v>0</v>
      </c>
    </row>
    <row r="347" spans="7:31" ht="15">
      <c r="G347" s="15">
        <f t="shared" si="15"/>
        <v>0</v>
      </c>
      <c s="71">
        <f t="shared" si="16"/>
        <v>0</v>
      </c>
      <c s="72"/>
      <c s="36"/>
      <c s="78"/>
      <c s="38"/>
      <c s="36"/>
      <c s="36"/>
      <c s="179"/>
      <c s="78"/>
      <c s="38"/>
      <c s="36"/>
      <c s="38"/>
      <c s="184"/>
      <c s="185"/>
      <c s="36"/>
      <c s="78"/>
      <c s="36"/>
      <c s="36"/>
      <c s="36"/>
      <c s="188"/>
      <c s="36"/>
      <c s="36"/>
      <c s="189"/>
      <c s="15">
        <f t="shared" si="17"/>
        <v>0</v>
      </c>
    </row>
    <row r="348" spans="7:31" ht="15">
      <c r="G348" s="15">
        <f t="shared" si="15"/>
        <v>0</v>
      </c>
      <c s="71">
        <f t="shared" si="16"/>
        <v>0</v>
      </c>
      <c s="72"/>
      <c s="36"/>
      <c s="78"/>
      <c s="38"/>
      <c s="36"/>
      <c s="36"/>
      <c s="179"/>
      <c s="78"/>
      <c s="38"/>
      <c s="36"/>
      <c s="38"/>
      <c s="184"/>
      <c s="185"/>
      <c s="36"/>
      <c s="78"/>
      <c s="36"/>
      <c s="36"/>
      <c s="36"/>
      <c s="188"/>
      <c s="36"/>
      <c s="36"/>
      <c s="189"/>
      <c s="15">
        <f t="shared" si="17"/>
        <v>0</v>
      </c>
    </row>
    <row r="349" spans="7:31" ht="15">
      <c r="G349" s="15">
        <f t="shared" si="15"/>
        <v>0</v>
      </c>
      <c s="71">
        <f t="shared" si="16"/>
        <v>0</v>
      </c>
      <c s="72"/>
      <c s="36"/>
      <c s="78"/>
      <c s="38"/>
      <c s="36"/>
      <c s="36"/>
      <c s="179"/>
      <c s="78"/>
      <c s="38"/>
      <c s="36"/>
      <c s="38"/>
      <c s="184"/>
      <c s="185"/>
      <c s="36"/>
      <c s="78"/>
      <c s="36"/>
      <c s="36"/>
      <c s="36"/>
      <c s="188"/>
      <c s="36"/>
      <c s="36"/>
      <c s="189"/>
      <c s="15">
        <f t="shared" si="17"/>
        <v>0</v>
      </c>
    </row>
    <row r="350" spans="7:31" ht="15">
      <c r="G350" s="15">
        <f t="shared" si="15"/>
        <v>0</v>
      </c>
      <c s="71">
        <f t="shared" si="16"/>
        <v>0</v>
      </c>
      <c s="72"/>
      <c s="36"/>
      <c s="78"/>
      <c s="38"/>
      <c s="36"/>
      <c s="36"/>
      <c s="179"/>
      <c s="78"/>
      <c s="38"/>
      <c s="36"/>
      <c s="38"/>
      <c s="184"/>
      <c s="185"/>
      <c s="36"/>
      <c s="78"/>
      <c s="36"/>
      <c s="36"/>
      <c s="36"/>
      <c s="188"/>
      <c s="36"/>
      <c s="36"/>
      <c s="189"/>
      <c s="15">
        <f t="shared" si="17"/>
        <v>0</v>
      </c>
    </row>
    <row r="351" spans="7:31" ht="15">
      <c r="G351" s="15">
        <f t="shared" si="15"/>
        <v>0</v>
      </c>
      <c s="71">
        <f t="shared" si="16"/>
        <v>0</v>
      </c>
      <c s="72"/>
      <c s="36"/>
      <c s="78"/>
      <c s="38"/>
      <c s="36"/>
      <c s="36"/>
      <c s="179"/>
      <c s="78"/>
      <c s="38"/>
      <c s="36"/>
      <c s="38"/>
      <c s="184"/>
      <c s="185"/>
      <c s="36"/>
      <c s="78"/>
      <c s="36"/>
      <c s="36"/>
      <c s="36"/>
      <c s="188"/>
      <c s="36"/>
      <c s="36"/>
      <c s="189"/>
      <c s="15">
        <f t="shared" si="17"/>
        <v>0</v>
      </c>
    </row>
    <row r="352" spans="7:31" ht="15">
      <c r="G352" s="15">
        <f t="shared" si="15"/>
        <v>0</v>
      </c>
      <c s="71">
        <f t="shared" si="16"/>
        <v>0</v>
      </c>
      <c s="72"/>
      <c s="36"/>
      <c s="78"/>
      <c s="38"/>
      <c s="36"/>
      <c s="36"/>
      <c s="179"/>
      <c s="78"/>
      <c s="38"/>
      <c s="36"/>
      <c s="38"/>
      <c s="184"/>
      <c s="185"/>
      <c s="36"/>
      <c s="78"/>
      <c s="36"/>
      <c s="36"/>
      <c s="36"/>
      <c s="188"/>
      <c s="36"/>
      <c s="36"/>
      <c s="189"/>
      <c s="15">
        <f t="shared" si="17"/>
        <v>0</v>
      </c>
    </row>
    <row r="353" spans="7:31" ht="15">
      <c r="G353" s="15">
        <f t="shared" si="15"/>
        <v>0</v>
      </c>
      <c s="71">
        <f t="shared" si="16"/>
        <v>0</v>
      </c>
      <c s="72"/>
      <c s="36"/>
      <c s="78"/>
      <c s="38"/>
      <c s="36"/>
      <c s="36"/>
      <c s="179"/>
      <c s="78"/>
      <c s="38"/>
      <c s="36"/>
      <c s="38"/>
      <c s="184"/>
      <c s="185"/>
      <c s="36"/>
      <c s="78"/>
      <c s="36"/>
      <c s="36"/>
      <c s="36"/>
      <c s="188"/>
      <c s="36"/>
      <c s="36"/>
      <c s="189"/>
      <c s="15">
        <f t="shared" si="17"/>
        <v>0</v>
      </c>
    </row>
    <row r="354" spans="7:31" ht="15">
      <c r="G354" s="15">
        <f t="shared" si="15"/>
        <v>0</v>
      </c>
      <c s="71">
        <f t="shared" si="16"/>
        <v>0</v>
      </c>
      <c s="72"/>
      <c s="36"/>
      <c s="78"/>
      <c s="38"/>
      <c s="36"/>
      <c s="36"/>
      <c s="179"/>
      <c s="78"/>
      <c s="38"/>
      <c s="36"/>
      <c s="38"/>
      <c s="184"/>
      <c s="185"/>
      <c s="36"/>
      <c s="78"/>
      <c s="36"/>
      <c s="36"/>
      <c s="36"/>
      <c s="188"/>
      <c s="36"/>
      <c s="36"/>
      <c s="189"/>
      <c s="15">
        <f t="shared" si="17"/>
        <v>0</v>
      </c>
    </row>
    <row r="355" spans="7:31" ht="15">
      <c r="G355" s="15">
        <f t="shared" si="15"/>
        <v>0</v>
      </c>
      <c s="71">
        <f t="shared" si="16"/>
        <v>0</v>
      </c>
      <c s="72"/>
      <c s="36"/>
      <c s="78"/>
      <c s="38"/>
      <c s="36"/>
      <c s="36"/>
      <c s="179"/>
      <c s="78"/>
      <c s="38"/>
      <c s="36"/>
      <c s="38"/>
      <c s="184"/>
      <c s="185"/>
      <c s="36"/>
      <c s="78"/>
      <c s="36"/>
      <c s="36"/>
      <c s="36"/>
      <c s="188"/>
      <c s="36"/>
      <c s="36"/>
      <c s="189"/>
      <c s="15">
        <f t="shared" si="17"/>
        <v>0</v>
      </c>
    </row>
    <row r="356" spans="7:31" ht="15">
      <c r="G356" s="15">
        <f t="shared" si="15"/>
        <v>0</v>
      </c>
      <c s="71">
        <f t="shared" si="16"/>
        <v>0</v>
      </c>
      <c s="72"/>
      <c s="36"/>
      <c s="78"/>
      <c s="38"/>
      <c s="36"/>
      <c s="36"/>
      <c s="179"/>
      <c s="78"/>
      <c s="38"/>
      <c s="36"/>
      <c s="38"/>
      <c s="184"/>
      <c s="185"/>
      <c s="36"/>
      <c s="78"/>
      <c s="36"/>
      <c s="36"/>
      <c s="36"/>
      <c s="188"/>
      <c s="36"/>
      <c s="36"/>
      <c s="189"/>
      <c s="15">
        <f t="shared" si="17"/>
        <v>0</v>
      </c>
    </row>
    <row r="357" spans="7:31" ht="15">
      <c r="G357" s="15">
        <f t="shared" si="15"/>
        <v>0</v>
      </c>
      <c s="71">
        <f t="shared" si="16"/>
        <v>0</v>
      </c>
      <c s="72"/>
      <c s="36"/>
      <c s="78"/>
      <c s="38"/>
      <c s="36"/>
      <c s="36"/>
      <c s="179"/>
      <c s="78"/>
      <c s="38"/>
      <c s="36"/>
      <c s="38"/>
      <c s="184"/>
      <c s="185"/>
      <c s="36"/>
      <c s="78"/>
      <c s="36"/>
      <c s="36"/>
      <c s="36"/>
      <c s="188"/>
      <c s="36"/>
      <c s="36"/>
      <c s="189"/>
      <c s="15">
        <f t="shared" si="17"/>
        <v>0</v>
      </c>
    </row>
    <row r="358" spans="7:31" ht="15">
      <c r="G358" s="15">
        <f t="shared" si="15"/>
        <v>0</v>
      </c>
      <c s="71">
        <f t="shared" si="16"/>
        <v>0</v>
      </c>
      <c s="72"/>
      <c s="36"/>
      <c s="78"/>
      <c s="38"/>
      <c s="36"/>
      <c s="36"/>
      <c s="179"/>
      <c s="78"/>
      <c s="38"/>
      <c s="36"/>
      <c s="38"/>
      <c s="184"/>
      <c s="185"/>
      <c s="36"/>
      <c s="78"/>
      <c s="36"/>
      <c s="36"/>
      <c s="36"/>
      <c s="188"/>
      <c s="36"/>
      <c s="36"/>
      <c s="189"/>
      <c s="15">
        <f t="shared" si="17"/>
        <v>0</v>
      </c>
    </row>
    <row r="359" spans="7:31" ht="15">
      <c r="G359" s="15">
        <f t="shared" si="15"/>
        <v>0</v>
      </c>
      <c s="71">
        <f t="shared" si="16"/>
        <v>0</v>
      </c>
      <c s="72"/>
      <c s="36"/>
      <c s="78"/>
      <c s="38"/>
      <c s="36"/>
      <c s="36"/>
      <c s="179"/>
      <c s="78"/>
      <c s="38"/>
      <c s="36"/>
      <c s="38"/>
      <c s="184"/>
      <c s="185"/>
      <c s="36"/>
      <c s="78"/>
      <c s="36"/>
      <c s="36"/>
      <c s="36"/>
      <c s="188"/>
      <c s="36"/>
      <c s="36"/>
      <c s="189"/>
      <c s="15">
        <f t="shared" si="17"/>
        <v>0</v>
      </c>
    </row>
    <row r="360" spans="7:31" ht="15">
      <c r="G360" s="15">
        <f t="shared" si="15"/>
        <v>0</v>
      </c>
      <c s="71">
        <f t="shared" si="16"/>
        <v>0</v>
      </c>
      <c s="72"/>
      <c s="36"/>
      <c s="78"/>
      <c s="38"/>
      <c s="36"/>
      <c s="36"/>
      <c s="179"/>
      <c s="78"/>
      <c s="38"/>
      <c s="36"/>
      <c s="38"/>
      <c s="184"/>
      <c s="185"/>
      <c s="36"/>
      <c s="78"/>
      <c s="36"/>
      <c s="36"/>
      <c s="36"/>
      <c s="188"/>
      <c s="36"/>
      <c s="36"/>
      <c s="189"/>
      <c s="15">
        <f t="shared" si="17"/>
        <v>0</v>
      </c>
    </row>
    <row r="361" spans="7:31" ht="15">
      <c r="G361" s="15">
        <f t="shared" si="15"/>
        <v>0</v>
      </c>
      <c s="71">
        <f t="shared" si="16"/>
        <v>0</v>
      </c>
      <c s="72"/>
      <c s="36"/>
      <c s="78"/>
      <c s="38"/>
      <c s="36"/>
      <c s="36"/>
      <c s="179"/>
      <c s="78"/>
      <c s="38"/>
      <c s="36"/>
      <c s="38"/>
      <c s="184"/>
      <c s="185"/>
      <c s="36"/>
      <c s="78"/>
      <c s="36"/>
      <c s="36"/>
      <c s="36"/>
      <c s="188"/>
      <c s="36"/>
      <c s="36"/>
      <c s="189"/>
      <c s="15">
        <f t="shared" si="17"/>
        <v>0</v>
      </c>
    </row>
    <row r="362" spans="7:31" ht="15">
      <c r="G362" s="15">
        <f t="shared" si="15"/>
        <v>0</v>
      </c>
      <c s="71">
        <f t="shared" si="16"/>
        <v>0</v>
      </c>
      <c s="72"/>
      <c s="36"/>
      <c s="78"/>
      <c s="38"/>
      <c s="36"/>
      <c s="36"/>
      <c s="179"/>
      <c s="78"/>
      <c s="38"/>
      <c s="36"/>
      <c s="38"/>
      <c s="184"/>
      <c s="185"/>
      <c s="36"/>
      <c s="78"/>
      <c s="36"/>
      <c s="36"/>
      <c s="36"/>
      <c s="188"/>
      <c s="36"/>
      <c s="36"/>
      <c s="189"/>
      <c s="15">
        <f t="shared" si="17"/>
        <v>0</v>
      </c>
    </row>
    <row r="363" spans="7:31" ht="15">
      <c r="G363" s="15">
        <f t="shared" si="15"/>
        <v>0</v>
      </c>
      <c s="71">
        <f t="shared" si="16"/>
        <v>0</v>
      </c>
      <c s="72"/>
      <c s="36"/>
      <c s="78"/>
      <c s="38"/>
      <c s="36"/>
      <c s="36"/>
      <c s="179"/>
      <c s="78"/>
      <c s="38"/>
      <c s="36"/>
      <c s="38"/>
      <c s="184"/>
      <c s="185"/>
      <c s="36"/>
      <c s="78"/>
      <c s="36"/>
      <c s="36"/>
      <c s="36"/>
      <c s="188"/>
      <c s="36"/>
      <c s="36"/>
      <c s="189"/>
      <c s="15">
        <f t="shared" si="17"/>
        <v>0</v>
      </c>
    </row>
    <row r="364" spans="7:31" ht="15">
      <c r="G364" s="15">
        <f t="shared" si="15"/>
        <v>0</v>
      </c>
      <c s="71">
        <f t="shared" si="16"/>
        <v>0</v>
      </c>
      <c s="72"/>
      <c s="36"/>
      <c s="78"/>
      <c s="38"/>
      <c s="36"/>
      <c s="36"/>
      <c s="179"/>
      <c s="78"/>
      <c s="38"/>
      <c s="36"/>
      <c s="38"/>
      <c s="184"/>
      <c s="185"/>
      <c s="36"/>
      <c s="78"/>
      <c s="36"/>
      <c s="36"/>
      <c s="36"/>
      <c s="188"/>
      <c s="36"/>
      <c s="36"/>
      <c s="189"/>
      <c s="15">
        <f t="shared" si="17"/>
        <v>0</v>
      </c>
    </row>
    <row r="365" spans="7:31" ht="15">
      <c r="G365" s="15">
        <f t="shared" si="15"/>
        <v>0</v>
      </c>
      <c s="71">
        <f t="shared" si="16"/>
        <v>0</v>
      </c>
      <c s="72"/>
      <c s="36"/>
      <c s="78"/>
      <c s="38"/>
      <c s="36"/>
      <c s="36"/>
      <c s="179"/>
      <c s="78"/>
      <c s="38"/>
      <c s="36"/>
      <c s="38"/>
      <c s="184"/>
      <c s="185"/>
      <c s="36"/>
      <c s="78"/>
      <c s="36"/>
      <c s="36"/>
      <c s="36"/>
      <c s="188"/>
      <c s="36"/>
      <c s="36"/>
      <c s="189"/>
      <c s="15">
        <f t="shared" si="17"/>
        <v>0</v>
      </c>
    </row>
    <row r="366" spans="7:31" ht="15">
      <c r="G366" s="15">
        <f t="shared" si="15"/>
        <v>0</v>
      </c>
      <c s="71">
        <f t="shared" si="16"/>
        <v>0</v>
      </c>
      <c s="72"/>
      <c s="36"/>
      <c s="78"/>
      <c s="38"/>
      <c s="36"/>
      <c s="36"/>
      <c s="179"/>
      <c s="78"/>
      <c s="38"/>
      <c s="36"/>
      <c s="38"/>
      <c s="184"/>
      <c s="185"/>
      <c s="36"/>
      <c s="78"/>
      <c s="36"/>
      <c s="36"/>
      <c s="36"/>
      <c s="188"/>
      <c s="36"/>
      <c s="36"/>
      <c s="189"/>
      <c s="15">
        <f t="shared" si="17"/>
        <v>0</v>
      </c>
    </row>
    <row r="367" spans="7:31" ht="15">
      <c r="G367" s="15">
        <f t="shared" si="15"/>
        <v>0</v>
      </c>
      <c s="71">
        <f t="shared" si="16"/>
        <v>0</v>
      </c>
      <c s="72"/>
      <c s="36"/>
      <c s="78"/>
      <c s="38"/>
      <c s="36"/>
      <c s="36"/>
      <c s="179"/>
      <c s="78"/>
      <c s="38"/>
      <c s="36"/>
      <c s="38"/>
      <c s="184"/>
      <c s="185"/>
      <c s="36"/>
      <c s="78"/>
      <c s="36"/>
      <c s="36"/>
      <c s="36"/>
      <c s="188"/>
      <c s="36"/>
      <c s="36"/>
      <c s="189"/>
      <c s="15">
        <f t="shared" si="17"/>
        <v>0</v>
      </c>
    </row>
    <row r="368" spans="7:31" ht="15">
      <c r="G368" s="15">
        <f t="shared" si="15"/>
        <v>0</v>
      </c>
      <c s="71">
        <f t="shared" si="16"/>
        <v>0</v>
      </c>
      <c s="72"/>
      <c s="36"/>
      <c s="78"/>
      <c s="38"/>
      <c s="36"/>
      <c s="36"/>
      <c s="179"/>
      <c s="78"/>
      <c s="38"/>
      <c s="36"/>
      <c s="38"/>
      <c s="184"/>
      <c s="185"/>
      <c s="36"/>
      <c s="78"/>
      <c s="36"/>
      <c s="36"/>
      <c s="36"/>
      <c s="188"/>
      <c s="36"/>
      <c s="36"/>
      <c s="189"/>
      <c s="15">
        <f t="shared" si="17"/>
        <v>0</v>
      </c>
    </row>
    <row r="369" spans="7:31" ht="15">
      <c r="G369" s="15">
        <f t="shared" si="15"/>
        <v>0</v>
      </c>
      <c s="71">
        <f t="shared" si="16"/>
        <v>0</v>
      </c>
      <c s="72"/>
      <c s="36"/>
      <c s="78"/>
      <c s="38"/>
      <c s="36"/>
      <c s="36"/>
      <c s="179"/>
      <c s="78"/>
      <c s="38"/>
      <c s="36"/>
      <c s="38"/>
      <c s="184"/>
      <c s="185"/>
      <c s="36"/>
      <c s="78"/>
      <c s="36"/>
      <c s="36"/>
      <c s="36"/>
      <c s="188"/>
      <c s="36"/>
      <c s="36"/>
      <c s="189"/>
      <c s="15">
        <f t="shared" si="17"/>
        <v>0</v>
      </c>
    </row>
    <row r="370" spans="7:31" ht="15">
      <c r="G370" s="15">
        <f t="shared" si="15"/>
        <v>0</v>
      </c>
      <c s="71">
        <f t="shared" si="16"/>
        <v>0</v>
      </c>
      <c s="72"/>
      <c s="36"/>
      <c s="78"/>
      <c s="38"/>
      <c s="36"/>
      <c s="36"/>
      <c s="179"/>
      <c s="78"/>
      <c s="38"/>
      <c s="36"/>
      <c s="38"/>
      <c s="184"/>
      <c s="185"/>
      <c s="36"/>
      <c s="78"/>
      <c s="36"/>
      <c s="36"/>
      <c s="36"/>
      <c s="188"/>
      <c s="36"/>
      <c s="36"/>
      <c s="189"/>
      <c s="15">
        <f t="shared" si="17"/>
        <v>0</v>
      </c>
    </row>
    <row r="371" spans="7:31" ht="15">
      <c r="G371" s="15">
        <f t="shared" si="15"/>
        <v>0</v>
      </c>
      <c s="71">
        <f t="shared" si="16"/>
        <v>0</v>
      </c>
      <c s="72"/>
      <c s="36"/>
      <c s="78"/>
      <c s="38"/>
      <c s="36"/>
      <c s="36"/>
      <c s="179"/>
      <c s="78"/>
      <c s="38"/>
      <c s="36"/>
      <c s="38"/>
      <c s="184"/>
      <c s="185"/>
      <c s="36"/>
      <c s="78"/>
      <c s="36"/>
      <c s="36"/>
      <c s="36"/>
      <c s="188"/>
      <c s="36"/>
      <c s="36"/>
      <c s="189"/>
      <c s="15">
        <f t="shared" si="17"/>
        <v>0</v>
      </c>
    </row>
    <row r="372" spans="7:31" ht="15">
      <c r="G372" s="15">
        <f t="shared" si="15"/>
        <v>0</v>
      </c>
      <c s="71">
        <f t="shared" si="16"/>
        <v>0</v>
      </c>
      <c s="72"/>
      <c s="36"/>
      <c s="78"/>
      <c s="38"/>
      <c s="36"/>
      <c s="36"/>
      <c s="179"/>
      <c s="78"/>
      <c s="38"/>
      <c s="36"/>
      <c s="38"/>
      <c s="184"/>
      <c s="185"/>
      <c s="36"/>
      <c s="78"/>
      <c s="36"/>
      <c s="36"/>
      <c s="36"/>
      <c s="188"/>
      <c s="36"/>
      <c s="36"/>
      <c s="189"/>
      <c s="15">
        <f t="shared" si="17"/>
        <v>0</v>
      </c>
    </row>
    <row r="373" spans="7:31" ht="15">
      <c r="G373" s="15">
        <f t="shared" si="15"/>
        <v>0</v>
      </c>
      <c s="71">
        <f t="shared" si="16"/>
        <v>0</v>
      </c>
      <c s="72"/>
      <c s="36"/>
      <c s="78"/>
      <c s="38"/>
      <c s="36"/>
      <c s="36"/>
      <c s="179"/>
      <c s="78"/>
      <c s="38"/>
      <c s="36"/>
      <c s="38"/>
      <c s="184"/>
      <c s="185"/>
      <c s="36"/>
      <c s="78"/>
      <c s="36"/>
      <c s="36"/>
      <c s="36"/>
      <c s="188"/>
      <c s="36"/>
      <c s="36"/>
      <c s="189"/>
      <c s="15">
        <f t="shared" si="17"/>
        <v>0</v>
      </c>
    </row>
    <row r="374" spans="7:31" ht="15">
      <c r="G374" s="15">
        <f t="shared" si="15"/>
        <v>0</v>
      </c>
      <c s="71">
        <f t="shared" si="16"/>
        <v>0</v>
      </c>
      <c s="72"/>
      <c s="36"/>
      <c s="78"/>
      <c s="38"/>
      <c s="36"/>
      <c s="36"/>
      <c s="179"/>
      <c s="78"/>
      <c s="38"/>
      <c s="36"/>
      <c s="38"/>
      <c s="184"/>
      <c s="185"/>
      <c s="36"/>
      <c s="78"/>
      <c s="36"/>
      <c s="36"/>
      <c s="36"/>
      <c s="188"/>
      <c s="36"/>
      <c s="36"/>
      <c s="189"/>
      <c s="15">
        <f t="shared" si="17"/>
        <v>0</v>
      </c>
    </row>
    <row r="375" spans="7:31" ht="15">
      <c r="G375" s="15">
        <f t="shared" si="15"/>
        <v>0</v>
      </c>
      <c s="71">
        <f t="shared" si="16"/>
        <v>0</v>
      </c>
      <c s="72"/>
      <c s="36"/>
      <c s="78"/>
      <c s="38"/>
      <c s="36"/>
      <c s="36"/>
      <c s="179"/>
      <c s="78"/>
      <c s="38"/>
      <c s="36"/>
      <c s="38"/>
      <c s="184"/>
      <c s="185"/>
      <c s="36"/>
      <c s="78"/>
      <c s="36"/>
      <c s="36"/>
      <c s="36"/>
      <c s="188"/>
      <c s="36"/>
      <c s="36"/>
      <c s="189"/>
      <c s="15">
        <f t="shared" si="17"/>
        <v>0</v>
      </c>
    </row>
    <row r="376" spans="7:31" ht="15">
      <c r="G376" s="15">
        <f t="shared" si="15"/>
        <v>0</v>
      </c>
      <c s="71">
        <f t="shared" si="16"/>
        <v>0</v>
      </c>
      <c s="72"/>
      <c s="36"/>
      <c s="78"/>
      <c s="38"/>
      <c s="36"/>
      <c s="36"/>
      <c s="179"/>
      <c s="78"/>
      <c s="38"/>
      <c s="36"/>
      <c s="38"/>
      <c s="184"/>
      <c s="185"/>
      <c s="36"/>
      <c s="78"/>
      <c s="36"/>
      <c s="36"/>
      <c s="36"/>
      <c s="188"/>
      <c s="36"/>
      <c s="36"/>
      <c s="189"/>
      <c s="15">
        <f t="shared" si="17"/>
        <v>0</v>
      </c>
    </row>
    <row r="377" spans="7:31" ht="15">
      <c r="G377" s="15">
        <f t="shared" si="15"/>
        <v>0</v>
      </c>
      <c s="71">
        <f t="shared" si="16"/>
        <v>0</v>
      </c>
      <c s="72"/>
      <c s="36"/>
      <c s="78"/>
      <c s="38"/>
      <c s="36"/>
      <c s="36"/>
      <c s="179"/>
      <c s="78"/>
      <c s="38"/>
      <c s="36"/>
      <c s="38"/>
      <c s="184"/>
      <c s="185"/>
      <c s="36"/>
      <c s="78"/>
      <c s="36"/>
      <c s="36"/>
      <c s="36"/>
      <c s="188"/>
      <c s="36"/>
      <c s="36"/>
      <c s="189"/>
      <c s="15">
        <f t="shared" si="17"/>
        <v>0</v>
      </c>
    </row>
    <row r="378" spans="7:31" ht="15">
      <c r="G378" s="15">
        <f t="shared" si="15"/>
        <v>0</v>
      </c>
      <c s="71">
        <f t="shared" si="16"/>
        <v>0</v>
      </c>
      <c s="72"/>
      <c s="36"/>
      <c s="78"/>
      <c s="38"/>
      <c s="36"/>
      <c s="36"/>
      <c s="179"/>
      <c s="78"/>
      <c s="38"/>
      <c s="36"/>
      <c s="38"/>
      <c s="184"/>
      <c s="185"/>
      <c s="36"/>
      <c s="78"/>
      <c s="36"/>
      <c s="36"/>
      <c s="36"/>
      <c s="188"/>
      <c s="36"/>
      <c s="36"/>
      <c s="189"/>
      <c s="15">
        <f t="shared" si="17"/>
        <v>0</v>
      </c>
    </row>
    <row r="379" spans="7:31" ht="15">
      <c r="G379" s="15">
        <f t="shared" si="15"/>
        <v>0</v>
      </c>
      <c s="71">
        <f t="shared" si="16"/>
        <v>0</v>
      </c>
      <c s="72"/>
      <c s="36"/>
      <c s="78"/>
      <c s="38"/>
      <c s="36"/>
      <c s="36"/>
      <c s="179"/>
      <c s="78"/>
      <c s="38"/>
      <c s="36"/>
      <c s="38"/>
      <c s="184"/>
      <c s="185"/>
      <c s="36"/>
      <c s="78"/>
      <c s="36"/>
      <c s="36"/>
      <c s="36"/>
      <c s="188"/>
      <c s="36"/>
      <c s="36"/>
      <c s="189"/>
      <c s="15">
        <f t="shared" si="17"/>
        <v>0</v>
      </c>
    </row>
    <row r="380" spans="7:31" ht="15">
      <c r="G380" s="15">
        <f t="shared" si="15"/>
        <v>0</v>
      </c>
      <c s="71">
        <f t="shared" si="16"/>
        <v>0</v>
      </c>
      <c s="72"/>
      <c s="36"/>
      <c s="78"/>
      <c s="38"/>
      <c s="36"/>
      <c s="36"/>
      <c s="179"/>
      <c s="78"/>
      <c s="38"/>
      <c s="36"/>
      <c s="38"/>
      <c s="184"/>
      <c s="185"/>
      <c s="36"/>
      <c s="78"/>
      <c s="36"/>
      <c s="36"/>
      <c s="36"/>
      <c s="188"/>
      <c s="36"/>
      <c s="36"/>
      <c s="189"/>
      <c s="15">
        <f t="shared" si="17"/>
        <v>0</v>
      </c>
    </row>
    <row r="381" spans="7:31" ht="15">
      <c r="G381" s="15">
        <f t="shared" si="15"/>
        <v>0</v>
      </c>
      <c s="71">
        <f t="shared" si="16"/>
        <v>0</v>
      </c>
      <c s="72"/>
      <c s="36"/>
      <c s="78"/>
      <c s="38"/>
      <c s="36"/>
      <c s="36"/>
      <c s="179"/>
      <c s="78"/>
      <c s="38"/>
      <c s="36"/>
      <c s="38"/>
      <c s="184"/>
      <c s="185"/>
      <c s="36"/>
      <c s="78"/>
      <c s="36"/>
      <c s="36"/>
      <c s="36"/>
      <c s="188"/>
      <c s="36"/>
      <c s="36"/>
      <c s="189"/>
      <c s="15">
        <f t="shared" si="17"/>
        <v>0</v>
      </c>
    </row>
    <row r="382" spans="7:31" ht="15">
      <c r="G382" s="15">
        <f t="shared" si="15"/>
        <v>0</v>
      </c>
      <c s="71">
        <f t="shared" si="16"/>
        <v>0</v>
      </c>
      <c s="72"/>
      <c s="36"/>
      <c s="78"/>
      <c s="38"/>
      <c s="36"/>
      <c s="36"/>
      <c s="179"/>
      <c s="78"/>
      <c s="38"/>
      <c s="36"/>
      <c s="38"/>
      <c s="184"/>
      <c s="185"/>
      <c s="36"/>
      <c s="78"/>
      <c s="36"/>
      <c s="36"/>
      <c s="36"/>
      <c s="188"/>
      <c s="36"/>
      <c s="36"/>
      <c s="189"/>
      <c s="15">
        <f t="shared" si="17"/>
        <v>0</v>
      </c>
    </row>
    <row r="383" spans="7:31" ht="15">
      <c r="G383" s="15">
        <f t="shared" si="15"/>
        <v>0</v>
      </c>
      <c s="71">
        <f t="shared" si="16"/>
        <v>0</v>
      </c>
      <c s="72"/>
      <c s="36"/>
      <c s="78"/>
      <c s="38"/>
      <c s="36"/>
      <c s="36"/>
      <c s="179"/>
      <c s="78"/>
      <c s="38"/>
      <c s="36"/>
      <c s="38"/>
      <c s="184"/>
      <c s="185"/>
      <c s="36"/>
      <c s="78"/>
      <c s="36"/>
      <c s="36"/>
      <c s="36"/>
      <c s="188"/>
      <c s="36"/>
      <c s="36"/>
      <c s="189"/>
      <c s="15">
        <f t="shared" si="17"/>
        <v>0</v>
      </c>
    </row>
    <row r="384" spans="7:31" ht="15">
      <c r="G384" s="15">
        <f t="shared" si="15"/>
        <v>0</v>
      </c>
      <c s="71">
        <f t="shared" si="16"/>
        <v>0</v>
      </c>
      <c s="72"/>
      <c s="36"/>
      <c s="78"/>
      <c s="38"/>
      <c s="36"/>
      <c s="36"/>
      <c s="179"/>
      <c s="78"/>
      <c s="38"/>
      <c s="36"/>
      <c s="38"/>
      <c s="184"/>
      <c s="185"/>
      <c s="36"/>
      <c s="78"/>
      <c s="36"/>
      <c s="36"/>
      <c s="36"/>
      <c s="188"/>
      <c s="36"/>
      <c s="36"/>
      <c s="189"/>
      <c s="15">
        <f t="shared" si="17"/>
        <v>0</v>
      </c>
    </row>
    <row r="385" spans="7:31" ht="15">
      <c r="G385" s="15">
        <f t="shared" si="15"/>
        <v>0</v>
      </c>
      <c s="71">
        <f t="shared" si="16"/>
        <v>0</v>
      </c>
      <c s="72"/>
      <c s="36"/>
      <c s="78"/>
      <c s="38"/>
      <c s="36"/>
      <c s="36"/>
      <c s="179"/>
      <c s="78"/>
      <c s="38"/>
      <c s="36"/>
      <c s="38"/>
      <c s="184"/>
      <c s="185"/>
      <c s="36"/>
      <c s="78"/>
      <c s="36"/>
      <c s="36"/>
      <c s="36"/>
      <c s="188"/>
      <c s="36"/>
      <c s="36"/>
      <c s="189"/>
      <c s="15">
        <f t="shared" si="17"/>
        <v>0</v>
      </c>
    </row>
    <row r="386" spans="7:31" ht="15">
      <c r="G386" s="15">
        <f t="shared" si="15"/>
        <v>0</v>
      </c>
      <c s="71">
        <f t="shared" si="16"/>
        <v>0</v>
      </c>
      <c s="72"/>
      <c s="36"/>
      <c s="78"/>
      <c s="38"/>
      <c s="36"/>
      <c s="36"/>
      <c s="179"/>
      <c s="78"/>
      <c s="38"/>
      <c s="36"/>
      <c s="38"/>
      <c s="184"/>
      <c s="185"/>
      <c s="36"/>
      <c s="78"/>
      <c s="36"/>
      <c s="36"/>
      <c s="36"/>
      <c s="188"/>
      <c s="36"/>
      <c s="36"/>
      <c s="189"/>
      <c s="15">
        <f t="shared" si="17"/>
        <v>0</v>
      </c>
    </row>
    <row r="387" spans="7:31" ht="15">
      <c r="G387" s="15">
        <f t="shared" si="15"/>
        <v>0</v>
      </c>
      <c s="71">
        <f t="shared" si="16"/>
        <v>0</v>
      </c>
      <c s="72"/>
      <c s="36"/>
      <c s="78"/>
      <c s="38"/>
      <c s="36"/>
      <c s="36"/>
      <c s="179"/>
      <c s="78"/>
      <c s="38"/>
      <c s="36"/>
      <c s="38"/>
      <c s="184"/>
      <c s="185"/>
      <c s="36"/>
      <c s="78"/>
      <c s="36"/>
      <c s="36"/>
      <c s="36"/>
      <c s="188"/>
      <c s="36"/>
      <c s="36"/>
      <c s="189"/>
      <c s="15">
        <f t="shared" si="17"/>
        <v>0</v>
      </c>
    </row>
    <row r="388" spans="7:31" ht="15">
      <c r="G388" s="15">
        <f t="shared" si="15"/>
        <v>0</v>
      </c>
      <c s="71">
        <f t="shared" si="16"/>
        <v>0</v>
      </c>
      <c s="72"/>
      <c s="36"/>
      <c s="78"/>
      <c s="38"/>
      <c s="36"/>
      <c s="36"/>
      <c s="179"/>
      <c s="78"/>
      <c s="38"/>
      <c s="36"/>
      <c s="38"/>
      <c s="184"/>
      <c s="185"/>
      <c s="36"/>
      <c s="78"/>
      <c s="36"/>
      <c s="36"/>
      <c s="36"/>
      <c s="188"/>
      <c s="36"/>
      <c s="36"/>
      <c s="189"/>
      <c s="15">
        <f t="shared" si="17"/>
        <v>0</v>
      </c>
    </row>
    <row r="389" spans="7:31" ht="15">
      <c r="G389" s="15">
        <f t="shared" si="15"/>
        <v>0</v>
      </c>
      <c s="71">
        <f t="shared" si="16"/>
        <v>0</v>
      </c>
      <c s="72"/>
      <c s="36"/>
      <c s="78"/>
      <c s="38"/>
      <c s="36"/>
      <c s="36"/>
      <c s="179"/>
      <c s="78"/>
      <c s="38"/>
      <c s="36"/>
      <c s="38"/>
      <c s="184"/>
      <c s="185"/>
      <c s="36"/>
      <c s="78"/>
      <c s="36"/>
      <c s="36"/>
      <c s="36"/>
      <c s="188"/>
      <c s="36"/>
      <c s="36"/>
      <c s="189"/>
      <c s="15">
        <f t="shared" si="17"/>
        <v>0</v>
      </c>
    </row>
    <row r="390" spans="7:31" ht="15">
      <c r="G390" s="15">
        <f t="shared" si="15"/>
        <v>0</v>
      </c>
      <c s="71">
        <f t="shared" si="16"/>
        <v>0</v>
      </c>
      <c s="72"/>
      <c s="36"/>
      <c s="78"/>
      <c s="38"/>
      <c s="36"/>
      <c s="36"/>
      <c s="179"/>
      <c s="78"/>
      <c s="38"/>
      <c s="36"/>
      <c s="38"/>
      <c s="184"/>
      <c s="185"/>
      <c s="36"/>
      <c s="78"/>
      <c s="36"/>
      <c s="36"/>
      <c s="36"/>
      <c s="188"/>
      <c s="36"/>
      <c s="36"/>
      <c s="189"/>
      <c s="15">
        <f t="shared" si="17"/>
        <v>0</v>
      </c>
    </row>
    <row r="391" spans="7:31" ht="15">
      <c r="G391" s="15">
        <f t="shared" si="15"/>
        <v>0</v>
      </c>
      <c s="71">
        <f t="shared" si="16"/>
        <v>0</v>
      </c>
      <c s="72"/>
      <c s="36"/>
      <c s="78"/>
      <c s="38"/>
      <c s="36"/>
      <c s="36"/>
      <c s="179"/>
      <c s="78"/>
      <c s="38"/>
      <c s="36"/>
      <c s="38"/>
      <c s="184"/>
      <c s="185"/>
      <c s="36"/>
      <c s="78"/>
      <c s="36"/>
      <c s="36"/>
      <c s="36"/>
      <c s="188"/>
      <c s="36"/>
      <c s="36"/>
      <c s="189"/>
      <c s="15">
        <f t="shared" si="17"/>
        <v>0</v>
      </c>
    </row>
    <row r="392" spans="7:31" ht="15">
      <c r="G392" s="15">
        <f t="shared" si="15"/>
        <v>0</v>
      </c>
      <c s="71">
        <f t="shared" si="16"/>
        <v>0</v>
      </c>
      <c s="72"/>
      <c s="36"/>
      <c s="78"/>
      <c s="38"/>
      <c s="36"/>
      <c s="36"/>
      <c s="179"/>
      <c s="78"/>
      <c s="38"/>
      <c s="36"/>
      <c s="38"/>
      <c s="184"/>
      <c s="185"/>
      <c s="36"/>
      <c s="78"/>
      <c s="36"/>
      <c s="36"/>
      <c s="36"/>
      <c s="188"/>
      <c s="36"/>
      <c s="36"/>
      <c s="189"/>
      <c s="15">
        <f t="shared" si="17"/>
        <v>0</v>
      </c>
    </row>
    <row r="393" spans="7:31" ht="15">
      <c r="G393" s="15">
        <f t="shared" si="15"/>
        <v>0</v>
      </c>
      <c s="71">
        <f t="shared" si="16"/>
        <v>0</v>
      </c>
      <c s="72"/>
      <c s="36"/>
      <c s="78"/>
      <c s="38"/>
      <c s="36"/>
      <c s="36"/>
      <c s="179"/>
      <c s="78"/>
      <c s="38"/>
      <c s="36"/>
      <c s="38"/>
      <c s="184"/>
      <c s="185"/>
      <c s="36"/>
      <c s="78"/>
      <c s="36"/>
      <c s="36"/>
      <c s="36"/>
      <c s="188"/>
      <c s="36"/>
      <c s="36"/>
      <c s="189"/>
      <c s="15">
        <f t="shared" si="17"/>
        <v>0</v>
      </c>
    </row>
    <row r="394" spans="7:31" ht="15">
      <c r="G394" s="15">
        <f t="shared" si="18" ref="G394:G457">IFERROR(IF($E$12=1,(IF(H394&gt;=1,(IF(I394&gt;=$E$10,(IF(I394&lt;=$E$11,H394,0)),0)),0)),0),0)</f>
        <v>0</v>
      </c>
      <c s="71">
        <f t="shared" si="16"/>
        <v>0</v>
      </c>
      <c s="72"/>
      <c s="36"/>
      <c s="78"/>
      <c s="38"/>
      <c s="36"/>
      <c s="36"/>
      <c s="179"/>
      <c s="78"/>
      <c s="38"/>
      <c s="36"/>
      <c s="38"/>
      <c s="184"/>
      <c s="185"/>
      <c s="36"/>
      <c s="78"/>
      <c s="36"/>
      <c s="36"/>
      <c s="36"/>
      <c s="188"/>
      <c s="36"/>
      <c s="36"/>
      <c s="189"/>
      <c s="15">
        <f t="shared" si="17"/>
        <v>0</v>
      </c>
    </row>
    <row r="395" spans="7:31" ht="15">
      <c r="G395" s="15">
        <f t="shared" si="18"/>
        <v>0</v>
      </c>
      <c s="71">
        <f t="shared" si="19" ref="H395:H458">IFERROR(IF(I395&gt;=2000,(IF(LEN(J395)&gt;=3,(IF(LEN(K395)&gt;=2,H394+1,0)),0)),0),0)</f>
        <v>0</v>
      </c>
      <c s="72"/>
      <c s="36"/>
      <c s="78"/>
      <c s="38"/>
      <c s="36"/>
      <c s="36"/>
      <c s="179"/>
      <c s="78"/>
      <c s="38"/>
      <c s="36"/>
      <c s="38"/>
      <c s="184"/>
      <c s="185"/>
      <c s="36"/>
      <c s="78"/>
      <c s="36"/>
      <c s="36"/>
      <c s="36"/>
      <c s="188"/>
      <c s="36"/>
      <c s="36"/>
      <c s="189"/>
      <c s="15">
        <f t="shared" si="20" ref="AE395:AE458">IFERROR(IF(H395&gt;=1,VLOOKUP(J395,$A$1:$B$3,2,0),0),0)</f>
        <v>0</v>
      </c>
    </row>
    <row r="396" spans="7:31" ht="15">
      <c r="G396" s="15">
        <f t="shared" si="18"/>
        <v>0</v>
      </c>
      <c s="71">
        <f t="shared" si="19"/>
        <v>0</v>
      </c>
      <c s="72"/>
      <c s="36"/>
      <c s="78"/>
      <c s="38"/>
      <c s="36"/>
      <c s="36"/>
      <c s="179"/>
      <c s="78"/>
      <c s="38"/>
      <c s="36"/>
      <c s="38"/>
      <c s="184"/>
      <c s="185"/>
      <c s="36"/>
      <c s="78"/>
      <c s="36"/>
      <c s="36"/>
      <c s="36"/>
      <c s="188"/>
      <c s="36"/>
      <c s="36"/>
      <c s="189"/>
      <c s="15">
        <f t="shared" si="20"/>
        <v>0</v>
      </c>
    </row>
    <row r="397" spans="7:31" ht="15">
      <c r="G397" s="15">
        <f t="shared" si="18"/>
        <v>0</v>
      </c>
      <c s="71">
        <f t="shared" si="19"/>
        <v>0</v>
      </c>
      <c s="72"/>
      <c s="36"/>
      <c s="78"/>
      <c s="38"/>
      <c s="36"/>
      <c s="36"/>
      <c s="179"/>
      <c s="78"/>
      <c s="38"/>
      <c s="36"/>
      <c s="38"/>
      <c s="184"/>
      <c s="185"/>
      <c s="36"/>
      <c s="78"/>
      <c s="36"/>
      <c s="36"/>
      <c s="36"/>
      <c s="188"/>
      <c s="36"/>
      <c s="36"/>
      <c s="189"/>
      <c s="15">
        <f t="shared" si="20"/>
        <v>0</v>
      </c>
    </row>
    <row r="398" spans="7:31" ht="15">
      <c r="G398" s="15">
        <f t="shared" si="18"/>
        <v>0</v>
      </c>
      <c s="71">
        <f t="shared" si="19"/>
        <v>0</v>
      </c>
      <c s="72"/>
      <c s="36"/>
      <c s="78"/>
      <c s="38"/>
      <c s="36"/>
      <c s="36"/>
      <c s="179"/>
      <c s="78"/>
      <c s="38"/>
      <c s="36"/>
      <c s="38"/>
      <c s="184"/>
      <c s="185"/>
      <c s="36"/>
      <c s="78"/>
      <c s="36"/>
      <c s="36"/>
      <c s="36"/>
      <c s="188"/>
      <c s="36"/>
      <c s="36"/>
      <c s="189"/>
      <c s="15">
        <f t="shared" si="20"/>
        <v>0</v>
      </c>
    </row>
    <row r="399" spans="7:31" ht="15">
      <c r="G399" s="15">
        <f t="shared" si="18"/>
        <v>0</v>
      </c>
      <c s="71">
        <f t="shared" si="19"/>
        <v>0</v>
      </c>
      <c s="72"/>
      <c s="36"/>
      <c s="78"/>
      <c s="38"/>
      <c s="36"/>
      <c s="36"/>
      <c s="179"/>
      <c s="78"/>
      <c s="38"/>
      <c s="36"/>
      <c s="38"/>
      <c s="184"/>
      <c s="185"/>
      <c s="36"/>
      <c s="78"/>
      <c s="36"/>
      <c s="36"/>
      <c s="36"/>
      <c s="188"/>
      <c s="36"/>
      <c s="36"/>
      <c s="189"/>
      <c s="15">
        <f t="shared" si="20"/>
        <v>0</v>
      </c>
    </row>
    <row r="400" spans="7:31" ht="15">
      <c r="G400" s="15">
        <f t="shared" si="18"/>
        <v>0</v>
      </c>
      <c s="71">
        <f t="shared" si="19"/>
        <v>0</v>
      </c>
      <c s="72"/>
      <c s="36"/>
      <c s="78"/>
      <c s="38"/>
      <c s="36"/>
      <c s="36"/>
      <c s="179"/>
      <c s="78"/>
      <c s="38"/>
      <c s="36"/>
      <c s="38"/>
      <c s="184"/>
      <c s="185"/>
      <c s="36"/>
      <c s="78"/>
      <c s="36"/>
      <c s="36"/>
      <c s="36"/>
      <c s="188"/>
      <c s="36"/>
      <c s="36"/>
      <c s="189"/>
      <c s="15">
        <f t="shared" si="20"/>
        <v>0</v>
      </c>
    </row>
    <row r="401" spans="7:31" ht="15">
      <c r="G401" s="15">
        <f t="shared" si="18"/>
        <v>0</v>
      </c>
      <c s="71">
        <f t="shared" si="19"/>
        <v>0</v>
      </c>
      <c s="72"/>
      <c s="36"/>
      <c s="78"/>
      <c s="38"/>
      <c s="36"/>
      <c s="36"/>
      <c s="179"/>
      <c s="78"/>
      <c s="38"/>
      <c s="36"/>
      <c s="38"/>
      <c s="184"/>
      <c s="185"/>
      <c s="36"/>
      <c s="78"/>
      <c s="36"/>
      <c s="36"/>
      <c s="36"/>
      <c s="188"/>
      <c s="36"/>
      <c s="36"/>
      <c s="189"/>
      <c s="15">
        <f t="shared" si="20"/>
        <v>0</v>
      </c>
    </row>
    <row r="402" spans="7:31" ht="15">
      <c r="G402" s="15">
        <f t="shared" si="18"/>
        <v>0</v>
      </c>
      <c s="71">
        <f t="shared" si="19"/>
        <v>0</v>
      </c>
      <c s="72"/>
      <c s="36"/>
      <c s="78"/>
      <c s="38"/>
      <c s="36"/>
      <c s="36"/>
      <c s="179"/>
      <c s="78"/>
      <c s="38"/>
      <c s="36"/>
      <c s="38"/>
      <c s="184"/>
      <c s="185"/>
      <c s="36"/>
      <c s="78"/>
      <c s="36"/>
      <c s="36"/>
      <c s="36"/>
      <c s="188"/>
      <c s="36"/>
      <c s="36"/>
      <c s="189"/>
      <c s="15">
        <f t="shared" si="20"/>
        <v>0</v>
      </c>
    </row>
    <row r="403" spans="7:31" ht="15">
      <c r="G403" s="15">
        <f t="shared" si="18"/>
        <v>0</v>
      </c>
      <c s="71">
        <f t="shared" si="19"/>
        <v>0</v>
      </c>
      <c s="72"/>
      <c s="36"/>
      <c s="78"/>
      <c s="38"/>
      <c s="36"/>
      <c s="36"/>
      <c s="179"/>
      <c s="78"/>
      <c s="38"/>
      <c s="36"/>
      <c s="38"/>
      <c s="184"/>
      <c s="185"/>
      <c s="36"/>
      <c s="78"/>
      <c s="36"/>
      <c s="36"/>
      <c s="36"/>
      <c s="188"/>
      <c s="36"/>
      <c s="36"/>
      <c s="189"/>
      <c s="15">
        <f t="shared" si="20"/>
        <v>0</v>
      </c>
    </row>
    <row r="404" spans="7:31" ht="15">
      <c r="G404" s="15">
        <f t="shared" si="18"/>
        <v>0</v>
      </c>
      <c s="71">
        <f t="shared" si="19"/>
        <v>0</v>
      </c>
      <c s="72"/>
      <c s="36"/>
      <c s="78"/>
      <c s="38"/>
      <c s="36"/>
      <c s="36"/>
      <c s="179"/>
      <c s="78"/>
      <c s="38"/>
      <c s="36"/>
      <c s="38"/>
      <c s="184"/>
      <c s="185"/>
      <c s="36"/>
      <c s="78"/>
      <c s="36"/>
      <c s="36"/>
      <c s="36"/>
      <c s="188"/>
      <c s="36"/>
      <c s="36"/>
      <c s="189"/>
      <c s="15">
        <f t="shared" si="20"/>
        <v>0</v>
      </c>
    </row>
    <row r="405" spans="7:31" ht="15">
      <c r="G405" s="15">
        <f t="shared" si="18"/>
        <v>0</v>
      </c>
      <c s="71">
        <f t="shared" si="19"/>
        <v>0</v>
      </c>
      <c s="72"/>
      <c s="36"/>
      <c s="78"/>
      <c s="38"/>
      <c s="36"/>
      <c s="36"/>
      <c s="179"/>
      <c s="78"/>
      <c s="38"/>
      <c s="36"/>
      <c s="38"/>
      <c s="184"/>
      <c s="185"/>
      <c s="36"/>
      <c s="78"/>
      <c s="36"/>
      <c s="36"/>
      <c s="36"/>
      <c s="188"/>
      <c s="36"/>
      <c s="36"/>
      <c s="189"/>
      <c s="15">
        <f t="shared" si="20"/>
        <v>0</v>
      </c>
    </row>
    <row r="406" spans="7:31" ht="15">
      <c r="G406" s="15">
        <f t="shared" si="18"/>
        <v>0</v>
      </c>
      <c s="71">
        <f t="shared" si="19"/>
        <v>0</v>
      </c>
      <c s="72"/>
      <c s="36"/>
      <c s="78"/>
      <c s="38"/>
      <c s="36"/>
      <c s="36"/>
      <c s="179"/>
      <c s="78"/>
      <c s="38"/>
      <c s="36"/>
      <c s="38"/>
      <c s="184"/>
      <c s="185"/>
      <c s="36"/>
      <c s="78"/>
      <c s="36"/>
      <c s="36"/>
      <c s="36"/>
      <c s="188"/>
      <c s="36"/>
      <c s="36"/>
      <c s="189"/>
      <c s="15">
        <f t="shared" si="20"/>
        <v>0</v>
      </c>
    </row>
    <row r="407" spans="7:31" ht="15">
      <c r="G407" s="15">
        <f t="shared" si="18"/>
        <v>0</v>
      </c>
      <c s="71">
        <f t="shared" si="19"/>
        <v>0</v>
      </c>
      <c s="72"/>
      <c s="36"/>
      <c s="78"/>
      <c s="38"/>
      <c s="36"/>
      <c s="36"/>
      <c s="179"/>
      <c s="78"/>
      <c s="38"/>
      <c s="36"/>
      <c s="38"/>
      <c s="184"/>
      <c s="185"/>
      <c s="36"/>
      <c s="78"/>
      <c s="36"/>
      <c s="36"/>
      <c s="36"/>
      <c s="188"/>
      <c s="36"/>
      <c s="36"/>
      <c s="189"/>
      <c s="15">
        <f t="shared" si="20"/>
        <v>0</v>
      </c>
    </row>
    <row r="408" spans="7:31" ht="15">
      <c r="G408" s="15">
        <f t="shared" si="18"/>
        <v>0</v>
      </c>
      <c s="71">
        <f t="shared" si="19"/>
        <v>0</v>
      </c>
      <c s="72"/>
      <c s="36"/>
      <c s="78"/>
      <c s="38"/>
      <c s="36"/>
      <c s="36"/>
      <c s="179"/>
      <c s="78"/>
      <c s="38"/>
      <c s="36"/>
      <c s="38"/>
      <c s="184"/>
      <c s="185"/>
      <c s="36"/>
      <c s="78"/>
      <c s="36"/>
      <c s="36"/>
      <c s="36"/>
      <c s="188"/>
      <c s="36"/>
      <c s="36"/>
      <c s="189"/>
      <c s="15">
        <f t="shared" si="20"/>
        <v>0</v>
      </c>
    </row>
    <row r="409" spans="7:31" ht="15">
      <c r="G409" s="15">
        <f t="shared" si="18"/>
        <v>0</v>
      </c>
      <c s="71">
        <f t="shared" si="19"/>
        <v>0</v>
      </c>
      <c s="72"/>
      <c s="36"/>
      <c s="78"/>
      <c s="38"/>
      <c s="36"/>
      <c s="36"/>
      <c s="179"/>
      <c s="78"/>
      <c s="38"/>
      <c s="36"/>
      <c s="38"/>
      <c s="184"/>
      <c s="185"/>
      <c s="36"/>
      <c s="78"/>
      <c s="36"/>
      <c s="36"/>
      <c s="36"/>
      <c s="188"/>
      <c s="36"/>
      <c s="36"/>
      <c s="189"/>
      <c s="15">
        <f t="shared" si="20"/>
        <v>0</v>
      </c>
    </row>
    <row r="410" spans="7:31" ht="15">
      <c r="G410" s="15">
        <f t="shared" si="18"/>
        <v>0</v>
      </c>
      <c s="71">
        <f t="shared" si="19"/>
        <v>0</v>
      </c>
      <c s="72"/>
      <c s="36"/>
      <c s="78"/>
      <c s="38"/>
      <c s="36"/>
      <c s="36"/>
      <c s="179"/>
      <c s="78"/>
      <c s="38"/>
      <c s="36"/>
      <c s="38"/>
      <c s="184"/>
      <c s="185"/>
      <c s="36"/>
      <c s="78"/>
      <c s="36"/>
      <c s="36"/>
      <c s="36"/>
      <c s="188"/>
      <c s="36"/>
      <c s="36"/>
      <c s="189"/>
      <c s="15">
        <f t="shared" si="20"/>
        <v>0</v>
      </c>
    </row>
    <row r="411" spans="7:31" ht="15">
      <c r="G411" s="15">
        <f t="shared" si="18"/>
        <v>0</v>
      </c>
      <c s="71">
        <f t="shared" si="19"/>
        <v>0</v>
      </c>
      <c s="72"/>
      <c s="36"/>
      <c s="78"/>
      <c s="38"/>
      <c s="36"/>
      <c s="36"/>
      <c s="179"/>
      <c s="78"/>
      <c s="38"/>
      <c s="36"/>
      <c s="38"/>
      <c s="184"/>
      <c s="185"/>
      <c s="36"/>
      <c s="78"/>
      <c s="36"/>
      <c s="36"/>
      <c s="36"/>
      <c s="188"/>
      <c s="36"/>
      <c s="36"/>
      <c s="189"/>
      <c s="15">
        <f t="shared" si="20"/>
        <v>0</v>
      </c>
    </row>
    <row r="412" spans="7:31" ht="15">
      <c r="G412" s="15">
        <f t="shared" si="18"/>
        <v>0</v>
      </c>
      <c s="71">
        <f t="shared" si="19"/>
        <v>0</v>
      </c>
      <c s="72"/>
      <c s="36"/>
      <c s="78"/>
      <c s="38"/>
      <c s="36"/>
      <c s="36"/>
      <c s="179"/>
      <c s="78"/>
      <c s="38"/>
      <c s="36"/>
      <c s="38"/>
      <c s="184"/>
      <c s="185"/>
      <c s="36"/>
      <c s="78"/>
      <c s="36"/>
      <c s="36"/>
      <c s="36"/>
      <c s="188"/>
      <c s="36"/>
      <c s="36"/>
      <c s="189"/>
      <c s="15">
        <f t="shared" si="20"/>
        <v>0</v>
      </c>
    </row>
    <row r="413" spans="7:31" ht="15">
      <c r="G413" s="15">
        <f t="shared" si="18"/>
        <v>0</v>
      </c>
      <c s="71">
        <f t="shared" si="19"/>
        <v>0</v>
      </c>
      <c s="72"/>
      <c s="36"/>
      <c s="78"/>
      <c s="38"/>
      <c s="36"/>
      <c s="36"/>
      <c s="179"/>
      <c s="78"/>
      <c s="38"/>
      <c s="36"/>
      <c s="38"/>
      <c s="184"/>
      <c s="185"/>
      <c s="36"/>
      <c s="78"/>
      <c s="36"/>
      <c s="36"/>
      <c s="36"/>
      <c s="188"/>
      <c s="36"/>
      <c s="36"/>
      <c s="189"/>
      <c s="15">
        <f t="shared" si="20"/>
        <v>0</v>
      </c>
    </row>
    <row r="414" spans="7:31" ht="15">
      <c r="G414" s="15">
        <f t="shared" si="18"/>
        <v>0</v>
      </c>
      <c s="71">
        <f t="shared" si="19"/>
        <v>0</v>
      </c>
      <c s="72"/>
      <c s="36"/>
      <c s="78"/>
      <c s="38"/>
      <c s="36"/>
      <c s="36"/>
      <c s="179"/>
      <c s="78"/>
      <c s="38"/>
      <c s="36"/>
      <c s="38"/>
      <c s="184"/>
      <c s="185"/>
      <c s="36"/>
      <c s="78"/>
      <c s="36"/>
      <c s="36"/>
      <c s="36"/>
      <c s="188"/>
      <c s="36"/>
      <c s="36"/>
      <c s="189"/>
      <c s="15">
        <f t="shared" si="20"/>
        <v>0</v>
      </c>
    </row>
    <row r="415" spans="7:31" ht="15">
      <c r="G415" s="15">
        <f t="shared" si="18"/>
        <v>0</v>
      </c>
      <c s="71">
        <f t="shared" si="19"/>
        <v>0</v>
      </c>
      <c s="72"/>
      <c s="36"/>
      <c s="78"/>
      <c s="38"/>
      <c s="36"/>
      <c s="36"/>
      <c s="179"/>
      <c s="78"/>
      <c s="38"/>
      <c s="36"/>
      <c s="38"/>
      <c s="184"/>
      <c s="185"/>
      <c s="36"/>
      <c s="78"/>
      <c s="36"/>
      <c s="36"/>
      <c s="36"/>
      <c s="188"/>
      <c s="36"/>
      <c s="36"/>
      <c s="189"/>
      <c s="15">
        <f t="shared" si="20"/>
        <v>0</v>
      </c>
    </row>
    <row r="416" spans="7:31" ht="15">
      <c r="G416" s="15">
        <f t="shared" si="18"/>
        <v>0</v>
      </c>
      <c s="71">
        <f t="shared" si="19"/>
        <v>0</v>
      </c>
      <c s="72"/>
      <c s="36"/>
      <c s="78"/>
      <c s="38"/>
      <c s="36"/>
      <c s="36"/>
      <c s="179"/>
      <c s="78"/>
      <c s="38"/>
      <c s="36"/>
      <c s="38"/>
      <c s="184"/>
      <c s="185"/>
      <c s="36"/>
      <c s="78"/>
      <c s="36"/>
      <c s="36"/>
      <c s="36"/>
      <c s="188"/>
      <c s="36"/>
      <c s="36"/>
      <c s="189"/>
      <c s="15">
        <f t="shared" si="20"/>
        <v>0</v>
      </c>
    </row>
    <row r="417" spans="7:31" ht="15">
      <c r="G417" s="15">
        <f t="shared" si="18"/>
        <v>0</v>
      </c>
      <c s="71">
        <f t="shared" si="19"/>
        <v>0</v>
      </c>
      <c s="72"/>
      <c s="36"/>
      <c s="78"/>
      <c s="38"/>
      <c s="36"/>
      <c s="36"/>
      <c s="179"/>
      <c s="78"/>
      <c s="38"/>
      <c s="36"/>
      <c s="38"/>
      <c s="184"/>
      <c s="185"/>
      <c s="36"/>
      <c s="78"/>
      <c s="36"/>
      <c s="36"/>
      <c s="36"/>
      <c s="188"/>
      <c s="36"/>
      <c s="36"/>
      <c s="189"/>
      <c s="15">
        <f t="shared" si="20"/>
        <v>0</v>
      </c>
    </row>
    <row r="418" spans="7:31" ht="15">
      <c r="G418" s="15">
        <f t="shared" si="18"/>
        <v>0</v>
      </c>
      <c s="71">
        <f t="shared" si="19"/>
        <v>0</v>
      </c>
      <c s="72"/>
      <c s="36"/>
      <c s="78"/>
      <c s="38"/>
      <c s="36"/>
      <c s="36"/>
      <c s="179"/>
      <c s="78"/>
      <c s="38"/>
      <c s="36"/>
      <c s="38"/>
      <c s="184"/>
      <c s="185"/>
      <c s="36"/>
      <c s="78"/>
      <c s="36"/>
      <c s="36"/>
      <c s="36"/>
      <c s="188"/>
      <c s="36"/>
      <c s="36"/>
      <c s="189"/>
      <c s="15">
        <f t="shared" si="20"/>
        <v>0</v>
      </c>
    </row>
    <row r="419" spans="7:31" ht="15">
      <c r="G419" s="15">
        <f t="shared" si="18"/>
        <v>0</v>
      </c>
      <c s="71">
        <f t="shared" si="19"/>
        <v>0</v>
      </c>
      <c s="72"/>
      <c s="36"/>
      <c s="78"/>
      <c s="38"/>
      <c s="36"/>
      <c s="36"/>
      <c s="179"/>
      <c s="78"/>
      <c s="38"/>
      <c s="36"/>
      <c s="38"/>
      <c s="184"/>
      <c s="185"/>
      <c s="36"/>
      <c s="78"/>
      <c s="36"/>
      <c s="36"/>
      <c s="36"/>
      <c s="188"/>
      <c s="36"/>
      <c s="36"/>
      <c s="189"/>
      <c s="15">
        <f t="shared" si="20"/>
        <v>0</v>
      </c>
    </row>
    <row r="420" spans="7:31" ht="15">
      <c r="G420" s="15">
        <f t="shared" si="18"/>
        <v>0</v>
      </c>
      <c s="71">
        <f t="shared" si="19"/>
        <v>0</v>
      </c>
      <c s="72"/>
      <c s="36"/>
      <c s="78"/>
      <c s="38"/>
      <c s="36"/>
      <c s="36"/>
      <c s="179"/>
      <c s="78"/>
      <c s="38"/>
      <c s="36"/>
      <c s="38"/>
      <c s="184"/>
      <c s="185"/>
      <c s="36"/>
      <c s="78"/>
      <c s="36"/>
      <c s="36"/>
      <c s="36"/>
      <c s="188"/>
      <c s="36"/>
      <c s="36"/>
      <c s="189"/>
      <c s="15">
        <f t="shared" si="20"/>
        <v>0</v>
      </c>
    </row>
    <row r="421" spans="7:31" ht="15">
      <c r="G421" s="15">
        <f t="shared" si="18"/>
        <v>0</v>
      </c>
      <c s="71">
        <f t="shared" si="19"/>
        <v>0</v>
      </c>
      <c s="72"/>
      <c s="36"/>
      <c s="78"/>
      <c s="38"/>
      <c s="36"/>
      <c s="36"/>
      <c s="179"/>
      <c s="78"/>
      <c s="38"/>
      <c s="36"/>
      <c s="38"/>
      <c s="184"/>
      <c s="185"/>
      <c s="36"/>
      <c s="78"/>
      <c s="36"/>
      <c s="36"/>
      <c s="36"/>
      <c s="188"/>
      <c s="36"/>
      <c s="36"/>
      <c s="189"/>
      <c s="15">
        <f t="shared" si="20"/>
        <v>0</v>
      </c>
    </row>
    <row r="422" spans="7:31" ht="15">
      <c r="G422" s="15">
        <f t="shared" si="18"/>
        <v>0</v>
      </c>
      <c s="71">
        <f t="shared" si="19"/>
        <v>0</v>
      </c>
      <c s="72"/>
      <c s="36"/>
      <c s="78"/>
      <c s="38"/>
      <c s="36"/>
      <c s="36"/>
      <c s="179"/>
      <c s="78"/>
      <c s="38"/>
      <c s="36"/>
      <c s="38"/>
      <c s="184"/>
      <c s="185"/>
      <c s="36"/>
      <c s="78"/>
      <c s="36"/>
      <c s="36"/>
      <c s="36"/>
      <c s="188"/>
      <c s="36"/>
      <c s="36"/>
      <c s="189"/>
      <c s="15">
        <f t="shared" si="20"/>
        <v>0</v>
      </c>
    </row>
    <row r="423" spans="7:31" ht="15">
      <c r="G423" s="15">
        <f t="shared" si="18"/>
        <v>0</v>
      </c>
      <c s="71">
        <f t="shared" si="19"/>
        <v>0</v>
      </c>
      <c s="72"/>
      <c s="36"/>
      <c s="78"/>
      <c s="38"/>
      <c s="36"/>
      <c s="36"/>
      <c s="179"/>
      <c s="78"/>
      <c s="38"/>
      <c s="36"/>
      <c s="38"/>
      <c s="184"/>
      <c s="185"/>
      <c s="36"/>
      <c s="78"/>
      <c s="36"/>
      <c s="36"/>
      <c s="36"/>
      <c s="188"/>
      <c s="36"/>
      <c s="36"/>
      <c s="189"/>
      <c s="15">
        <f t="shared" si="20"/>
        <v>0</v>
      </c>
    </row>
    <row r="424" spans="7:31" ht="15">
      <c r="G424" s="15">
        <f t="shared" si="18"/>
        <v>0</v>
      </c>
      <c s="71">
        <f t="shared" si="19"/>
        <v>0</v>
      </c>
      <c s="72"/>
      <c s="36"/>
      <c s="78"/>
      <c s="38"/>
      <c s="36"/>
      <c s="36"/>
      <c s="179"/>
      <c s="78"/>
      <c s="38"/>
      <c s="36"/>
      <c s="38"/>
      <c s="184"/>
      <c s="185"/>
      <c s="36"/>
      <c s="78"/>
      <c s="36"/>
      <c s="36"/>
      <c s="36"/>
      <c s="188"/>
      <c s="36"/>
      <c s="36"/>
      <c s="189"/>
      <c s="15">
        <f t="shared" si="20"/>
        <v>0</v>
      </c>
    </row>
    <row r="425" spans="7:31" ht="15">
      <c r="G425" s="15">
        <f t="shared" si="18"/>
        <v>0</v>
      </c>
      <c s="71">
        <f t="shared" si="19"/>
        <v>0</v>
      </c>
      <c s="72"/>
      <c s="36"/>
      <c s="78"/>
      <c s="38"/>
      <c s="36"/>
      <c s="36"/>
      <c s="179"/>
      <c s="78"/>
      <c s="38"/>
      <c s="36"/>
      <c s="38"/>
      <c s="184"/>
      <c s="185"/>
      <c s="36"/>
      <c s="78"/>
      <c s="36"/>
      <c s="36"/>
      <c s="36"/>
      <c s="188"/>
      <c s="36"/>
      <c s="36"/>
      <c s="189"/>
      <c s="15">
        <f t="shared" si="20"/>
        <v>0</v>
      </c>
    </row>
    <row r="426" spans="7:31" ht="15">
      <c r="G426" s="15">
        <f t="shared" si="18"/>
        <v>0</v>
      </c>
      <c s="71">
        <f t="shared" si="19"/>
        <v>0</v>
      </c>
      <c s="72"/>
      <c s="36"/>
      <c s="78"/>
      <c s="38"/>
      <c s="36"/>
      <c s="36"/>
      <c s="179"/>
      <c s="78"/>
      <c s="38"/>
      <c s="36"/>
      <c s="38"/>
      <c s="184"/>
      <c s="185"/>
      <c s="36"/>
      <c s="78"/>
      <c s="36"/>
      <c s="36"/>
      <c s="36"/>
      <c s="188"/>
      <c s="36"/>
      <c s="36"/>
      <c s="189"/>
      <c s="15">
        <f t="shared" si="20"/>
        <v>0</v>
      </c>
    </row>
    <row r="427" spans="7:31" ht="15">
      <c r="G427" s="15">
        <f t="shared" si="18"/>
        <v>0</v>
      </c>
      <c s="71">
        <f t="shared" si="19"/>
        <v>0</v>
      </c>
      <c s="72"/>
      <c s="36"/>
      <c s="78"/>
      <c s="38"/>
      <c s="36"/>
      <c s="36"/>
      <c s="179"/>
      <c s="78"/>
      <c s="38"/>
      <c s="36"/>
      <c s="38"/>
      <c s="184"/>
      <c s="185"/>
      <c s="36"/>
      <c s="78"/>
      <c s="36"/>
      <c s="36"/>
      <c s="36"/>
      <c s="188"/>
      <c s="36"/>
      <c s="36"/>
      <c s="189"/>
      <c s="15">
        <f t="shared" si="20"/>
        <v>0</v>
      </c>
    </row>
    <row r="428" spans="7:31" ht="15">
      <c r="G428" s="15">
        <f t="shared" si="18"/>
        <v>0</v>
      </c>
      <c s="71">
        <f t="shared" si="19"/>
        <v>0</v>
      </c>
      <c s="72"/>
      <c s="36"/>
      <c s="78"/>
      <c s="38"/>
      <c s="36"/>
      <c s="36"/>
      <c s="179"/>
      <c s="78"/>
      <c s="38"/>
      <c s="36"/>
      <c s="38"/>
      <c s="184"/>
      <c s="185"/>
      <c s="36"/>
      <c s="78"/>
      <c s="36"/>
      <c s="36"/>
      <c s="36"/>
      <c s="188"/>
      <c s="36"/>
      <c s="36"/>
      <c s="189"/>
      <c s="15">
        <f t="shared" si="20"/>
        <v>0</v>
      </c>
    </row>
    <row r="429" spans="7:31" ht="15">
      <c r="G429" s="15">
        <f t="shared" si="18"/>
        <v>0</v>
      </c>
      <c s="71">
        <f t="shared" si="19"/>
        <v>0</v>
      </c>
      <c s="72"/>
      <c s="36"/>
      <c s="78"/>
      <c s="38"/>
      <c s="36"/>
      <c s="36"/>
      <c s="179"/>
      <c s="78"/>
      <c s="38"/>
      <c s="36"/>
      <c s="38"/>
      <c s="184"/>
      <c s="185"/>
      <c s="36"/>
      <c s="78"/>
      <c s="36"/>
      <c s="36"/>
      <c s="36"/>
      <c s="188"/>
      <c s="36"/>
      <c s="36"/>
      <c s="189"/>
      <c s="15">
        <f t="shared" si="20"/>
        <v>0</v>
      </c>
    </row>
    <row r="430" spans="7:31" ht="15">
      <c r="G430" s="15">
        <f t="shared" si="18"/>
        <v>0</v>
      </c>
      <c s="71">
        <f t="shared" si="19"/>
        <v>0</v>
      </c>
      <c s="72"/>
      <c s="36"/>
      <c s="78"/>
      <c s="38"/>
      <c s="36"/>
      <c s="36"/>
      <c s="179"/>
      <c s="78"/>
      <c s="38"/>
      <c s="36"/>
      <c s="38"/>
      <c s="184"/>
      <c s="185"/>
      <c s="36"/>
      <c s="78"/>
      <c s="36"/>
      <c s="36"/>
      <c s="36"/>
      <c s="188"/>
      <c s="36"/>
      <c s="36"/>
      <c s="189"/>
      <c s="15">
        <f t="shared" si="20"/>
        <v>0</v>
      </c>
    </row>
    <row r="431" spans="7:31" ht="15">
      <c r="G431" s="15">
        <f t="shared" si="18"/>
        <v>0</v>
      </c>
      <c s="71">
        <f t="shared" si="19"/>
        <v>0</v>
      </c>
      <c s="72"/>
      <c s="36"/>
      <c s="78"/>
      <c s="38"/>
      <c s="36"/>
      <c s="36"/>
      <c s="179"/>
      <c s="78"/>
      <c s="38"/>
      <c s="36"/>
      <c s="38"/>
      <c s="184"/>
      <c s="185"/>
      <c s="36"/>
      <c s="78"/>
      <c s="36"/>
      <c s="36"/>
      <c s="36"/>
      <c s="188"/>
      <c s="36"/>
      <c s="36"/>
      <c s="189"/>
      <c s="15">
        <f t="shared" si="20"/>
        <v>0</v>
      </c>
    </row>
    <row r="432" spans="7:31" ht="15">
      <c r="G432" s="15">
        <f t="shared" si="18"/>
        <v>0</v>
      </c>
      <c s="71">
        <f t="shared" si="19"/>
        <v>0</v>
      </c>
      <c s="72"/>
      <c s="36"/>
      <c s="78"/>
      <c s="38"/>
      <c s="36"/>
      <c s="36"/>
      <c s="179"/>
      <c s="78"/>
      <c s="38"/>
      <c s="36"/>
      <c s="38"/>
      <c s="184"/>
      <c s="185"/>
      <c s="36"/>
      <c s="78"/>
      <c s="36"/>
      <c s="36"/>
      <c s="36"/>
      <c s="188"/>
      <c s="36"/>
      <c s="36"/>
      <c s="189"/>
      <c s="15">
        <f t="shared" si="20"/>
        <v>0</v>
      </c>
    </row>
    <row r="433" spans="7:31" ht="15">
      <c r="G433" s="15">
        <f t="shared" si="18"/>
        <v>0</v>
      </c>
      <c s="71">
        <f t="shared" si="19"/>
        <v>0</v>
      </c>
      <c s="72"/>
      <c s="36"/>
      <c s="78"/>
      <c s="38"/>
      <c s="36"/>
      <c s="36"/>
      <c s="179"/>
      <c s="78"/>
      <c s="38"/>
      <c s="36"/>
      <c s="38"/>
      <c s="184"/>
      <c s="185"/>
      <c s="36"/>
      <c s="78"/>
      <c s="36"/>
      <c s="36"/>
      <c s="36"/>
      <c s="188"/>
      <c s="36"/>
      <c s="36"/>
      <c s="189"/>
      <c s="15">
        <f t="shared" si="20"/>
        <v>0</v>
      </c>
    </row>
    <row r="434" spans="7:31" ht="15">
      <c r="G434" s="15">
        <f t="shared" si="18"/>
        <v>0</v>
      </c>
      <c s="71">
        <f t="shared" si="19"/>
        <v>0</v>
      </c>
      <c s="72"/>
      <c s="36"/>
      <c s="78"/>
      <c s="38"/>
      <c s="36"/>
      <c s="36"/>
      <c s="179"/>
      <c s="78"/>
      <c s="38"/>
      <c s="36"/>
      <c s="38"/>
      <c s="184"/>
      <c s="185"/>
      <c s="36"/>
      <c s="78"/>
      <c s="36"/>
      <c s="36"/>
      <c s="36"/>
      <c s="188"/>
      <c s="36"/>
      <c s="36"/>
      <c s="189"/>
      <c s="15">
        <f t="shared" si="20"/>
        <v>0</v>
      </c>
    </row>
    <row r="435" spans="7:31" ht="15">
      <c r="G435" s="15">
        <f t="shared" si="18"/>
        <v>0</v>
      </c>
      <c s="71">
        <f t="shared" si="19"/>
        <v>0</v>
      </c>
      <c s="72"/>
      <c s="36"/>
      <c s="78"/>
      <c s="38"/>
      <c s="36"/>
      <c s="36"/>
      <c s="179"/>
      <c s="78"/>
      <c s="38"/>
      <c s="36"/>
      <c s="38"/>
      <c s="184"/>
      <c s="185"/>
      <c s="36"/>
      <c s="78"/>
      <c s="36"/>
      <c s="36"/>
      <c s="36"/>
      <c s="188"/>
      <c s="36"/>
      <c s="36"/>
      <c s="189"/>
      <c s="15">
        <f t="shared" si="20"/>
        <v>0</v>
      </c>
    </row>
    <row r="436" spans="7:31" ht="15">
      <c r="G436" s="15">
        <f t="shared" si="18"/>
        <v>0</v>
      </c>
      <c s="71">
        <f t="shared" si="19"/>
        <v>0</v>
      </c>
      <c s="72"/>
      <c s="36"/>
      <c s="78"/>
      <c s="38"/>
      <c s="36"/>
      <c s="36"/>
      <c s="179"/>
      <c s="78"/>
      <c s="38"/>
      <c s="36"/>
      <c s="38"/>
      <c s="184"/>
      <c s="185"/>
      <c s="36"/>
      <c s="78"/>
      <c s="36"/>
      <c s="36"/>
      <c s="36"/>
      <c s="188"/>
      <c s="36"/>
      <c s="36"/>
      <c s="189"/>
      <c s="15">
        <f t="shared" si="20"/>
        <v>0</v>
      </c>
    </row>
    <row r="437" spans="7:31" ht="15">
      <c r="G437" s="15">
        <f t="shared" si="18"/>
        <v>0</v>
      </c>
      <c s="71">
        <f t="shared" si="19"/>
        <v>0</v>
      </c>
      <c s="72"/>
      <c s="36"/>
      <c s="78"/>
      <c s="38"/>
      <c s="36"/>
      <c s="36"/>
      <c s="179"/>
      <c s="78"/>
      <c s="38"/>
      <c s="36"/>
      <c s="38"/>
      <c s="184"/>
      <c s="185"/>
      <c s="36"/>
      <c s="78"/>
      <c s="36"/>
      <c s="36"/>
      <c s="36"/>
      <c s="188"/>
      <c s="36"/>
      <c s="36"/>
      <c s="189"/>
      <c s="15">
        <f t="shared" si="20"/>
        <v>0</v>
      </c>
    </row>
    <row r="438" spans="7:31" ht="15">
      <c r="G438" s="15">
        <f t="shared" si="18"/>
        <v>0</v>
      </c>
      <c s="71">
        <f t="shared" si="19"/>
        <v>0</v>
      </c>
      <c s="72"/>
      <c s="36"/>
      <c s="78"/>
      <c s="38"/>
      <c s="36"/>
      <c s="36"/>
      <c s="179"/>
      <c s="78"/>
      <c s="38"/>
      <c s="36"/>
      <c s="38"/>
      <c s="184"/>
      <c s="185"/>
      <c s="36"/>
      <c s="78"/>
      <c s="36"/>
      <c s="36"/>
      <c s="36"/>
      <c s="188"/>
      <c s="36"/>
      <c s="36"/>
      <c s="189"/>
      <c s="15">
        <f t="shared" si="20"/>
        <v>0</v>
      </c>
    </row>
    <row r="439" spans="7:31" ht="15">
      <c r="G439" s="15">
        <f t="shared" si="18"/>
        <v>0</v>
      </c>
      <c s="71">
        <f t="shared" si="19"/>
        <v>0</v>
      </c>
      <c s="72"/>
      <c s="36"/>
      <c s="78"/>
      <c s="38"/>
      <c s="36"/>
      <c s="36"/>
      <c s="179"/>
      <c s="78"/>
      <c s="38"/>
      <c s="36"/>
      <c s="38"/>
      <c s="184"/>
      <c s="185"/>
      <c s="36"/>
      <c s="78"/>
      <c s="36"/>
      <c s="36"/>
      <c s="36"/>
      <c s="188"/>
      <c s="36"/>
      <c s="36"/>
      <c s="189"/>
      <c s="15">
        <f t="shared" si="20"/>
        <v>0</v>
      </c>
    </row>
    <row r="440" spans="7:31" ht="15">
      <c r="G440" s="15">
        <f t="shared" si="18"/>
        <v>0</v>
      </c>
      <c s="71">
        <f t="shared" si="19"/>
        <v>0</v>
      </c>
      <c s="72"/>
      <c s="36"/>
      <c s="78"/>
      <c s="38"/>
      <c s="36"/>
      <c s="36"/>
      <c s="179"/>
      <c s="78"/>
      <c s="38"/>
      <c s="36"/>
      <c s="38"/>
      <c s="184"/>
      <c s="185"/>
      <c s="36"/>
      <c s="78"/>
      <c s="36"/>
      <c s="36"/>
      <c s="36"/>
      <c s="188"/>
      <c s="36"/>
      <c s="36"/>
      <c s="189"/>
      <c s="15">
        <f t="shared" si="20"/>
        <v>0</v>
      </c>
    </row>
    <row r="441" spans="7:31" ht="15">
      <c r="G441" s="15">
        <f t="shared" si="18"/>
        <v>0</v>
      </c>
      <c s="71">
        <f t="shared" si="19"/>
        <v>0</v>
      </c>
      <c s="72"/>
      <c s="36"/>
      <c s="78"/>
      <c s="38"/>
      <c s="36"/>
      <c s="36"/>
      <c s="179"/>
      <c s="78"/>
      <c s="38"/>
      <c s="36"/>
      <c s="38"/>
      <c s="184"/>
      <c s="185"/>
      <c s="36"/>
      <c s="78"/>
      <c s="36"/>
      <c s="36"/>
      <c s="36"/>
      <c s="188"/>
      <c s="36"/>
      <c s="36"/>
      <c s="189"/>
      <c s="15">
        <f t="shared" si="20"/>
        <v>0</v>
      </c>
    </row>
    <row r="442" spans="7:31" ht="15">
      <c r="G442" s="15">
        <f t="shared" si="18"/>
        <v>0</v>
      </c>
      <c s="71">
        <f t="shared" si="19"/>
        <v>0</v>
      </c>
      <c s="72"/>
      <c s="36"/>
      <c s="78"/>
      <c s="38"/>
      <c s="36"/>
      <c s="36"/>
      <c s="179"/>
      <c s="78"/>
      <c s="38"/>
      <c s="36"/>
      <c s="38"/>
      <c s="184"/>
      <c s="185"/>
      <c s="36"/>
      <c s="78"/>
      <c s="36"/>
      <c s="36"/>
      <c s="36"/>
      <c s="188"/>
      <c s="36"/>
      <c s="36"/>
      <c s="189"/>
      <c s="15">
        <f t="shared" si="20"/>
        <v>0</v>
      </c>
    </row>
    <row r="443" spans="7:31" ht="15">
      <c r="G443" s="15">
        <f t="shared" si="18"/>
        <v>0</v>
      </c>
      <c s="71">
        <f t="shared" si="19"/>
        <v>0</v>
      </c>
      <c s="72"/>
      <c s="36"/>
      <c s="78"/>
      <c s="38"/>
      <c s="36"/>
      <c s="36"/>
      <c s="179"/>
      <c s="78"/>
      <c s="38"/>
      <c s="36"/>
      <c s="38"/>
      <c s="184"/>
      <c s="185"/>
      <c s="36"/>
      <c s="78"/>
      <c s="36"/>
      <c s="36"/>
      <c s="36"/>
      <c s="188"/>
      <c s="36"/>
      <c s="36"/>
      <c s="189"/>
      <c s="15">
        <f t="shared" si="20"/>
        <v>0</v>
      </c>
    </row>
    <row r="444" spans="7:31" ht="15">
      <c r="G444" s="15">
        <f t="shared" si="18"/>
        <v>0</v>
      </c>
      <c s="71">
        <f t="shared" si="19"/>
        <v>0</v>
      </c>
      <c s="72"/>
      <c s="36"/>
      <c s="78"/>
      <c s="38"/>
      <c s="36"/>
      <c s="36"/>
      <c s="179"/>
      <c s="78"/>
      <c s="38"/>
      <c s="36"/>
      <c s="38"/>
      <c s="184"/>
      <c s="185"/>
      <c s="36"/>
      <c s="78"/>
      <c s="36"/>
      <c s="36"/>
      <c s="36"/>
      <c s="188"/>
      <c s="36"/>
      <c s="36"/>
      <c s="189"/>
      <c s="15">
        <f t="shared" si="20"/>
        <v>0</v>
      </c>
    </row>
    <row r="445" spans="7:31" ht="15">
      <c r="G445" s="15">
        <f t="shared" si="18"/>
        <v>0</v>
      </c>
      <c s="71">
        <f t="shared" si="19"/>
        <v>0</v>
      </c>
      <c s="72"/>
      <c s="36"/>
      <c s="78"/>
      <c s="38"/>
      <c s="36"/>
      <c s="36"/>
      <c s="179"/>
      <c s="78"/>
      <c s="38"/>
      <c s="36"/>
      <c s="38"/>
      <c s="184"/>
      <c s="185"/>
      <c s="36"/>
      <c s="78"/>
      <c s="36"/>
      <c s="36"/>
      <c s="36"/>
      <c s="188"/>
      <c s="36"/>
      <c s="36"/>
      <c s="189"/>
      <c s="15">
        <f t="shared" si="20"/>
        <v>0</v>
      </c>
    </row>
    <row r="446" spans="7:31" ht="15">
      <c r="G446" s="15">
        <f t="shared" si="18"/>
        <v>0</v>
      </c>
      <c s="71">
        <f t="shared" si="19"/>
        <v>0</v>
      </c>
      <c s="72"/>
      <c s="36"/>
      <c s="78"/>
      <c s="38"/>
      <c s="36"/>
      <c s="36"/>
      <c s="179"/>
      <c s="78"/>
      <c s="38"/>
      <c s="36"/>
      <c s="38"/>
      <c s="184"/>
      <c s="185"/>
      <c s="36"/>
      <c s="78"/>
      <c s="36"/>
      <c s="36"/>
      <c s="36"/>
      <c s="188"/>
      <c s="36"/>
      <c s="36"/>
      <c s="189"/>
      <c s="15">
        <f t="shared" si="20"/>
        <v>0</v>
      </c>
    </row>
    <row r="447" spans="7:31" ht="15">
      <c r="G447" s="15">
        <f t="shared" si="18"/>
        <v>0</v>
      </c>
      <c s="71">
        <f t="shared" si="19"/>
        <v>0</v>
      </c>
      <c s="72"/>
      <c s="36"/>
      <c s="78"/>
      <c s="38"/>
      <c s="36"/>
      <c s="36"/>
      <c s="179"/>
      <c s="78"/>
      <c s="38"/>
      <c s="36"/>
      <c s="38"/>
      <c s="184"/>
      <c s="185"/>
      <c s="36"/>
      <c s="78"/>
      <c s="36"/>
      <c s="36"/>
      <c s="36"/>
      <c s="188"/>
      <c s="36"/>
      <c s="36"/>
      <c s="189"/>
      <c s="15">
        <f t="shared" si="20"/>
        <v>0</v>
      </c>
    </row>
    <row r="448" spans="7:31" ht="15">
      <c r="G448" s="15">
        <f t="shared" si="18"/>
        <v>0</v>
      </c>
      <c s="71">
        <f t="shared" si="19"/>
        <v>0</v>
      </c>
      <c s="72"/>
      <c s="36"/>
      <c s="78"/>
      <c s="38"/>
      <c s="36"/>
      <c s="36"/>
      <c s="179"/>
      <c s="78"/>
      <c s="38"/>
      <c s="36"/>
      <c s="38"/>
      <c s="184"/>
      <c s="185"/>
      <c s="36"/>
      <c s="78"/>
      <c s="36"/>
      <c s="36"/>
      <c s="36"/>
      <c s="188"/>
      <c s="36"/>
      <c s="36"/>
      <c s="189"/>
      <c s="15">
        <f t="shared" si="20"/>
        <v>0</v>
      </c>
    </row>
    <row r="449" spans="7:31" ht="15">
      <c r="G449" s="15">
        <f t="shared" si="18"/>
        <v>0</v>
      </c>
      <c s="71">
        <f t="shared" si="19"/>
        <v>0</v>
      </c>
      <c s="72"/>
      <c s="36"/>
      <c s="78"/>
      <c s="38"/>
      <c s="36"/>
      <c s="36"/>
      <c s="179"/>
      <c s="78"/>
      <c s="38"/>
      <c s="36"/>
      <c s="38"/>
      <c s="184"/>
      <c s="185"/>
      <c s="36"/>
      <c s="78"/>
      <c s="36"/>
      <c s="36"/>
      <c s="36"/>
      <c s="188"/>
      <c s="36"/>
      <c s="36"/>
      <c s="189"/>
      <c s="15">
        <f t="shared" si="20"/>
        <v>0</v>
      </c>
    </row>
    <row r="450" spans="7:31" ht="15">
      <c r="G450" s="15">
        <f t="shared" si="18"/>
        <v>0</v>
      </c>
      <c s="71">
        <f t="shared" si="19"/>
        <v>0</v>
      </c>
      <c s="72"/>
      <c s="36"/>
      <c s="78"/>
      <c s="38"/>
      <c s="36"/>
      <c s="36"/>
      <c s="179"/>
      <c s="78"/>
      <c s="38"/>
      <c s="36"/>
      <c s="38"/>
      <c s="184"/>
      <c s="185"/>
      <c s="36"/>
      <c s="78"/>
      <c s="36"/>
      <c s="36"/>
      <c s="36"/>
      <c s="188"/>
      <c s="36"/>
      <c s="36"/>
      <c s="189"/>
      <c s="15">
        <f t="shared" si="20"/>
        <v>0</v>
      </c>
    </row>
    <row r="451" spans="7:31" ht="15">
      <c r="G451" s="15">
        <f t="shared" si="18"/>
        <v>0</v>
      </c>
      <c s="71">
        <f t="shared" si="19"/>
        <v>0</v>
      </c>
      <c s="72"/>
      <c s="36"/>
      <c s="78"/>
      <c s="38"/>
      <c s="36"/>
      <c s="36"/>
      <c s="179"/>
      <c s="78"/>
      <c s="38"/>
      <c s="36"/>
      <c s="38"/>
      <c s="184"/>
      <c s="185"/>
      <c s="36"/>
      <c s="78"/>
      <c s="36"/>
      <c s="36"/>
      <c s="36"/>
      <c s="188"/>
      <c s="36"/>
      <c s="36"/>
      <c s="189"/>
      <c s="15">
        <f t="shared" si="20"/>
        <v>0</v>
      </c>
    </row>
    <row r="452" spans="7:31" ht="15">
      <c r="G452" s="15">
        <f t="shared" si="18"/>
        <v>0</v>
      </c>
      <c s="71">
        <f t="shared" si="19"/>
        <v>0</v>
      </c>
      <c s="72"/>
      <c s="36"/>
      <c s="78"/>
      <c s="38"/>
      <c s="36"/>
      <c s="36"/>
      <c s="179"/>
      <c s="78"/>
      <c s="38"/>
      <c s="36"/>
      <c s="38"/>
      <c s="184"/>
      <c s="185"/>
      <c s="36"/>
      <c s="78"/>
      <c s="36"/>
      <c s="36"/>
      <c s="36"/>
      <c s="188"/>
      <c s="36"/>
      <c s="36"/>
      <c s="189"/>
      <c s="15">
        <f t="shared" si="20"/>
        <v>0</v>
      </c>
    </row>
    <row r="453" spans="7:31" ht="15">
      <c r="G453" s="15">
        <f t="shared" si="18"/>
        <v>0</v>
      </c>
      <c s="71">
        <f t="shared" si="19"/>
        <v>0</v>
      </c>
      <c s="72"/>
      <c s="36"/>
      <c s="78"/>
      <c s="38"/>
      <c s="36"/>
      <c s="36"/>
      <c s="179"/>
      <c s="78"/>
      <c s="38"/>
      <c s="36"/>
      <c s="38"/>
      <c s="184"/>
      <c s="185"/>
      <c s="36"/>
      <c s="78"/>
      <c s="36"/>
      <c s="36"/>
      <c s="36"/>
      <c s="188"/>
      <c s="36"/>
      <c s="36"/>
      <c s="189"/>
      <c s="15">
        <f t="shared" si="20"/>
        <v>0</v>
      </c>
    </row>
    <row r="454" spans="7:31" ht="15">
      <c r="G454" s="15">
        <f t="shared" si="18"/>
        <v>0</v>
      </c>
      <c s="71">
        <f t="shared" si="19"/>
        <v>0</v>
      </c>
      <c s="72"/>
      <c s="36"/>
      <c s="78"/>
      <c s="38"/>
      <c s="36"/>
      <c s="36"/>
      <c s="179"/>
      <c s="78"/>
      <c s="38"/>
      <c s="36"/>
      <c s="38"/>
      <c s="184"/>
      <c s="185"/>
      <c s="36"/>
      <c s="78"/>
      <c s="36"/>
      <c s="36"/>
      <c s="36"/>
      <c s="188"/>
      <c s="36"/>
      <c s="36"/>
      <c s="189"/>
      <c s="15">
        <f t="shared" si="20"/>
        <v>0</v>
      </c>
    </row>
    <row r="455" spans="7:31" ht="15">
      <c r="G455" s="15">
        <f t="shared" si="18"/>
        <v>0</v>
      </c>
      <c s="71">
        <f t="shared" si="19"/>
        <v>0</v>
      </c>
      <c s="72"/>
      <c s="36"/>
      <c s="78"/>
      <c s="38"/>
      <c s="36"/>
      <c s="36"/>
      <c s="179"/>
      <c s="78"/>
      <c s="38"/>
      <c s="36"/>
      <c s="38"/>
      <c s="184"/>
      <c s="185"/>
      <c s="36"/>
      <c s="78"/>
      <c s="36"/>
      <c s="36"/>
      <c s="36"/>
      <c s="188"/>
      <c s="36"/>
      <c s="36"/>
      <c s="189"/>
      <c s="15">
        <f t="shared" si="20"/>
        <v>0</v>
      </c>
    </row>
    <row r="456" spans="7:31" ht="15">
      <c r="G456" s="15">
        <f t="shared" si="18"/>
        <v>0</v>
      </c>
      <c s="71">
        <f t="shared" si="19"/>
        <v>0</v>
      </c>
      <c s="72"/>
      <c s="36"/>
      <c s="78"/>
      <c s="38"/>
      <c s="36"/>
      <c s="36"/>
      <c s="179"/>
      <c s="78"/>
      <c s="38"/>
      <c s="36"/>
      <c s="38"/>
      <c s="184"/>
      <c s="185"/>
      <c s="36"/>
      <c s="78"/>
      <c s="36"/>
      <c s="36"/>
      <c s="36"/>
      <c s="188"/>
      <c s="36"/>
      <c s="36"/>
      <c s="189"/>
      <c s="15">
        <f t="shared" si="20"/>
        <v>0</v>
      </c>
    </row>
    <row r="457" spans="7:31" ht="15">
      <c r="G457" s="15">
        <f t="shared" si="18"/>
        <v>0</v>
      </c>
      <c s="71">
        <f t="shared" si="19"/>
        <v>0</v>
      </c>
      <c s="72"/>
      <c s="36"/>
      <c s="78"/>
      <c s="38"/>
      <c s="36"/>
      <c s="36"/>
      <c s="179"/>
      <c s="78"/>
      <c s="38"/>
      <c s="36"/>
      <c s="38"/>
      <c s="184"/>
      <c s="185"/>
      <c s="36"/>
      <c s="78"/>
      <c s="36"/>
      <c s="36"/>
      <c s="36"/>
      <c s="188"/>
      <c s="36"/>
      <c s="36"/>
      <c s="189"/>
      <c s="15">
        <f t="shared" si="20"/>
        <v>0</v>
      </c>
    </row>
    <row r="458" spans="7:31" ht="15">
      <c r="G458" s="15">
        <f t="shared" si="21" ref="G458:G521">IFERROR(IF($E$12=1,(IF(H458&gt;=1,(IF(I458&gt;=$E$10,(IF(I458&lt;=$E$11,H458,0)),0)),0)),0),0)</f>
        <v>0</v>
      </c>
      <c s="71">
        <f t="shared" si="19"/>
        <v>0</v>
      </c>
      <c s="72"/>
      <c s="36"/>
      <c s="78"/>
      <c s="38"/>
      <c s="36"/>
      <c s="36"/>
      <c s="179"/>
      <c s="78"/>
      <c s="38"/>
      <c s="36"/>
      <c s="38"/>
      <c s="184"/>
      <c s="185"/>
      <c s="36"/>
      <c s="78"/>
      <c s="36"/>
      <c s="36"/>
      <c s="36"/>
      <c s="188"/>
      <c s="36"/>
      <c s="36"/>
      <c s="189"/>
      <c s="15">
        <f t="shared" si="20"/>
        <v>0</v>
      </c>
    </row>
    <row r="459" spans="7:31" ht="15">
      <c r="G459" s="15">
        <f t="shared" si="21"/>
        <v>0</v>
      </c>
      <c s="71">
        <f t="shared" si="22" ref="H459:H522">IFERROR(IF(I459&gt;=2000,(IF(LEN(J459)&gt;=3,(IF(LEN(K459)&gt;=2,H458+1,0)),0)),0),0)</f>
        <v>0</v>
      </c>
      <c s="72"/>
      <c s="36"/>
      <c s="78"/>
      <c s="38"/>
      <c s="36"/>
      <c s="36"/>
      <c s="179"/>
      <c s="78"/>
      <c s="38"/>
      <c s="36"/>
      <c s="38"/>
      <c s="184"/>
      <c s="185"/>
      <c s="36"/>
      <c s="78"/>
      <c s="36"/>
      <c s="36"/>
      <c s="36"/>
      <c s="188"/>
      <c s="36"/>
      <c s="36"/>
      <c s="189"/>
      <c s="15">
        <f t="shared" si="23" ref="AE459:AE522">IFERROR(IF(H459&gt;=1,VLOOKUP(J459,$A$1:$B$3,2,0),0),0)</f>
        <v>0</v>
      </c>
    </row>
    <row r="460" spans="7:31" ht="15">
      <c r="G460" s="15">
        <f t="shared" si="21"/>
        <v>0</v>
      </c>
      <c s="71">
        <f t="shared" si="22"/>
        <v>0</v>
      </c>
      <c s="72"/>
      <c s="36"/>
      <c s="78"/>
      <c s="38"/>
      <c s="36"/>
      <c s="36"/>
      <c s="179"/>
      <c s="78"/>
      <c s="38"/>
      <c s="36"/>
      <c s="38"/>
      <c s="184"/>
      <c s="185"/>
      <c s="36"/>
      <c s="78"/>
      <c s="36"/>
      <c s="36"/>
      <c s="36"/>
      <c s="188"/>
      <c s="36"/>
      <c s="36"/>
      <c s="189"/>
      <c s="15">
        <f t="shared" si="23"/>
        <v>0</v>
      </c>
    </row>
    <row r="461" spans="7:31" ht="15">
      <c r="G461" s="15">
        <f t="shared" si="21"/>
        <v>0</v>
      </c>
      <c s="71">
        <f t="shared" si="22"/>
        <v>0</v>
      </c>
      <c s="72"/>
      <c s="36"/>
      <c s="78"/>
      <c s="38"/>
      <c s="36"/>
      <c s="36"/>
      <c s="179"/>
      <c s="78"/>
      <c s="38"/>
      <c s="36"/>
      <c s="38"/>
      <c s="184"/>
      <c s="185"/>
      <c s="36"/>
      <c s="78"/>
      <c s="36"/>
      <c s="36"/>
      <c s="36"/>
      <c s="188"/>
      <c s="36"/>
      <c s="36"/>
      <c s="189"/>
      <c s="15">
        <f t="shared" si="23"/>
        <v>0</v>
      </c>
    </row>
    <row r="462" spans="7:31" ht="15">
      <c r="G462" s="15">
        <f t="shared" si="21"/>
        <v>0</v>
      </c>
      <c s="71">
        <f t="shared" si="22"/>
        <v>0</v>
      </c>
      <c s="72"/>
      <c s="36"/>
      <c s="78"/>
      <c s="38"/>
      <c s="36"/>
      <c s="36"/>
      <c s="179"/>
      <c s="78"/>
      <c s="38"/>
      <c s="36"/>
      <c s="38"/>
      <c s="184"/>
      <c s="185"/>
      <c s="36"/>
      <c s="78"/>
      <c s="36"/>
      <c s="36"/>
      <c s="36"/>
      <c s="188"/>
      <c s="36"/>
      <c s="36"/>
      <c s="189"/>
      <c s="15">
        <f t="shared" si="23"/>
        <v>0</v>
      </c>
    </row>
    <row r="463" spans="7:31" ht="15">
      <c r="G463" s="15">
        <f t="shared" si="21"/>
        <v>0</v>
      </c>
      <c s="71">
        <f t="shared" si="22"/>
        <v>0</v>
      </c>
      <c s="72"/>
      <c s="36"/>
      <c s="78"/>
      <c s="38"/>
      <c s="36"/>
      <c s="36"/>
      <c s="179"/>
      <c s="78"/>
      <c s="38"/>
      <c s="36"/>
      <c s="38"/>
      <c s="184"/>
      <c s="185"/>
      <c s="36"/>
      <c s="78"/>
      <c s="36"/>
      <c s="36"/>
      <c s="36"/>
      <c s="188"/>
      <c s="36"/>
      <c s="36"/>
      <c s="189"/>
      <c s="15">
        <f t="shared" si="23"/>
        <v>0</v>
      </c>
    </row>
    <row r="464" spans="7:31" ht="15">
      <c r="G464" s="15">
        <f t="shared" si="21"/>
        <v>0</v>
      </c>
      <c s="71">
        <f t="shared" si="22"/>
        <v>0</v>
      </c>
      <c s="72"/>
      <c s="36"/>
      <c s="78"/>
      <c s="38"/>
      <c s="36"/>
      <c s="36"/>
      <c s="179"/>
      <c s="78"/>
      <c s="38"/>
      <c s="36"/>
      <c s="38"/>
      <c s="184"/>
      <c s="185"/>
      <c s="36"/>
      <c s="78"/>
      <c s="36"/>
      <c s="36"/>
      <c s="36"/>
      <c s="188"/>
      <c s="36"/>
      <c s="36"/>
      <c s="189"/>
      <c s="15">
        <f t="shared" si="23"/>
        <v>0</v>
      </c>
    </row>
    <row r="465" spans="7:31" ht="15">
      <c r="G465" s="15">
        <f t="shared" si="21"/>
        <v>0</v>
      </c>
      <c s="71">
        <f t="shared" si="22"/>
        <v>0</v>
      </c>
      <c s="72"/>
      <c s="36"/>
      <c s="78"/>
      <c s="38"/>
      <c s="36"/>
      <c s="36"/>
      <c s="179"/>
      <c s="78"/>
      <c s="38"/>
      <c s="36"/>
      <c s="38"/>
      <c s="184"/>
      <c s="185"/>
      <c s="36"/>
      <c s="78"/>
      <c s="36"/>
      <c s="36"/>
      <c s="36"/>
      <c s="188"/>
      <c s="36"/>
      <c s="36"/>
      <c s="189"/>
      <c s="15">
        <f t="shared" si="23"/>
        <v>0</v>
      </c>
    </row>
    <row r="466" spans="7:31" ht="15">
      <c r="G466" s="15">
        <f t="shared" si="21"/>
        <v>0</v>
      </c>
      <c s="71">
        <f t="shared" si="22"/>
        <v>0</v>
      </c>
      <c s="72"/>
      <c s="36"/>
      <c s="78"/>
      <c s="38"/>
      <c s="36"/>
      <c s="36"/>
      <c s="179"/>
      <c s="78"/>
      <c s="38"/>
      <c s="36"/>
      <c s="38"/>
      <c s="184"/>
      <c s="185"/>
      <c s="36"/>
      <c s="78"/>
      <c s="36"/>
      <c s="36"/>
      <c s="36"/>
      <c s="188"/>
      <c s="36"/>
      <c s="36"/>
      <c s="189"/>
      <c s="15">
        <f t="shared" si="23"/>
        <v>0</v>
      </c>
    </row>
    <row r="467" spans="7:31" ht="15">
      <c r="G467" s="15">
        <f t="shared" si="21"/>
        <v>0</v>
      </c>
      <c s="71">
        <f t="shared" si="22"/>
        <v>0</v>
      </c>
      <c s="72"/>
      <c s="36"/>
      <c s="78"/>
      <c s="38"/>
      <c s="36"/>
      <c s="36"/>
      <c s="179"/>
      <c s="78"/>
      <c s="38"/>
      <c s="36"/>
      <c s="38"/>
      <c s="184"/>
      <c s="185"/>
      <c s="36"/>
      <c s="78"/>
      <c s="36"/>
      <c s="36"/>
      <c s="36"/>
      <c s="188"/>
      <c s="36"/>
      <c s="36"/>
      <c s="189"/>
      <c s="15">
        <f t="shared" si="23"/>
        <v>0</v>
      </c>
    </row>
    <row r="468" spans="7:31" ht="15">
      <c r="G468" s="15">
        <f t="shared" si="21"/>
        <v>0</v>
      </c>
      <c s="71">
        <f t="shared" si="22"/>
        <v>0</v>
      </c>
      <c s="72"/>
      <c s="36"/>
      <c s="78"/>
      <c s="38"/>
      <c s="36"/>
      <c s="36"/>
      <c s="179"/>
      <c s="78"/>
      <c s="38"/>
      <c s="36"/>
      <c s="38"/>
      <c s="184"/>
      <c s="185"/>
      <c s="36"/>
      <c s="78"/>
      <c s="36"/>
      <c s="36"/>
      <c s="36"/>
      <c s="188"/>
      <c s="36"/>
      <c s="36"/>
      <c s="189"/>
      <c s="15">
        <f t="shared" si="23"/>
        <v>0</v>
      </c>
    </row>
    <row r="469" spans="7:31" ht="15">
      <c r="G469" s="15">
        <f t="shared" si="21"/>
        <v>0</v>
      </c>
      <c s="71">
        <f t="shared" si="22"/>
        <v>0</v>
      </c>
      <c s="72"/>
      <c s="36"/>
      <c s="78"/>
      <c s="38"/>
      <c s="36"/>
      <c s="36"/>
      <c s="179"/>
      <c s="78"/>
      <c s="38"/>
      <c s="36"/>
      <c s="38"/>
      <c s="184"/>
      <c s="185"/>
      <c s="36"/>
      <c s="78"/>
      <c s="36"/>
      <c s="36"/>
      <c s="36"/>
      <c s="188"/>
      <c s="36"/>
      <c s="36"/>
      <c s="189"/>
      <c s="15">
        <f t="shared" si="23"/>
        <v>0</v>
      </c>
    </row>
    <row r="470" spans="7:31" ht="15">
      <c r="G470" s="15">
        <f t="shared" si="21"/>
        <v>0</v>
      </c>
      <c s="71">
        <f t="shared" si="22"/>
        <v>0</v>
      </c>
      <c s="72"/>
      <c s="36"/>
      <c s="78"/>
      <c s="38"/>
      <c s="36"/>
      <c s="36"/>
      <c s="179"/>
      <c s="78"/>
      <c s="38"/>
      <c s="36"/>
      <c s="38"/>
      <c s="184"/>
      <c s="185"/>
      <c s="36"/>
      <c s="78"/>
      <c s="36"/>
      <c s="36"/>
      <c s="36"/>
      <c s="188"/>
      <c s="36"/>
      <c s="36"/>
      <c s="189"/>
      <c s="15">
        <f t="shared" si="23"/>
        <v>0</v>
      </c>
    </row>
    <row r="471" spans="7:31" ht="15">
      <c r="G471" s="15">
        <f t="shared" si="21"/>
        <v>0</v>
      </c>
      <c s="71">
        <f t="shared" si="22"/>
        <v>0</v>
      </c>
      <c s="72"/>
      <c s="36"/>
      <c s="78"/>
      <c s="38"/>
      <c s="36"/>
      <c s="36"/>
      <c s="179"/>
      <c s="78"/>
      <c s="38"/>
      <c s="36"/>
      <c s="38"/>
      <c s="184"/>
      <c s="185"/>
      <c s="36"/>
      <c s="78"/>
      <c s="36"/>
      <c s="36"/>
      <c s="36"/>
      <c s="188"/>
      <c s="36"/>
      <c s="36"/>
      <c s="189"/>
      <c s="15">
        <f t="shared" si="23"/>
        <v>0</v>
      </c>
    </row>
    <row r="472" spans="7:31" ht="15">
      <c r="G472" s="15">
        <f t="shared" si="21"/>
        <v>0</v>
      </c>
      <c s="71">
        <f t="shared" si="22"/>
        <v>0</v>
      </c>
      <c s="72"/>
      <c s="36"/>
      <c s="78"/>
      <c s="38"/>
      <c s="36"/>
      <c s="36"/>
      <c s="179"/>
      <c s="78"/>
      <c s="38"/>
      <c s="36"/>
      <c s="38"/>
      <c s="184"/>
      <c s="185"/>
      <c s="36"/>
      <c s="78"/>
      <c s="36"/>
      <c s="36"/>
      <c s="36"/>
      <c s="188"/>
      <c s="36"/>
      <c s="36"/>
      <c s="189"/>
      <c s="15">
        <f t="shared" si="23"/>
        <v>0</v>
      </c>
    </row>
    <row r="473" spans="7:31" ht="15">
      <c r="G473" s="15">
        <f t="shared" si="21"/>
        <v>0</v>
      </c>
      <c s="71">
        <f t="shared" si="22"/>
        <v>0</v>
      </c>
      <c s="72"/>
      <c s="36"/>
      <c s="78"/>
      <c s="38"/>
      <c s="36"/>
      <c s="36"/>
      <c s="179"/>
      <c s="78"/>
      <c s="38"/>
      <c s="36"/>
      <c s="38"/>
      <c s="184"/>
      <c s="185"/>
      <c s="36"/>
      <c s="78"/>
      <c s="36"/>
      <c s="36"/>
      <c s="36"/>
      <c s="188"/>
      <c s="36"/>
      <c s="36"/>
      <c s="189"/>
      <c s="15">
        <f t="shared" si="23"/>
        <v>0</v>
      </c>
    </row>
    <row r="474" spans="7:31" ht="15">
      <c r="G474" s="15">
        <f t="shared" si="21"/>
        <v>0</v>
      </c>
      <c s="71">
        <f t="shared" si="22"/>
        <v>0</v>
      </c>
      <c s="72"/>
      <c s="36"/>
      <c s="78"/>
      <c s="38"/>
      <c s="36"/>
      <c s="36"/>
      <c s="179"/>
      <c s="78"/>
      <c s="38"/>
      <c s="36"/>
      <c s="38"/>
      <c s="184"/>
      <c s="185"/>
      <c s="36"/>
      <c s="78"/>
      <c s="36"/>
      <c s="36"/>
      <c s="36"/>
      <c s="188"/>
      <c s="36"/>
      <c s="36"/>
      <c s="189"/>
      <c s="15">
        <f t="shared" si="23"/>
        <v>0</v>
      </c>
    </row>
    <row r="475" spans="7:31" ht="15">
      <c r="G475" s="15">
        <f t="shared" si="21"/>
        <v>0</v>
      </c>
      <c s="71">
        <f t="shared" si="22"/>
        <v>0</v>
      </c>
      <c s="72"/>
      <c s="36"/>
      <c s="78"/>
      <c s="38"/>
      <c s="36"/>
      <c s="36"/>
      <c s="179"/>
      <c s="78"/>
      <c s="38"/>
      <c s="36"/>
      <c s="38"/>
      <c s="184"/>
      <c s="185"/>
      <c s="36"/>
      <c s="78"/>
      <c s="36"/>
      <c s="36"/>
      <c s="36"/>
      <c s="188"/>
      <c s="36"/>
      <c s="36"/>
      <c s="189"/>
      <c s="15">
        <f t="shared" si="23"/>
        <v>0</v>
      </c>
    </row>
    <row r="476" spans="7:31" ht="15">
      <c r="G476" s="15">
        <f t="shared" si="21"/>
        <v>0</v>
      </c>
      <c s="71">
        <f t="shared" si="22"/>
        <v>0</v>
      </c>
      <c s="72"/>
      <c s="36"/>
      <c s="78"/>
      <c s="38"/>
      <c s="36"/>
      <c s="36"/>
      <c s="179"/>
      <c s="78"/>
      <c s="38"/>
      <c s="36"/>
      <c s="38"/>
      <c s="184"/>
      <c s="185"/>
      <c s="36"/>
      <c s="78"/>
      <c s="36"/>
      <c s="36"/>
      <c s="36"/>
      <c s="188"/>
      <c s="36"/>
      <c s="36"/>
      <c s="189"/>
      <c s="15">
        <f t="shared" si="23"/>
        <v>0</v>
      </c>
    </row>
    <row r="477" spans="7:31" ht="15">
      <c r="G477" s="15">
        <f t="shared" si="21"/>
        <v>0</v>
      </c>
      <c s="71">
        <f t="shared" si="22"/>
        <v>0</v>
      </c>
      <c s="72"/>
      <c s="36"/>
      <c s="78"/>
      <c s="38"/>
      <c s="36"/>
      <c s="36"/>
      <c s="179"/>
      <c s="78"/>
      <c s="38"/>
      <c s="36"/>
      <c s="38"/>
      <c s="184"/>
      <c s="185"/>
      <c s="36"/>
      <c s="78"/>
      <c s="36"/>
      <c s="36"/>
      <c s="36"/>
      <c s="188"/>
      <c s="36"/>
      <c s="36"/>
      <c s="189"/>
      <c s="15">
        <f t="shared" si="23"/>
        <v>0</v>
      </c>
    </row>
    <row r="478" spans="7:31" ht="15">
      <c r="G478" s="15">
        <f t="shared" si="21"/>
        <v>0</v>
      </c>
      <c s="71">
        <f t="shared" si="22"/>
        <v>0</v>
      </c>
      <c s="72"/>
      <c s="36"/>
      <c s="78"/>
      <c s="38"/>
      <c s="36"/>
      <c s="36"/>
      <c s="179"/>
      <c s="78"/>
      <c s="38"/>
      <c s="36"/>
      <c s="38"/>
      <c s="184"/>
      <c s="185"/>
      <c s="36"/>
      <c s="78"/>
      <c s="36"/>
      <c s="36"/>
      <c s="36"/>
      <c s="188"/>
      <c s="36"/>
      <c s="36"/>
      <c s="189"/>
      <c s="15">
        <f t="shared" si="23"/>
        <v>0</v>
      </c>
    </row>
    <row r="479" spans="7:31" ht="15">
      <c r="G479" s="15">
        <f t="shared" si="21"/>
        <v>0</v>
      </c>
      <c s="71">
        <f t="shared" si="22"/>
        <v>0</v>
      </c>
      <c s="72"/>
      <c s="36"/>
      <c s="78"/>
      <c s="38"/>
      <c s="36"/>
      <c s="36"/>
      <c s="179"/>
      <c s="78"/>
      <c s="38"/>
      <c s="36"/>
      <c s="38"/>
      <c s="184"/>
      <c s="185"/>
      <c s="36"/>
      <c s="78"/>
      <c s="36"/>
      <c s="36"/>
      <c s="36"/>
      <c s="188"/>
      <c s="36"/>
      <c s="36"/>
      <c s="189"/>
      <c s="15">
        <f t="shared" si="23"/>
        <v>0</v>
      </c>
    </row>
    <row r="480" spans="7:31" ht="15">
      <c r="G480" s="15">
        <f t="shared" si="21"/>
        <v>0</v>
      </c>
      <c s="71">
        <f t="shared" si="22"/>
        <v>0</v>
      </c>
      <c s="72"/>
      <c s="36"/>
      <c s="78"/>
      <c s="38"/>
      <c s="36"/>
      <c s="36"/>
      <c s="179"/>
      <c s="78"/>
      <c s="38"/>
      <c s="36"/>
      <c s="38"/>
      <c s="184"/>
      <c s="185"/>
      <c s="36"/>
      <c s="78"/>
      <c s="36"/>
      <c s="36"/>
      <c s="36"/>
      <c s="188"/>
      <c s="36"/>
      <c s="36"/>
      <c s="189"/>
      <c s="15">
        <f t="shared" si="23"/>
        <v>0</v>
      </c>
    </row>
    <row r="481" spans="7:31" ht="15">
      <c r="G481" s="15">
        <f t="shared" si="21"/>
        <v>0</v>
      </c>
      <c s="71">
        <f t="shared" si="22"/>
        <v>0</v>
      </c>
      <c s="72"/>
      <c s="36"/>
      <c s="78"/>
      <c s="38"/>
      <c s="36"/>
      <c s="36"/>
      <c s="179"/>
      <c s="78"/>
      <c s="38"/>
      <c s="36"/>
      <c s="38"/>
      <c s="184"/>
      <c s="185"/>
      <c s="36"/>
      <c s="78"/>
      <c s="36"/>
      <c s="36"/>
      <c s="36"/>
      <c s="188"/>
      <c s="36"/>
      <c s="36"/>
      <c s="189"/>
      <c s="15">
        <f t="shared" si="23"/>
        <v>0</v>
      </c>
    </row>
    <row r="482" spans="7:31" ht="15">
      <c r="G482" s="15">
        <f t="shared" si="21"/>
        <v>0</v>
      </c>
      <c s="71">
        <f t="shared" si="22"/>
        <v>0</v>
      </c>
      <c s="72"/>
      <c s="36"/>
      <c s="78"/>
      <c s="38"/>
      <c s="36"/>
      <c s="36"/>
      <c s="179"/>
      <c s="78"/>
      <c s="38"/>
      <c s="36"/>
      <c s="38"/>
      <c s="184"/>
      <c s="185"/>
      <c s="36"/>
      <c s="78"/>
      <c s="36"/>
      <c s="36"/>
      <c s="36"/>
      <c s="188"/>
      <c s="36"/>
      <c s="36"/>
      <c s="189"/>
      <c s="15">
        <f t="shared" si="23"/>
        <v>0</v>
      </c>
    </row>
    <row r="483" spans="7:31" ht="15">
      <c r="G483" s="15">
        <f t="shared" si="21"/>
        <v>0</v>
      </c>
      <c s="71">
        <f t="shared" si="22"/>
        <v>0</v>
      </c>
      <c s="72"/>
      <c s="36"/>
      <c s="78"/>
      <c s="38"/>
      <c s="36"/>
      <c s="36"/>
      <c s="179"/>
      <c s="78"/>
      <c s="38"/>
      <c s="36"/>
      <c s="38"/>
      <c s="184"/>
      <c s="185"/>
      <c s="36"/>
      <c s="78"/>
      <c s="36"/>
      <c s="36"/>
      <c s="36"/>
      <c s="188"/>
      <c s="36"/>
      <c s="36"/>
      <c s="189"/>
      <c s="15">
        <f t="shared" si="23"/>
        <v>0</v>
      </c>
    </row>
    <row r="484" spans="7:31" ht="15">
      <c r="G484" s="15">
        <f t="shared" si="21"/>
        <v>0</v>
      </c>
      <c s="71">
        <f t="shared" si="22"/>
        <v>0</v>
      </c>
      <c s="72"/>
      <c s="36"/>
      <c s="78"/>
      <c s="38"/>
      <c s="36"/>
      <c s="36"/>
      <c s="179"/>
      <c s="78"/>
      <c s="38"/>
      <c s="36"/>
      <c s="38"/>
      <c s="184"/>
      <c s="185"/>
      <c s="36"/>
      <c s="78"/>
      <c s="36"/>
      <c s="36"/>
      <c s="36"/>
      <c s="188"/>
      <c s="36"/>
      <c s="36"/>
      <c s="189"/>
      <c s="15">
        <f t="shared" si="23"/>
        <v>0</v>
      </c>
    </row>
    <row r="485" spans="7:31" ht="15">
      <c r="G485" s="15">
        <f t="shared" si="21"/>
        <v>0</v>
      </c>
      <c s="71">
        <f t="shared" si="22"/>
        <v>0</v>
      </c>
      <c s="72"/>
      <c s="36"/>
      <c s="78"/>
      <c s="38"/>
      <c s="36"/>
      <c s="36"/>
      <c s="179"/>
      <c s="78"/>
      <c s="38"/>
      <c s="36"/>
      <c s="38"/>
      <c s="184"/>
      <c s="185"/>
      <c s="36"/>
      <c s="78"/>
      <c s="36"/>
      <c s="36"/>
      <c s="36"/>
      <c s="188"/>
      <c s="36"/>
      <c s="36"/>
      <c s="189"/>
      <c s="15">
        <f t="shared" si="23"/>
        <v>0</v>
      </c>
    </row>
    <row r="486" spans="7:31" ht="15">
      <c r="G486" s="15">
        <f t="shared" si="21"/>
        <v>0</v>
      </c>
      <c s="71">
        <f t="shared" si="22"/>
        <v>0</v>
      </c>
      <c s="72"/>
      <c s="36"/>
      <c s="78"/>
      <c s="38"/>
      <c s="36"/>
      <c s="36"/>
      <c s="179"/>
      <c s="78"/>
      <c s="38"/>
      <c s="36"/>
      <c s="38"/>
      <c s="184"/>
      <c s="185"/>
      <c s="36"/>
      <c s="78"/>
      <c s="36"/>
      <c s="36"/>
      <c s="36"/>
      <c s="188"/>
      <c s="36"/>
      <c s="36"/>
      <c s="189"/>
      <c s="15">
        <f t="shared" si="23"/>
        <v>0</v>
      </c>
    </row>
    <row r="487" spans="7:31" ht="15">
      <c r="G487" s="15">
        <f t="shared" si="21"/>
        <v>0</v>
      </c>
      <c s="71">
        <f t="shared" si="22"/>
        <v>0</v>
      </c>
      <c s="72"/>
      <c s="36"/>
      <c s="78"/>
      <c s="38"/>
      <c s="36"/>
      <c s="36"/>
      <c s="179"/>
      <c s="78"/>
      <c s="38"/>
      <c s="36"/>
      <c s="38"/>
      <c s="184"/>
      <c s="185"/>
      <c s="36"/>
      <c s="78"/>
      <c s="36"/>
      <c s="36"/>
      <c s="36"/>
      <c s="188"/>
      <c s="36"/>
      <c s="36"/>
      <c s="189"/>
      <c s="15">
        <f t="shared" si="23"/>
        <v>0</v>
      </c>
    </row>
    <row r="488" spans="7:31" ht="15">
      <c r="G488" s="15">
        <f t="shared" si="21"/>
        <v>0</v>
      </c>
      <c s="71">
        <f t="shared" si="22"/>
        <v>0</v>
      </c>
      <c s="72"/>
      <c s="36"/>
      <c s="78"/>
      <c s="38"/>
      <c s="36"/>
      <c s="36"/>
      <c s="179"/>
      <c s="78"/>
      <c s="38"/>
      <c s="36"/>
      <c s="38"/>
      <c s="184"/>
      <c s="185"/>
      <c s="36"/>
      <c s="78"/>
      <c s="36"/>
      <c s="36"/>
      <c s="36"/>
      <c s="188"/>
      <c s="36"/>
      <c s="36"/>
      <c s="189"/>
      <c s="15">
        <f t="shared" si="23"/>
        <v>0</v>
      </c>
    </row>
    <row r="489" spans="7:31" ht="15">
      <c r="G489" s="15">
        <f t="shared" si="21"/>
        <v>0</v>
      </c>
      <c s="71">
        <f t="shared" si="22"/>
        <v>0</v>
      </c>
      <c s="72"/>
      <c s="36"/>
      <c s="78"/>
      <c s="38"/>
      <c s="36"/>
      <c s="36"/>
      <c s="179"/>
      <c s="78"/>
      <c s="38"/>
      <c s="36"/>
      <c s="38"/>
      <c s="184"/>
      <c s="185"/>
      <c s="36"/>
      <c s="78"/>
      <c s="36"/>
      <c s="36"/>
      <c s="36"/>
      <c s="188"/>
      <c s="36"/>
      <c s="36"/>
      <c s="189"/>
      <c s="15">
        <f t="shared" si="23"/>
        <v>0</v>
      </c>
    </row>
    <row r="490" spans="7:31" ht="15">
      <c r="G490" s="15">
        <f t="shared" si="21"/>
        <v>0</v>
      </c>
      <c s="71">
        <f t="shared" si="22"/>
        <v>0</v>
      </c>
      <c s="72"/>
      <c s="36"/>
      <c s="78"/>
      <c s="38"/>
      <c s="36"/>
      <c s="36"/>
      <c s="179"/>
      <c s="78"/>
      <c s="38"/>
      <c s="36"/>
      <c s="38"/>
      <c s="184"/>
      <c s="185"/>
      <c s="36"/>
      <c s="78"/>
      <c s="36"/>
      <c s="36"/>
      <c s="36"/>
      <c s="188"/>
      <c s="36"/>
      <c s="36"/>
      <c s="189"/>
      <c s="15">
        <f t="shared" si="23"/>
        <v>0</v>
      </c>
    </row>
    <row r="491" spans="7:31" ht="15">
      <c r="G491" s="15">
        <f t="shared" si="21"/>
        <v>0</v>
      </c>
      <c s="71">
        <f t="shared" si="22"/>
        <v>0</v>
      </c>
      <c s="72"/>
      <c s="36"/>
      <c s="78"/>
      <c s="38"/>
      <c s="36"/>
      <c s="36"/>
      <c s="179"/>
      <c s="78"/>
      <c s="38"/>
      <c s="36"/>
      <c s="38"/>
      <c s="184"/>
      <c s="185"/>
      <c s="36"/>
      <c s="78"/>
      <c s="36"/>
      <c s="36"/>
      <c s="36"/>
      <c s="188"/>
      <c s="36"/>
      <c s="36"/>
      <c s="189"/>
      <c s="15">
        <f t="shared" si="23"/>
        <v>0</v>
      </c>
    </row>
    <row r="492" spans="7:31" ht="15">
      <c r="G492" s="15">
        <f t="shared" si="21"/>
        <v>0</v>
      </c>
      <c s="71">
        <f t="shared" si="22"/>
        <v>0</v>
      </c>
      <c s="72"/>
      <c s="36"/>
      <c s="78"/>
      <c s="38"/>
      <c s="36"/>
      <c s="36"/>
      <c s="179"/>
      <c s="78"/>
      <c s="38"/>
      <c s="36"/>
      <c s="38"/>
      <c s="184"/>
      <c s="185"/>
      <c s="36"/>
      <c s="78"/>
      <c s="36"/>
      <c s="36"/>
      <c s="36"/>
      <c s="188"/>
      <c s="36"/>
      <c s="36"/>
      <c s="189"/>
      <c s="15">
        <f t="shared" si="23"/>
        <v>0</v>
      </c>
    </row>
    <row r="493" spans="7:31" ht="15">
      <c r="G493" s="15">
        <f t="shared" si="21"/>
        <v>0</v>
      </c>
      <c s="71">
        <f t="shared" si="22"/>
        <v>0</v>
      </c>
      <c s="72"/>
      <c s="36"/>
      <c s="78"/>
      <c s="38"/>
      <c s="36"/>
      <c s="36"/>
      <c s="179"/>
      <c s="78"/>
      <c s="38"/>
      <c s="36"/>
      <c s="38"/>
      <c s="184"/>
      <c s="185"/>
      <c s="36"/>
      <c s="78"/>
      <c s="36"/>
      <c s="36"/>
      <c s="36"/>
      <c s="188"/>
      <c s="36"/>
      <c s="36"/>
      <c s="189"/>
      <c s="15">
        <f t="shared" si="23"/>
        <v>0</v>
      </c>
    </row>
    <row r="494" spans="7:31" ht="15">
      <c r="G494" s="15">
        <f t="shared" si="21"/>
        <v>0</v>
      </c>
      <c s="71">
        <f t="shared" si="22"/>
        <v>0</v>
      </c>
      <c s="72"/>
      <c s="36"/>
      <c s="78"/>
      <c s="38"/>
      <c s="36"/>
      <c s="36"/>
      <c s="179"/>
      <c s="78"/>
      <c s="38"/>
      <c s="36"/>
      <c s="38"/>
      <c s="184"/>
      <c s="185"/>
      <c s="36"/>
      <c s="78"/>
      <c s="36"/>
      <c s="36"/>
      <c s="36"/>
      <c s="188"/>
      <c s="36"/>
      <c s="36"/>
      <c s="189"/>
      <c s="15">
        <f t="shared" si="23"/>
        <v>0</v>
      </c>
    </row>
    <row r="495" spans="7:31" ht="15">
      <c r="G495" s="15">
        <f t="shared" si="21"/>
        <v>0</v>
      </c>
      <c s="71">
        <f t="shared" si="22"/>
        <v>0</v>
      </c>
      <c s="72"/>
      <c s="36"/>
      <c s="78"/>
      <c s="38"/>
      <c s="36"/>
      <c s="36"/>
      <c s="179"/>
      <c s="78"/>
      <c s="38"/>
      <c s="36"/>
      <c s="38"/>
      <c s="184"/>
      <c s="185"/>
      <c s="36"/>
      <c s="78"/>
      <c s="36"/>
      <c s="36"/>
      <c s="36"/>
      <c s="188"/>
      <c s="36"/>
      <c s="36"/>
      <c s="189"/>
      <c s="15">
        <f t="shared" si="23"/>
        <v>0</v>
      </c>
    </row>
    <row r="496" spans="7:31" ht="15">
      <c r="G496" s="15">
        <f t="shared" si="21"/>
        <v>0</v>
      </c>
      <c s="71">
        <f t="shared" si="22"/>
        <v>0</v>
      </c>
      <c s="72"/>
      <c s="36"/>
      <c s="78"/>
      <c s="38"/>
      <c s="36"/>
      <c s="36"/>
      <c s="179"/>
      <c s="78"/>
      <c s="38"/>
      <c s="36"/>
      <c s="38"/>
      <c s="184"/>
      <c s="185"/>
      <c s="36"/>
      <c s="78"/>
      <c s="36"/>
      <c s="36"/>
      <c s="36"/>
      <c s="188"/>
      <c s="36"/>
      <c s="36"/>
      <c s="189"/>
      <c s="15">
        <f t="shared" si="23"/>
        <v>0</v>
      </c>
    </row>
    <row r="497" spans="7:31" ht="15">
      <c r="G497" s="15">
        <f t="shared" si="21"/>
        <v>0</v>
      </c>
      <c s="71">
        <f t="shared" si="22"/>
        <v>0</v>
      </c>
      <c s="72"/>
      <c s="36"/>
      <c s="78"/>
      <c s="38"/>
      <c s="36"/>
      <c s="36"/>
      <c s="179"/>
      <c s="78"/>
      <c s="38"/>
      <c s="36"/>
      <c s="38"/>
      <c s="184"/>
      <c s="185"/>
      <c s="36"/>
      <c s="78"/>
      <c s="36"/>
      <c s="36"/>
      <c s="36"/>
      <c s="188"/>
      <c s="36"/>
      <c s="36"/>
      <c s="189"/>
      <c s="15">
        <f t="shared" si="23"/>
        <v>0</v>
      </c>
    </row>
    <row r="498" spans="7:31" ht="15">
      <c r="G498" s="15">
        <f t="shared" si="21"/>
        <v>0</v>
      </c>
      <c s="71">
        <f t="shared" si="22"/>
        <v>0</v>
      </c>
      <c s="72"/>
      <c s="36"/>
      <c s="78"/>
      <c s="38"/>
      <c s="36"/>
      <c s="36"/>
      <c s="179"/>
      <c s="78"/>
      <c s="38"/>
      <c s="36"/>
      <c s="38"/>
      <c s="184"/>
      <c s="185"/>
      <c s="36"/>
      <c s="78"/>
      <c s="36"/>
      <c s="36"/>
      <c s="36"/>
      <c s="188"/>
      <c s="36"/>
      <c s="36"/>
      <c s="189"/>
      <c s="15">
        <f t="shared" si="23"/>
        <v>0</v>
      </c>
    </row>
    <row r="499" spans="7:31" ht="15">
      <c r="G499" s="15">
        <f t="shared" si="21"/>
        <v>0</v>
      </c>
      <c s="71">
        <f t="shared" si="22"/>
        <v>0</v>
      </c>
      <c s="72"/>
      <c s="36"/>
      <c s="78"/>
      <c s="38"/>
      <c s="36"/>
      <c s="36"/>
      <c s="179"/>
      <c s="78"/>
      <c s="38"/>
      <c s="36"/>
      <c s="38"/>
      <c s="184"/>
      <c s="185"/>
      <c s="36"/>
      <c s="78"/>
      <c s="36"/>
      <c s="36"/>
      <c s="36"/>
      <c s="188"/>
      <c s="36"/>
      <c s="36"/>
      <c s="189"/>
      <c s="15">
        <f t="shared" si="23"/>
        <v>0</v>
      </c>
    </row>
    <row r="500" spans="7:31" ht="15">
      <c r="G500" s="15">
        <f t="shared" si="21"/>
        <v>0</v>
      </c>
      <c s="71">
        <f t="shared" si="22"/>
        <v>0</v>
      </c>
      <c s="72"/>
      <c s="36"/>
      <c s="78"/>
      <c s="38"/>
      <c s="36"/>
      <c s="36"/>
      <c s="179"/>
      <c s="78"/>
      <c s="38"/>
      <c s="36"/>
      <c s="38"/>
      <c s="184"/>
      <c s="185"/>
      <c s="36"/>
      <c s="78"/>
      <c s="36"/>
      <c s="36"/>
      <c s="36"/>
      <c s="188"/>
      <c s="36"/>
      <c s="36"/>
      <c s="189"/>
      <c s="15">
        <f t="shared" si="23"/>
        <v>0</v>
      </c>
    </row>
    <row r="501" spans="7:31" ht="15">
      <c r="G501" s="15">
        <f t="shared" si="21"/>
        <v>0</v>
      </c>
      <c s="71">
        <f t="shared" si="22"/>
        <v>0</v>
      </c>
      <c s="72"/>
      <c s="36"/>
      <c s="78"/>
      <c s="38"/>
      <c s="36"/>
      <c s="36"/>
      <c s="179"/>
      <c s="78"/>
      <c s="38"/>
      <c s="36"/>
      <c s="38"/>
      <c s="184"/>
      <c s="185"/>
      <c s="36"/>
      <c s="78"/>
      <c s="36"/>
      <c s="36"/>
      <c s="36"/>
      <c s="188"/>
      <c s="36"/>
      <c s="36"/>
      <c s="189"/>
      <c s="15">
        <f t="shared" si="23"/>
        <v>0</v>
      </c>
    </row>
    <row r="502" spans="7:31" ht="15">
      <c r="G502" s="15">
        <f t="shared" si="21"/>
        <v>0</v>
      </c>
      <c s="71">
        <f t="shared" si="22"/>
        <v>0</v>
      </c>
      <c s="72"/>
      <c s="36"/>
      <c s="78"/>
      <c s="38"/>
      <c s="36"/>
      <c s="36"/>
      <c s="179"/>
      <c s="78"/>
      <c s="38"/>
      <c s="36"/>
      <c s="38"/>
      <c s="184"/>
      <c s="185"/>
      <c s="36"/>
      <c s="78"/>
      <c s="36"/>
      <c s="36"/>
      <c s="36"/>
      <c s="188"/>
      <c s="36"/>
      <c s="36"/>
      <c s="189"/>
      <c s="15">
        <f t="shared" si="23"/>
        <v>0</v>
      </c>
    </row>
    <row r="503" spans="7:31" ht="15">
      <c r="G503" s="15">
        <f t="shared" si="21"/>
        <v>0</v>
      </c>
      <c s="71">
        <f t="shared" si="22"/>
        <v>0</v>
      </c>
      <c s="72"/>
      <c s="36"/>
      <c s="78"/>
      <c s="38"/>
      <c s="36"/>
      <c s="36"/>
      <c s="179"/>
      <c s="78"/>
      <c s="38"/>
      <c s="36"/>
      <c s="38"/>
      <c s="184"/>
      <c s="185"/>
      <c s="36"/>
      <c s="78"/>
      <c s="36"/>
      <c s="36"/>
      <c s="36"/>
      <c s="188"/>
      <c s="36"/>
      <c s="36"/>
      <c s="189"/>
      <c s="15">
        <f t="shared" si="23"/>
        <v>0</v>
      </c>
    </row>
    <row r="504" spans="7:31" ht="15">
      <c r="G504" s="15">
        <f t="shared" si="21"/>
        <v>0</v>
      </c>
      <c s="71">
        <f t="shared" si="22"/>
        <v>0</v>
      </c>
      <c s="72"/>
      <c s="36"/>
      <c s="78"/>
      <c s="38"/>
      <c s="36"/>
      <c s="36"/>
      <c s="179"/>
      <c s="78"/>
      <c s="38"/>
      <c s="36"/>
      <c s="38"/>
      <c s="184"/>
      <c s="185"/>
      <c s="36"/>
      <c s="78"/>
      <c s="36"/>
      <c s="36"/>
      <c s="36"/>
      <c s="188"/>
      <c s="36"/>
      <c s="36"/>
      <c s="189"/>
      <c s="15">
        <f t="shared" si="23"/>
        <v>0</v>
      </c>
    </row>
    <row r="505" spans="7:31" ht="15">
      <c r="G505" s="15">
        <f t="shared" si="21"/>
        <v>0</v>
      </c>
      <c s="71">
        <f t="shared" si="22"/>
        <v>0</v>
      </c>
      <c s="72"/>
      <c s="36"/>
      <c s="78"/>
      <c s="38"/>
      <c s="36"/>
      <c s="36"/>
      <c s="179"/>
      <c s="78"/>
      <c s="38"/>
      <c s="36"/>
      <c s="38"/>
      <c s="184"/>
      <c s="185"/>
      <c s="36"/>
      <c s="78"/>
      <c s="36"/>
      <c s="36"/>
      <c s="36"/>
      <c s="188"/>
      <c s="36"/>
      <c s="36"/>
      <c s="189"/>
      <c s="15">
        <f t="shared" si="23"/>
        <v>0</v>
      </c>
    </row>
    <row r="506" spans="7:31" ht="15">
      <c r="G506" s="15">
        <f t="shared" si="21"/>
        <v>0</v>
      </c>
      <c s="71">
        <f t="shared" si="22"/>
        <v>0</v>
      </c>
      <c s="72"/>
      <c s="36"/>
      <c s="78"/>
      <c s="38"/>
      <c s="36"/>
      <c s="36"/>
      <c s="179"/>
      <c s="78"/>
      <c s="38"/>
      <c s="36"/>
      <c s="38"/>
      <c s="184"/>
      <c s="185"/>
      <c s="36"/>
      <c s="78"/>
      <c s="36"/>
      <c s="36"/>
      <c s="36"/>
      <c s="188"/>
      <c s="36"/>
      <c s="36"/>
      <c s="189"/>
      <c s="15">
        <f t="shared" si="23"/>
        <v>0</v>
      </c>
    </row>
    <row r="507" spans="7:31" ht="15">
      <c r="G507" s="15">
        <f t="shared" si="21"/>
        <v>0</v>
      </c>
      <c s="71">
        <f t="shared" si="22"/>
        <v>0</v>
      </c>
      <c s="72"/>
      <c s="36"/>
      <c s="78"/>
      <c s="38"/>
      <c s="36"/>
      <c s="36"/>
      <c s="179"/>
      <c s="78"/>
      <c s="38"/>
      <c s="36"/>
      <c s="38"/>
      <c s="184"/>
      <c s="185"/>
      <c s="36"/>
      <c s="78"/>
      <c s="36"/>
      <c s="36"/>
      <c s="36"/>
      <c s="188"/>
      <c s="36"/>
      <c s="36"/>
      <c s="189"/>
      <c s="15">
        <f t="shared" si="23"/>
        <v>0</v>
      </c>
    </row>
    <row r="508" spans="7:31" ht="15">
      <c r="G508" s="15">
        <f t="shared" si="21"/>
        <v>0</v>
      </c>
      <c s="71">
        <f t="shared" si="22"/>
        <v>0</v>
      </c>
      <c s="72"/>
      <c s="36"/>
      <c s="78"/>
      <c s="38"/>
      <c s="36"/>
      <c s="36"/>
      <c s="179"/>
      <c s="78"/>
      <c s="38"/>
      <c s="36"/>
      <c s="38"/>
      <c s="184"/>
      <c s="185"/>
      <c s="36"/>
      <c s="78"/>
      <c s="36"/>
      <c s="36"/>
      <c s="36"/>
      <c s="188"/>
      <c s="36"/>
      <c s="36"/>
      <c s="189"/>
      <c s="15">
        <f t="shared" si="23"/>
        <v>0</v>
      </c>
    </row>
    <row r="509" spans="7:31" ht="15">
      <c r="G509" s="15">
        <f t="shared" si="21"/>
        <v>0</v>
      </c>
      <c s="71">
        <f t="shared" si="22"/>
        <v>0</v>
      </c>
      <c s="72"/>
      <c s="36"/>
      <c s="78"/>
      <c s="38"/>
      <c s="36"/>
      <c s="36"/>
      <c s="179"/>
      <c s="78"/>
      <c s="38"/>
      <c s="36"/>
      <c s="38"/>
      <c s="184"/>
      <c s="185"/>
      <c s="36"/>
      <c s="78"/>
      <c s="36"/>
      <c s="36"/>
      <c s="36"/>
      <c s="188"/>
      <c s="36"/>
      <c s="36"/>
      <c s="189"/>
      <c s="15">
        <f t="shared" si="23"/>
        <v>0</v>
      </c>
    </row>
    <row r="510" spans="7:31" ht="15">
      <c r="G510" s="15">
        <f t="shared" si="21"/>
        <v>0</v>
      </c>
      <c s="71">
        <f t="shared" si="22"/>
        <v>0</v>
      </c>
      <c s="72"/>
      <c s="36"/>
      <c s="78"/>
      <c s="38"/>
      <c s="36"/>
      <c s="36"/>
      <c s="179"/>
      <c s="78"/>
      <c s="38"/>
      <c s="36"/>
      <c s="38"/>
      <c s="184"/>
      <c s="185"/>
      <c s="36"/>
      <c s="78"/>
      <c s="36"/>
      <c s="36"/>
      <c s="36"/>
      <c s="188"/>
      <c s="36"/>
      <c s="36"/>
      <c s="189"/>
      <c s="15">
        <f t="shared" si="23"/>
        <v>0</v>
      </c>
    </row>
    <row r="511" spans="7:31" ht="15">
      <c r="G511" s="15">
        <f t="shared" si="21"/>
        <v>0</v>
      </c>
      <c s="71">
        <f t="shared" si="22"/>
        <v>0</v>
      </c>
      <c s="72"/>
      <c s="36"/>
      <c s="78"/>
      <c s="38"/>
      <c s="36"/>
      <c s="36"/>
      <c s="179"/>
      <c s="78"/>
      <c s="38"/>
      <c s="36"/>
      <c s="38"/>
      <c s="184"/>
      <c s="185"/>
      <c s="36"/>
      <c s="78"/>
      <c s="36"/>
      <c s="36"/>
      <c s="36"/>
      <c s="188"/>
      <c s="36"/>
      <c s="36"/>
      <c s="189"/>
      <c s="15">
        <f t="shared" si="23"/>
        <v>0</v>
      </c>
    </row>
    <row r="512" spans="7:31" ht="15">
      <c r="G512" s="15">
        <f t="shared" si="21"/>
        <v>0</v>
      </c>
      <c s="71">
        <f t="shared" si="22"/>
        <v>0</v>
      </c>
      <c s="72"/>
      <c s="36"/>
      <c s="78"/>
      <c s="38"/>
      <c s="36"/>
      <c s="36"/>
      <c s="179"/>
      <c s="78"/>
      <c s="38"/>
      <c s="36"/>
      <c s="38"/>
      <c s="184"/>
      <c s="185"/>
      <c s="36"/>
      <c s="78"/>
      <c s="36"/>
      <c s="36"/>
      <c s="36"/>
      <c s="188"/>
      <c s="36"/>
      <c s="36"/>
      <c s="189"/>
      <c s="15">
        <f t="shared" si="23"/>
        <v>0</v>
      </c>
    </row>
    <row r="513" spans="7:31" ht="15">
      <c r="G513" s="15">
        <f t="shared" si="21"/>
        <v>0</v>
      </c>
      <c s="71">
        <f t="shared" si="22"/>
        <v>0</v>
      </c>
      <c s="72"/>
      <c s="36"/>
      <c s="78"/>
      <c s="38"/>
      <c s="36"/>
      <c s="36"/>
      <c s="179"/>
      <c s="78"/>
      <c s="38"/>
      <c s="36"/>
      <c s="38"/>
      <c s="184"/>
      <c s="185"/>
      <c s="36"/>
      <c s="78"/>
      <c s="36"/>
      <c s="36"/>
      <c s="36"/>
      <c s="188"/>
      <c s="36"/>
      <c s="36"/>
      <c s="189"/>
      <c s="15">
        <f t="shared" si="23"/>
        <v>0</v>
      </c>
    </row>
    <row r="514" spans="7:31" ht="15">
      <c r="G514" s="15">
        <f t="shared" si="21"/>
        <v>0</v>
      </c>
      <c s="71">
        <f t="shared" si="22"/>
        <v>0</v>
      </c>
      <c s="72"/>
      <c s="36"/>
      <c s="78"/>
      <c s="38"/>
      <c s="36"/>
      <c s="36"/>
      <c s="179"/>
      <c s="78"/>
      <c s="38"/>
      <c s="36"/>
      <c s="38"/>
      <c s="184"/>
      <c s="185"/>
      <c s="36"/>
      <c s="78"/>
      <c s="36"/>
      <c s="36"/>
      <c s="36"/>
      <c s="188"/>
      <c s="36"/>
      <c s="36"/>
      <c s="189"/>
      <c s="15">
        <f t="shared" si="23"/>
        <v>0</v>
      </c>
    </row>
    <row r="515" spans="7:31" ht="15">
      <c r="G515" s="15">
        <f t="shared" si="21"/>
        <v>0</v>
      </c>
      <c s="71">
        <f t="shared" si="22"/>
        <v>0</v>
      </c>
      <c s="72"/>
      <c s="36"/>
      <c s="78"/>
      <c s="38"/>
      <c s="36"/>
      <c s="36"/>
      <c s="179"/>
      <c s="78"/>
      <c s="38"/>
      <c s="36"/>
      <c s="38"/>
      <c s="184"/>
      <c s="185"/>
      <c s="36"/>
      <c s="78"/>
      <c s="36"/>
      <c s="36"/>
      <c s="36"/>
      <c s="188"/>
      <c s="36"/>
      <c s="36"/>
      <c s="189"/>
      <c s="15">
        <f t="shared" si="23"/>
        <v>0</v>
      </c>
    </row>
    <row r="516" spans="7:31" ht="15">
      <c r="G516" s="15">
        <f t="shared" si="21"/>
        <v>0</v>
      </c>
      <c s="71">
        <f t="shared" si="22"/>
        <v>0</v>
      </c>
      <c s="72"/>
      <c s="36"/>
      <c s="78"/>
      <c s="38"/>
      <c s="36"/>
      <c s="36"/>
      <c s="179"/>
      <c s="78"/>
      <c s="38"/>
      <c s="36"/>
      <c s="38"/>
      <c s="184"/>
      <c s="185"/>
      <c s="36"/>
      <c s="78"/>
      <c s="36"/>
      <c s="36"/>
      <c s="36"/>
      <c s="188"/>
      <c s="36"/>
      <c s="36"/>
      <c s="189"/>
      <c s="15">
        <f t="shared" si="23"/>
        <v>0</v>
      </c>
    </row>
    <row r="517" spans="7:31" ht="15">
      <c r="G517" s="15">
        <f t="shared" si="21"/>
        <v>0</v>
      </c>
      <c s="71">
        <f t="shared" si="22"/>
        <v>0</v>
      </c>
      <c s="72"/>
      <c s="36"/>
      <c s="78"/>
      <c s="38"/>
      <c s="36"/>
      <c s="36"/>
      <c s="179"/>
      <c s="78"/>
      <c s="38"/>
      <c s="36"/>
      <c s="38"/>
      <c s="184"/>
      <c s="185"/>
      <c s="36"/>
      <c s="78"/>
      <c s="36"/>
      <c s="36"/>
      <c s="36"/>
      <c s="188"/>
      <c s="36"/>
      <c s="36"/>
      <c s="189"/>
      <c s="15">
        <f t="shared" si="23"/>
        <v>0</v>
      </c>
    </row>
    <row r="518" spans="7:31" ht="15">
      <c r="G518" s="15">
        <f t="shared" si="21"/>
        <v>0</v>
      </c>
      <c s="71">
        <f t="shared" si="22"/>
        <v>0</v>
      </c>
      <c s="72"/>
      <c s="36"/>
      <c s="78"/>
      <c s="38"/>
      <c s="36"/>
      <c s="36"/>
      <c s="179"/>
      <c s="78"/>
      <c s="38"/>
      <c s="36"/>
      <c s="38"/>
      <c s="184"/>
      <c s="185"/>
      <c s="36"/>
      <c s="78"/>
      <c s="36"/>
      <c s="36"/>
      <c s="36"/>
      <c s="188"/>
      <c s="36"/>
      <c s="36"/>
      <c s="189"/>
      <c s="15">
        <f t="shared" si="23"/>
        <v>0</v>
      </c>
    </row>
    <row r="519" spans="7:31" ht="15">
      <c r="G519" s="15">
        <f t="shared" si="21"/>
        <v>0</v>
      </c>
      <c s="71">
        <f t="shared" si="22"/>
        <v>0</v>
      </c>
      <c s="72"/>
      <c s="36"/>
      <c s="78"/>
      <c s="38"/>
      <c s="36"/>
      <c s="36"/>
      <c s="179"/>
      <c s="78"/>
      <c s="38"/>
      <c s="36"/>
      <c s="38"/>
      <c s="184"/>
      <c s="185"/>
      <c s="36"/>
      <c s="78"/>
      <c s="36"/>
      <c s="36"/>
      <c s="36"/>
      <c s="188"/>
      <c s="36"/>
      <c s="36"/>
      <c s="189"/>
      <c s="15">
        <f t="shared" si="23"/>
        <v>0</v>
      </c>
    </row>
    <row r="520" spans="7:31" ht="15">
      <c r="G520" s="15">
        <f t="shared" si="21"/>
        <v>0</v>
      </c>
      <c s="71">
        <f t="shared" si="22"/>
        <v>0</v>
      </c>
      <c s="72"/>
      <c s="36"/>
      <c s="78"/>
      <c s="38"/>
      <c s="36"/>
      <c s="36"/>
      <c s="179"/>
      <c s="78"/>
      <c s="38"/>
      <c s="36"/>
      <c s="38"/>
      <c s="184"/>
      <c s="185"/>
      <c s="36"/>
      <c s="78"/>
      <c s="36"/>
      <c s="36"/>
      <c s="36"/>
      <c s="188"/>
      <c s="36"/>
      <c s="36"/>
      <c s="189"/>
      <c s="15">
        <f t="shared" si="23"/>
        <v>0</v>
      </c>
    </row>
    <row r="521" spans="7:31" ht="15">
      <c r="G521" s="15">
        <f t="shared" si="21"/>
        <v>0</v>
      </c>
      <c s="71">
        <f t="shared" si="22"/>
        <v>0</v>
      </c>
      <c s="72"/>
      <c s="36"/>
      <c s="78"/>
      <c s="38"/>
      <c s="36"/>
      <c s="36"/>
      <c s="179"/>
      <c s="78"/>
      <c s="38"/>
      <c s="36"/>
      <c s="38"/>
      <c s="184"/>
      <c s="185"/>
      <c s="36"/>
      <c s="78"/>
      <c s="36"/>
      <c s="36"/>
      <c s="36"/>
      <c s="188"/>
      <c s="36"/>
      <c s="36"/>
      <c s="189"/>
      <c s="15">
        <f t="shared" si="23"/>
        <v>0</v>
      </c>
    </row>
    <row r="522" spans="7:31" ht="15">
      <c r="G522" s="15">
        <f t="shared" si="24" ref="G522:G585">IFERROR(IF($E$12=1,(IF(H522&gt;=1,(IF(I522&gt;=$E$10,(IF(I522&lt;=$E$11,H522,0)),0)),0)),0),0)</f>
        <v>0</v>
      </c>
      <c s="71">
        <f t="shared" si="22"/>
        <v>0</v>
      </c>
      <c s="72"/>
      <c s="36"/>
      <c s="78"/>
      <c s="38"/>
      <c s="36"/>
      <c s="36"/>
      <c s="179"/>
      <c s="78"/>
      <c s="38"/>
      <c s="36"/>
      <c s="38"/>
      <c s="184"/>
      <c s="185"/>
      <c s="36"/>
      <c s="78"/>
      <c s="36"/>
      <c s="36"/>
      <c s="36"/>
      <c s="188"/>
      <c s="36"/>
      <c s="36"/>
      <c s="189"/>
      <c s="15">
        <f t="shared" si="23"/>
        <v>0</v>
      </c>
    </row>
    <row r="523" spans="7:31" ht="15">
      <c r="G523" s="15">
        <f t="shared" si="24"/>
        <v>0</v>
      </c>
      <c s="71">
        <f t="shared" si="25" ref="H523:H586">IFERROR(IF(I523&gt;=2000,(IF(LEN(J523)&gt;=3,(IF(LEN(K523)&gt;=2,H522+1,0)),0)),0),0)</f>
        <v>0</v>
      </c>
      <c s="72"/>
      <c s="36"/>
      <c s="78"/>
      <c s="38"/>
      <c s="36"/>
      <c s="36"/>
      <c s="179"/>
      <c s="78"/>
      <c s="38"/>
      <c s="36"/>
      <c s="38"/>
      <c s="184"/>
      <c s="185"/>
      <c s="36"/>
      <c s="78"/>
      <c s="36"/>
      <c s="36"/>
      <c s="36"/>
      <c s="188"/>
      <c s="36"/>
      <c s="36"/>
      <c s="189"/>
      <c s="15">
        <f t="shared" si="26" ref="AE523:AE586">IFERROR(IF(H523&gt;=1,VLOOKUP(J523,$A$1:$B$3,2,0),0),0)</f>
        <v>0</v>
      </c>
    </row>
    <row r="524" spans="7:31" ht="15">
      <c r="G524" s="15">
        <f t="shared" si="24"/>
        <v>0</v>
      </c>
      <c s="71">
        <f t="shared" si="25"/>
        <v>0</v>
      </c>
      <c s="72"/>
      <c s="36"/>
      <c s="78"/>
      <c s="38"/>
      <c s="36"/>
      <c s="36"/>
      <c s="179"/>
      <c s="78"/>
      <c s="38"/>
      <c s="36"/>
      <c s="38"/>
      <c s="184"/>
      <c s="185"/>
      <c s="36"/>
      <c s="78"/>
      <c s="36"/>
      <c s="36"/>
      <c s="36"/>
      <c s="188"/>
      <c s="36"/>
      <c s="36"/>
      <c s="189"/>
      <c s="15">
        <f t="shared" si="26"/>
        <v>0</v>
      </c>
    </row>
    <row r="525" spans="7:31" ht="15">
      <c r="G525" s="15">
        <f t="shared" si="24"/>
        <v>0</v>
      </c>
      <c s="71">
        <f t="shared" si="25"/>
        <v>0</v>
      </c>
      <c s="72"/>
      <c s="36"/>
      <c s="78"/>
      <c s="38"/>
      <c s="36"/>
      <c s="36"/>
      <c s="179"/>
      <c s="78"/>
      <c s="38"/>
      <c s="36"/>
      <c s="38"/>
      <c s="184"/>
      <c s="185"/>
      <c s="36"/>
      <c s="78"/>
      <c s="36"/>
      <c s="36"/>
      <c s="36"/>
      <c s="188"/>
      <c s="36"/>
      <c s="36"/>
      <c s="189"/>
      <c s="15">
        <f t="shared" si="26"/>
        <v>0</v>
      </c>
    </row>
    <row r="526" spans="7:31" ht="15">
      <c r="G526" s="15">
        <f t="shared" si="24"/>
        <v>0</v>
      </c>
      <c s="71">
        <f t="shared" si="25"/>
        <v>0</v>
      </c>
      <c s="72"/>
      <c s="36"/>
      <c s="78"/>
      <c s="38"/>
      <c s="36"/>
      <c s="36"/>
      <c s="179"/>
      <c s="78"/>
      <c s="38"/>
      <c s="36"/>
      <c s="38"/>
      <c s="184"/>
      <c s="185"/>
      <c s="36"/>
      <c s="78"/>
      <c s="36"/>
      <c s="36"/>
      <c s="36"/>
      <c s="188"/>
      <c s="36"/>
      <c s="36"/>
      <c s="189"/>
      <c s="15">
        <f t="shared" si="26"/>
        <v>0</v>
      </c>
    </row>
    <row r="527" spans="7:31" ht="15">
      <c r="G527" s="15">
        <f t="shared" si="24"/>
        <v>0</v>
      </c>
      <c s="71">
        <f t="shared" si="25"/>
        <v>0</v>
      </c>
      <c s="72"/>
      <c s="36"/>
      <c s="78"/>
      <c s="38"/>
      <c s="36"/>
      <c s="36"/>
      <c s="179"/>
      <c s="78"/>
      <c s="38"/>
      <c s="36"/>
      <c s="38"/>
      <c s="184"/>
      <c s="185"/>
      <c s="36"/>
      <c s="78"/>
      <c s="36"/>
      <c s="36"/>
      <c s="36"/>
      <c s="188"/>
      <c s="36"/>
      <c s="36"/>
      <c s="189"/>
      <c s="15">
        <f t="shared" si="26"/>
        <v>0</v>
      </c>
    </row>
    <row r="528" spans="7:31" ht="15">
      <c r="G528" s="15">
        <f t="shared" si="24"/>
        <v>0</v>
      </c>
      <c s="71">
        <f t="shared" si="25"/>
        <v>0</v>
      </c>
      <c s="72"/>
      <c s="36"/>
      <c s="78"/>
      <c s="38"/>
      <c s="36"/>
      <c s="36"/>
      <c s="179"/>
      <c s="78"/>
      <c s="38"/>
      <c s="36"/>
      <c s="38"/>
      <c s="184"/>
      <c s="185"/>
      <c s="36"/>
      <c s="78"/>
      <c s="36"/>
      <c s="36"/>
      <c s="36"/>
      <c s="188"/>
      <c s="36"/>
      <c s="36"/>
      <c s="189"/>
      <c s="15">
        <f t="shared" si="26"/>
        <v>0</v>
      </c>
    </row>
    <row r="529" spans="7:31" ht="15">
      <c r="G529" s="15">
        <f t="shared" si="24"/>
        <v>0</v>
      </c>
      <c s="71">
        <f t="shared" si="25"/>
        <v>0</v>
      </c>
      <c s="72"/>
      <c s="36"/>
      <c s="78"/>
      <c s="38"/>
      <c s="36"/>
      <c s="36"/>
      <c s="179"/>
      <c s="78"/>
      <c s="38"/>
      <c s="36"/>
      <c s="38"/>
      <c s="184"/>
      <c s="185"/>
      <c s="36"/>
      <c s="78"/>
      <c s="36"/>
      <c s="36"/>
      <c s="36"/>
      <c s="188"/>
      <c s="36"/>
      <c s="36"/>
      <c s="189"/>
      <c s="15">
        <f t="shared" si="26"/>
        <v>0</v>
      </c>
    </row>
    <row r="530" spans="7:31" ht="15">
      <c r="G530" s="15">
        <f t="shared" si="24"/>
        <v>0</v>
      </c>
      <c s="71">
        <f t="shared" si="25"/>
        <v>0</v>
      </c>
      <c s="72"/>
      <c s="36"/>
      <c s="78"/>
      <c s="38"/>
      <c s="36"/>
      <c s="36"/>
      <c s="179"/>
      <c s="78"/>
      <c s="38"/>
      <c s="36"/>
      <c s="38"/>
      <c s="184"/>
      <c s="185"/>
      <c s="36"/>
      <c s="78"/>
      <c s="36"/>
      <c s="36"/>
      <c s="36"/>
      <c s="188"/>
      <c s="36"/>
      <c s="36"/>
      <c s="189"/>
      <c s="15">
        <f t="shared" si="26"/>
        <v>0</v>
      </c>
    </row>
    <row r="531" spans="7:31" ht="15">
      <c r="G531" s="15">
        <f t="shared" si="24"/>
        <v>0</v>
      </c>
      <c s="71">
        <f t="shared" si="25"/>
        <v>0</v>
      </c>
      <c s="72"/>
      <c s="36"/>
      <c s="78"/>
      <c s="38"/>
      <c s="36"/>
      <c s="36"/>
      <c s="179"/>
      <c s="78"/>
      <c s="38"/>
      <c s="36"/>
      <c s="38"/>
      <c s="184"/>
      <c s="185"/>
      <c s="36"/>
      <c s="78"/>
      <c s="36"/>
      <c s="36"/>
      <c s="36"/>
      <c s="188"/>
      <c s="36"/>
      <c s="36"/>
      <c s="189"/>
      <c s="15">
        <f t="shared" si="26"/>
        <v>0</v>
      </c>
    </row>
    <row r="532" spans="7:31" ht="15">
      <c r="G532" s="15">
        <f t="shared" si="24"/>
        <v>0</v>
      </c>
      <c s="71">
        <f t="shared" si="25"/>
        <v>0</v>
      </c>
      <c s="72"/>
      <c s="36"/>
      <c s="78"/>
      <c s="38"/>
      <c s="36"/>
      <c s="36"/>
      <c s="179"/>
      <c s="78"/>
      <c s="38"/>
      <c s="36"/>
      <c s="38"/>
      <c s="184"/>
      <c s="185"/>
      <c s="36"/>
      <c s="78"/>
      <c s="36"/>
      <c s="36"/>
      <c s="36"/>
      <c s="188"/>
      <c s="36"/>
      <c s="36"/>
      <c s="189"/>
      <c s="15">
        <f t="shared" si="26"/>
        <v>0</v>
      </c>
    </row>
    <row r="533" spans="7:31" ht="15">
      <c r="G533" s="15">
        <f t="shared" si="24"/>
        <v>0</v>
      </c>
      <c s="71">
        <f t="shared" si="25"/>
        <v>0</v>
      </c>
      <c s="72"/>
      <c s="36"/>
      <c s="78"/>
      <c s="38"/>
      <c s="36"/>
      <c s="36"/>
      <c s="179"/>
      <c s="78"/>
      <c s="38"/>
      <c s="36"/>
      <c s="38"/>
      <c s="184"/>
      <c s="185"/>
      <c s="36"/>
      <c s="78"/>
      <c s="36"/>
      <c s="36"/>
      <c s="36"/>
      <c s="188"/>
      <c s="36"/>
      <c s="36"/>
      <c s="189"/>
      <c s="15">
        <f t="shared" si="26"/>
        <v>0</v>
      </c>
    </row>
    <row r="534" spans="7:31" ht="15">
      <c r="G534" s="15">
        <f t="shared" si="24"/>
        <v>0</v>
      </c>
      <c s="71">
        <f t="shared" si="25"/>
        <v>0</v>
      </c>
      <c s="72"/>
      <c s="36"/>
      <c s="78"/>
      <c s="38"/>
      <c s="36"/>
      <c s="36"/>
      <c s="179"/>
      <c s="78"/>
      <c s="38"/>
      <c s="36"/>
      <c s="38"/>
      <c s="184"/>
      <c s="185"/>
      <c s="36"/>
      <c s="78"/>
      <c s="36"/>
      <c s="36"/>
      <c s="36"/>
      <c s="188"/>
      <c s="36"/>
      <c s="36"/>
      <c s="189"/>
      <c s="15">
        <f t="shared" si="26"/>
        <v>0</v>
      </c>
    </row>
    <row r="535" spans="7:31" ht="15">
      <c r="G535" s="15">
        <f t="shared" si="24"/>
        <v>0</v>
      </c>
      <c s="71">
        <f t="shared" si="25"/>
        <v>0</v>
      </c>
      <c s="72"/>
      <c s="36"/>
      <c s="78"/>
      <c s="38"/>
      <c s="36"/>
      <c s="36"/>
      <c s="179"/>
      <c s="78"/>
      <c s="38"/>
      <c s="36"/>
      <c s="38"/>
      <c s="184"/>
      <c s="185"/>
      <c s="36"/>
      <c s="78"/>
      <c s="36"/>
      <c s="36"/>
      <c s="36"/>
      <c s="188"/>
      <c s="36"/>
      <c s="36"/>
      <c s="189"/>
      <c s="15">
        <f t="shared" si="26"/>
        <v>0</v>
      </c>
    </row>
    <row r="536" spans="7:31" ht="15">
      <c r="G536" s="15">
        <f t="shared" si="24"/>
        <v>0</v>
      </c>
      <c s="71">
        <f t="shared" si="25"/>
        <v>0</v>
      </c>
      <c s="72"/>
      <c s="36"/>
      <c s="78"/>
      <c s="38"/>
      <c s="36"/>
      <c s="36"/>
      <c s="179"/>
      <c s="78"/>
      <c s="38"/>
      <c s="36"/>
      <c s="38"/>
      <c s="184"/>
      <c s="185"/>
      <c s="36"/>
      <c s="78"/>
      <c s="36"/>
      <c s="36"/>
      <c s="36"/>
      <c s="188"/>
      <c s="36"/>
      <c s="36"/>
      <c s="189"/>
      <c s="15">
        <f t="shared" si="26"/>
        <v>0</v>
      </c>
    </row>
    <row r="537" spans="7:31" ht="15">
      <c r="G537" s="15">
        <f t="shared" si="24"/>
        <v>0</v>
      </c>
      <c s="71">
        <f t="shared" si="25"/>
        <v>0</v>
      </c>
      <c s="72"/>
      <c s="36"/>
      <c s="78"/>
      <c s="38"/>
      <c s="36"/>
      <c s="36"/>
      <c s="179"/>
      <c s="78"/>
      <c s="38"/>
      <c s="36"/>
      <c s="38"/>
      <c s="184"/>
      <c s="185"/>
      <c s="36"/>
      <c s="78"/>
      <c s="36"/>
      <c s="36"/>
      <c s="36"/>
      <c s="188"/>
      <c s="36"/>
      <c s="36"/>
      <c s="189"/>
      <c s="15">
        <f t="shared" si="26"/>
        <v>0</v>
      </c>
    </row>
    <row r="538" spans="7:31" ht="15">
      <c r="G538" s="15">
        <f t="shared" si="24"/>
        <v>0</v>
      </c>
      <c s="71">
        <f t="shared" si="25"/>
        <v>0</v>
      </c>
      <c s="72"/>
      <c s="36"/>
      <c s="78"/>
      <c s="38"/>
      <c s="36"/>
      <c s="36"/>
      <c s="179"/>
      <c s="78"/>
      <c s="38"/>
      <c s="36"/>
      <c s="38"/>
      <c s="184"/>
      <c s="185"/>
      <c s="36"/>
      <c s="78"/>
      <c s="36"/>
      <c s="36"/>
      <c s="36"/>
      <c s="188"/>
      <c s="36"/>
      <c s="36"/>
      <c s="189"/>
      <c s="15">
        <f t="shared" si="26"/>
        <v>0</v>
      </c>
    </row>
    <row r="539" spans="7:31" ht="15">
      <c r="G539" s="15">
        <f t="shared" si="24"/>
        <v>0</v>
      </c>
      <c s="71">
        <f t="shared" si="25"/>
        <v>0</v>
      </c>
      <c s="72"/>
      <c s="36"/>
      <c s="78"/>
      <c s="38"/>
      <c s="36"/>
      <c s="36"/>
      <c s="179"/>
      <c s="78"/>
      <c s="38"/>
      <c s="36"/>
      <c s="38"/>
      <c s="184"/>
      <c s="185"/>
      <c s="36"/>
      <c s="78"/>
      <c s="36"/>
      <c s="36"/>
      <c s="36"/>
      <c s="188"/>
      <c s="36"/>
      <c s="36"/>
      <c s="189"/>
      <c s="15">
        <f t="shared" si="26"/>
        <v>0</v>
      </c>
    </row>
    <row r="540" spans="7:31" ht="15">
      <c r="G540" s="15">
        <f t="shared" si="24"/>
        <v>0</v>
      </c>
      <c s="71">
        <f t="shared" si="25"/>
        <v>0</v>
      </c>
      <c s="72"/>
      <c s="36"/>
      <c s="78"/>
      <c s="38"/>
      <c s="36"/>
      <c s="36"/>
      <c s="179"/>
      <c s="78"/>
      <c s="38"/>
      <c s="36"/>
      <c s="38"/>
      <c s="184"/>
      <c s="185"/>
      <c s="36"/>
      <c s="78"/>
      <c s="36"/>
      <c s="36"/>
      <c s="36"/>
      <c s="188"/>
      <c s="36"/>
      <c s="36"/>
      <c s="189"/>
      <c s="15">
        <f t="shared" si="26"/>
        <v>0</v>
      </c>
    </row>
    <row r="541" spans="7:31" ht="15">
      <c r="G541" s="15">
        <f t="shared" si="24"/>
        <v>0</v>
      </c>
      <c s="71">
        <f t="shared" si="25"/>
        <v>0</v>
      </c>
      <c s="72"/>
      <c s="36"/>
      <c s="78"/>
      <c s="38"/>
      <c s="36"/>
      <c s="36"/>
      <c s="179"/>
      <c s="78"/>
      <c s="38"/>
      <c s="36"/>
      <c s="38"/>
      <c s="184"/>
      <c s="185"/>
      <c s="36"/>
      <c s="78"/>
      <c s="36"/>
      <c s="36"/>
      <c s="36"/>
      <c s="188"/>
      <c s="36"/>
      <c s="36"/>
      <c s="189"/>
      <c s="15">
        <f t="shared" si="26"/>
        <v>0</v>
      </c>
    </row>
    <row r="542" spans="7:31" ht="15">
      <c r="G542" s="15">
        <f t="shared" si="24"/>
        <v>0</v>
      </c>
      <c s="71">
        <f t="shared" si="25"/>
        <v>0</v>
      </c>
      <c s="72"/>
      <c s="36"/>
      <c s="78"/>
      <c s="38"/>
      <c s="36"/>
      <c s="36"/>
      <c s="179"/>
      <c s="78"/>
      <c s="38"/>
      <c s="36"/>
      <c s="38"/>
      <c s="184"/>
      <c s="185"/>
      <c s="36"/>
      <c s="78"/>
      <c s="36"/>
      <c s="36"/>
      <c s="36"/>
      <c s="188"/>
      <c s="36"/>
      <c s="36"/>
      <c s="189"/>
      <c s="15">
        <f t="shared" si="26"/>
        <v>0</v>
      </c>
    </row>
    <row r="543" spans="7:31" ht="15">
      <c r="G543" s="15">
        <f t="shared" si="24"/>
        <v>0</v>
      </c>
      <c s="71">
        <f t="shared" si="25"/>
        <v>0</v>
      </c>
      <c s="72"/>
      <c s="36"/>
      <c s="78"/>
      <c s="38"/>
      <c s="36"/>
      <c s="36"/>
      <c s="179"/>
      <c s="78"/>
      <c s="38"/>
      <c s="36"/>
      <c s="38"/>
      <c s="184"/>
      <c s="185"/>
      <c s="36"/>
      <c s="78"/>
      <c s="36"/>
      <c s="36"/>
      <c s="36"/>
      <c s="188"/>
      <c s="36"/>
      <c s="36"/>
      <c s="189"/>
      <c s="15">
        <f t="shared" si="26"/>
        <v>0</v>
      </c>
    </row>
    <row r="544" spans="7:31" ht="15">
      <c r="G544" s="15">
        <f t="shared" si="24"/>
        <v>0</v>
      </c>
      <c s="71">
        <f t="shared" si="25"/>
        <v>0</v>
      </c>
      <c s="72"/>
      <c s="36"/>
      <c s="78"/>
      <c s="38"/>
      <c s="36"/>
      <c s="36"/>
      <c s="179"/>
      <c s="78"/>
      <c s="38"/>
      <c s="36"/>
      <c s="38"/>
      <c s="184"/>
      <c s="185"/>
      <c s="36"/>
      <c s="78"/>
      <c s="36"/>
      <c s="36"/>
      <c s="36"/>
      <c s="188"/>
      <c s="36"/>
      <c s="36"/>
      <c s="189"/>
      <c s="15">
        <f t="shared" si="26"/>
        <v>0</v>
      </c>
    </row>
    <row r="545" spans="7:31" ht="15">
      <c r="G545" s="15">
        <f t="shared" si="24"/>
        <v>0</v>
      </c>
      <c s="71">
        <f t="shared" si="25"/>
        <v>0</v>
      </c>
      <c s="72"/>
      <c s="36"/>
      <c s="78"/>
      <c s="38"/>
      <c s="36"/>
      <c s="36"/>
      <c s="179"/>
      <c s="78"/>
      <c s="38"/>
      <c s="36"/>
      <c s="38"/>
      <c s="184"/>
      <c s="185"/>
      <c s="36"/>
      <c s="78"/>
      <c s="36"/>
      <c s="36"/>
      <c s="36"/>
      <c s="188"/>
      <c s="36"/>
      <c s="36"/>
      <c s="189"/>
      <c s="15">
        <f t="shared" si="26"/>
        <v>0</v>
      </c>
    </row>
    <row r="546" spans="7:31" ht="15">
      <c r="G546" s="15">
        <f t="shared" si="24"/>
        <v>0</v>
      </c>
      <c s="71">
        <f t="shared" si="25"/>
        <v>0</v>
      </c>
      <c s="72"/>
      <c s="36"/>
      <c s="78"/>
      <c s="38"/>
      <c s="36"/>
      <c s="36"/>
      <c s="179"/>
      <c s="78"/>
      <c s="38"/>
      <c s="36"/>
      <c s="38"/>
      <c s="184"/>
      <c s="185"/>
      <c s="36"/>
      <c s="78"/>
      <c s="36"/>
      <c s="36"/>
      <c s="36"/>
      <c s="188"/>
      <c s="36"/>
      <c s="36"/>
      <c s="189"/>
      <c s="15">
        <f t="shared" si="26"/>
        <v>0</v>
      </c>
    </row>
    <row r="547" spans="7:31" ht="15">
      <c r="G547" s="15">
        <f t="shared" si="24"/>
        <v>0</v>
      </c>
      <c s="71">
        <f t="shared" si="25"/>
        <v>0</v>
      </c>
      <c s="72"/>
      <c s="36"/>
      <c s="78"/>
      <c s="38"/>
      <c s="36"/>
      <c s="36"/>
      <c s="179"/>
      <c s="78"/>
      <c s="38"/>
      <c s="36"/>
      <c s="38"/>
      <c s="184"/>
      <c s="185"/>
      <c s="36"/>
      <c s="78"/>
      <c s="36"/>
      <c s="36"/>
      <c s="36"/>
      <c s="188"/>
      <c s="36"/>
      <c s="36"/>
      <c s="189"/>
      <c s="15">
        <f t="shared" si="26"/>
        <v>0</v>
      </c>
    </row>
    <row r="548" spans="7:31" ht="15">
      <c r="G548" s="15">
        <f t="shared" si="24"/>
        <v>0</v>
      </c>
      <c s="71">
        <f t="shared" si="25"/>
        <v>0</v>
      </c>
      <c s="72"/>
      <c s="36"/>
      <c s="78"/>
      <c s="38"/>
      <c s="36"/>
      <c s="36"/>
      <c s="179"/>
      <c s="78"/>
      <c s="38"/>
      <c s="36"/>
      <c s="38"/>
      <c s="184"/>
      <c s="185"/>
      <c s="36"/>
      <c s="78"/>
      <c s="36"/>
      <c s="36"/>
      <c s="36"/>
      <c s="188"/>
      <c s="36"/>
      <c s="36"/>
      <c s="189"/>
      <c s="15">
        <f t="shared" si="26"/>
        <v>0</v>
      </c>
    </row>
    <row r="549" spans="7:31" ht="15">
      <c r="G549" s="15">
        <f t="shared" si="24"/>
        <v>0</v>
      </c>
      <c s="71">
        <f t="shared" si="25"/>
        <v>0</v>
      </c>
      <c s="72"/>
      <c s="36"/>
      <c s="78"/>
      <c s="38"/>
      <c s="36"/>
      <c s="36"/>
      <c s="179"/>
      <c s="78"/>
      <c s="38"/>
      <c s="36"/>
      <c s="38"/>
      <c s="184"/>
      <c s="185"/>
      <c s="36"/>
      <c s="78"/>
      <c s="36"/>
      <c s="36"/>
      <c s="36"/>
      <c s="188"/>
      <c s="36"/>
      <c s="36"/>
      <c s="189"/>
      <c s="15">
        <f t="shared" si="26"/>
        <v>0</v>
      </c>
    </row>
    <row r="550" spans="7:31" ht="15">
      <c r="G550" s="15">
        <f t="shared" si="24"/>
        <v>0</v>
      </c>
      <c s="71">
        <f t="shared" si="25"/>
        <v>0</v>
      </c>
      <c s="72"/>
      <c s="36"/>
      <c s="78"/>
      <c s="38"/>
      <c s="36"/>
      <c s="36"/>
      <c s="179"/>
      <c s="78"/>
      <c s="38"/>
      <c s="36"/>
      <c s="38"/>
      <c s="184"/>
      <c s="185"/>
      <c s="36"/>
      <c s="78"/>
      <c s="36"/>
      <c s="36"/>
      <c s="36"/>
      <c s="188"/>
      <c s="36"/>
      <c s="36"/>
      <c s="189"/>
      <c s="15">
        <f t="shared" si="26"/>
        <v>0</v>
      </c>
    </row>
    <row r="551" spans="7:31" ht="15">
      <c r="G551" s="15">
        <f t="shared" si="24"/>
        <v>0</v>
      </c>
      <c s="71">
        <f t="shared" si="25"/>
        <v>0</v>
      </c>
      <c s="72"/>
      <c s="36"/>
      <c s="78"/>
      <c s="38"/>
      <c s="36"/>
      <c s="36"/>
      <c s="179"/>
      <c s="78"/>
      <c s="38"/>
      <c s="36"/>
      <c s="38"/>
      <c s="184"/>
      <c s="185"/>
      <c s="36"/>
      <c s="78"/>
      <c s="36"/>
      <c s="36"/>
      <c s="36"/>
      <c s="188"/>
      <c s="36"/>
      <c s="36"/>
      <c s="189"/>
      <c s="15">
        <f t="shared" si="26"/>
        <v>0</v>
      </c>
    </row>
    <row r="552" spans="7:31" ht="15">
      <c r="G552" s="15">
        <f t="shared" si="24"/>
        <v>0</v>
      </c>
      <c s="71">
        <f t="shared" si="25"/>
        <v>0</v>
      </c>
      <c s="72"/>
      <c s="36"/>
      <c s="78"/>
      <c s="38"/>
      <c s="36"/>
      <c s="36"/>
      <c s="179"/>
      <c s="78"/>
      <c s="38"/>
      <c s="36"/>
      <c s="38"/>
      <c s="184"/>
      <c s="185"/>
      <c s="36"/>
      <c s="78"/>
      <c s="36"/>
      <c s="36"/>
      <c s="36"/>
      <c s="188"/>
      <c s="36"/>
      <c s="36"/>
      <c s="189"/>
      <c s="15">
        <f t="shared" si="26"/>
        <v>0</v>
      </c>
    </row>
    <row r="553" spans="7:31" ht="15">
      <c r="G553" s="15">
        <f t="shared" si="24"/>
        <v>0</v>
      </c>
      <c s="71">
        <f t="shared" si="25"/>
        <v>0</v>
      </c>
      <c s="72"/>
      <c s="36"/>
      <c s="78"/>
      <c s="38"/>
      <c s="36"/>
      <c s="36"/>
      <c s="179"/>
      <c s="78"/>
      <c s="38"/>
      <c s="36"/>
      <c s="38"/>
      <c s="184"/>
      <c s="185"/>
      <c s="36"/>
      <c s="78"/>
      <c s="36"/>
      <c s="36"/>
      <c s="36"/>
      <c s="188"/>
      <c s="36"/>
      <c s="36"/>
      <c s="189"/>
      <c s="15">
        <f t="shared" si="26"/>
        <v>0</v>
      </c>
    </row>
    <row r="554" spans="7:31" ht="15">
      <c r="G554" s="15">
        <f t="shared" si="24"/>
        <v>0</v>
      </c>
      <c s="71">
        <f t="shared" si="25"/>
        <v>0</v>
      </c>
      <c s="72"/>
      <c s="36"/>
      <c s="78"/>
      <c s="38"/>
      <c s="36"/>
      <c s="36"/>
      <c s="179"/>
      <c s="78"/>
      <c s="38"/>
      <c s="36"/>
      <c s="38"/>
      <c s="184"/>
      <c s="185"/>
      <c s="36"/>
      <c s="78"/>
      <c s="36"/>
      <c s="36"/>
      <c s="36"/>
      <c s="188"/>
      <c s="36"/>
      <c s="36"/>
      <c s="189"/>
      <c s="15">
        <f t="shared" si="26"/>
        <v>0</v>
      </c>
    </row>
    <row r="555" spans="7:31" ht="15">
      <c r="G555" s="15">
        <f t="shared" si="24"/>
        <v>0</v>
      </c>
      <c s="71">
        <f t="shared" si="25"/>
        <v>0</v>
      </c>
      <c s="72"/>
      <c s="36"/>
      <c s="78"/>
      <c s="38"/>
      <c s="36"/>
      <c s="36"/>
      <c s="179"/>
      <c s="78"/>
      <c s="38"/>
      <c s="36"/>
      <c s="38"/>
      <c s="184"/>
      <c s="185"/>
      <c s="36"/>
      <c s="78"/>
      <c s="36"/>
      <c s="36"/>
      <c s="36"/>
      <c s="188"/>
      <c s="36"/>
      <c s="36"/>
      <c s="189"/>
      <c s="15">
        <f t="shared" si="26"/>
        <v>0</v>
      </c>
    </row>
    <row r="556" spans="7:31" ht="15">
      <c r="G556" s="15">
        <f t="shared" si="24"/>
        <v>0</v>
      </c>
      <c s="71">
        <f t="shared" si="25"/>
        <v>0</v>
      </c>
      <c s="72"/>
      <c s="36"/>
      <c s="78"/>
      <c s="38"/>
      <c s="36"/>
      <c s="36"/>
      <c s="179"/>
      <c s="78"/>
      <c s="38"/>
      <c s="36"/>
      <c s="38"/>
      <c s="184"/>
      <c s="185"/>
      <c s="36"/>
      <c s="78"/>
      <c s="36"/>
      <c s="36"/>
      <c s="36"/>
      <c s="188"/>
      <c s="36"/>
      <c s="36"/>
      <c s="189"/>
      <c s="15">
        <f t="shared" si="26"/>
        <v>0</v>
      </c>
    </row>
    <row r="557" spans="7:31" ht="15">
      <c r="G557" s="15">
        <f t="shared" si="24"/>
        <v>0</v>
      </c>
      <c s="71">
        <f t="shared" si="25"/>
        <v>0</v>
      </c>
      <c s="72"/>
      <c s="36"/>
      <c s="78"/>
      <c s="38"/>
      <c s="36"/>
      <c s="36"/>
      <c s="179"/>
      <c s="78"/>
      <c s="38"/>
      <c s="36"/>
      <c s="38"/>
      <c s="184"/>
      <c s="185"/>
      <c s="36"/>
      <c s="78"/>
      <c s="36"/>
      <c s="36"/>
      <c s="36"/>
      <c s="188"/>
      <c s="36"/>
      <c s="36"/>
      <c s="189"/>
      <c s="15">
        <f t="shared" si="26"/>
        <v>0</v>
      </c>
    </row>
    <row r="558" spans="7:31" ht="15">
      <c r="G558" s="15">
        <f t="shared" si="24"/>
        <v>0</v>
      </c>
      <c s="71">
        <f t="shared" si="25"/>
        <v>0</v>
      </c>
      <c s="72"/>
      <c s="36"/>
      <c s="78"/>
      <c s="38"/>
      <c s="36"/>
      <c s="36"/>
      <c s="179"/>
      <c s="78"/>
      <c s="38"/>
      <c s="36"/>
      <c s="38"/>
      <c s="184"/>
      <c s="185"/>
      <c s="36"/>
      <c s="78"/>
      <c s="36"/>
      <c s="36"/>
      <c s="36"/>
      <c s="188"/>
      <c s="36"/>
      <c s="36"/>
      <c s="189"/>
      <c s="15">
        <f t="shared" si="26"/>
        <v>0</v>
      </c>
    </row>
    <row r="559" spans="7:31" ht="15">
      <c r="G559" s="15">
        <f t="shared" si="24"/>
        <v>0</v>
      </c>
      <c s="71">
        <f t="shared" si="25"/>
        <v>0</v>
      </c>
      <c s="72"/>
      <c s="36"/>
      <c s="78"/>
      <c s="38"/>
      <c s="36"/>
      <c s="36"/>
      <c s="179"/>
      <c s="78"/>
      <c s="38"/>
      <c s="36"/>
      <c s="38"/>
      <c s="184"/>
      <c s="185"/>
      <c s="36"/>
      <c s="78"/>
      <c s="36"/>
      <c s="36"/>
      <c s="36"/>
      <c s="188"/>
      <c s="36"/>
      <c s="36"/>
      <c s="189"/>
      <c s="15">
        <f t="shared" si="26"/>
        <v>0</v>
      </c>
    </row>
    <row r="560" spans="7:31" ht="15">
      <c r="G560" s="15">
        <f t="shared" si="24"/>
        <v>0</v>
      </c>
      <c s="71">
        <f t="shared" si="25"/>
        <v>0</v>
      </c>
      <c s="72"/>
      <c s="36"/>
      <c s="78"/>
      <c s="38"/>
      <c s="36"/>
      <c s="36"/>
      <c s="179"/>
      <c s="78"/>
      <c s="38"/>
      <c s="36"/>
      <c s="38"/>
      <c s="184"/>
      <c s="185"/>
      <c s="36"/>
      <c s="78"/>
      <c s="36"/>
      <c s="36"/>
      <c s="36"/>
      <c s="188"/>
      <c s="36"/>
      <c s="36"/>
      <c s="189"/>
      <c s="15">
        <f t="shared" si="26"/>
        <v>0</v>
      </c>
    </row>
    <row r="561" spans="7:31" ht="15">
      <c r="G561" s="15">
        <f t="shared" si="24"/>
        <v>0</v>
      </c>
      <c s="71">
        <f t="shared" si="25"/>
        <v>0</v>
      </c>
      <c s="72"/>
      <c s="36"/>
      <c s="78"/>
      <c s="38"/>
      <c s="36"/>
      <c s="36"/>
      <c s="179"/>
      <c s="78"/>
      <c s="38"/>
      <c s="36"/>
      <c s="38"/>
      <c s="184"/>
      <c s="185"/>
      <c s="36"/>
      <c s="78"/>
      <c s="36"/>
      <c s="36"/>
      <c s="36"/>
      <c s="188"/>
      <c s="36"/>
      <c s="36"/>
      <c s="189"/>
      <c s="15">
        <f t="shared" si="26"/>
        <v>0</v>
      </c>
    </row>
    <row r="562" spans="7:31" ht="15">
      <c r="G562" s="15">
        <f t="shared" si="24"/>
        <v>0</v>
      </c>
      <c s="71">
        <f t="shared" si="25"/>
        <v>0</v>
      </c>
      <c s="72"/>
      <c s="36"/>
      <c s="78"/>
      <c s="38"/>
      <c s="36"/>
      <c s="36"/>
      <c s="179"/>
      <c s="78"/>
      <c s="38"/>
      <c s="36"/>
      <c s="38"/>
      <c s="184"/>
      <c s="185"/>
      <c s="36"/>
      <c s="78"/>
      <c s="36"/>
      <c s="36"/>
      <c s="36"/>
      <c s="188"/>
      <c s="36"/>
      <c s="36"/>
      <c s="189"/>
      <c s="15">
        <f t="shared" si="26"/>
        <v>0</v>
      </c>
    </row>
    <row r="563" spans="7:31" ht="15">
      <c r="G563" s="15">
        <f t="shared" si="24"/>
        <v>0</v>
      </c>
      <c s="71">
        <f t="shared" si="25"/>
        <v>0</v>
      </c>
      <c s="72"/>
      <c s="36"/>
      <c s="78"/>
      <c s="38"/>
      <c s="36"/>
      <c s="36"/>
      <c s="179"/>
      <c s="78"/>
      <c s="38"/>
      <c s="36"/>
      <c s="38"/>
      <c s="184"/>
      <c s="185"/>
      <c s="36"/>
      <c s="78"/>
      <c s="36"/>
      <c s="36"/>
      <c s="36"/>
      <c s="188"/>
      <c s="36"/>
      <c s="36"/>
      <c s="189"/>
      <c s="15">
        <f t="shared" si="26"/>
        <v>0</v>
      </c>
    </row>
    <row r="564" spans="7:31" ht="15">
      <c r="G564" s="15">
        <f t="shared" si="24"/>
        <v>0</v>
      </c>
      <c s="71">
        <f t="shared" si="25"/>
        <v>0</v>
      </c>
      <c s="72"/>
      <c s="36"/>
      <c s="78"/>
      <c s="38"/>
      <c s="36"/>
      <c s="36"/>
      <c s="179"/>
      <c s="78"/>
      <c s="38"/>
      <c s="36"/>
      <c s="38"/>
      <c s="184"/>
      <c s="185"/>
      <c s="36"/>
      <c s="78"/>
      <c s="36"/>
      <c s="36"/>
      <c s="36"/>
      <c s="188"/>
      <c s="36"/>
      <c s="36"/>
      <c s="189"/>
      <c s="15">
        <f t="shared" si="26"/>
        <v>0</v>
      </c>
    </row>
    <row r="565" spans="7:31" ht="15">
      <c r="G565" s="15">
        <f t="shared" si="24"/>
        <v>0</v>
      </c>
      <c s="71">
        <f t="shared" si="25"/>
        <v>0</v>
      </c>
      <c s="72"/>
      <c s="36"/>
      <c s="78"/>
      <c s="38"/>
      <c s="36"/>
      <c s="36"/>
      <c s="179"/>
      <c s="78"/>
      <c s="38"/>
      <c s="36"/>
      <c s="38"/>
      <c s="184"/>
      <c s="185"/>
      <c s="36"/>
      <c s="78"/>
      <c s="36"/>
      <c s="36"/>
      <c s="36"/>
      <c s="188"/>
      <c s="36"/>
      <c s="36"/>
      <c s="189"/>
      <c s="15">
        <f t="shared" si="26"/>
        <v>0</v>
      </c>
    </row>
    <row r="566" spans="7:31" ht="15">
      <c r="G566" s="15">
        <f t="shared" si="24"/>
        <v>0</v>
      </c>
      <c s="71">
        <f t="shared" si="25"/>
        <v>0</v>
      </c>
      <c s="72"/>
      <c s="36"/>
      <c s="78"/>
      <c s="38"/>
      <c s="36"/>
      <c s="36"/>
      <c s="179"/>
      <c s="78"/>
      <c s="38"/>
      <c s="36"/>
      <c s="38"/>
      <c s="184"/>
      <c s="185"/>
      <c s="36"/>
      <c s="78"/>
      <c s="36"/>
      <c s="36"/>
      <c s="36"/>
      <c s="188"/>
      <c s="36"/>
      <c s="36"/>
      <c s="189"/>
      <c s="15">
        <f t="shared" si="26"/>
        <v>0</v>
      </c>
    </row>
    <row r="567" spans="7:31" ht="15">
      <c r="G567" s="15">
        <f t="shared" si="24"/>
        <v>0</v>
      </c>
      <c s="71">
        <f t="shared" si="25"/>
        <v>0</v>
      </c>
      <c s="72"/>
      <c s="36"/>
      <c s="78"/>
      <c s="38"/>
      <c s="36"/>
      <c s="36"/>
      <c s="179"/>
      <c s="78"/>
      <c s="38"/>
      <c s="36"/>
      <c s="38"/>
      <c s="184"/>
      <c s="185"/>
      <c s="36"/>
      <c s="78"/>
      <c s="36"/>
      <c s="36"/>
      <c s="36"/>
      <c s="188"/>
      <c s="36"/>
      <c s="36"/>
      <c s="189"/>
      <c s="15">
        <f t="shared" si="26"/>
        <v>0</v>
      </c>
    </row>
    <row r="568" spans="7:31" ht="15">
      <c r="G568" s="15">
        <f t="shared" si="24"/>
        <v>0</v>
      </c>
      <c s="71">
        <f t="shared" si="25"/>
        <v>0</v>
      </c>
      <c s="72"/>
      <c s="36"/>
      <c s="78"/>
      <c s="38"/>
      <c s="36"/>
      <c s="36"/>
      <c s="179"/>
      <c s="78"/>
      <c s="38"/>
      <c s="36"/>
      <c s="38"/>
      <c s="184"/>
      <c s="185"/>
      <c s="36"/>
      <c s="78"/>
      <c s="36"/>
      <c s="36"/>
      <c s="36"/>
      <c s="188"/>
      <c s="36"/>
      <c s="36"/>
      <c s="189"/>
      <c s="15">
        <f t="shared" si="26"/>
        <v>0</v>
      </c>
    </row>
    <row r="569" spans="7:31" ht="15">
      <c r="G569" s="15">
        <f t="shared" si="24"/>
        <v>0</v>
      </c>
      <c s="71">
        <f t="shared" si="25"/>
        <v>0</v>
      </c>
      <c s="72"/>
      <c s="36"/>
      <c s="78"/>
      <c s="38"/>
      <c s="36"/>
      <c s="36"/>
      <c s="179"/>
      <c s="78"/>
      <c s="38"/>
      <c s="36"/>
      <c s="38"/>
      <c s="184"/>
      <c s="185"/>
      <c s="36"/>
      <c s="78"/>
      <c s="36"/>
      <c s="36"/>
      <c s="36"/>
      <c s="188"/>
      <c s="36"/>
      <c s="36"/>
      <c s="189"/>
      <c s="15">
        <f t="shared" si="26"/>
        <v>0</v>
      </c>
    </row>
    <row r="570" spans="7:31" ht="15">
      <c r="G570" s="15">
        <f t="shared" si="24"/>
        <v>0</v>
      </c>
      <c s="71">
        <f t="shared" si="25"/>
        <v>0</v>
      </c>
      <c s="72"/>
      <c s="36"/>
      <c s="78"/>
      <c s="38"/>
      <c s="36"/>
      <c s="36"/>
      <c s="179"/>
      <c s="78"/>
      <c s="38"/>
      <c s="36"/>
      <c s="38"/>
      <c s="184"/>
      <c s="185"/>
      <c s="36"/>
      <c s="78"/>
      <c s="36"/>
      <c s="36"/>
      <c s="36"/>
      <c s="188"/>
      <c s="36"/>
      <c s="36"/>
      <c s="189"/>
      <c s="15">
        <f t="shared" si="26"/>
        <v>0</v>
      </c>
    </row>
    <row r="571" spans="7:31" ht="15">
      <c r="G571" s="15">
        <f t="shared" si="24"/>
        <v>0</v>
      </c>
      <c s="71">
        <f t="shared" si="25"/>
        <v>0</v>
      </c>
      <c s="72"/>
      <c s="36"/>
      <c s="78"/>
      <c s="38"/>
      <c s="36"/>
      <c s="36"/>
      <c s="179"/>
      <c s="78"/>
      <c s="38"/>
      <c s="36"/>
      <c s="38"/>
      <c s="184"/>
      <c s="185"/>
      <c s="36"/>
      <c s="78"/>
      <c s="36"/>
      <c s="36"/>
      <c s="36"/>
      <c s="188"/>
      <c s="36"/>
      <c s="36"/>
      <c s="189"/>
      <c s="15">
        <f t="shared" si="26"/>
        <v>0</v>
      </c>
    </row>
    <row r="572" spans="7:31" ht="15">
      <c r="G572" s="15">
        <f t="shared" si="24"/>
        <v>0</v>
      </c>
      <c s="71">
        <f t="shared" si="25"/>
        <v>0</v>
      </c>
      <c s="72"/>
      <c s="36"/>
      <c s="78"/>
      <c s="38"/>
      <c s="36"/>
      <c s="36"/>
      <c s="179"/>
      <c s="78"/>
      <c s="38"/>
      <c s="36"/>
      <c s="38"/>
      <c s="184"/>
      <c s="185"/>
      <c s="36"/>
      <c s="78"/>
      <c s="36"/>
      <c s="36"/>
      <c s="36"/>
      <c s="188"/>
      <c s="36"/>
      <c s="36"/>
      <c s="189"/>
      <c s="15">
        <f t="shared" si="26"/>
        <v>0</v>
      </c>
    </row>
    <row r="573" spans="7:31" ht="15">
      <c r="G573" s="15">
        <f t="shared" si="24"/>
        <v>0</v>
      </c>
      <c s="71">
        <f t="shared" si="25"/>
        <v>0</v>
      </c>
      <c s="72"/>
      <c s="36"/>
      <c s="78"/>
      <c s="38"/>
      <c s="36"/>
      <c s="36"/>
      <c s="179"/>
      <c s="78"/>
      <c s="38"/>
      <c s="36"/>
      <c s="38"/>
      <c s="184"/>
      <c s="185"/>
      <c s="36"/>
      <c s="78"/>
      <c s="36"/>
      <c s="36"/>
      <c s="36"/>
      <c s="188"/>
      <c s="36"/>
      <c s="36"/>
      <c s="189"/>
      <c s="15">
        <f t="shared" si="26"/>
        <v>0</v>
      </c>
    </row>
    <row r="574" spans="7:31" ht="15">
      <c r="G574" s="15">
        <f t="shared" si="24"/>
        <v>0</v>
      </c>
      <c s="71">
        <f t="shared" si="25"/>
        <v>0</v>
      </c>
      <c s="72"/>
      <c s="36"/>
      <c s="78"/>
      <c s="38"/>
      <c s="36"/>
      <c s="36"/>
      <c s="179"/>
      <c s="78"/>
      <c s="38"/>
      <c s="36"/>
      <c s="38"/>
      <c s="184"/>
      <c s="185"/>
      <c s="36"/>
      <c s="78"/>
      <c s="36"/>
      <c s="36"/>
      <c s="36"/>
      <c s="188"/>
      <c s="36"/>
      <c s="36"/>
      <c s="189"/>
      <c s="15">
        <f t="shared" si="26"/>
        <v>0</v>
      </c>
    </row>
    <row r="575" spans="7:31" ht="15">
      <c r="G575" s="15">
        <f t="shared" si="24"/>
        <v>0</v>
      </c>
      <c s="71">
        <f t="shared" si="25"/>
        <v>0</v>
      </c>
      <c s="72"/>
      <c s="36"/>
      <c s="78"/>
      <c s="38"/>
      <c s="36"/>
      <c s="36"/>
      <c s="179"/>
      <c s="78"/>
      <c s="38"/>
      <c s="36"/>
      <c s="38"/>
      <c s="184"/>
      <c s="185"/>
      <c s="36"/>
      <c s="78"/>
      <c s="36"/>
      <c s="36"/>
      <c s="36"/>
      <c s="188"/>
      <c s="36"/>
      <c s="36"/>
      <c s="189"/>
      <c s="15">
        <f t="shared" si="26"/>
        <v>0</v>
      </c>
    </row>
    <row r="576" spans="7:31" ht="15">
      <c r="G576" s="15">
        <f t="shared" si="24"/>
        <v>0</v>
      </c>
      <c s="71">
        <f t="shared" si="25"/>
        <v>0</v>
      </c>
      <c s="72"/>
      <c s="36"/>
      <c s="78"/>
      <c s="38"/>
      <c s="36"/>
      <c s="36"/>
      <c s="179"/>
      <c s="78"/>
      <c s="38"/>
      <c s="36"/>
      <c s="38"/>
      <c s="184"/>
      <c s="185"/>
      <c s="36"/>
      <c s="78"/>
      <c s="36"/>
      <c s="36"/>
      <c s="36"/>
      <c s="188"/>
      <c s="36"/>
      <c s="36"/>
      <c s="189"/>
      <c s="15">
        <f t="shared" si="26"/>
        <v>0</v>
      </c>
    </row>
    <row r="577" spans="7:31" ht="15">
      <c r="G577" s="15">
        <f t="shared" si="24"/>
        <v>0</v>
      </c>
      <c s="71">
        <f t="shared" si="25"/>
        <v>0</v>
      </c>
      <c s="72"/>
      <c s="36"/>
      <c s="78"/>
      <c s="38"/>
      <c s="36"/>
      <c s="36"/>
      <c s="179"/>
      <c s="78"/>
      <c s="38"/>
      <c s="36"/>
      <c s="38"/>
      <c s="184"/>
      <c s="185"/>
      <c s="36"/>
      <c s="78"/>
      <c s="36"/>
      <c s="36"/>
      <c s="36"/>
      <c s="188"/>
      <c s="36"/>
      <c s="36"/>
      <c s="189"/>
      <c s="15">
        <f t="shared" si="26"/>
        <v>0</v>
      </c>
    </row>
    <row r="578" spans="7:31" ht="15">
      <c r="G578" s="15">
        <f t="shared" si="24"/>
        <v>0</v>
      </c>
      <c s="71">
        <f t="shared" si="25"/>
        <v>0</v>
      </c>
      <c s="72"/>
      <c s="36"/>
      <c s="78"/>
      <c s="38"/>
      <c s="36"/>
      <c s="36"/>
      <c s="179"/>
      <c s="78"/>
      <c s="38"/>
      <c s="36"/>
      <c s="38"/>
      <c s="184"/>
      <c s="185"/>
      <c s="36"/>
      <c s="78"/>
      <c s="36"/>
      <c s="36"/>
      <c s="36"/>
      <c s="188"/>
      <c s="36"/>
      <c s="36"/>
      <c s="189"/>
      <c s="15">
        <f t="shared" si="26"/>
        <v>0</v>
      </c>
    </row>
    <row r="579" spans="7:31" ht="15">
      <c r="G579" s="15">
        <f t="shared" si="24"/>
        <v>0</v>
      </c>
      <c s="71">
        <f t="shared" si="25"/>
        <v>0</v>
      </c>
      <c s="72"/>
      <c s="36"/>
      <c s="78"/>
      <c s="38"/>
      <c s="36"/>
      <c s="36"/>
      <c s="179"/>
      <c s="78"/>
      <c s="38"/>
      <c s="36"/>
      <c s="38"/>
      <c s="184"/>
      <c s="185"/>
      <c s="36"/>
      <c s="78"/>
      <c s="36"/>
      <c s="36"/>
      <c s="36"/>
      <c s="188"/>
      <c s="36"/>
      <c s="36"/>
      <c s="189"/>
      <c s="15">
        <f t="shared" si="26"/>
        <v>0</v>
      </c>
    </row>
    <row r="580" spans="7:31" ht="15">
      <c r="G580" s="15">
        <f t="shared" si="24"/>
        <v>0</v>
      </c>
      <c s="71">
        <f t="shared" si="25"/>
        <v>0</v>
      </c>
      <c s="72"/>
      <c s="36"/>
      <c s="78"/>
      <c s="38"/>
      <c s="36"/>
      <c s="36"/>
      <c s="179"/>
      <c s="78"/>
      <c s="38"/>
      <c s="36"/>
      <c s="38"/>
      <c s="184"/>
      <c s="185"/>
      <c s="36"/>
      <c s="78"/>
      <c s="36"/>
      <c s="36"/>
      <c s="36"/>
      <c s="188"/>
      <c s="36"/>
      <c s="36"/>
      <c s="189"/>
      <c s="15">
        <f t="shared" si="26"/>
        <v>0</v>
      </c>
    </row>
    <row r="581" spans="7:31" ht="15">
      <c r="G581" s="15">
        <f t="shared" si="24"/>
        <v>0</v>
      </c>
      <c s="71">
        <f t="shared" si="25"/>
        <v>0</v>
      </c>
      <c s="72"/>
      <c s="36"/>
      <c s="78"/>
      <c s="38"/>
      <c s="36"/>
      <c s="36"/>
      <c s="179"/>
      <c s="78"/>
      <c s="38"/>
      <c s="36"/>
      <c s="38"/>
      <c s="184"/>
      <c s="185"/>
      <c s="36"/>
      <c s="78"/>
      <c s="36"/>
      <c s="36"/>
      <c s="36"/>
      <c s="188"/>
      <c s="36"/>
      <c s="36"/>
      <c s="189"/>
      <c s="15">
        <f t="shared" si="26"/>
        <v>0</v>
      </c>
    </row>
    <row r="582" spans="7:31" ht="15">
      <c r="G582" s="15">
        <f t="shared" si="24"/>
        <v>0</v>
      </c>
      <c s="71">
        <f t="shared" si="25"/>
        <v>0</v>
      </c>
      <c s="72"/>
      <c s="36"/>
      <c s="78"/>
      <c s="38"/>
      <c s="36"/>
      <c s="36"/>
      <c s="179"/>
      <c s="78"/>
      <c s="38"/>
      <c s="36"/>
      <c s="38"/>
      <c s="184"/>
      <c s="185"/>
      <c s="36"/>
      <c s="78"/>
      <c s="36"/>
      <c s="36"/>
      <c s="36"/>
      <c s="188"/>
      <c s="36"/>
      <c s="36"/>
      <c s="189"/>
      <c s="15">
        <f t="shared" si="26"/>
        <v>0</v>
      </c>
    </row>
    <row r="583" spans="7:31" ht="15">
      <c r="G583" s="15">
        <f t="shared" si="24"/>
        <v>0</v>
      </c>
      <c s="71">
        <f t="shared" si="25"/>
        <v>0</v>
      </c>
      <c s="72"/>
      <c s="36"/>
      <c s="78"/>
      <c s="38"/>
      <c s="36"/>
      <c s="36"/>
      <c s="179"/>
      <c s="78"/>
      <c s="38"/>
      <c s="36"/>
      <c s="38"/>
      <c s="184"/>
      <c s="185"/>
      <c s="36"/>
      <c s="78"/>
      <c s="36"/>
      <c s="36"/>
      <c s="36"/>
      <c s="188"/>
      <c s="36"/>
      <c s="36"/>
      <c s="189"/>
      <c s="15">
        <f t="shared" si="26"/>
        <v>0</v>
      </c>
    </row>
    <row r="584" spans="7:31" ht="15">
      <c r="G584" s="15">
        <f t="shared" si="24"/>
        <v>0</v>
      </c>
      <c s="71">
        <f t="shared" si="25"/>
        <v>0</v>
      </c>
      <c s="72"/>
      <c s="36"/>
      <c s="78"/>
      <c s="38"/>
      <c s="36"/>
      <c s="36"/>
      <c s="179"/>
      <c s="78"/>
      <c s="38"/>
      <c s="36"/>
      <c s="38"/>
      <c s="184"/>
      <c s="185"/>
      <c s="36"/>
      <c s="78"/>
      <c s="36"/>
      <c s="36"/>
      <c s="36"/>
      <c s="188"/>
      <c s="36"/>
      <c s="36"/>
      <c s="189"/>
      <c s="15">
        <f t="shared" si="26"/>
        <v>0</v>
      </c>
    </row>
    <row r="585" spans="7:31" ht="15">
      <c r="G585" s="15">
        <f t="shared" si="24"/>
        <v>0</v>
      </c>
      <c s="71">
        <f t="shared" si="25"/>
        <v>0</v>
      </c>
      <c s="72"/>
      <c s="36"/>
      <c s="78"/>
      <c s="38"/>
      <c s="36"/>
      <c s="36"/>
      <c s="179"/>
      <c s="78"/>
      <c s="38"/>
      <c s="36"/>
      <c s="38"/>
      <c s="184"/>
      <c s="185"/>
      <c s="36"/>
      <c s="78"/>
      <c s="36"/>
      <c s="36"/>
      <c s="36"/>
      <c s="188"/>
      <c s="36"/>
      <c s="36"/>
      <c s="189"/>
      <c s="15">
        <f t="shared" si="26"/>
        <v>0</v>
      </c>
    </row>
    <row r="586" spans="7:31" ht="15">
      <c r="G586" s="15">
        <f t="shared" si="27" ref="G586:G649">IFERROR(IF($E$12=1,(IF(H586&gt;=1,(IF(I586&gt;=$E$10,(IF(I586&lt;=$E$11,H586,0)),0)),0)),0),0)</f>
        <v>0</v>
      </c>
      <c s="71">
        <f t="shared" si="25"/>
        <v>0</v>
      </c>
      <c s="72"/>
      <c s="36"/>
      <c s="78"/>
      <c s="38"/>
      <c s="36"/>
      <c s="36"/>
      <c s="179"/>
      <c s="78"/>
      <c s="38"/>
      <c s="36"/>
      <c s="38"/>
      <c s="184"/>
      <c s="185"/>
      <c s="36"/>
      <c s="78"/>
      <c s="36"/>
      <c s="36"/>
      <c s="36"/>
      <c s="188"/>
      <c s="36"/>
      <c s="36"/>
      <c s="189"/>
      <c s="15">
        <f t="shared" si="26"/>
        <v>0</v>
      </c>
    </row>
    <row r="587" spans="7:31" ht="15">
      <c r="G587" s="15">
        <f t="shared" si="27"/>
        <v>0</v>
      </c>
      <c s="71">
        <f t="shared" si="28" ref="H587:H650">IFERROR(IF(I587&gt;=2000,(IF(LEN(J587)&gt;=3,(IF(LEN(K587)&gt;=2,H586+1,0)),0)),0),0)</f>
        <v>0</v>
      </c>
      <c s="72"/>
      <c s="36"/>
      <c s="78"/>
      <c s="38"/>
      <c s="36"/>
      <c s="36"/>
      <c s="179"/>
      <c s="78"/>
      <c s="38"/>
      <c s="36"/>
      <c s="38"/>
      <c s="184"/>
      <c s="185"/>
      <c s="36"/>
      <c s="78"/>
      <c s="36"/>
      <c s="36"/>
      <c s="36"/>
      <c s="188"/>
      <c s="36"/>
      <c s="36"/>
      <c s="189"/>
      <c s="15">
        <f t="shared" si="29" ref="AE587:AE650">IFERROR(IF(H587&gt;=1,VLOOKUP(J587,$A$1:$B$3,2,0),0),0)</f>
        <v>0</v>
      </c>
    </row>
    <row r="588" spans="7:31" ht="15">
      <c r="G588" s="15">
        <f t="shared" si="27"/>
        <v>0</v>
      </c>
      <c s="71">
        <f t="shared" si="28"/>
        <v>0</v>
      </c>
      <c s="72"/>
      <c s="36"/>
      <c s="78"/>
      <c s="38"/>
      <c s="36"/>
      <c s="36"/>
      <c s="179"/>
      <c s="78"/>
      <c s="38"/>
      <c s="36"/>
      <c s="38"/>
      <c s="184"/>
      <c s="185"/>
      <c s="36"/>
      <c s="78"/>
      <c s="36"/>
      <c s="36"/>
      <c s="36"/>
      <c s="188"/>
      <c s="36"/>
      <c s="36"/>
      <c s="189"/>
      <c s="15">
        <f t="shared" si="29"/>
        <v>0</v>
      </c>
    </row>
    <row r="589" spans="7:31" ht="15">
      <c r="G589" s="15">
        <f t="shared" si="27"/>
        <v>0</v>
      </c>
      <c s="71">
        <f t="shared" si="28"/>
        <v>0</v>
      </c>
      <c s="72"/>
      <c s="36"/>
      <c s="78"/>
      <c s="38"/>
      <c s="36"/>
      <c s="36"/>
      <c s="179"/>
      <c s="78"/>
      <c s="38"/>
      <c s="36"/>
      <c s="38"/>
      <c s="184"/>
      <c s="185"/>
      <c s="36"/>
      <c s="78"/>
      <c s="36"/>
      <c s="36"/>
      <c s="36"/>
      <c s="188"/>
      <c s="36"/>
      <c s="36"/>
      <c s="189"/>
      <c s="15">
        <f t="shared" si="29"/>
        <v>0</v>
      </c>
    </row>
    <row r="590" spans="7:31" ht="15">
      <c r="G590" s="15">
        <f t="shared" si="27"/>
        <v>0</v>
      </c>
      <c s="71">
        <f t="shared" si="28"/>
        <v>0</v>
      </c>
      <c s="72"/>
      <c s="36"/>
      <c s="78"/>
      <c s="38"/>
      <c s="36"/>
      <c s="36"/>
      <c s="179"/>
      <c s="78"/>
      <c s="38"/>
      <c s="36"/>
      <c s="38"/>
      <c s="184"/>
      <c s="185"/>
      <c s="36"/>
      <c s="78"/>
      <c s="36"/>
      <c s="36"/>
      <c s="36"/>
      <c s="188"/>
      <c s="36"/>
      <c s="36"/>
      <c s="189"/>
      <c s="15">
        <f t="shared" si="29"/>
        <v>0</v>
      </c>
    </row>
    <row r="591" spans="7:31" ht="15">
      <c r="G591" s="15">
        <f t="shared" si="27"/>
        <v>0</v>
      </c>
      <c s="71">
        <f t="shared" si="28"/>
        <v>0</v>
      </c>
      <c s="72"/>
      <c s="36"/>
      <c s="78"/>
      <c s="38"/>
      <c s="36"/>
      <c s="36"/>
      <c s="179"/>
      <c s="78"/>
      <c s="38"/>
      <c s="36"/>
      <c s="38"/>
      <c s="184"/>
      <c s="185"/>
      <c s="36"/>
      <c s="78"/>
      <c s="36"/>
      <c s="36"/>
      <c s="36"/>
      <c s="188"/>
      <c s="36"/>
      <c s="36"/>
      <c s="189"/>
      <c s="15">
        <f t="shared" si="29"/>
        <v>0</v>
      </c>
    </row>
    <row r="592" spans="7:31" ht="15">
      <c r="G592" s="15">
        <f t="shared" si="27"/>
        <v>0</v>
      </c>
      <c s="71">
        <f t="shared" si="28"/>
        <v>0</v>
      </c>
      <c s="72"/>
      <c s="36"/>
      <c s="78"/>
      <c s="38"/>
      <c s="36"/>
      <c s="36"/>
      <c s="179"/>
      <c s="78"/>
      <c s="38"/>
      <c s="36"/>
      <c s="38"/>
      <c s="184"/>
      <c s="185"/>
      <c s="36"/>
      <c s="78"/>
      <c s="36"/>
      <c s="36"/>
      <c s="36"/>
      <c s="188"/>
      <c s="36"/>
      <c s="36"/>
      <c s="189"/>
      <c s="15">
        <f t="shared" si="29"/>
        <v>0</v>
      </c>
    </row>
    <row r="593" spans="7:31" ht="15">
      <c r="G593" s="15">
        <f t="shared" si="27"/>
        <v>0</v>
      </c>
      <c s="71">
        <f t="shared" si="28"/>
        <v>0</v>
      </c>
      <c s="72"/>
      <c s="36"/>
      <c s="78"/>
      <c s="38"/>
      <c s="36"/>
      <c s="36"/>
      <c s="179"/>
      <c s="78"/>
      <c s="38"/>
      <c s="36"/>
      <c s="38"/>
      <c s="184"/>
      <c s="185"/>
      <c s="36"/>
      <c s="78"/>
      <c s="36"/>
      <c s="36"/>
      <c s="36"/>
      <c s="188"/>
      <c s="36"/>
      <c s="36"/>
      <c s="189"/>
      <c s="15">
        <f t="shared" si="29"/>
        <v>0</v>
      </c>
    </row>
    <row r="594" spans="7:31" ht="15">
      <c r="G594" s="15">
        <f t="shared" si="27"/>
        <v>0</v>
      </c>
      <c s="71">
        <f t="shared" si="28"/>
        <v>0</v>
      </c>
      <c s="72"/>
      <c s="36"/>
      <c s="78"/>
      <c s="38"/>
      <c s="36"/>
      <c s="36"/>
      <c s="179"/>
      <c s="78"/>
      <c s="38"/>
      <c s="36"/>
      <c s="38"/>
      <c s="184"/>
      <c s="185"/>
      <c s="36"/>
      <c s="78"/>
      <c s="36"/>
      <c s="36"/>
      <c s="36"/>
      <c s="188"/>
      <c s="36"/>
      <c s="36"/>
      <c s="189"/>
      <c s="15">
        <f t="shared" si="29"/>
        <v>0</v>
      </c>
    </row>
    <row r="595" spans="7:31" ht="15">
      <c r="G595" s="15">
        <f t="shared" si="27"/>
        <v>0</v>
      </c>
      <c s="71">
        <f t="shared" si="28"/>
        <v>0</v>
      </c>
      <c s="72"/>
      <c s="36"/>
      <c s="78"/>
      <c s="38"/>
      <c s="36"/>
      <c s="36"/>
      <c s="179"/>
      <c s="78"/>
      <c s="38"/>
      <c s="36"/>
      <c s="38"/>
      <c s="184"/>
      <c s="185"/>
      <c s="36"/>
      <c s="78"/>
      <c s="36"/>
      <c s="36"/>
      <c s="36"/>
      <c s="188"/>
      <c s="36"/>
      <c s="36"/>
      <c s="189"/>
      <c s="15">
        <f t="shared" si="29"/>
        <v>0</v>
      </c>
    </row>
    <row r="596" spans="7:31" ht="15">
      <c r="G596" s="15">
        <f t="shared" si="27"/>
        <v>0</v>
      </c>
      <c s="71">
        <f t="shared" si="28"/>
        <v>0</v>
      </c>
      <c s="72"/>
      <c s="36"/>
      <c s="78"/>
      <c s="38"/>
      <c s="36"/>
      <c s="36"/>
      <c s="179"/>
      <c s="78"/>
      <c s="38"/>
      <c s="36"/>
      <c s="38"/>
      <c s="184"/>
      <c s="185"/>
      <c s="36"/>
      <c s="78"/>
      <c s="36"/>
      <c s="36"/>
      <c s="36"/>
      <c s="188"/>
      <c s="36"/>
      <c s="36"/>
      <c s="189"/>
      <c s="15">
        <f t="shared" si="29"/>
        <v>0</v>
      </c>
    </row>
    <row r="597" spans="7:31" ht="15">
      <c r="G597" s="15">
        <f t="shared" si="27"/>
        <v>0</v>
      </c>
      <c s="71">
        <f t="shared" si="28"/>
        <v>0</v>
      </c>
      <c s="72"/>
      <c s="36"/>
      <c s="78"/>
      <c s="38"/>
      <c s="36"/>
      <c s="36"/>
      <c s="179"/>
      <c s="78"/>
      <c s="38"/>
      <c s="36"/>
      <c s="38"/>
      <c s="184"/>
      <c s="185"/>
      <c s="36"/>
      <c s="78"/>
      <c s="36"/>
      <c s="36"/>
      <c s="36"/>
      <c s="188"/>
      <c s="36"/>
      <c s="36"/>
      <c s="189"/>
      <c s="15">
        <f t="shared" si="29"/>
        <v>0</v>
      </c>
    </row>
    <row r="598" spans="7:31" ht="15">
      <c r="G598" s="15">
        <f t="shared" si="27"/>
        <v>0</v>
      </c>
      <c s="71">
        <f t="shared" si="28"/>
        <v>0</v>
      </c>
      <c s="72"/>
      <c s="36"/>
      <c s="78"/>
      <c s="38"/>
      <c s="36"/>
      <c s="36"/>
      <c s="179"/>
      <c s="78"/>
      <c s="38"/>
      <c s="36"/>
      <c s="38"/>
      <c s="184"/>
      <c s="185"/>
      <c s="36"/>
      <c s="78"/>
      <c s="36"/>
      <c s="36"/>
      <c s="36"/>
      <c s="188"/>
      <c s="36"/>
      <c s="36"/>
      <c s="189"/>
      <c s="15">
        <f t="shared" si="29"/>
        <v>0</v>
      </c>
    </row>
    <row r="599" spans="7:31" ht="15">
      <c r="G599" s="15">
        <f t="shared" si="27"/>
        <v>0</v>
      </c>
      <c s="71">
        <f t="shared" si="28"/>
        <v>0</v>
      </c>
      <c s="72"/>
      <c s="36"/>
      <c s="78"/>
      <c s="38"/>
      <c s="36"/>
      <c s="36"/>
      <c s="179"/>
      <c s="78"/>
      <c s="38"/>
      <c s="36"/>
      <c s="38"/>
      <c s="184"/>
      <c s="185"/>
      <c s="36"/>
      <c s="78"/>
      <c s="36"/>
      <c s="36"/>
      <c s="36"/>
      <c s="188"/>
      <c s="36"/>
      <c s="36"/>
      <c s="189"/>
      <c s="15">
        <f t="shared" si="29"/>
        <v>0</v>
      </c>
    </row>
    <row r="600" spans="7:31" ht="15">
      <c r="G600" s="15">
        <f t="shared" si="27"/>
        <v>0</v>
      </c>
      <c s="71">
        <f t="shared" si="28"/>
        <v>0</v>
      </c>
      <c s="72"/>
      <c s="36"/>
      <c s="78"/>
      <c s="38"/>
      <c s="36"/>
      <c s="36"/>
      <c s="179"/>
      <c s="78"/>
      <c s="38"/>
      <c s="36"/>
      <c s="38"/>
      <c s="184"/>
      <c s="185"/>
      <c s="36"/>
      <c s="78"/>
      <c s="36"/>
      <c s="36"/>
      <c s="36"/>
      <c s="188"/>
      <c s="36"/>
      <c s="36"/>
      <c s="189"/>
      <c s="15">
        <f t="shared" si="29"/>
        <v>0</v>
      </c>
    </row>
    <row r="601" spans="7:31" ht="15">
      <c r="G601" s="15">
        <f t="shared" si="27"/>
        <v>0</v>
      </c>
      <c s="71">
        <f t="shared" si="28"/>
        <v>0</v>
      </c>
      <c s="72"/>
      <c s="36"/>
      <c s="78"/>
      <c s="38"/>
      <c s="36"/>
      <c s="36"/>
      <c s="179"/>
      <c s="78"/>
      <c s="38"/>
      <c s="36"/>
      <c s="38"/>
      <c s="184"/>
      <c s="185"/>
      <c s="36"/>
      <c s="78"/>
      <c s="36"/>
      <c s="36"/>
      <c s="36"/>
      <c s="188"/>
      <c s="36"/>
      <c s="36"/>
      <c s="189"/>
      <c s="15">
        <f t="shared" si="29"/>
        <v>0</v>
      </c>
    </row>
    <row r="602" spans="7:31" ht="15">
      <c r="G602" s="15">
        <f t="shared" si="27"/>
        <v>0</v>
      </c>
      <c s="71">
        <f t="shared" si="28"/>
        <v>0</v>
      </c>
      <c s="72"/>
      <c s="36"/>
      <c s="78"/>
      <c s="38"/>
      <c s="36"/>
      <c s="36"/>
      <c s="179"/>
      <c s="78"/>
      <c s="38"/>
      <c s="36"/>
      <c s="38"/>
      <c s="184"/>
      <c s="185"/>
      <c s="36"/>
      <c s="78"/>
      <c s="36"/>
      <c s="36"/>
      <c s="36"/>
      <c s="188"/>
      <c s="36"/>
      <c s="36"/>
      <c s="189"/>
      <c s="15">
        <f t="shared" si="29"/>
        <v>0</v>
      </c>
    </row>
    <row r="603" spans="7:31" ht="15">
      <c r="G603" s="15">
        <f t="shared" si="27"/>
        <v>0</v>
      </c>
      <c s="71">
        <f t="shared" si="28"/>
        <v>0</v>
      </c>
      <c s="72"/>
      <c s="36"/>
      <c s="78"/>
      <c s="38"/>
      <c s="36"/>
      <c s="36"/>
      <c s="179"/>
      <c s="78"/>
      <c s="38"/>
      <c s="36"/>
      <c s="38"/>
      <c s="184"/>
      <c s="185"/>
      <c s="36"/>
      <c s="78"/>
      <c s="36"/>
      <c s="36"/>
      <c s="36"/>
      <c s="188"/>
      <c s="36"/>
      <c s="36"/>
      <c s="189"/>
      <c s="15">
        <f t="shared" si="29"/>
        <v>0</v>
      </c>
    </row>
    <row r="604" spans="7:31" ht="15">
      <c r="G604" s="15">
        <f t="shared" si="27"/>
        <v>0</v>
      </c>
      <c s="71">
        <f t="shared" si="28"/>
        <v>0</v>
      </c>
      <c s="72"/>
      <c s="36"/>
      <c s="78"/>
      <c s="38"/>
      <c s="36"/>
      <c s="36"/>
      <c s="179"/>
      <c s="78"/>
      <c s="38"/>
      <c s="36"/>
      <c s="38"/>
      <c s="184"/>
      <c s="185"/>
      <c s="36"/>
      <c s="78"/>
      <c s="36"/>
      <c s="36"/>
      <c s="36"/>
      <c s="188"/>
      <c s="36"/>
      <c s="36"/>
      <c s="189"/>
      <c s="15">
        <f t="shared" si="29"/>
        <v>0</v>
      </c>
    </row>
    <row r="605" spans="7:31" ht="15">
      <c r="G605" s="15">
        <f t="shared" si="27"/>
        <v>0</v>
      </c>
      <c s="71">
        <f t="shared" si="28"/>
        <v>0</v>
      </c>
      <c s="72"/>
      <c s="36"/>
      <c s="78"/>
      <c s="38"/>
      <c s="36"/>
      <c s="36"/>
      <c s="179"/>
      <c s="78"/>
      <c s="38"/>
      <c s="36"/>
      <c s="38"/>
      <c s="184"/>
      <c s="185"/>
      <c s="36"/>
      <c s="78"/>
      <c s="36"/>
      <c s="36"/>
      <c s="36"/>
      <c s="188"/>
      <c s="36"/>
      <c s="36"/>
      <c s="189"/>
      <c s="15">
        <f t="shared" si="29"/>
        <v>0</v>
      </c>
    </row>
    <row r="606" spans="7:31" ht="15">
      <c r="G606" s="15">
        <f t="shared" si="27"/>
        <v>0</v>
      </c>
      <c s="71">
        <f t="shared" si="28"/>
        <v>0</v>
      </c>
      <c s="72"/>
      <c s="36"/>
      <c s="78"/>
      <c s="38"/>
      <c s="36"/>
      <c s="36"/>
      <c s="179"/>
      <c s="78"/>
      <c s="38"/>
      <c s="36"/>
      <c s="38"/>
      <c s="184"/>
      <c s="185"/>
      <c s="36"/>
      <c s="78"/>
      <c s="36"/>
      <c s="36"/>
      <c s="36"/>
      <c s="188"/>
      <c s="36"/>
      <c s="36"/>
      <c s="189"/>
      <c s="15">
        <f t="shared" si="29"/>
        <v>0</v>
      </c>
    </row>
    <row r="607" spans="7:31" ht="15">
      <c r="G607" s="15">
        <f t="shared" si="27"/>
        <v>0</v>
      </c>
      <c s="71">
        <f t="shared" si="28"/>
        <v>0</v>
      </c>
      <c s="72"/>
      <c s="36"/>
      <c s="78"/>
      <c s="38"/>
      <c s="36"/>
      <c s="36"/>
      <c s="179"/>
      <c s="78"/>
      <c s="38"/>
      <c s="36"/>
      <c s="38"/>
      <c s="184"/>
      <c s="185"/>
      <c s="36"/>
      <c s="78"/>
      <c s="36"/>
      <c s="36"/>
      <c s="36"/>
      <c s="188"/>
      <c s="36"/>
      <c s="36"/>
      <c s="189"/>
      <c s="15">
        <f t="shared" si="29"/>
        <v>0</v>
      </c>
    </row>
    <row r="608" spans="7:31" ht="15">
      <c r="G608" s="15">
        <f t="shared" si="27"/>
        <v>0</v>
      </c>
      <c s="71">
        <f t="shared" si="28"/>
        <v>0</v>
      </c>
      <c s="72"/>
      <c s="36"/>
      <c s="78"/>
      <c s="38"/>
      <c s="36"/>
      <c s="36"/>
      <c s="179"/>
      <c s="78"/>
      <c s="38"/>
      <c s="36"/>
      <c s="38"/>
      <c s="184"/>
      <c s="185"/>
      <c s="36"/>
      <c s="78"/>
      <c s="36"/>
      <c s="36"/>
      <c s="36"/>
      <c s="188"/>
      <c s="36"/>
      <c s="36"/>
      <c s="189"/>
      <c s="15">
        <f t="shared" si="29"/>
        <v>0</v>
      </c>
    </row>
    <row r="609" spans="7:31" ht="15">
      <c r="G609" s="15">
        <f t="shared" si="27"/>
        <v>0</v>
      </c>
      <c s="71">
        <f t="shared" si="28"/>
        <v>0</v>
      </c>
      <c s="72"/>
      <c s="36"/>
      <c s="78"/>
      <c s="38"/>
      <c s="36"/>
      <c s="36"/>
      <c s="179"/>
      <c s="78"/>
      <c s="38"/>
      <c s="36"/>
      <c s="38"/>
      <c s="184"/>
      <c s="185"/>
      <c s="36"/>
      <c s="78"/>
      <c s="36"/>
      <c s="36"/>
      <c s="36"/>
      <c s="188"/>
      <c s="36"/>
      <c s="36"/>
      <c s="189"/>
      <c s="15">
        <f t="shared" si="29"/>
        <v>0</v>
      </c>
    </row>
    <row r="610" spans="7:31" ht="15">
      <c r="G610" s="15">
        <f t="shared" si="27"/>
        <v>0</v>
      </c>
      <c s="71">
        <f t="shared" si="28"/>
        <v>0</v>
      </c>
      <c s="72"/>
      <c s="36"/>
      <c s="78"/>
      <c s="38"/>
      <c s="36"/>
      <c s="36"/>
      <c s="179"/>
      <c s="78"/>
      <c s="38"/>
      <c s="36"/>
      <c s="38"/>
      <c s="184"/>
      <c s="185"/>
      <c s="36"/>
      <c s="78"/>
      <c s="36"/>
      <c s="36"/>
      <c s="36"/>
      <c s="188"/>
      <c s="36"/>
      <c s="36"/>
      <c s="189"/>
      <c s="15">
        <f t="shared" si="29"/>
        <v>0</v>
      </c>
    </row>
    <row r="611" spans="7:31" ht="15">
      <c r="G611" s="15">
        <f t="shared" si="27"/>
        <v>0</v>
      </c>
      <c s="71">
        <f t="shared" si="28"/>
        <v>0</v>
      </c>
      <c s="72"/>
      <c s="36"/>
      <c s="78"/>
      <c s="38"/>
      <c s="36"/>
      <c s="36"/>
      <c s="179"/>
      <c s="78"/>
      <c s="38"/>
      <c s="36"/>
      <c s="38"/>
      <c s="184"/>
      <c s="185"/>
      <c s="36"/>
      <c s="78"/>
      <c s="36"/>
      <c s="36"/>
      <c s="36"/>
      <c s="188"/>
      <c s="36"/>
      <c s="36"/>
      <c s="189"/>
      <c s="15">
        <f t="shared" si="29"/>
        <v>0</v>
      </c>
    </row>
    <row r="612" spans="7:31" ht="15">
      <c r="G612" s="15">
        <f t="shared" si="27"/>
        <v>0</v>
      </c>
      <c s="71">
        <f t="shared" si="28"/>
        <v>0</v>
      </c>
      <c s="72"/>
      <c s="36"/>
      <c s="78"/>
      <c s="38"/>
      <c s="36"/>
      <c s="36"/>
      <c s="179"/>
      <c s="78"/>
      <c s="38"/>
      <c s="36"/>
      <c s="38"/>
      <c s="184"/>
      <c s="185"/>
      <c s="36"/>
      <c s="78"/>
      <c s="36"/>
      <c s="36"/>
      <c s="36"/>
      <c s="188"/>
      <c s="36"/>
      <c s="36"/>
      <c s="189"/>
      <c s="15">
        <f t="shared" si="29"/>
        <v>0</v>
      </c>
    </row>
    <row r="613" spans="7:31" ht="15">
      <c r="G613" s="15">
        <f t="shared" si="27"/>
        <v>0</v>
      </c>
      <c s="71">
        <f t="shared" si="28"/>
        <v>0</v>
      </c>
      <c s="72"/>
      <c s="36"/>
      <c s="78"/>
      <c s="38"/>
      <c s="36"/>
      <c s="36"/>
      <c s="179"/>
      <c s="78"/>
      <c s="38"/>
      <c s="36"/>
      <c s="38"/>
      <c s="184"/>
      <c s="185"/>
      <c s="36"/>
      <c s="78"/>
      <c s="36"/>
      <c s="36"/>
      <c s="36"/>
      <c s="188"/>
      <c s="36"/>
      <c s="36"/>
      <c s="189"/>
      <c s="15">
        <f t="shared" si="29"/>
        <v>0</v>
      </c>
    </row>
    <row r="614" spans="7:31" ht="15">
      <c r="G614" s="15">
        <f t="shared" si="27"/>
        <v>0</v>
      </c>
      <c s="71">
        <f t="shared" si="28"/>
        <v>0</v>
      </c>
      <c s="72"/>
      <c s="36"/>
      <c s="78"/>
      <c s="38"/>
      <c s="36"/>
      <c s="36"/>
      <c s="179"/>
      <c s="78"/>
      <c s="38"/>
      <c s="36"/>
      <c s="38"/>
      <c s="184"/>
      <c s="185"/>
      <c s="36"/>
      <c s="78"/>
      <c s="36"/>
      <c s="36"/>
      <c s="36"/>
      <c s="188"/>
      <c s="36"/>
      <c s="36"/>
      <c s="189"/>
      <c s="15">
        <f t="shared" si="29"/>
        <v>0</v>
      </c>
    </row>
    <row r="615" spans="7:31" ht="15">
      <c r="G615" s="15">
        <f t="shared" si="27"/>
        <v>0</v>
      </c>
      <c s="71">
        <f t="shared" si="28"/>
        <v>0</v>
      </c>
      <c s="72"/>
      <c s="36"/>
      <c s="78"/>
      <c s="38"/>
      <c s="36"/>
      <c s="36"/>
      <c s="179"/>
      <c s="78"/>
      <c s="38"/>
      <c s="36"/>
      <c s="38"/>
      <c s="184"/>
      <c s="185"/>
      <c s="36"/>
      <c s="78"/>
      <c s="36"/>
      <c s="36"/>
      <c s="36"/>
      <c s="188"/>
      <c s="36"/>
      <c s="36"/>
      <c s="189"/>
      <c s="15">
        <f t="shared" si="29"/>
        <v>0</v>
      </c>
    </row>
    <row r="616" spans="7:31" ht="15">
      <c r="G616" s="15">
        <f t="shared" si="27"/>
        <v>0</v>
      </c>
      <c s="71">
        <f t="shared" si="28"/>
        <v>0</v>
      </c>
      <c s="72"/>
      <c s="36"/>
      <c s="78"/>
      <c s="38"/>
      <c s="36"/>
      <c s="36"/>
      <c s="179"/>
      <c s="78"/>
      <c s="38"/>
      <c s="36"/>
      <c s="38"/>
      <c s="184"/>
      <c s="185"/>
      <c s="36"/>
      <c s="78"/>
      <c s="36"/>
      <c s="36"/>
      <c s="36"/>
      <c s="188"/>
      <c s="36"/>
      <c s="36"/>
      <c s="189"/>
      <c s="15">
        <f t="shared" si="29"/>
        <v>0</v>
      </c>
    </row>
    <row r="617" spans="7:31" ht="15">
      <c r="G617" s="15">
        <f t="shared" si="27"/>
        <v>0</v>
      </c>
      <c s="71">
        <f t="shared" si="28"/>
        <v>0</v>
      </c>
      <c s="72"/>
      <c s="36"/>
      <c s="78"/>
      <c s="38"/>
      <c s="36"/>
      <c s="36"/>
      <c s="179"/>
      <c s="78"/>
      <c s="38"/>
      <c s="36"/>
      <c s="38"/>
      <c s="184"/>
      <c s="185"/>
      <c s="36"/>
      <c s="78"/>
      <c s="36"/>
      <c s="36"/>
      <c s="36"/>
      <c s="188"/>
      <c s="36"/>
      <c s="36"/>
      <c s="189"/>
      <c s="15">
        <f t="shared" si="29"/>
        <v>0</v>
      </c>
    </row>
    <row r="618" spans="7:31" ht="15">
      <c r="G618" s="15">
        <f t="shared" si="27"/>
        <v>0</v>
      </c>
      <c s="71">
        <f t="shared" si="28"/>
        <v>0</v>
      </c>
      <c s="72"/>
      <c s="36"/>
      <c s="78"/>
      <c s="38"/>
      <c s="36"/>
      <c s="36"/>
      <c s="179"/>
      <c s="78"/>
      <c s="38"/>
      <c s="36"/>
      <c s="38"/>
      <c s="184"/>
      <c s="185"/>
      <c s="36"/>
      <c s="78"/>
      <c s="36"/>
      <c s="36"/>
      <c s="36"/>
      <c s="188"/>
      <c s="36"/>
      <c s="36"/>
      <c s="189"/>
      <c s="15">
        <f t="shared" si="29"/>
        <v>0</v>
      </c>
    </row>
    <row r="619" spans="7:31" ht="15">
      <c r="G619" s="15">
        <f t="shared" si="27"/>
        <v>0</v>
      </c>
      <c s="71">
        <f t="shared" si="28"/>
        <v>0</v>
      </c>
      <c s="72"/>
      <c s="36"/>
      <c s="78"/>
      <c s="38"/>
      <c s="36"/>
      <c s="36"/>
      <c s="179"/>
      <c s="78"/>
      <c s="38"/>
      <c s="36"/>
      <c s="38"/>
      <c s="184"/>
      <c s="185"/>
      <c s="36"/>
      <c s="78"/>
      <c s="36"/>
      <c s="36"/>
      <c s="36"/>
      <c s="188"/>
      <c s="36"/>
      <c s="36"/>
      <c s="189"/>
      <c s="15">
        <f t="shared" si="29"/>
        <v>0</v>
      </c>
    </row>
    <row r="620" spans="7:31" ht="15">
      <c r="G620" s="15">
        <f t="shared" si="27"/>
        <v>0</v>
      </c>
      <c s="71">
        <f t="shared" si="28"/>
        <v>0</v>
      </c>
      <c s="72"/>
      <c s="36"/>
      <c s="78"/>
      <c s="38"/>
      <c s="36"/>
      <c s="36"/>
      <c s="179"/>
      <c s="78"/>
      <c s="38"/>
      <c s="36"/>
      <c s="38"/>
      <c s="184"/>
      <c s="185"/>
      <c s="36"/>
      <c s="78"/>
      <c s="36"/>
      <c s="36"/>
      <c s="36"/>
      <c s="188"/>
      <c s="36"/>
      <c s="36"/>
      <c s="189"/>
      <c s="15">
        <f t="shared" si="29"/>
        <v>0</v>
      </c>
    </row>
    <row r="621" spans="7:31" ht="15">
      <c r="G621" s="15">
        <f t="shared" si="27"/>
        <v>0</v>
      </c>
      <c s="71">
        <f t="shared" si="28"/>
        <v>0</v>
      </c>
      <c s="72"/>
      <c s="36"/>
      <c s="78"/>
      <c s="38"/>
      <c s="36"/>
      <c s="36"/>
      <c s="179"/>
      <c s="78"/>
      <c s="38"/>
      <c s="36"/>
      <c s="38"/>
      <c s="184"/>
      <c s="185"/>
      <c s="36"/>
      <c s="78"/>
      <c s="36"/>
      <c s="36"/>
      <c s="36"/>
      <c s="188"/>
      <c s="36"/>
      <c s="36"/>
      <c s="189"/>
      <c s="15">
        <f t="shared" si="29"/>
        <v>0</v>
      </c>
    </row>
    <row r="622" spans="7:31" ht="15">
      <c r="G622" s="15">
        <f t="shared" si="27"/>
        <v>0</v>
      </c>
      <c s="71">
        <f t="shared" si="28"/>
        <v>0</v>
      </c>
      <c s="72"/>
      <c s="36"/>
      <c s="78"/>
      <c s="38"/>
      <c s="36"/>
      <c s="36"/>
      <c s="179"/>
      <c s="78"/>
      <c s="38"/>
      <c s="36"/>
      <c s="38"/>
      <c s="184"/>
      <c s="185"/>
      <c s="36"/>
      <c s="78"/>
      <c s="36"/>
      <c s="36"/>
      <c s="36"/>
      <c s="188"/>
      <c s="36"/>
      <c s="36"/>
      <c s="189"/>
      <c s="15">
        <f t="shared" si="29"/>
        <v>0</v>
      </c>
    </row>
    <row r="623" spans="7:31" ht="15">
      <c r="G623" s="15">
        <f t="shared" si="27"/>
        <v>0</v>
      </c>
      <c s="71">
        <f t="shared" si="28"/>
        <v>0</v>
      </c>
      <c s="72"/>
      <c s="36"/>
      <c s="78"/>
      <c s="38"/>
      <c s="36"/>
      <c s="36"/>
      <c s="179"/>
      <c s="78"/>
      <c s="38"/>
      <c s="36"/>
      <c s="38"/>
      <c s="184"/>
      <c s="185"/>
      <c s="36"/>
      <c s="78"/>
      <c s="36"/>
      <c s="36"/>
      <c s="36"/>
      <c s="188"/>
      <c s="36"/>
      <c s="36"/>
      <c s="189"/>
      <c s="15">
        <f t="shared" si="29"/>
        <v>0</v>
      </c>
    </row>
    <row r="624" spans="7:31" ht="15">
      <c r="G624" s="15">
        <f t="shared" si="27"/>
        <v>0</v>
      </c>
      <c s="71">
        <f t="shared" si="28"/>
        <v>0</v>
      </c>
      <c s="72"/>
      <c s="36"/>
      <c s="78"/>
      <c s="38"/>
      <c s="36"/>
      <c s="36"/>
      <c s="179"/>
      <c s="78"/>
      <c s="38"/>
      <c s="36"/>
      <c s="38"/>
      <c s="184"/>
      <c s="185"/>
      <c s="36"/>
      <c s="78"/>
      <c s="36"/>
      <c s="36"/>
      <c s="36"/>
      <c s="188"/>
      <c s="36"/>
      <c s="36"/>
      <c s="189"/>
      <c s="15">
        <f t="shared" si="29"/>
        <v>0</v>
      </c>
    </row>
    <row r="625" spans="7:31" ht="15">
      <c r="G625" s="15">
        <f t="shared" si="27"/>
        <v>0</v>
      </c>
      <c s="71">
        <f t="shared" si="28"/>
        <v>0</v>
      </c>
      <c s="72"/>
      <c s="36"/>
      <c s="78"/>
      <c s="38"/>
      <c s="36"/>
      <c s="36"/>
      <c s="179"/>
      <c s="78"/>
      <c s="38"/>
      <c s="36"/>
      <c s="38"/>
      <c s="184"/>
      <c s="185"/>
      <c s="36"/>
      <c s="78"/>
      <c s="36"/>
      <c s="36"/>
      <c s="36"/>
      <c s="188"/>
      <c s="36"/>
      <c s="36"/>
      <c s="189"/>
      <c s="15">
        <f t="shared" si="29"/>
        <v>0</v>
      </c>
    </row>
    <row r="626" spans="7:31" ht="15">
      <c r="G626" s="15">
        <f t="shared" si="27"/>
        <v>0</v>
      </c>
      <c s="71">
        <f t="shared" si="28"/>
        <v>0</v>
      </c>
      <c s="72"/>
      <c s="36"/>
      <c s="78"/>
      <c s="38"/>
      <c s="36"/>
      <c s="36"/>
      <c s="179"/>
      <c s="78"/>
      <c s="38"/>
      <c s="36"/>
      <c s="38"/>
      <c s="184"/>
      <c s="185"/>
      <c s="36"/>
      <c s="78"/>
      <c s="36"/>
      <c s="36"/>
      <c s="36"/>
      <c s="188"/>
      <c s="36"/>
      <c s="36"/>
      <c s="189"/>
      <c s="15">
        <f t="shared" si="29"/>
        <v>0</v>
      </c>
    </row>
    <row r="627" spans="7:31" ht="15">
      <c r="G627" s="15">
        <f t="shared" si="27"/>
        <v>0</v>
      </c>
      <c s="71">
        <f t="shared" si="28"/>
        <v>0</v>
      </c>
      <c s="72"/>
      <c s="36"/>
      <c s="78"/>
      <c s="38"/>
      <c s="36"/>
      <c s="36"/>
      <c s="179"/>
      <c s="78"/>
      <c s="38"/>
      <c s="36"/>
      <c s="38"/>
      <c s="184"/>
      <c s="185"/>
      <c s="36"/>
      <c s="78"/>
      <c s="36"/>
      <c s="36"/>
      <c s="36"/>
      <c s="188"/>
      <c s="36"/>
      <c s="36"/>
      <c s="189"/>
      <c s="15">
        <f t="shared" si="29"/>
        <v>0</v>
      </c>
    </row>
    <row r="628" spans="7:31" ht="15">
      <c r="G628" s="15">
        <f t="shared" si="27"/>
        <v>0</v>
      </c>
      <c s="71">
        <f t="shared" si="28"/>
        <v>0</v>
      </c>
      <c s="72"/>
      <c s="36"/>
      <c s="78"/>
      <c s="38"/>
      <c s="36"/>
      <c s="36"/>
      <c s="179"/>
      <c s="78"/>
      <c s="38"/>
      <c s="36"/>
      <c s="38"/>
      <c s="184"/>
      <c s="185"/>
      <c s="36"/>
      <c s="78"/>
      <c s="36"/>
      <c s="36"/>
      <c s="36"/>
      <c s="188"/>
      <c s="36"/>
      <c s="36"/>
      <c s="189"/>
      <c s="15">
        <f t="shared" si="29"/>
        <v>0</v>
      </c>
    </row>
    <row r="629" spans="7:31" ht="15">
      <c r="G629" s="15">
        <f t="shared" si="27"/>
        <v>0</v>
      </c>
      <c s="71">
        <f t="shared" si="28"/>
        <v>0</v>
      </c>
      <c s="72"/>
      <c s="36"/>
      <c s="78"/>
      <c s="38"/>
      <c s="36"/>
      <c s="36"/>
      <c s="179"/>
      <c s="78"/>
      <c s="38"/>
      <c s="36"/>
      <c s="38"/>
      <c s="184"/>
      <c s="185"/>
      <c s="36"/>
      <c s="78"/>
      <c s="36"/>
      <c s="36"/>
      <c s="36"/>
      <c s="188"/>
      <c s="36"/>
      <c s="36"/>
      <c s="189"/>
      <c s="15">
        <f t="shared" si="29"/>
        <v>0</v>
      </c>
    </row>
    <row r="630" spans="7:31" ht="15">
      <c r="G630" s="15">
        <f t="shared" si="27"/>
        <v>0</v>
      </c>
      <c s="71">
        <f t="shared" si="28"/>
        <v>0</v>
      </c>
      <c s="72"/>
      <c s="36"/>
      <c s="78"/>
      <c s="38"/>
      <c s="36"/>
      <c s="36"/>
      <c s="179"/>
      <c s="78"/>
      <c s="38"/>
      <c s="36"/>
      <c s="38"/>
      <c s="184"/>
      <c s="185"/>
      <c s="36"/>
      <c s="78"/>
      <c s="36"/>
      <c s="36"/>
      <c s="36"/>
      <c s="188"/>
      <c s="36"/>
      <c s="36"/>
      <c s="189"/>
      <c s="15">
        <f t="shared" si="29"/>
        <v>0</v>
      </c>
    </row>
    <row r="631" spans="7:31" ht="15">
      <c r="G631" s="15">
        <f t="shared" si="27"/>
        <v>0</v>
      </c>
      <c s="71">
        <f t="shared" si="28"/>
        <v>0</v>
      </c>
      <c s="72"/>
      <c s="36"/>
      <c s="78"/>
      <c s="38"/>
      <c s="36"/>
      <c s="36"/>
      <c s="179"/>
      <c s="78"/>
      <c s="38"/>
      <c s="36"/>
      <c s="38"/>
      <c s="184"/>
      <c s="185"/>
      <c s="36"/>
      <c s="78"/>
      <c s="36"/>
      <c s="36"/>
      <c s="36"/>
      <c s="188"/>
      <c s="36"/>
      <c s="36"/>
      <c s="189"/>
      <c s="15">
        <f t="shared" si="29"/>
        <v>0</v>
      </c>
    </row>
    <row r="632" spans="7:31" ht="15">
      <c r="G632" s="15">
        <f t="shared" si="27"/>
        <v>0</v>
      </c>
      <c s="71">
        <f t="shared" si="28"/>
        <v>0</v>
      </c>
      <c s="72"/>
      <c s="36"/>
      <c s="78"/>
      <c s="38"/>
      <c s="36"/>
      <c s="36"/>
      <c s="179"/>
      <c s="78"/>
      <c s="38"/>
      <c s="36"/>
      <c s="38"/>
      <c s="184"/>
      <c s="185"/>
      <c s="36"/>
      <c s="78"/>
      <c s="36"/>
      <c s="36"/>
      <c s="36"/>
      <c s="188"/>
      <c s="36"/>
      <c s="36"/>
      <c s="189"/>
      <c s="15">
        <f t="shared" si="29"/>
        <v>0</v>
      </c>
    </row>
    <row r="633" spans="7:31" ht="15">
      <c r="G633" s="15">
        <f t="shared" si="27"/>
        <v>0</v>
      </c>
      <c s="71">
        <f t="shared" si="28"/>
        <v>0</v>
      </c>
      <c s="72"/>
      <c s="36"/>
      <c s="78"/>
      <c s="38"/>
      <c s="36"/>
      <c s="36"/>
      <c s="179"/>
      <c s="78"/>
      <c s="38"/>
      <c s="36"/>
      <c s="38"/>
      <c s="184"/>
      <c s="185"/>
      <c s="36"/>
      <c s="78"/>
      <c s="36"/>
      <c s="36"/>
      <c s="36"/>
      <c s="188"/>
      <c s="36"/>
      <c s="36"/>
      <c s="189"/>
      <c s="15">
        <f t="shared" si="29"/>
        <v>0</v>
      </c>
    </row>
    <row r="634" spans="7:31" ht="15">
      <c r="G634" s="15">
        <f t="shared" si="27"/>
        <v>0</v>
      </c>
      <c s="71">
        <f t="shared" si="28"/>
        <v>0</v>
      </c>
      <c s="72"/>
      <c s="36"/>
      <c s="78"/>
      <c s="38"/>
      <c s="36"/>
      <c s="36"/>
      <c s="179"/>
      <c s="78"/>
      <c s="38"/>
      <c s="36"/>
      <c s="38"/>
      <c s="184"/>
      <c s="185"/>
      <c s="36"/>
      <c s="78"/>
      <c s="36"/>
      <c s="36"/>
      <c s="36"/>
      <c s="188"/>
      <c s="36"/>
      <c s="36"/>
      <c s="189"/>
      <c s="15">
        <f t="shared" si="29"/>
        <v>0</v>
      </c>
    </row>
    <row r="635" spans="7:31" ht="15">
      <c r="G635" s="15">
        <f t="shared" si="27"/>
        <v>0</v>
      </c>
      <c s="71">
        <f t="shared" si="28"/>
        <v>0</v>
      </c>
      <c s="72"/>
      <c s="36"/>
      <c s="78"/>
      <c s="38"/>
      <c s="36"/>
      <c s="36"/>
      <c s="179"/>
      <c s="78"/>
      <c s="38"/>
      <c s="36"/>
      <c s="38"/>
      <c s="184"/>
      <c s="185"/>
      <c s="36"/>
      <c s="78"/>
      <c s="36"/>
      <c s="36"/>
      <c s="36"/>
      <c s="188"/>
      <c s="36"/>
      <c s="36"/>
      <c s="189"/>
      <c s="15">
        <f t="shared" si="29"/>
        <v>0</v>
      </c>
    </row>
    <row r="636" spans="7:31" ht="15">
      <c r="G636" s="15">
        <f t="shared" si="27"/>
        <v>0</v>
      </c>
      <c s="71">
        <f t="shared" si="28"/>
        <v>0</v>
      </c>
      <c s="72"/>
      <c s="36"/>
      <c s="78"/>
      <c s="38"/>
      <c s="36"/>
      <c s="36"/>
      <c s="179"/>
      <c s="78"/>
      <c s="38"/>
      <c s="36"/>
      <c s="38"/>
      <c s="184"/>
      <c s="185"/>
      <c s="36"/>
      <c s="78"/>
      <c s="36"/>
      <c s="36"/>
      <c s="36"/>
      <c s="188"/>
      <c s="36"/>
      <c s="36"/>
      <c s="189"/>
      <c s="15">
        <f t="shared" si="29"/>
        <v>0</v>
      </c>
    </row>
    <row r="637" spans="7:31" ht="15">
      <c r="G637" s="15">
        <f t="shared" si="27"/>
        <v>0</v>
      </c>
      <c s="71">
        <f t="shared" si="28"/>
        <v>0</v>
      </c>
      <c s="72"/>
      <c s="36"/>
      <c s="78"/>
      <c s="38"/>
      <c s="36"/>
      <c s="36"/>
      <c s="179"/>
      <c s="78"/>
      <c s="38"/>
      <c s="36"/>
      <c s="38"/>
      <c s="184"/>
      <c s="185"/>
      <c s="36"/>
      <c s="78"/>
      <c s="36"/>
      <c s="36"/>
      <c s="36"/>
      <c s="188"/>
      <c s="36"/>
      <c s="36"/>
      <c s="189"/>
      <c s="15">
        <f t="shared" si="29"/>
        <v>0</v>
      </c>
    </row>
    <row r="638" spans="7:31" ht="15">
      <c r="G638" s="15">
        <f t="shared" si="27"/>
        <v>0</v>
      </c>
      <c s="71">
        <f t="shared" si="28"/>
        <v>0</v>
      </c>
      <c s="72"/>
      <c s="36"/>
      <c s="78"/>
      <c s="38"/>
      <c s="36"/>
      <c s="36"/>
      <c s="179"/>
      <c s="78"/>
      <c s="38"/>
      <c s="36"/>
      <c s="38"/>
      <c s="184"/>
      <c s="185"/>
      <c s="36"/>
      <c s="78"/>
      <c s="36"/>
      <c s="36"/>
      <c s="36"/>
      <c s="188"/>
      <c s="36"/>
      <c s="36"/>
      <c s="189"/>
      <c s="15">
        <f t="shared" si="29"/>
        <v>0</v>
      </c>
    </row>
    <row r="639" spans="7:31" ht="15">
      <c r="G639" s="15">
        <f t="shared" si="27"/>
        <v>0</v>
      </c>
      <c s="71">
        <f t="shared" si="28"/>
        <v>0</v>
      </c>
      <c s="72"/>
      <c s="36"/>
      <c s="78"/>
      <c s="38"/>
      <c s="36"/>
      <c s="36"/>
      <c s="179"/>
      <c s="78"/>
      <c s="38"/>
      <c s="36"/>
      <c s="38"/>
      <c s="184"/>
      <c s="185"/>
      <c s="36"/>
      <c s="78"/>
      <c s="36"/>
      <c s="36"/>
      <c s="36"/>
      <c s="188"/>
      <c s="36"/>
      <c s="36"/>
      <c s="189"/>
      <c s="15">
        <f t="shared" si="29"/>
        <v>0</v>
      </c>
    </row>
    <row r="640" spans="7:31" ht="15">
      <c r="G640" s="15">
        <f t="shared" si="27"/>
        <v>0</v>
      </c>
      <c s="71">
        <f t="shared" si="28"/>
        <v>0</v>
      </c>
      <c s="72"/>
      <c s="36"/>
      <c s="78"/>
      <c s="38"/>
      <c s="36"/>
      <c s="36"/>
      <c s="179"/>
      <c s="78"/>
      <c s="38"/>
      <c s="36"/>
      <c s="38"/>
      <c s="184"/>
      <c s="185"/>
      <c s="36"/>
      <c s="78"/>
      <c s="36"/>
      <c s="36"/>
      <c s="36"/>
      <c s="188"/>
      <c s="36"/>
      <c s="36"/>
      <c s="189"/>
      <c s="15">
        <f t="shared" si="29"/>
        <v>0</v>
      </c>
    </row>
    <row r="641" spans="7:31" ht="15">
      <c r="G641" s="15">
        <f t="shared" si="27"/>
        <v>0</v>
      </c>
      <c s="71">
        <f t="shared" si="28"/>
        <v>0</v>
      </c>
      <c s="72"/>
      <c s="36"/>
      <c s="78"/>
      <c s="38"/>
      <c s="36"/>
      <c s="36"/>
      <c s="179"/>
      <c s="78"/>
      <c s="38"/>
      <c s="36"/>
      <c s="38"/>
      <c s="184"/>
      <c s="185"/>
      <c s="36"/>
      <c s="78"/>
      <c s="36"/>
      <c s="36"/>
      <c s="36"/>
      <c s="188"/>
      <c s="36"/>
      <c s="36"/>
      <c s="189"/>
      <c s="15">
        <f t="shared" si="29"/>
        <v>0</v>
      </c>
    </row>
    <row r="642" spans="7:31" ht="15">
      <c r="G642" s="15">
        <f t="shared" si="27"/>
        <v>0</v>
      </c>
      <c s="71">
        <f t="shared" si="28"/>
        <v>0</v>
      </c>
      <c s="72"/>
      <c s="36"/>
      <c s="78"/>
      <c s="38"/>
      <c s="36"/>
      <c s="36"/>
      <c s="179"/>
      <c s="78"/>
      <c s="38"/>
      <c s="36"/>
      <c s="38"/>
      <c s="184"/>
      <c s="185"/>
      <c s="36"/>
      <c s="78"/>
      <c s="36"/>
      <c s="36"/>
      <c s="36"/>
      <c s="188"/>
      <c s="36"/>
      <c s="36"/>
      <c s="189"/>
      <c s="15">
        <f t="shared" si="29"/>
        <v>0</v>
      </c>
    </row>
    <row r="643" spans="7:31" ht="15">
      <c r="G643" s="15">
        <f t="shared" si="27"/>
        <v>0</v>
      </c>
      <c s="71">
        <f t="shared" si="28"/>
        <v>0</v>
      </c>
      <c s="72"/>
      <c s="36"/>
      <c s="78"/>
      <c s="38"/>
      <c s="36"/>
      <c s="36"/>
      <c s="179"/>
      <c s="78"/>
      <c s="38"/>
      <c s="36"/>
      <c s="38"/>
      <c s="184"/>
      <c s="185"/>
      <c s="36"/>
      <c s="78"/>
      <c s="36"/>
      <c s="36"/>
      <c s="36"/>
      <c s="188"/>
      <c s="36"/>
      <c s="36"/>
      <c s="189"/>
      <c s="15">
        <f t="shared" si="29"/>
        <v>0</v>
      </c>
    </row>
    <row r="644" spans="7:31" ht="15">
      <c r="G644" s="15">
        <f t="shared" si="27"/>
        <v>0</v>
      </c>
      <c s="71">
        <f t="shared" si="28"/>
        <v>0</v>
      </c>
      <c s="72"/>
      <c s="36"/>
      <c s="78"/>
      <c s="38"/>
      <c s="36"/>
      <c s="36"/>
      <c s="179"/>
      <c s="78"/>
      <c s="38"/>
      <c s="36"/>
      <c s="38"/>
      <c s="184"/>
      <c s="185"/>
      <c s="36"/>
      <c s="78"/>
      <c s="36"/>
      <c s="36"/>
      <c s="36"/>
      <c s="188"/>
      <c s="36"/>
      <c s="36"/>
      <c s="189"/>
      <c s="15">
        <f t="shared" si="29"/>
        <v>0</v>
      </c>
    </row>
    <row r="645" spans="7:31" ht="15">
      <c r="G645" s="15">
        <f t="shared" si="27"/>
        <v>0</v>
      </c>
      <c s="71">
        <f t="shared" si="28"/>
        <v>0</v>
      </c>
      <c s="72"/>
      <c s="36"/>
      <c s="78"/>
      <c s="38"/>
      <c s="36"/>
      <c s="36"/>
      <c s="179"/>
      <c s="78"/>
      <c s="38"/>
      <c s="36"/>
      <c s="38"/>
      <c s="184"/>
      <c s="185"/>
      <c s="36"/>
      <c s="78"/>
      <c s="36"/>
      <c s="36"/>
      <c s="36"/>
      <c s="188"/>
      <c s="36"/>
      <c s="36"/>
      <c s="189"/>
      <c s="15">
        <f t="shared" si="29"/>
        <v>0</v>
      </c>
    </row>
    <row r="646" spans="7:31" ht="15">
      <c r="G646" s="15">
        <f t="shared" si="27"/>
        <v>0</v>
      </c>
      <c s="71">
        <f t="shared" si="28"/>
        <v>0</v>
      </c>
      <c s="72"/>
      <c s="36"/>
      <c s="78"/>
      <c s="38"/>
      <c s="36"/>
      <c s="36"/>
      <c s="179"/>
      <c s="78"/>
      <c s="38"/>
      <c s="36"/>
      <c s="38"/>
      <c s="184"/>
      <c s="185"/>
      <c s="36"/>
      <c s="78"/>
      <c s="36"/>
      <c s="36"/>
      <c s="36"/>
      <c s="188"/>
      <c s="36"/>
      <c s="36"/>
      <c s="189"/>
      <c s="15">
        <f t="shared" si="29"/>
        <v>0</v>
      </c>
    </row>
    <row r="647" spans="7:31" ht="15">
      <c r="G647" s="15">
        <f t="shared" si="27"/>
        <v>0</v>
      </c>
      <c s="71">
        <f t="shared" si="28"/>
        <v>0</v>
      </c>
      <c s="72"/>
      <c s="36"/>
      <c s="78"/>
      <c s="38"/>
      <c s="36"/>
      <c s="36"/>
      <c s="179"/>
      <c s="78"/>
      <c s="38"/>
      <c s="36"/>
      <c s="38"/>
      <c s="184"/>
      <c s="185"/>
      <c s="36"/>
      <c s="78"/>
      <c s="36"/>
      <c s="36"/>
      <c s="36"/>
      <c s="188"/>
      <c s="36"/>
      <c s="36"/>
      <c s="189"/>
      <c s="15">
        <f t="shared" si="29"/>
        <v>0</v>
      </c>
    </row>
    <row r="648" spans="7:31" ht="15">
      <c r="G648" s="15">
        <f t="shared" si="27"/>
        <v>0</v>
      </c>
      <c s="71">
        <f t="shared" si="28"/>
        <v>0</v>
      </c>
      <c s="72"/>
      <c s="36"/>
      <c s="78"/>
      <c s="38"/>
      <c s="36"/>
      <c s="36"/>
      <c s="179"/>
      <c s="78"/>
      <c s="38"/>
      <c s="36"/>
      <c s="38"/>
      <c s="184"/>
      <c s="185"/>
      <c s="36"/>
      <c s="78"/>
      <c s="36"/>
      <c s="36"/>
      <c s="36"/>
      <c s="188"/>
      <c s="36"/>
      <c s="36"/>
      <c s="189"/>
      <c s="15">
        <f t="shared" si="29"/>
        <v>0</v>
      </c>
    </row>
    <row r="649" spans="7:31" ht="15">
      <c r="G649" s="15">
        <f t="shared" si="27"/>
        <v>0</v>
      </c>
      <c s="71">
        <f t="shared" si="28"/>
        <v>0</v>
      </c>
      <c s="72"/>
      <c s="36"/>
      <c s="78"/>
      <c s="38"/>
      <c s="36"/>
      <c s="36"/>
      <c s="179"/>
      <c s="78"/>
      <c s="38"/>
      <c s="36"/>
      <c s="38"/>
      <c s="184"/>
      <c s="185"/>
      <c s="36"/>
      <c s="78"/>
      <c s="36"/>
      <c s="36"/>
      <c s="36"/>
      <c s="188"/>
      <c s="36"/>
      <c s="36"/>
      <c s="189"/>
      <c s="15">
        <f t="shared" si="29"/>
        <v>0</v>
      </c>
    </row>
    <row r="650" spans="7:31" ht="15">
      <c r="G650" s="15">
        <f t="shared" si="30" ref="G650:G713">IFERROR(IF($E$12=1,(IF(H650&gt;=1,(IF(I650&gt;=$E$10,(IF(I650&lt;=$E$11,H650,0)),0)),0)),0),0)</f>
        <v>0</v>
      </c>
      <c s="71">
        <f t="shared" si="28"/>
        <v>0</v>
      </c>
      <c s="72"/>
      <c s="36"/>
      <c s="78"/>
      <c s="38"/>
      <c s="36"/>
      <c s="36"/>
      <c s="179"/>
      <c s="78"/>
      <c s="38"/>
      <c s="36"/>
      <c s="38"/>
      <c s="184"/>
      <c s="185"/>
      <c s="36"/>
      <c s="78"/>
      <c s="36"/>
      <c s="36"/>
      <c s="36"/>
      <c s="188"/>
      <c s="36"/>
      <c s="36"/>
      <c s="189"/>
      <c s="15">
        <f t="shared" si="29"/>
        <v>0</v>
      </c>
    </row>
    <row r="651" spans="7:31" ht="15">
      <c r="G651" s="15">
        <f t="shared" si="30"/>
        <v>0</v>
      </c>
      <c s="71">
        <f t="shared" si="31" ref="H651:H714">IFERROR(IF(I651&gt;=2000,(IF(LEN(J651)&gt;=3,(IF(LEN(K651)&gt;=2,H650+1,0)),0)),0),0)</f>
        <v>0</v>
      </c>
      <c s="72"/>
      <c s="36"/>
      <c s="78"/>
      <c s="38"/>
      <c s="36"/>
      <c s="36"/>
      <c s="179"/>
      <c s="78"/>
      <c s="38"/>
      <c s="36"/>
      <c s="38"/>
      <c s="184"/>
      <c s="185"/>
      <c s="36"/>
      <c s="78"/>
      <c s="36"/>
      <c s="36"/>
      <c s="36"/>
      <c s="188"/>
      <c s="36"/>
      <c s="36"/>
      <c s="189"/>
      <c s="15">
        <f t="shared" si="32" ref="AE651:AE714">IFERROR(IF(H651&gt;=1,VLOOKUP(J651,$A$1:$B$3,2,0),0),0)</f>
        <v>0</v>
      </c>
    </row>
    <row r="652" spans="7:31" ht="15">
      <c r="G652" s="15">
        <f t="shared" si="30"/>
        <v>0</v>
      </c>
      <c s="71">
        <f t="shared" si="31"/>
        <v>0</v>
      </c>
      <c s="72"/>
      <c s="36"/>
      <c s="78"/>
      <c s="38"/>
      <c s="36"/>
      <c s="36"/>
      <c s="179"/>
      <c s="78"/>
      <c s="38"/>
      <c s="36"/>
      <c s="38"/>
      <c s="184"/>
      <c s="185"/>
      <c s="36"/>
      <c s="78"/>
      <c s="36"/>
      <c s="36"/>
      <c s="36"/>
      <c s="188"/>
      <c s="36"/>
      <c s="36"/>
      <c s="189"/>
      <c s="15">
        <f t="shared" si="32"/>
        <v>0</v>
      </c>
    </row>
    <row r="653" spans="7:31" ht="15">
      <c r="G653" s="15">
        <f t="shared" si="30"/>
        <v>0</v>
      </c>
      <c s="71">
        <f t="shared" si="31"/>
        <v>0</v>
      </c>
      <c s="72"/>
      <c s="36"/>
      <c s="78"/>
      <c s="38"/>
      <c s="36"/>
      <c s="36"/>
      <c s="179"/>
      <c s="78"/>
      <c s="38"/>
      <c s="36"/>
      <c s="38"/>
      <c s="184"/>
      <c s="185"/>
      <c s="36"/>
      <c s="78"/>
      <c s="36"/>
      <c s="36"/>
      <c s="36"/>
      <c s="188"/>
      <c s="36"/>
      <c s="36"/>
      <c s="189"/>
      <c s="15">
        <f t="shared" si="32"/>
        <v>0</v>
      </c>
    </row>
    <row r="654" spans="7:31" ht="15">
      <c r="G654" s="15">
        <f t="shared" si="30"/>
        <v>0</v>
      </c>
      <c s="71">
        <f t="shared" si="31"/>
        <v>0</v>
      </c>
      <c s="72"/>
      <c s="36"/>
      <c s="78"/>
      <c s="38"/>
      <c s="36"/>
      <c s="36"/>
      <c s="179"/>
      <c s="78"/>
      <c s="38"/>
      <c s="36"/>
      <c s="38"/>
      <c s="184"/>
      <c s="185"/>
      <c s="36"/>
      <c s="78"/>
      <c s="36"/>
      <c s="36"/>
      <c s="36"/>
      <c s="188"/>
      <c s="36"/>
      <c s="36"/>
      <c s="189"/>
      <c s="15">
        <f t="shared" si="32"/>
        <v>0</v>
      </c>
    </row>
    <row r="655" spans="7:31" ht="15">
      <c r="G655" s="15">
        <f t="shared" si="30"/>
        <v>0</v>
      </c>
      <c s="71">
        <f t="shared" si="31"/>
        <v>0</v>
      </c>
      <c s="72"/>
      <c s="36"/>
      <c s="78"/>
      <c s="38"/>
      <c s="36"/>
      <c s="36"/>
      <c s="179"/>
      <c s="78"/>
      <c s="38"/>
      <c s="36"/>
      <c s="38"/>
      <c s="184"/>
      <c s="185"/>
      <c s="36"/>
      <c s="78"/>
      <c s="36"/>
      <c s="36"/>
      <c s="36"/>
      <c s="188"/>
      <c s="36"/>
      <c s="36"/>
      <c s="189"/>
      <c s="15">
        <f t="shared" si="32"/>
        <v>0</v>
      </c>
    </row>
    <row r="656" spans="7:31" ht="15">
      <c r="G656" s="15">
        <f t="shared" si="30"/>
        <v>0</v>
      </c>
      <c s="71">
        <f t="shared" si="31"/>
        <v>0</v>
      </c>
      <c s="72"/>
      <c s="36"/>
      <c s="78"/>
      <c s="38"/>
      <c s="36"/>
      <c s="36"/>
      <c s="179"/>
      <c s="78"/>
      <c s="38"/>
      <c s="36"/>
      <c s="38"/>
      <c s="184"/>
      <c s="185"/>
      <c s="36"/>
      <c s="78"/>
      <c s="36"/>
      <c s="36"/>
      <c s="36"/>
      <c s="188"/>
      <c s="36"/>
      <c s="36"/>
      <c s="189"/>
      <c s="15">
        <f t="shared" si="32"/>
        <v>0</v>
      </c>
    </row>
    <row r="657" spans="7:31" ht="15">
      <c r="G657" s="15">
        <f t="shared" si="30"/>
        <v>0</v>
      </c>
      <c s="71">
        <f t="shared" si="31"/>
        <v>0</v>
      </c>
      <c s="72"/>
      <c s="36"/>
      <c s="78"/>
      <c s="38"/>
      <c s="36"/>
      <c s="36"/>
      <c s="179"/>
      <c s="78"/>
      <c s="38"/>
      <c s="36"/>
      <c s="38"/>
      <c s="184"/>
      <c s="185"/>
      <c s="36"/>
      <c s="78"/>
      <c s="36"/>
      <c s="36"/>
      <c s="36"/>
      <c s="188"/>
      <c s="36"/>
      <c s="36"/>
      <c s="189"/>
      <c s="15">
        <f t="shared" si="32"/>
        <v>0</v>
      </c>
    </row>
    <row r="658" spans="7:31" ht="15">
      <c r="G658" s="15">
        <f t="shared" si="30"/>
        <v>0</v>
      </c>
      <c s="71">
        <f t="shared" si="31"/>
        <v>0</v>
      </c>
      <c s="72"/>
      <c s="36"/>
      <c s="78"/>
      <c s="38"/>
      <c s="36"/>
      <c s="36"/>
      <c s="179"/>
      <c s="78"/>
      <c s="38"/>
      <c s="36"/>
      <c s="38"/>
      <c s="184"/>
      <c s="185"/>
      <c s="36"/>
      <c s="78"/>
      <c s="36"/>
      <c s="36"/>
      <c s="36"/>
      <c s="188"/>
      <c s="36"/>
      <c s="36"/>
      <c s="189"/>
      <c s="15">
        <f t="shared" si="32"/>
        <v>0</v>
      </c>
    </row>
    <row r="659" spans="7:31" ht="15">
      <c r="G659" s="15">
        <f t="shared" si="30"/>
        <v>0</v>
      </c>
      <c s="71">
        <f t="shared" si="31"/>
        <v>0</v>
      </c>
      <c s="72"/>
      <c s="36"/>
      <c s="78"/>
      <c s="38"/>
      <c s="36"/>
      <c s="36"/>
      <c s="179"/>
      <c s="78"/>
      <c s="38"/>
      <c s="36"/>
      <c s="38"/>
      <c s="184"/>
      <c s="185"/>
      <c s="36"/>
      <c s="78"/>
      <c s="36"/>
      <c s="36"/>
      <c s="36"/>
      <c s="188"/>
      <c s="36"/>
      <c s="36"/>
      <c s="189"/>
      <c s="15">
        <f t="shared" si="32"/>
        <v>0</v>
      </c>
    </row>
    <row r="660" spans="7:31" ht="15">
      <c r="G660" s="15">
        <f t="shared" si="30"/>
        <v>0</v>
      </c>
      <c s="71">
        <f t="shared" si="31"/>
        <v>0</v>
      </c>
      <c s="72"/>
      <c s="36"/>
      <c s="78"/>
      <c s="38"/>
      <c s="36"/>
      <c s="36"/>
      <c s="179"/>
      <c s="78"/>
      <c s="38"/>
      <c s="36"/>
      <c s="38"/>
      <c s="184"/>
      <c s="185"/>
      <c s="36"/>
      <c s="78"/>
      <c s="36"/>
      <c s="36"/>
      <c s="36"/>
      <c s="188"/>
      <c s="36"/>
      <c s="36"/>
      <c s="189"/>
      <c s="15">
        <f t="shared" si="32"/>
        <v>0</v>
      </c>
    </row>
    <row r="661" spans="7:31" ht="15">
      <c r="G661" s="15">
        <f t="shared" si="30"/>
        <v>0</v>
      </c>
      <c s="71">
        <f t="shared" si="31"/>
        <v>0</v>
      </c>
      <c s="72"/>
      <c s="36"/>
      <c s="78"/>
      <c s="38"/>
      <c s="36"/>
      <c s="36"/>
      <c s="179"/>
      <c s="78"/>
      <c s="38"/>
      <c s="36"/>
      <c s="38"/>
      <c s="184"/>
      <c s="185"/>
      <c s="36"/>
      <c s="78"/>
      <c s="36"/>
      <c s="36"/>
      <c s="36"/>
      <c s="188"/>
      <c s="36"/>
      <c s="36"/>
      <c s="189"/>
      <c s="15">
        <f t="shared" si="32"/>
        <v>0</v>
      </c>
    </row>
    <row r="662" spans="7:31" ht="15">
      <c r="G662" s="15">
        <f t="shared" si="30"/>
        <v>0</v>
      </c>
      <c s="71">
        <f t="shared" si="31"/>
        <v>0</v>
      </c>
      <c s="72"/>
      <c s="36"/>
      <c s="78"/>
      <c s="38"/>
      <c s="36"/>
      <c s="36"/>
      <c s="179"/>
      <c s="78"/>
      <c s="38"/>
      <c s="36"/>
      <c s="38"/>
      <c s="184"/>
      <c s="185"/>
      <c s="36"/>
      <c s="78"/>
      <c s="36"/>
      <c s="36"/>
      <c s="36"/>
      <c s="188"/>
      <c s="36"/>
      <c s="36"/>
      <c s="189"/>
      <c s="15">
        <f t="shared" si="32"/>
        <v>0</v>
      </c>
    </row>
    <row r="663" spans="7:31" ht="15">
      <c r="G663" s="15">
        <f t="shared" si="30"/>
        <v>0</v>
      </c>
      <c s="71">
        <f t="shared" si="31"/>
        <v>0</v>
      </c>
      <c s="72"/>
      <c s="36"/>
      <c s="78"/>
      <c s="38"/>
      <c s="36"/>
      <c s="36"/>
      <c s="179"/>
      <c s="78"/>
      <c s="38"/>
      <c s="36"/>
      <c s="38"/>
      <c s="184"/>
      <c s="185"/>
      <c s="36"/>
      <c s="78"/>
      <c s="36"/>
      <c s="36"/>
      <c s="36"/>
      <c s="188"/>
      <c s="36"/>
      <c s="36"/>
      <c s="189"/>
      <c s="15">
        <f t="shared" si="32"/>
        <v>0</v>
      </c>
    </row>
    <row r="664" spans="7:31" ht="15">
      <c r="G664" s="15">
        <f t="shared" si="30"/>
        <v>0</v>
      </c>
      <c s="71">
        <f t="shared" si="31"/>
        <v>0</v>
      </c>
      <c s="72"/>
      <c s="36"/>
      <c s="78"/>
      <c s="38"/>
      <c s="36"/>
      <c s="36"/>
      <c s="179"/>
      <c s="78"/>
      <c s="38"/>
      <c s="36"/>
      <c s="38"/>
      <c s="184"/>
      <c s="185"/>
      <c s="36"/>
      <c s="78"/>
      <c s="36"/>
      <c s="36"/>
      <c s="36"/>
      <c s="188"/>
      <c s="36"/>
      <c s="36"/>
      <c s="189"/>
      <c s="15">
        <f t="shared" si="32"/>
        <v>0</v>
      </c>
    </row>
    <row r="665" spans="7:31" ht="15">
      <c r="G665" s="15">
        <f t="shared" si="30"/>
        <v>0</v>
      </c>
      <c s="71">
        <f t="shared" si="31"/>
        <v>0</v>
      </c>
      <c s="72"/>
      <c s="36"/>
      <c s="78"/>
      <c s="38"/>
      <c s="36"/>
      <c s="36"/>
      <c s="179"/>
      <c s="78"/>
      <c s="38"/>
      <c s="36"/>
      <c s="38"/>
      <c s="184"/>
      <c s="185"/>
      <c s="36"/>
      <c s="78"/>
      <c s="36"/>
      <c s="36"/>
      <c s="36"/>
      <c s="188"/>
      <c s="36"/>
      <c s="36"/>
      <c s="189"/>
      <c s="15">
        <f t="shared" si="32"/>
        <v>0</v>
      </c>
    </row>
    <row r="666" spans="7:31" ht="15">
      <c r="G666" s="15">
        <f t="shared" si="30"/>
        <v>0</v>
      </c>
      <c s="71">
        <f t="shared" si="31"/>
        <v>0</v>
      </c>
      <c s="72"/>
      <c s="36"/>
      <c s="78"/>
      <c s="38"/>
      <c s="36"/>
      <c s="36"/>
      <c s="179"/>
      <c s="78"/>
      <c s="38"/>
      <c s="36"/>
      <c s="38"/>
      <c s="184"/>
      <c s="185"/>
      <c s="36"/>
      <c s="78"/>
      <c s="36"/>
      <c s="36"/>
      <c s="36"/>
      <c s="188"/>
      <c s="36"/>
      <c s="36"/>
      <c s="189"/>
      <c s="15">
        <f t="shared" si="32"/>
        <v>0</v>
      </c>
    </row>
    <row r="667" spans="7:31" ht="15">
      <c r="G667" s="15">
        <f t="shared" si="30"/>
        <v>0</v>
      </c>
      <c s="71">
        <f t="shared" si="31"/>
        <v>0</v>
      </c>
      <c s="72"/>
      <c s="36"/>
      <c s="78"/>
      <c s="38"/>
      <c s="36"/>
      <c s="36"/>
      <c s="179"/>
      <c s="78"/>
      <c s="38"/>
      <c s="36"/>
      <c s="38"/>
      <c s="184"/>
      <c s="185"/>
      <c s="36"/>
      <c s="78"/>
      <c s="36"/>
      <c s="36"/>
      <c s="36"/>
      <c s="188"/>
      <c s="36"/>
      <c s="36"/>
      <c s="189"/>
      <c s="15">
        <f t="shared" si="32"/>
        <v>0</v>
      </c>
    </row>
    <row r="668" spans="7:31" ht="15">
      <c r="G668" s="15">
        <f t="shared" si="30"/>
        <v>0</v>
      </c>
      <c s="71">
        <f t="shared" si="31"/>
        <v>0</v>
      </c>
      <c s="72"/>
      <c s="36"/>
      <c s="78"/>
      <c s="38"/>
      <c s="36"/>
      <c s="36"/>
      <c s="179"/>
      <c s="78"/>
      <c s="38"/>
      <c s="36"/>
      <c s="38"/>
      <c s="184"/>
      <c s="185"/>
      <c s="36"/>
      <c s="78"/>
      <c s="36"/>
      <c s="36"/>
      <c s="36"/>
      <c s="188"/>
      <c s="36"/>
      <c s="36"/>
      <c s="189"/>
      <c s="15">
        <f t="shared" si="32"/>
        <v>0</v>
      </c>
    </row>
    <row r="669" spans="7:31" ht="15">
      <c r="G669" s="15">
        <f t="shared" si="30"/>
        <v>0</v>
      </c>
      <c s="71">
        <f t="shared" si="31"/>
        <v>0</v>
      </c>
      <c s="72"/>
      <c s="36"/>
      <c s="78"/>
      <c s="38"/>
      <c s="36"/>
      <c s="36"/>
      <c s="179"/>
      <c s="78"/>
      <c s="38"/>
      <c s="36"/>
      <c s="38"/>
      <c s="184"/>
      <c s="185"/>
      <c s="36"/>
      <c s="78"/>
      <c s="36"/>
      <c s="36"/>
      <c s="36"/>
      <c s="188"/>
      <c s="36"/>
      <c s="36"/>
      <c s="189"/>
      <c s="15">
        <f t="shared" si="32"/>
        <v>0</v>
      </c>
    </row>
    <row r="670" spans="7:31" ht="15">
      <c r="G670" s="15">
        <f t="shared" si="30"/>
        <v>0</v>
      </c>
      <c s="71">
        <f t="shared" si="31"/>
        <v>0</v>
      </c>
      <c s="72"/>
      <c s="36"/>
      <c s="78"/>
      <c s="38"/>
      <c s="36"/>
      <c s="36"/>
      <c s="179"/>
      <c s="78"/>
      <c s="38"/>
      <c s="36"/>
      <c s="38"/>
      <c s="184"/>
      <c s="185"/>
      <c s="36"/>
      <c s="78"/>
      <c s="36"/>
      <c s="36"/>
      <c s="36"/>
      <c s="188"/>
      <c s="36"/>
      <c s="36"/>
      <c s="189"/>
      <c s="15">
        <f t="shared" si="32"/>
        <v>0</v>
      </c>
    </row>
    <row r="671" spans="7:31" ht="15">
      <c r="G671" s="15">
        <f t="shared" si="30"/>
        <v>0</v>
      </c>
      <c s="71">
        <f t="shared" si="31"/>
        <v>0</v>
      </c>
      <c s="72"/>
      <c s="36"/>
      <c s="78"/>
      <c s="38"/>
      <c s="36"/>
      <c s="36"/>
      <c s="179"/>
      <c s="78"/>
      <c s="38"/>
      <c s="36"/>
      <c s="38"/>
      <c s="184"/>
      <c s="185"/>
      <c s="36"/>
      <c s="78"/>
      <c s="36"/>
      <c s="36"/>
      <c s="36"/>
      <c s="188"/>
      <c s="36"/>
      <c s="36"/>
      <c s="189"/>
      <c s="15">
        <f t="shared" si="32"/>
        <v>0</v>
      </c>
    </row>
    <row r="672" spans="7:31" ht="15">
      <c r="G672" s="15">
        <f t="shared" si="30"/>
        <v>0</v>
      </c>
      <c s="71">
        <f t="shared" si="31"/>
        <v>0</v>
      </c>
      <c s="72"/>
      <c s="36"/>
      <c s="78"/>
      <c s="38"/>
      <c s="36"/>
      <c s="36"/>
      <c s="179"/>
      <c s="78"/>
      <c s="38"/>
      <c s="36"/>
      <c s="38"/>
      <c s="184"/>
      <c s="185"/>
      <c s="36"/>
      <c s="78"/>
      <c s="36"/>
      <c s="36"/>
      <c s="36"/>
      <c s="188"/>
      <c s="36"/>
      <c s="36"/>
      <c s="189"/>
      <c s="15">
        <f t="shared" si="32"/>
        <v>0</v>
      </c>
    </row>
    <row r="673" spans="7:31" ht="15">
      <c r="G673" s="15">
        <f t="shared" si="30"/>
        <v>0</v>
      </c>
      <c s="71">
        <f t="shared" si="31"/>
        <v>0</v>
      </c>
      <c s="72"/>
      <c s="36"/>
      <c s="78"/>
      <c s="38"/>
      <c s="36"/>
      <c s="36"/>
      <c s="179"/>
      <c s="78"/>
      <c s="38"/>
      <c s="36"/>
      <c s="38"/>
      <c s="184"/>
      <c s="185"/>
      <c s="36"/>
      <c s="78"/>
      <c s="36"/>
      <c s="36"/>
      <c s="36"/>
      <c s="188"/>
      <c s="36"/>
      <c s="36"/>
      <c s="189"/>
      <c s="15">
        <f t="shared" si="32"/>
        <v>0</v>
      </c>
    </row>
    <row r="674" spans="7:31" ht="15">
      <c r="G674" s="15">
        <f t="shared" si="30"/>
        <v>0</v>
      </c>
      <c s="71">
        <f t="shared" si="31"/>
        <v>0</v>
      </c>
      <c s="72"/>
      <c s="36"/>
      <c s="78"/>
      <c s="38"/>
      <c s="36"/>
      <c s="36"/>
      <c s="179"/>
      <c s="78"/>
      <c s="38"/>
      <c s="36"/>
      <c s="38"/>
      <c s="184"/>
      <c s="185"/>
      <c s="36"/>
      <c s="78"/>
      <c s="36"/>
      <c s="36"/>
      <c s="36"/>
      <c s="188"/>
      <c s="36"/>
      <c s="36"/>
      <c s="189"/>
      <c s="15">
        <f t="shared" si="32"/>
        <v>0</v>
      </c>
    </row>
    <row r="675" spans="7:31" ht="15">
      <c r="G675" s="15">
        <f t="shared" si="30"/>
        <v>0</v>
      </c>
      <c s="71">
        <f t="shared" si="31"/>
        <v>0</v>
      </c>
      <c s="72"/>
      <c s="36"/>
      <c s="78"/>
      <c s="38"/>
      <c s="36"/>
      <c s="36"/>
      <c s="179"/>
      <c s="78"/>
      <c s="38"/>
      <c s="36"/>
      <c s="38"/>
      <c s="184"/>
      <c s="185"/>
      <c s="36"/>
      <c s="78"/>
      <c s="36"/>
      <c s="36"/>
      <c s="36"/>
      <c s="188"/>
      <c s="36"/>
      <c s="36"/>
      <c s="189"/>
      <c s="15">
        <f t="shared" si="32"/>
        <v>0</v>
      </c>
    </row>
    <row r="676" spans="7:31" ht="15">
      <c r="G676" s="15">
        <f t="shared" si="30"/>
        <v>0</v>
      </c>
      <c s="71">
        <f t="shared" si="31"/>
        <v>0</v>
      </c>
      <c s="72"/>
      <c s="36"/>
      <c s="78"/>
      <c s="38"/>
      <c s="36"/>
      <c s="36"/>
      <c s="179"/>
      <c s="78"/>
      <c s="38"/>
      <c s="36"/>
      <c s="38"/>
      <c s="184"/>
      <c s="185"/>
      <c s="36"/>
      <c s="78"/>
      <c s="36"/>
      <c s="36"/>
      <c s="36"/>
      <c s="188"/>
      <c s="36"/>
      <c s="36"/>
      <c s="189"/>
      <c s="15">
        <f t="shared" si="32"/>
        <v>0</v>
      </c>
    </row>
    <row r="677" spans="7:31" ht="15">
      <c r="G677" s="15">
        <f t="shared" si="30"/>
        <v>0</v>
      </c>
      <c s="71">
        <f t="shared" si="31"/>
        <v>0</v>
      </c>
      <c s="72"/>
      <c s="36"/>
      <c s="78"/>
      <c s="38"/>
      <c s="36"/>
      <c s="36"/>
      <c s="179"/>
      <c s="78"/>
      <c s="38"/>
      <c s="36"/>
      <c s="38"/>
      <c s="184"/>
      <c s="185"/>
      <c s="36"/>
      <c s="78"/>
      <c s="36"/>
      <c s="36"/>
      <c s="36"/>
      <c s="188"/>
      <c s="36"/>
      <c s="36"/>
      <c s="189"/>
      <c s="15">
        <f t="shared" si="32"/>
        <v>0</v>
      </c>
    </row>
    <row r="678" spans="7:31" ht="15">
      <c r="G678" s="15">
        <f t="shared" si="30"/>
        <v>0</v>
      </c>
      <c s="71">
        <f t="shared" si="31"/>
        <v>0</v>
      </c>
      <c s="72"/>
      <c s="36"/>
      <c s="78"/>
      <c s="38"/>
      <c s="36"/>
      <c s="36"/>
      <c s="179"/>
      <c s="78"/>
      <c s="38"/>
      <c s="36"/>
      <c s="38"/>
      <c s="184"/>
      <c s="185"/>
      <c s="36"/>
      <c s="78"/>
      <c s="36"/>
      <c s="36"/>
      <c s="36"/>
      <c s="188"/>
      <c s="36"/>
      <c s="36"/>
      <c s="189"/>
      <c s="15">
        <f t="shared" si="32"/>
        <v>0</v>
      </c>
    </row>
    <row r="679" spans="7:31" ht="15">
      <c r="G679" s="15">
        <f t="shared" si="30"/>
        <v>0</v>
      </c>
      <c s="71">
        <f t="shared" si="31"/>
        <v>0</v>
      </c>
      <c s="72"/>
      <c s="36"/>
      <c s="78"/>
      <c s="38"/>
      <c s="36"/>
      <c s="36"/>
      <c s="179"/>
      <c s="78"/>
      <c s="38"/>
      <c s="36"/>
      <c s="38"/>
      <c s="184"/>
      <c s="185"/>
      <c s="36"/>
      <c s="78"/>
      <c s="36"/>
      <c s="36"/>
      <c s="36"/>
      <c s="188"/>
      <c s="36"/>
      <c s="36"/>
      <c s="189"/>
      <c s="15">
        <f t="shared" si="32"/>
        <v>0</v>
      </c>
    </row>
    <row r="680" spans="7:31" ht="15">
      <c r="G680" s="15">
        <f t="shared" si="30"/>
        <v>0</v>
      </c>
      <c s="71">
        <f t="shared" si="31"/>
        <v>0</v>
      </c>
      <c s="72"/>
      <c s="36"/>
      <c s="78"/>
      <c s="38"/>
      <c s="36"/>
      <c s="36"/>
      <c s="179"/>
      <c s="78"/>
      <c s="38"/>
      <c s="36"/>
      <c s="38"/>
      <c s="184"/>
      <c s="185"/>
      <c s="36"/>
      <c s="78"/>
      <c s="36"/>
      <c s="36"/>
      <c s="36"/>
      <c s="188"/>
      <c s="36"/>
      <c s="36"/>
      <c s="189"/>
      <c s="15">
        <f t="shared" si="32"/>
        <v>0</v>
      </c>
    </row>
    <row r="681" spans="7:31" ht="15">
      <c r="G681" s="15">
        <f t="shared" si="30"/>
        <v>0</v>
      </c>
      <c s="71">
        <f t="shared" si="31"/>
        <v>0</v>
      </c>
      <c s="72"/>
      <c s="36"/>
      <c s="78"/>
      <c s="38"/>
      <c s="36"/>
      <c s="36"/>
      <c s="179"/>
      <c s="78"/>
      <c s="38"/>
      <c s="36"/>
      <c s="38"/>
      <c s="184"/>
      <c s="185"/>
      <c s="36"/>
      <c s="78"/>
      <c s="36"/>
      <c s="36"/>
      <c s="36"/>
      <c s="188"/>
      <c s="36"/>
      <c s="36"/>
      <c s="189"/>
      <c s="15">
        <f t="shared" si="32"/>
        <v>0</v>
      </c>
    </row>
    <row r="682" spans="7:31" ht="15">
      <c r="G682" s="15">
        <f t="shared" si="30"/>
        <v>0</v>
      </c>
      <c s="71">
        <f t="shared" si="31"/>
        <v>0</v>
      </c>
      <c s="72"/>
      <c s="36"/>
      <c s="78"/>
      <c s="38"/>
      <c s="36"/>
      <c s="36"/>
      <c s="179"/>
      <c s="78"/>
      <c s="38"/>
      <c s="36"/>
      <c s="38"/>
      <c s="184"/>
      <c s="185"/>
      <c s="36"/>
      <c s="78"/>
      <c s="36"/>
      <c s="36"/>
      <c s="36"/>
      <c s="188"/>
      <c s="36"/>
      <c s="36"/>
      <c s="189"/>
      <c s="15">
        <f t="shared" si="32"/>
        <v>0</v>
      </c>
    </row>
    <row r="683" spans="7:31" ht="15">
      <c r="G683" s="15">
        <f t="shared" si="30"/>
        <v>0</v>
      </c>
      <c s="71">
        <f t="shared" si="31"/>
        <v>0</v>
      </c>
      <c s="72"/>
      <c s="36"/>
      <c s="78"/>
      <c s="38"/>
      <c s="36"/>
      <c s="36"/>
      <c s="179"/>
      <c s="78"/>
      <c s="38"/>
      <c s="36"/>
      <c s="38"/>
      <c s="184"/>
      <c s="185"/>
      <c s="36"/>
      <c s="78"/>
      <c s="36"/>
      <c s="36"/>
      <c s="36"/>
      <c s="188"/>
      <c s="36"/>
      <c s="36"/>
      <c s="189"/>
      <c s="15">
        <f t="shared" si="32"/>
        <v>0</v>
      </c>
    </row>
    <row r="684" spans="7:31" ht="15">
      <c r="G684" s="15">
        <f t="shared" si="30"/>
        <v>0</v>
      </c>
      <c s="71">
        <f t="shared" si="31"/>
        <v>0</v>
      </c>
      <c s="72"/>
      <c s="36"/>
      <c s="78"/>
      <c s="38"/>
      <c s="36"/>
      <c s="36"/>
      <c s="179"/>
      <c s="78"/>
      <c s="38"/>
      <c s="36"/>
      <c s="38"/>
      <c s="184"/>
      <c s="185"/>
      <c s="36"/>
      <c s="78"/>
      <c s="36"/>
      <c s="36"/>
      <c s="36"/>
      <c s="188"/>
      <c s="36"/>
      <c s="36"/>
      <c s="189"/>
      <c s="15">
        <f t="shared" si="32"/>
        <v>0</v>
      </c>
    </row>
    <row r="685" spans="7:31" ht="15">
      <c r="G685" s="15">
        <f t="shared" si="30"/>
        <v>0</v>
      </c>
      <c s="71">
        <f t="shared" si="31"/>
        <v>0</v>
      </c>
      <c s="72"/>
      <c s="36"/>
      <c s="78"/>
      <c s="38"/>
      <c s="36"/>
      <c s="36"/>
      <c s="179"/>
      <c s="78"/>
      <c s="38"/>
      <c s="36"/>
      <c s="38"/>
      <c s="184"/>
      <c s="185"/>
      <c s="36"/>
      <c s="78"/>
      <c s="36"/>
      <c s="36"/>
      <c s="36"/>
      <c s="188"/>
      <c s="36"/>
      <c s="36"/>
      <c s="189"/>
      <c s="15">
        <f t="shared" si="32"/>
        <v>0</v>
      </c>
    </row>
    <row r="686" spans="7:31" ht="15">
      <c r="G686" s="15">
        <f t="shared" si="30"/>
        <v>0</v>
      </c>
      <c s="71">
        <f t="shared" si="31"/>
        <v>0</v>
      </c>
      <c s="72"/>
      <c s="36"/>
      <c s="78"/>
      <c s="38"/>
      <c s="36"/>
      <c s="36"/>
      <c s="179"/>
      <c s="78"/>
      <c s="38"/>
      <c s="36"/>
      <c s="38"/>
      <c s="184"/>
      <c s="185"/>
      <c s="36"/>
      <c s="78"/>
      <c s="36"/>
      <c s="36"/>
      <c s="36"/>
      <c s="188"/>
      <c s="36"/>
      <c s="36"/>
      <c s="189"/>
      <c s="15">
        <f t="shared" si="32"/>
        <v>0</v>
      </c>
    </row>
    <row r="687" spans="7:31" ht="15">
      <c r="G687" s="15">
        <f t="shared" si="30"/>
        <v>0</v>
      </c>
      <c s="71">
        <f t="shared" si="31"/>
        <v>0</v>
      </c>
      <c s="72"/>
      <c s="36"/>
      <c s="78"/>
      <c s="38"/>
      <c s="36"/>
      <c s="36"/>
      <c s="179"/>
      <c s="78"/>
      <c s="38"/>
      <c s="36"/>
      <c s="38"/>
      <c s="184"/>
      <c s="185"/>
      <c s="36"/>
      <c s="78"/>
      <c s="36"/>
      <c s="36"/>
      <c s="36"/>
      <c s="188"/>
      <c s="36"/>
      <c s="36"/>
      <c s="189"/>
      <c s="15">
        <f t="shared" si="32"/>
        <v>0</v>
      </c>
    </row>
    <row r="688" spans="7:31" ht="15">
      <c r="G688" s="15">
        <f t="shared" si="30"/>
        <v>0</v>
      </c>
      <c s="71">
        <f t="shared" si="31"/>
        <v>0</v>
      </c>
      <c s="72"/>
      <c s="36"/>
      <c s="78"/>
      <c s="38"/>
      <c s="36"/>
      <c s="36"/>
      <c s="179"/>
      <c s="78"/>
      <c s="38"/>
      <c s="36"/>
      <c s="38"/>
      <c s="184"/>
      <c s="185"/>
      <c s="36"/>
      <c s="78"/>
      <c s="36"/>
      <c s="36"/>
      <c s="36"/>
      <c s="188"/>
      <c s="36"/>
      <c s="36"/>
      <c s="189"/>
      <c s="15">
        <f t="shared" si="32"/>
        <v>0</v>
      </c>
    </row>
    <row r="689" spans="7:31" ht="15">
      <c r="G689" s="15">
        <f t="shared" si="30"/>
        <v>0</v>
      </c>
      <c s="71">
        <f t="shared" si="31"/>
        <v>0</v>
      </c>
      <c s="72"/>
      <c s="36"/>
      <c s="78"/>
      <c s="38"/>
      <c s="36"/>
      <c s="36"/>
      <c s="179"/>
      <c s="78"/>
      <c s="38"/>
      <c s="36"/>
      <c s="38"/>
      <c s="184"/>
      <c s="185"/>
      <c s="36"/>
      <c s="78"/>
      <c s="36"/>
      <c s="36"/>
      <c s="36"/>
      <c s="188"/>
      <c s="36"/>
      <c s="36"/>
      <c s="189"/>
      <c s="15">
        <f t="shared" si="32"/>
        <v>0</v>
      </c>
    </row>
    <row r="690" spans="7:31" ht="15">
      <c r="G690" s="15">
        <f t="shared" si="30"/>
        <v>0</v>
      </c>
      <c s="71">
        <f t="shared" si="31"/>
        <v>0</v>
      </c>
      <c s="72"/>
      <c s="36"/>
      <c s="78"/>
      <c s="38"/>
      <c s="36"/>
      <c s="36"/>
      <c s="179"/>
      <c s="78"/>
      <c s="38"/>
      <c s="36"/>
      <c s="38"/>
      <c s="184"/>
      <c s="185"/>
      <c s="36"/>
      <c s="78"/>
      <c s="36"/>
      <c s="36"/>
      <c s="36"/>
      <c s="188"/>
      <c s="36"/>
      <c s="36"/>
      <c s="189"/>
      <c s="15">
        <f t="shared" si="32"/>
        <v>0</v>
      </c>
    </row>
    <row r="691" spans="7:31" ht="15">
      <c r="G691" s="15">
        <f t="shared" si="30"/>
        <v>0</v>
      </c>
      <c s="71">
        <f t="shared" si="31"/>
        <v>0</v>
      </c>
      <c s="72"/>
      <c s="36"/>
      <c s="78"/>
      <c s="38"/>
      <c s="36"/>
      <c s="36"/>
      <c s="179"/>
      <c s="78"/>
      <c s="38"/>
      <c s="36"/>
      <c s="38"/>
      <c s="184"/>
      <c s="185"/>
      <c s="36"/>
      <c s="78"/>
      <c s="36"/>
      <c s="36"/>
      <c s="36"/>
      <c s="188"/>
      <c s="36"/>
      <c s="36"/>
      <c s="189"/>
      <c s="15">
        <f t="shared" si="32"/>
        <v>0</v>
      </c>
    </row>
    <row r="692" spans="7:31" ht="15">
      <c r="G692" s="15">
        <f t="shared" si="30"/>
        <v>0</v>
      </c>
      <c s="71">
        <f t="shared" si="31"/>
        <v>0</v>
      </c>
      <c s="72"/>
      <c s="36"/>
      <c s="78"/>
      <c s="38"/>
      <c s="36"/>
      <c s="36"/>
      <c s="179"/>
      <c s="78"/>
      <c s="38"/>
      <c s="36"/>
      <c s="38"/>
      <c s="184"/>
      <c s="185"/>
      <c s="36"/>
      <c s="78"/>
      <c s="36"/>
      <c s="36"/>
      <c s="36"/>
      <c s="188"/>
      <c s="36"/>
      <c s="36"/>
      <c s="189"/>
      <c s="15">
        <f t="shared" si="32"/>
        <v>0</v>
      </c>
    </row>
    <row r="693" spans="7:31" ht="15">
      <c r="G693" s="15">
        <f t="shared" si="30"/>
        <v>0</v>
      </c>
      <c s="71">
        <f t="shared" si="31"/>
        <v>0</v>
      </c>
      <c s="72"/>
      <c s="36"/>
      <c s="78"/>
      <c s="38"/>
      <c s="36"/>
      <c s="36"/>
      <c s="179"/>
      <c s="78"/>
      <c s="38"/>
      <c s="36"/>
      <c s="38"/>
      <c s="184"/>
      <c s="185"/>
      <c s="36"/>
      <c s="78"/>
      <c s="36"/>
      <c s="36"/>
      <c s="36"/>
      <c s="188"/>
      <c s="36"/>
      <c s="36"/>
      <c s="189"/>
      <c s="15">
        <f t="shared" si="32"/>
        <v>0</v>
      </c>
    </row>
    <row r="694" spans="7:31" ht="15">
      <c r="G694" s="15">
        <f t="shared" si="30"/>
        <v>0</v>
      </c>
      <c s="71">
        <f t="shared" si="31"/>
        <v>0</v>
      </c>
      <c s="72"/>
      <c s="36"/>
      <c s="78"/>
      <c s="38"/>
      <c s="36"/>
      <c s="36"/>
      <c s="179"/>
      <c s="78"/>
      <c s="38"/>
      <c s="36"/>
      <c s="38"/>
      <c s="184"/>
      <c s="185"/>
      <c s="36"/>
      <c s="78"/>
      <c s="36"/>
      <c s="36"/>
      <c s="36"/>
      <c s="188"/>
      <c s="36"/>
      <c s="36"/>
      <c s="189"/>
      <c s="15">
        <f t="shared" si="32"/>
        <v>0</v>
      </c>
    </row>
    <row r="695" spans="7:31" ht="15">
      <c r="G695" s="15">
        <f t="shared" si="30"/>
        <v>0</v>
      </c>
      <c s="71">
        <f t="shared" si="31"/>
        <v>0</v>
      </c>
      <c s="72"/>
      <c s="36"/>
      <c s="78"/>
      <c s="38"/>
      <c s="36"/>
      <c s="36"/>
      <c s="179"/>
      <c s="78"/>
      <c s="38"/>
      <c s="36"/>
      <c s="38"/>
      <c s="184"/>
      <c s="185"/>
      <c s="36"/>
      <c s="78"/>
      <c s="36"/>
      <c s="36"/>
      <c s="36"/>
      <c s="188"/>
      <c s="36"/>
      <c s="36"/>
      <c s="189"/>
      <c s="15">
        <f t="shared" si="32"/>
        <v>0</v>
      </c>
    </row>
    <row r="696" spans="7:31" ht="15">
      <c r="G696" s="15">
        <f t="shared" si="30"/>
        <v>0</v>
      </c>
      <c s="71">
        <f t="shared" si="31"/>
        <v>0</v>
      </c>
      <c s="72"/>
      <c s="36"/>
      <c s="78"/>
      <c s="38"/>
      <c s="36"/>
      <c s="36"/>
      <c s="179"/>
      <c s="78"/>
      <c s="38"/>
      <c s="36"/>
      <c s="38"/>
      <c s="184"/>
      <c s="185"/>
      <c s="36"/>
      <c s="78"/>
      <c s="36"/>
      <c s="36"/>
      <c s="36"/>
      <c s="188"/>
      <c s="36"/>
      <c s="36"/>
      <c s="189"/>
      <c s="15">
        <f t="shared" si="32"/>
        <v>0</v>
      </c>
    </row>
    <row r="697" spans="7:31" ht="15">
      <c r="G697" s="15">
        <f t="shared" si="30"/>
        <v>0</v>
      </c>
      <c s="71">
        <f t="shared" si="31"/>
        <v>0</v>
      </c>
      <c s="72"/>
      <c s="36"/>
      <c s="78"/>
      <c s="38"/>
      <c s="36"/>
      <c s="36"/>
      <c s="179"/>
      <c s="78"/>
      <c s="38"/>
      <c s="36"/>
      <c s="38"/>
      <c s="184"/>
      <c s="185"/>
      <c s="36"/>
      <c s="78"/>
      <c s="36"/>
      <c s="36"/>
      <c s="36"/>
      <c s="188"/>
      <c s="36"/>
      <c s="36"/>
      <c s="189"/>
      <c s="15">
        <f t="shared" si="32"/>
        <v>0</v>
      </c>
    </row>
    <row r="698" spans="7:31" ht="15">
      <c r="G698" s="15">
        <f t="shared" si="30"/>
        <v>0</v>
      </c>
      <c s="71">
        <f t="shared" si="31"/>
        <v>0</v>
      </c>
      <c s="72"/>
      <c s="36"/>
      <c s="78"/>
      <c s="38"/>
      <c s="36"/>
      <c s="36"/>
      <c s="179"/>
      <c s="78"/>
      <c s="38"/>
      <c s="36"/>
      <c s="38"/>
      <c s="184"/>
      <c s="185"/>
      <c s="36"/>
      <c s="78"/>
      <c s="36"/>
      <c s="36"/>
      <c s="36"/>
      <c s="188"/>
      <c s="36"/>
      <c s="36"/>
      <c s="189"/>
      <c s="15">
        <f t="shared" si="32"/>
        <v>0</v>
      </c>
    </row>
    <row r="699" spans="7:31" ht="15">
      <c r="G699" s="15">
        <f t="shared" si="30"/>
        <v>0</v>
      </c>
      <c s="71">
        <f t="shared" si="31"/>
        <v>0</v>
      </c>
      <c s="72"/>
      <c s="36"/>
      <c s="78"/>
      <c s="38"/>
      <c s="36"/>
      <c s="36"/>
      <c s="179"/>
      <c s="78"/>
      <c s="38"/>
      <c s="36"/>
      <c s="38"/>
      <c s="184"/>
      <c s="185"/>
      <c s="36"/>
      <c s="78"/>
      <c s="36"/>
      <c s="36"/>
      <c s="36"/>
      <c s="188"/>
      <c s="36"/>
      <c s="36"/>
      <c s="189"/>
      <c s="15">
        <f t="shared" si="32"/>
        <v>0</v>
      </c>
    </row>
    <row r="700" spans="7:31" ht="15">
      <c r="G700" s="15">
        <f t="shared" si="30"/>
        <v>0</v>
      </c>
      <c s="71">
        <f t="shared" si="31"/>
        <v>0</v>
      </c>
      <c s="72"/>
      <c s="36"/>
      <c s="78"/>
      <c s="38"/>
      <c s="36"/>
      <c s="36"/>
      <c s="179"/>
      <c s="78"/>
      <c s="38"/>
      <c s="36"/>
      <c s="38"/>
      <c s="184"/>
      <c s="185"/>
      <c s="36"/>
      <c s="78"/>
      <c s="36"/>
      <c s="36"/>
      <c s="36"/>
      <c s="188"/>
      <c s="36"/>
      <c s="36"/>
      <c s="189"/>
      <c s="15">
        <f t="shared" si="32"/>
        <v>0</v>
      </c>
    </row>
    <row r="701" spans="7:31" ht="15" hidden="1">
      <c r="G701" s="15">
        <f t="shared" si="30"/>
        <v>0</v>
      </c>
      <c s="71">
        <f t="shared" si="31"/>
        <v>0</v>
      </c>
      <c s="72"/>
      <c s="36"/>
      <c s="78"/>
      <c s="38"/>
      <c s="36"/>
      <c s="36"/>
      <c s="179"/>
      <c s="78"/>
      <c s="38"/>
      <c s="36"/>
      <c s="38"/>
      <c s="184"/>
      <c s="185"/>
      <c s="36"/>
      <c s="78"/>
      <c s="36"/>
      <c s="36"/>
      <c s="36"/>
      <c s="188"/>
      <c s="36"/>
      <c s="36"/>
      <c s="189"/>
      <c s="15">
        <f t="shared" si="32"/>
        <v>0</v>
      </c>
    </row>
    <row r="702" spans="7:31" ht="15" hidden="1">
      <c r="G702" s="15">
        <f t="shared" si="30"/>
        <v>0</v>
      </c>
      <c s="71">
        <f t="shared" si="31"/>
        <v>0</v>
      </c>
      <c s="72"/>
      <c s="36"/>
      <c s="78"/>
      <c s="38"/>
      <c s="36"/>
      <c s="36"/>
      <c s="179"/>
      <c s="78"/>
      <c s="38"/>
      <c s="36"/>
      <c s="38"/>
      <c s="184"/>
      <c s="185"/>
      <c s="36"/>
      <c s="78"/>
      <c s="36"/>
      <c s="36"/>
      <c s="36"/>
      <c s="188"/>
      <c s="36"/>
      <c s="36"/>
      <c s="189"/>
      <c s="15">
        <f t="shared" si="32"/>
        <v>0</v>
      </c>
    </row>
    <row r="703" spans="7:31" ht="15" hidden="1">
      <c r="G703" s="15">
        <f t="shared" si="30"/>
        <v>0</v>
      </c>
      <c s="71">
        <f t="shared" si="31"/>
        <v>0</v>
      </c>
      <c s="72"/>
      <c s="36"/>
      <c s="78"/>
      <c s="38"/>
      <c s="36"/>
      <c s="36"/>
      <c s="179"/>
      <c s="78"/>
      <c s="38"/>
      <c s="36"/>
      <c s="38"/>
      <c s="184"/>
      <c s="185"/>
      <c s="36"/>
      <c s="78"/>
      <c s="36"/>
      <c s="36"/>
      <c s="36"/>
      <c s="188"/>
      <c s="36"/>
      <c s="36"/>
      <c s="189"/>
      <c s="15">
        <f t="shared" si="32"/>
        <v>0</v>
      </c>
    </row>
    <row r="704" spans="7:31" ht="15" hidden="1">
      <c r="G704" s="15">
        <f t="shared" si="30"/>
        <v>0</v>
      </c>
      <c s="71">
        <f t="shared" si="31"/>
        <v>0</v>
      </c>
      <c s="72"/>
      <c s="36"/>
      <c s="78"/>
      <c s="38"/>
      <c s="36"/>
      <c s="36"/>
      <c s="179"/>
      <c s="78"/>
      <c s="38"/>
      <c s="36"/>
      <c s="38"/>
      <c s="184"/>
      <c s="185"/>
      <c s="36"/>
      <c s="78"/>
      <c s="36"/>
      <c s="36"/>
      <c s="36"/>
      <c s="188"/>
      <c s="36"/>
      <c s="36"/>
      <c s="189"/>
      <c s="15">
        <f t="shared" si="32"/>
        <v>0</v>
      </c>
    </row>
    <row r="705" spans="7:31" ht="15" hidden="1">
      <c r="G705" s="15">
        <f t="shared" si="30"/>
        <v>0</v>
      </c>
      <c s="71">
        <f t="shared" si="31"/>
        <v>0</v>
      </c>
      <c s="72"/>
      <c s="36"/>
      <c s="78"/>
      <c s="38"/>
      <c s="36"/>
      <c s="36"/>
      <c s="179"/>
      <c s="78"/>
      <c s="38"/>
      <c s="36"/>
      <c s="38"/>
      <c s="184"/>
      <c s="185"/>
      <c s="36"/>
      <c s="78"/>
      <c s="36"/>
      <c s="36"/>
      <c s="36"/>
      <c s="188"/>
      <c s="36"/>
      <c s="36"/>
      <c s="189"/>
      <c s="15">
        <f t="shared" si="32"/>
        <v>0</v>
      </c>
    </row>
    <row r="706" spans="7:31" ht="15" hidden="1">
      <c r="G706" s="15">
        <f t="shared" si="30"/>
        <v>0</v>
      </c>
      <c s="71">
        <f t="shared" si="31"/>
        <v>0</v>
      </c>
      <c s="72"/>
      <c s="36"/>
      <c s="78"/>
      <c s="38"/>
      <c s="36"/>
      <c s="36"/>
      <c s="179"/>
      <c s="78"/>
      <c s="38"/>
      <c s="36"/>
      <c s="38"/>
      <c s="184"/>
      <c s="185"/>
      <c s="36"/>
      <c s="78"/>
      <c s="36"/>
      <c s="36"/>
      <c s="36"/>
      <c s="188"/>
      <c s="36"/>
      <c s="36"/>
      <c s="189"/>
      <c s="15">
        <f t="shared" si="32"/>
        <v>0</v>
      </c>
    </row>
    <row r="707" spans="7:31" ht="15" hidden="1">
      <c r="G707" s="15">
        <f t="shared" si="30"/>
        <v>0</v>
      </c>
      <c s="71">
        <f t="shared" si="31"/>
        <v>0</v>
      </c>
      <c s="72"/>
      <c s="36"/>
      <c s="78"/>
      <c s="38"/>
      <c s="36"/>
      <c s="36"/>
      <c s="179"/>
      <c s="78"/>
      <c s="38"/>
      <c s="36"/>
      <c s="38"/>
      <c s="184"/>
      <c s="185"/>
      <c s="36"/>
      <c s="78"/>
      <c s="36"/>
      <c s="36"/>
      <c s="36"/>
      <c s="188"/>
      <c s="36"/>
      <c s="36"/>
      <c s="189"/>
      <c s="15">
        <f t="shared" si="32"/>
        <v>0</v>
      </c>
    </row>
    <row r="708" spans="7:31" ht="15" hidden="1">
      <c r="G708" s="15">
        <f t="shared" si="30"/>
        <v>0</v>
      </c>
      <c s="71">
        <f t="shared" si="31"/>
        <v>0</v>
      </c>
      <c s="72"/>
      <c s="36"/>
      <c s="78"/>
      <c s="38"/>
      <c s="36"/>
      <c s="36"/>
      <c s="179"/>
      <c s="78"/>
      <c s="38"/>
      <c s="36"/>
      <c s="38"/>
      <c s="184"/>
      <c s="185"/>
      <c s="36"/>
      <c s="78"/>
      <c s="36"/>
      <c s="36"/>
      <c s="36"/>
      <c s="188"/>
      <c s="36"/>
      <c s="36"/>
      <c s="189"/>
      <c s="15">
        <f t="shared" si="32"/>
        <v>0</v>
      </c>
    </row>
    <row r="709" spans="7:31" ht="15" hidden="1">
      <c r="G709" s="15">
        <f t="shared" si="30"/>
        <v>0</v>
      </c>
      <c s="71">
        <f t="shared" si="31"/>
        <v>0</v>
      </c>
      <c s="72"/>
      <c s="36"/>
      <c s="78"/>
      <c s="38"/>
      <c s="36"/>
      <c s="36"/>
      <c s="179"/>
      <c s="78"/>
      <c s="38"/>
      <c s="36"/>
      <c s="38"/>
      <c s="184"/>
      <c s="185"/>
      <c s="36"/>
      <c s="78"/>
      <c s="36"/>
      <c s="36"/>
      <c s="36"/>
      <c s="188"/>
      <c s="36"/>
      <c s="36"/>
      <c s="189"/>
      <c s="15">
        <f t="shared" si="32"/>
        <v>0</v>
      </c>
    </row>
    <row r="710" spans="7:31" ht="15" hidden="1">
      <c r="G710" s="15">
        <f t="shared" si="30"/>
        <v>0</v>
      </c>
      <c s="71">
        <f t="shared" si="31"/>
        <v>0</v>
      </c>
      <c s="72"/>
      <c s="36"/>
      <c s="78"/>
      <c s="38"/>
      <c s="36"/>
      <c s="36"/>
      <c s="179"/>
      <c s="78"/>
      <c s="38"/>
      <c s="36"/>
      <c s="38"/>
      <c s="184"/>
      <c s="185"/>
      <c s="36"/>
      <c s="78"/>
      <c s="36"/>
      <c s="36"/>
      <c s="36"/>
      <c s="188"/>
      <c s="36"/>
      <c s="36"/>
      <c s="189"/>
      <c s="15">
        <f t="shared" si="32"/>
        <v>0</v>
      </c>
    </row>
    <row r="711" spans="7:31" ht="15" hidden="1">
      <c r="G711" s="15">
        <f t="shared" si="30"/>
        <v>0</v>
      </c>
      <c s="71">
        <f t="shared" si="31"/>
        <v>0</v>
      </c>
      <c s="72"/>
      <c s="36"/>
      <c s="78"/>
      <c s="38"/>
      <c s="36"/>
      <c s="36"/>
      <c s="179"/>
      <c s="78"/>
      <c s="38"/>
      <c s="36"/>
      <c s="38"/>
      <c s="184"/>
      <c s="185"/>
      <c s="36"/>
      <c s="78"/>
      <c s="36"/>
      <c s="36"/>
      <c s="36"/>
      <c s="188"/>
      <c s="36"/>
      <c s="36"/>
      <c s="189"/>
      <c s="15">
        <f t="shared" si="32"/>
        <v>0</v>
      </c>
    </row>
    <row r="712" spans="7:31" ht="15" hidden="1">
      <c r="G712" s="15">
        <f t="shared" si="30"/>
        <v>0</v>
      </c>
      <c s="71">
        <f t="shared" si="31"/>
        <v>0</v>
      </c>
      <c s="72"/>
      <c s="36"/>
      <c s="78"/>
      <c s="38"/>
      <c s="36"/>
      <c s="36"/>
      <c s="179"/>
      <c s="78"/>
      <c s="38"/>
      <c s="36"/>
      <c s="38"/>
      <c s="184"/>
      <c s="185"/>
      <c s="36"/>
      <c s="78"/>
      <c s="36"/>
      <c s="36"/>
      <c s="36"/>
      <c s="188"/>
      <c s="36"/>
      <c s="36"/>
      <c s="189"/>
      <c s="15">
        <f t="shared" si="32"/>
        <v>0</v>
      </c>
    </row>
    <row r="713" spans="7:31" ht="15" hidden="1">
      <c r="G713" s="15">
        <f t="shared" si="30"/>
        <v>0</v>
      </c>
      <c s="71">
        <f t="shared" si="31"/>
        <v>0</v>
      </c>
      <c s="72"/>
      <c s="36"/>
      <c s="78"/>
      <c s="38"/>
      <c s="36"/>
      <c s="36"/>
      <c s="179"/>
      <c s="78"/>
      <c s="38"/>
      <c s="36"/>
      <c s="38"/>
      <c s="184"/>
      <c s="185"/>
      <c s="36"/>
      <c s="78"/>
      <c s="36"/>
      <c s="36"/>
      <c s="36"/>
      <c s="188"/>
      <c s="36"/>
      <c s="36"/>
      <c s="189"/>
      <c s="15">
        <f t="shared" si="32"/>
        <v>0</v>
      </c>
    </row>
    <row r="714" spans="7:31" ht="15" hidden="1">
      <c r="G714" s="15">
        <f t="shared" si="33" ref="G714:G777">IFERROR(IF($E$12=1,(IF(H714&gt;=1,(IF(I714&gt;=$E$10,(IF(I714&lt;=$E$11,H714,0)),0)),0)),0),0)</f>
        <v>0</v>
      </c>
      <c s="71">
        <f t="shared" si="31"/>
        <v>0</v>
      </c>
      <c s="72"/>
      <c s="36"/>
      <c s="78"/>
      <c s="38"/>
      <c s="36"/>
      <c s="36"/>
      <c s="179"/>
      <c s="78"/>
      <c s="38"/>
      <c s="36"/>
      <c s="38"/>
      <c s="184"/>
      <c s="185"/>
      <c s="36"/>
      <c s="78"/>
      <c s="36"/>
      <c s="36"/>
      <c s="36"/>
      <c s="188"/>
      <c s="36"/>
      <c s="36"/>
      <c s="189"/>
      <c s="15">
        <f t="shared" si="32"/>
        <v>0</v>
      </c>
    </row>
    <row r="715" spans="7:31" ht="15" hidden="1">
      <c r="G715" s="15">
        <f t="shared" si="33"/>
        <v>0</v>
      </c>
      <c s="71">
        <f t="shared" si="34" ref="H715:H778">IFERROR(IF(I715&gt;=2000,(IF(LEN(J715)&gt;=3,(IF(LEN(K715)&gt;=2,H714+1,0)),0)),0),0)</f>
        <v>0</v>
      </c>
      <c s="72"/>
      <c s="36"/>
      <c s="78"/>
      <c s="38"/>
      <c s="36"/>
      <c s="36"/>
      <c s="179"/>
      <c s="78"/>
      <c s="38"/>
      <c s="36"/>
      <c s="38"/>
      <c s="184"/>
      <c s="185"/>
      <c s="36"/>
      <c s="78"/>
      <c s="36"/>
      <c s="36"/>
      <c s="36"/>
      <c s="188"/>
      <c s="36"/>
      <c s="36"/>
      <c s="189"/>
      <c s="15">
        <f t="shared" si="35" ref="AE715:AE778">IFERROR(IF(H715&gt;=1,VLOOKUP(J715,$A$1:$B$3,2,0),0),0)</f>
        <v>0</v>
      </c>
    </row>
    <row r="716" spans="7:31" ht="15" hidden="1">
      <c r="G716" s="15">
        <f t="shared" si="33"/>
        <v>0</v>
      </c>
      <c s="71">
        <f t="shared" si="34"/>
        <v>0</v>
      </c>
      <c s="72"/>
      <c s="36"/>
      <c s="78"/>
      <c s="38"/>
      <c s="36"/>
      <c s="36"/>
      <c s="179"/>
      <c s="78"/>
      <c s="38"/>
      <c s="36"/>
      <c s="38"/>
      <c s="184"/>
      <c s="185"/>
      <c s="36"/>
      <c s="78"/>
      <c s="36"/>
      <c s="36"/>
      <c s="36"/>
      <c s="188"/>
      <c s="36"/>
      <c s="36"/>
      <c s="189"/>
      <c s="15">
        <f t="shared" si="35"/>
        <v>0</v>
      </c>
    </row>
    <row r="717" spans="7:31" ht="15" hidden="1">
      <c r="G717" s="15">
        <f t="shared" si="33"/>
        <v>0</v>
      </c>
      <c s="71">
        <f t="shared" si="34"/>
        <v>0</v>
      </c>
      <c s="72"/>
      <c s="36"/>
      <c s="78"/>
      <c s="38"/>
      <c s="36"/>
      <c s="36"/>
      <c s="179"/>
      <c s="78"/>
      <c s="38"/>
      <c s="36"/>
      <c s="38"/>
      <c s="184"/>
      <c s="185"/>
      <c s="36"/>
      <c s="78"/>
      <c s="36"/>
      <c s="36"/>
      <c s="36"/>
      <c s="188"/>
      <c s="36"/>
      <c s="36"/>
      <c s="189"/>
      <c s="15">
        <f t="shared" si="35"/>
        <v>0</v>
      </c>
    </row>
    <row r="718" spans="7:31" ht="15" hidden="1">
      <c r="G718" s="15">
        <f t="shared" si="33"/>
        <v>0</v>
      </c>
      <c s="71">
        <f t="shared" si="34"/>
        <v>0</v>
      </c>
      <c s="72"/>
      <c s="36"/>
      <c s="78"/>
      <c s="38"/>
      <c s="36"/>
      <c s="36"/>
      <c s="179"/>
      <c s="78"/>
      <c s="38"/>
      <c s="36"/>
      <c s="38"/>
      <c s="184"/>
      <c s="185"/>
      <c s="36"/>
      <c s="78"/>
      <c s="36"/>
      <c s="36"/>
      <c s="36"/>
      <c s="188"/>
      <c s="36"/>
      <c s="36"/>
      <c s="189"/>
      <c s="15">
        <f t="shared" si="35"/>
        <v>0</v>
      </c>
    </row>
    <row r="719" spans="7:31" ht="15" hidden="1">
      <c r="G719" s="15">
        <f t="shared" si="33"/>
        <v>0</v>
      </c>
      <c s="71">
        <f t="shared" si="34"/>
        <v>0</v>
      </c>
      <c s="72"/>
      <c s="36"/>
      <c s="78"/>
      <c s="38"/>
      <c s="36"/>
      <c s="36"/>
      <c s="179"/>
      <c s="78"/>
      <c s="38"/>
      <c s="36"/>
      <c s="38"/>
      <c s="184"/>
      <c s="185"/>
      <c s="36"/>
      <c s="78"/>
      <c s="36"/>
      <c s="36"/>
      <c s="36"/>
      <c s="188"/>
      <c s="36"/>
      <c s="36"/>
      <c s="189"/>
      <c s="15">
        <f t="shared" si="35"/>
        <v>0</v>
      </c>
    </row>
    <row r="720" spans="7:31" ht="15" hidden="1">
      <c r="G720" s="15">
        <f t="shared" si="33"/>
        <v>0</v>
      </c>
      <c s="71">
        <f t="shared" si="34"/>
        <v>0</v>
      </c>
      <c s="72"/>
      <c s="36"/>
      <c s="78"/>
      <c s="38"/>
      <c s="36"/>
      <c s="36"/>
      <c s="179"/>
      <c s="78"/>
      <c s="38"/>
      <c s="36"/>
      <c s="38"/>
      <c s="184"/>
      <c s="185"/>
      <c s="36"/>
      <c s="78"/>
      <c s="36"/>
      <c s="36"/>
      <c s="36"/>
      <c s="188"/>
      <c s="36"/>
      <c s="36"/>
      <c s="189"/>
      <c s="15">
        <f t="shared" si="35"/>
        <v>0</v>
      </c>
    </row>
    <row r="721" spans="7:31" ht="15" hidden="1">
      <c r="G721" s="15">
        <f t="shared" si="33"/>
        <v>0</v>
      </c>
      <c s="71">
        <f t="shared" si="34"/>
        <v>0</v>
      </c>
      <c s="72"/>
      <c s="36"/>
      <c s="78"/>
      <c s="38"/>
      <c s="36"/>
      <c s="36"/>
      <c s="179"/>
      <c s="78"/>
      <c s="38"/>
      <c s="36"/>
      <c s="38"/>
      <c s="184"/>
      <c s="185"/>
      <c s="36"/>
      <c s="78"/>
      <c s="36"/>
      <c s="36"/>
      <c s="36"/>
      <c s="188"/>
      <c s="36"/>
      <c s="36"/>
      <c s="189"/>
      <c s="15">
        <f t="shared" si="35"/>
        <v>0</v>
      </c>
    </row>
    <row r="722" spans="7:31" ht="15" hidden="1">
      <c r="G722" s="15">
        <f t="shared" si="33"/>
        <v>0</v>
      </c>
      <c s="71">
        <f t="shared" si="34"/>
        <v>0</v>
      </c>
      <c s="72"/>
      <c s="36"/>
      <c s="78"/>
      <c s="38"/>
      <c s="36"/>
      <c s="36"/>
      <c s="179"/>
      <c s="78"/>
      <c s="38"/>
      <c s="36"/>
      <c s="38"/>
      <c s="184"/>
      <c s="185"/>
      <c s="36"/>
      <c s="78"/>
      <c s="36"/>
      <c s="36"/>
      <c s="36"/>
      <c s="188"/>
      <c s="36"/>
      <c s="36"/>
      <c s="189"/>
      <c s="15">
        <f t="shared" si="35"/>
        <v>0</v>
      </c>
    </row>
    <row r="723" spans="7:31" ht="15" hidden="1">
      <c r="G723" s="15">
        <f t="shared" si="33"/>
        <v>0</v>
      </c>
      <c s="71">
        <f t="shared" si="34"/>
        <v>0</v>
      </c>
      <c s="72"/>
      <c s="36"/>
      <c s="78"/>
      <c s="38"/>
      <c s="36"/>
      <c s="36"/>
      <c s="179"/>
      <c s="78"/>
      <c s="38"/>
      <c s="36"/>
      <c s="38"/>
      <c s="184"/>
      <c s="185"/>
      <c s="36"/>
      <c s="78"/>
      <c s="36"/>
      <c s="36"/>
      <c s="36"/>
      <c s="188"/>
      <c s="36"/>
      <c s="36"/>
      <c s="189"/>
      <c s="15">
        <f t="shared" si="35"/>
        <v>0</v>
      </c>
    </row>
    <row r="724" spans="7:31" ht="15" hidden="1">
      <c r="G724" s="15">
        <f t="shared" si="33"/>
        <v>0</v>
      </c>
      <c s="71">
        <f t="shared" si="34"/>
        <v>0</v>
      </c>
      <c s="72"/>
      <c s="36"/>
      <c s="78"/>
      <c s="38"/>
      <c s="36"/>
      <c s="36"/>
      <c s="179"/>
      <c s="78"/>
      <c s="38"/>
      <c s="36"/>
      <c s="38"/>
      <c s="184"/>
      <c s="185"/>
      <c s="36"/>
      <c s="78"/>
      <c s="36"/>
      <c s="36"/>
      <c s="36"/>
      <c s="188"/>
      <c s="36"/>
      <c s="36"/>
      <c s="189"/>
      <c s="15">
        <f t="shared" si="35"/>
        <v>0</v>
      </c>
    </row>
    <row r="725" spans="7:31" ht="15" hidden="1">
      <c r="G725" s="15">
        <f t="shared" si="33"/>
        <v>0</v>
      </c>
      <c s="71">
        <f t="shared" si="34"/>
        <v>0</v>
      </c>
      <c s="72"/>
      <c s="36"/>
      <c s="78"/>
      <c s="38"/>
      <c s="36"/>
      <c s="36"/>
      <c s="179"/>
      <c s="78"/>
      <c s="38"/>
      <c s="36"/>
      <c s="38"/>
      <c s="184"/>
      <c s="185"/>
      <c s="36"/>
      <c s="78"/>
      <c s="36"/>
      <c s="36"/>
      <c s="36"/>
      <c s="188"/>
      <c s="36"/>
      <c s="36"/>
      <c s="189"/>
      <c s="15">
        <f t="shared" si="35"/>
        <v>0</v>
      </c>
    </row>
    <row r="726" spans="7:31" ht="15" hidden="1">
      <c r="G726" s="15">
        <f t="shared" si="33"/>
        <v>0</v>
      </c>
      <c s="71">
        <f t="shared" si="34"/>
        <v>0</v>
      </c>
      <c s="72"/>
      <c s="36"/>
      <c s="78"/>
      <c s="38"/>
      <c s="36"/>
      <c s="36"/>
      <c s="179"/>
      <c s="78"/>
      <c s="38"/>
      <c s="36"/>
      <c s="38"/>
      <c s="184"/>
      <c s="185"/>
      <c s="36"/>
      <c s="78"/>
      <c s="36"/>
      <c s="36"/>
      <c s="36"/>
      <c s="188"/>
      <c s="36"/>
      <c s="36"/>
      <c s="189"/>
      <c s="15">
        <f t="shared" si="35"/>
        <v>0</v>
      </c>
    </row>
    <row r="727" spans="7:31" ht="15" hidden="1">
      <c r="G727" s="15">
        <f t="shared" si="33"/>
        <v>0</v>
      </c>
      <c s="71">
        <f t="shared" si="34"/>
        <v>0</v>
      </c>
      <c s="72"/>
      <c s="36"/>
      <c s="78"/>
      <c s="38"/>
      <c s="36"/>
      <c s="36"/>
      <c s="179"/>
      <c s="78"/>
      <c s="38"/>
      <c s="36"/>
      <c s="38"/>
      <c s="184"/>
      <c s="185"/>
      <c s="36"/>
      <c s="78"/>
      <c s="36"/>
      <c s="36"/>
      <c s="36"/>
      <c s="188"/>
      <c s="36"/>
      <c s="36"/>
      <c s="189"/>
      <c s="15">
        <f t="shared" si="35"/>
        <v>0</v>
      </c>
    </row>
    <row r="728" spans="7:31" ht="15" hidden="1">
      <c r="G728" s="15">
        <f t="shared" si="33"/>
        <v>0</v>
      </c>
      <c s="71">
        <f t="shared" si="34"/>
        <v>0</v>
      </c>
      <c s="72"/>
      <c s="36"/>
      <c s="78"/>
      <c s="38"/>
      <c s="36"/>
      <c s="36"/>
      <c s="179"/>
      <c s="78"/>
      <c s="38"/>
      <c s="36"/>
      <c s="38"/>
      <c s="184"/>
      <c s="185"/>
      <c s="36"/>
      <c s="78"/>
      <c s="36"/>
      <c s="36"/>
      <c s="36"/>
      <c s="188"/>
      <c s="36"/>
      <c s="36"/>
      <c s="189"/>
      <c s="15">
        <f t="shared" si="35"/>
        <v>0</v>
      </c>
    </row>
    <row r="729" spans="7:31" ht="15" hidden="1">
      <c r="G729" s="15">
        <f t="shared" si="33"/>
        <v>0</v>
      </c>
      <c s="71">
        <f t="shared" si="34"/>
        <v>0</v>
      </c>
      <c s="72"/>
      <c s="36"/>
      <c s="78"/>
      <c s="38"/>
      <c s="36"/>
      <c s="36"/>
      <c s="179"/>
      <c s="78"/>
      <c s="38"/>
      <c s="36"/>
      <c s="38"/>
      <c s="184"/>
      <c s="185"/>
      <c s="36"/>
      <c s="78"/>
      <c s="36"/>
      <c s="36"/>
      <c s="36"/>
      <c s="188"/>
      <c s="36"/>
      <c s="36"/>
      <c s="189"/>
      <c s="15">
        <f t="shared" si="35"/>
        <v>0</v>
      </c>
    </row>
    <row r="730" spans="7:31" ht="15" hidden="1">
      <c r="G730" s="15">
        <f t="shared" si="33"/>
        <v>0</v>
      </c>
      <c s="71">
        <f t="shared" si="34"/>
        <v>0</v>
      </c>
      <c s="72"/>
      <c s="36"/>
      <c s="78"/>
      <c s="38"/>
      <c s="36"/>
      <c s="36"/>
      <c s="179"/>
      <c s="78"/>
      <c s="38"/>
      <c s="36"/>
      <c s="38"/>
      <c s="184"/>
      <c s="185"/>
      <c s="36"/>
      <c s="78"/>
      <c s="36"/>
      <c s="36"/>
      <c s="36"/>
      <c s="188"/>
      <c s="36"/>
      <c s="36"/>
      <c s="189"/>
      <c s="15">
        <f t="shared" si="35"/>
        <v>0</v>
      </c>
    </row>
    <row r="731" spans="7:31" ht="15" hidden="1">
      <c r="G731" s="15">
        <f t="shared" si="33"/>
        <v>0</v>
      </c>
      <c s="71">
        <f t="shared" si="34"/>
        <v>0</v>
      </c>
      <c s="72"/>
      <c s="36"/>
      <c s="78"/>
      <c s="38"/>
      <c s="36"/>
      <c s="36"/>
      <c s="179"/>
      <c s="78"/>
      <c s="38"/>
      <c s="36"/>
      <c s="38"/>
      <c s="184"/>
      <c s="185"/>
      <c s="36"/>
      <c s="78"/>
      <c s="36"/>
      <c s="36"/>
      <c s="36"/>
      <c s="188"/>
      <c s="36"/>
      <c s="36"/>
      <c s="189"/>
      <c s="15">
        <f t="shared" si="35"/>
        <v>0</v>
      </c>
    </row>
    <row r="732" spans="7:31" ht="15" hidden="1">
      <c r="G732" s="15">
        <f t="shared" si="33"/>
        <v>0</v>
      </c>
      <c s="71">
        <f t="shared" si="34"/>
        <v>0</v>
      </c>
      <c s="72"/>
      <c s="36"/>
      <c s="78"/>
      <c s="38"/>
      <c s="36"/>
      <c s="36"/>
      <c s="179"/>
      <c s="78"/>
      <c s="38"/>
      <c s="36"/>
      <c s="38"/>
      <c s="184"/>
      <c s="185"/>
      <c s="36"/>
      <c s="78"/>
      <c s="36"/>
      <c s="36"/>
      <c s="36"/>
      <c s="188"/>
      <c s="36"/>
      <c s="36"/>
      <c s="189"/>
      <c s="15">
        <f t="shared" si="35"/>
        <v>0</v>
      </c>
    </row>
    <row r="733" spans="7:31" ht="15" hidden="1">
      <c r="G733" s="15">
        <f t="shared" si="33"/>
        <v>0</v>
      </c>
      <c s="71">
        <f t="shared" si="34"/>
        <v>0</v>
      </c>
      <c s="72"/>
      <c s="36"/>
      <c s="78"/>
      <c s="38"/>
      <c s="36"/>
      <c s="36"/>
      <c s="179"/>
      <c s="78"/>
      <c s="38"/>
      <c s="36"/>
      <c s="38"/>
      <c s="184"/>
      <c s="185"/>
      <c s="36"/>
      <c s="78"/>
      <c s="36"/>
      <c s="36"/>
      <c s="36"/>
      <c s="188"/>
      <c s="36"/>
      <c s="36"/>
      <c s="189"/>
      <c s="15">
        <f t="shared" si="35"/>
        <v>0</v>
      </c>
    </row>
    <row r="734" spans="7:31" ht="15" hidden="1">
      <c r="G734" s="15">
        <f t="shared" si="33"/>
        <v>0</v>
      </c>
      <c s="71">
        <f t="shared" si="34"/>
        <v>0</v>
      </c>
      <c s="72"/>
      <c s="36"/>
      <c s="78"/>
      <c s="38"/>
      <c s="36"/>
      <c s="36"/>
      <c s="179"/>
      <c s="78"/>
      <c s="38"/>
      <c s="36"/>
      <c s="38"/>
      <c s="184"/>
      <c s="185"/>
      <c s="36"/>
      <c s="78"/>
      <c s="36"/>
      <c s="36"/>
      <c s="36"/>
      <c s="188"/>
      <c s="36"/>
      <c s="36"/>
      <c s="189"/>
      <c s="15">
        <f t="shared" si="35"/>
        <v>0</v>
      </c>
    </row>
    <row r="735" spans="7:31" ht="15" hidden="1">
      <c r="G735" s="15">
        <f t="shared" si="33"/>
        <v>0</v>
      </c>
      <c s="71">
        <f t="shared" si="34"/>
        <v>0</v>
      </c>
      <c s="72"/>
      <c s="36"/>
      <c s="78"/>
      <c s="38"/>
      <c s="36"/>
      <c s="36"/>
      <c s="179"/>
      <c s="78"/>
      <c s="38"/>
      <c s="36"/>
      <c s="38"/>
      <c s="184"/>
      <c s="185"/>
      <c s="36"/>
      <c s="78"/>
      <c s="36"/>
      <c s="36"/>
      <c s="36"/>
      <c s="188"/>
      <c s="36"/>
      <c s="36"/>
      <c s="189"/>
      <c s="15">
        <f t="shared" si="35"/>
        <v>0</v>
      </c>
    </row>
    <row r="736" spans="7:31" ht="15" hidden="1">
      <c r="G736" s="15">
        <f t="shared" si="33"/>
        <v>0</v>
      </c>
      <c s="71">
        <f t="shared" si="34"/>
        <v>0</v>
      </c>
      <c s="72"/>
      <c s="36"/>
      <c s="78"/>
      <c s="38"/>
      <c s="36"/>
      <c s="36"/>
      <c s="179"/>
      <c s="78"/>
      <c s="38"/>
      <c s="36"/>
      <c s="38"/>
      <c s="184"/>
      <c s="185"/>
      <c s="36"/>
      <c s="78"/>
      <c s="36"/>
      <c s="36"/>
      <c s="36"/>
      <c s="188"/>
      <c s="36"/>
      <c s="36"/>
      <c s="189"/>
      <c s="15">
        <f t="shared" si="35"/>
        <v>0</v>
      </c>
    </row>
    <row r="737" spans="7:31" ht="15" hidden="1">
      <c r="G737" s="15">
        <f t="shared" si="33"/>
        <v>0</v>
      </c>
      <c s="71">
        <f t="shared" si="34"/>
        <v>0</v>
      </c>
      <c s="72"/>
      <c s="36"/>
      <c s="78"/>
      <c s="38"/>
      <c s="36"/>
      <c s="36"/>
      <c s="179"/>
      <c s="78"/>
      <c s="38"/>
      <c s="36"/>
      <c s="38"/>
      <c s="184"/>
      <c s="185"/>
      <c s="36"/>
      <c s="78"/>
      <c s="36"/>
      <c s="36"/>
      <c s="36"/>
      <c s="188"/>
      <c s="36"/>
      <c s="36"/>
      <c s="189"/>
      <c s="15">
        <f t="shared" si="35"/>
        <v>0</v>
      </c>
    </row>
    <row r="738" spans="7:31" ht="15" hidden="1">
      <c r="G738" s="15">
        <f t="shared" si="33"/>
        <v>0</v>
      </c>
      <c s="71">
        <f t="shared" si="34"/>
        <v>0</v>
      </c>
      <c s="72"/>
      <c s="36"/>
      <c s="78"/>
      <c s="38"/>
      <c s="36"/>
      <c s="36"/>
      <c s="179"/>
      <c s="78"/>
      <c s="38"/>
      <c s="36"/>
      <c s="38"/>
      <c s="184"/>
      <c s="185"/>
      <c s="36"/>
      <c s="78"/>
      <c s="36"/>
      <c s="36"/>
      <c s="36"/>
      <c s="188"/>
      <c s="36"/>
      <c s="36"/>
      <c s="189"/>
      <c s="15">
        <f t="shared" si="35"/>
        <v>0</v>
      </c>
    </row>
    <row r="739" spans="7:31" ht="15" hidden="1">
      <c r="G739" s="15">
        <f t="shared" si="33"/>
        <v>0</v>
      </c>
      <c s="71">
        <f t="shared" si="34"/>
        <v>0</v>
      </c>
      <c s="72"/>
      <c s="36"/>
      <c s="78"/>
      <c s="38"/>
      <c s="36"/>
      <c s="36"/>
      <c s="179"/>
      <c s="78"/>
      <c s="38"/>
      <c s="36"/>
      <c s="38"/>
      <c s="184"/>
      <c s="185"/>
      <c s="36"/>
      <c s="78"/>
      <c s="36"/>
      <c s="36"/>
      <c s="36"/>
      <c s="188"/>
      <c s="36"/>
      <c s="36"/>
      <c s="189"/>
      <c s="15">
        <f t="shared" si="35"/>
        <v>0</v>
      </c>
    </row>
    <row r="740" spans="7:31" ht="15" hidden="1">
      <c r="G740" s="15">
        <f t="shared" si="33"/>
        <v>0</v>
      </c>
      <c s="71">
        <f t="shared" si="34"/>
        <v>0</v>
      </c>
      <c s="72"/>
      <c s="36"/>
      <c s="78"/>
      <c s="38"/>
      <c s="36"/>
      <c s="36"/>
      <c s="179"/>
      <c s="78"/>
      <c s="38"/>
      <c s="36"/>
      <c s="38"/>
      <c s="184"/>
      <c s="185"/>
      <c s="36"/>
      <c s="78"/>
      <c s="36"/>
      <c s="36"/>
      <c s="36"/>
      <c s="188"/>
      <c s="36"/>
      <c s="36"/>
      <c s="189"/>
      <c s="15">
        <f t="shared" si="35"/>
        <v>0</v>
      </c>
    </row>
    <row r="741" spans="7:31" ht="15" hidden="1">
      <c r="G741" s="15">
        <f t="shared" si="33"/>
        <v>0</v>
      </c>
      <c s="71">
        <f t="shared" si="34"/>
        <v>0</v>
      </c>
      <c s="72"/>
      <c s="36"/>
      <c s="78"/>
      <c s="38"/>
      <c s="36"/>
      <c s="36"/>
      <c s="179"/>
      <c s="78"/>
      <c s="38"/>
      <c s="36"/>
      <c s="38"/>
      <c s="184"/>
      <c s="185"/>
      <c s="36"/>
      <c s="78"/>
      <c s="36"/>
      <c s="36"/>
      <c s="36"/>
      <c s="188"/>
      <c s="36"/>
      <c s="36"/>
      <c s="189"/>
      <c s="15">
        <f t="shared" si="35"/>
        <v>0</v>
      </c>
    </row>
    <row r="742" spans="7:31" ht="15" hidden="1">
      <c r="G742" s="15">
        <f t="shared" si="33"/>
        <v>0</v>
      </c>
      <c s="71">
        <f t="shared" si="34"/>
        <v>0</v>
      </c>
      <c s="72"/>
      <c s="36"/>
      <c s="78"/>
      <c s="38"/>
      <c s="36"/>
      <c s="36"/>
      <c s="179"/>
      <c s="78"/>
      <c s="38"/>
      <c s="36"/>
      <c s="38"/>
      <c s="184"/>
      <c s="185"/>
      <c s="36"/>
      <c s="78"/>
      <c s="36"/>
      <c s="36"/>
      <c s="36"/>
      <c s="188"/>
      <c s="36"/>
      <c s="36"/>
      <c s="189"/>
      <c s="15">
        <f t="shared" si="35"/>
        <v>0</v>
      </c>
    </row>
    <row r="743" spans="7:31" ht="15" hidden="1">
      <c r="G743" s="15">
        <f t="shared" si="33"/>
        <v>0</v>
      </c>
      <c s="71">
        <f t="shared" si="34"/>
        <v>0</v>
      </c>
      <c s="72"/>
      <c s="36"/>
      <c s="78"/>
      <c s="38"/>
      <c s="36"/>
      <c s="36"/>
      <c s="179"/>
      <c s="78"/>
      <c s="38"/>
      <c s="36"/>
      <c s="38"/>
      <c s="184"/>
      <c s="185"/>
      <c s="36"/>
      <c s="78"/>
      <c s="36"/>
      <c s="36"/>
      <c s="36"/>
      <c s="188"/>
      <c s="36"/>
      <c s="36"/>
      <c s="189"/>
      <c s="15">
        <f t="shared" si="35"/>
        <v>0</v>
      </c>
    </row>
    <row r="744" spans="7:31" ht="15" hidden="1">
      <c r="G744" s="15">
        <f t="shared" si="33"/>
        <v>0</v>
      </c>
      <c s="71">
        <f t="shared" si="34"/>
        <v>0</v>
      </c>
      <c s="72"/>
      <c s="36"/>
      <c s="78"/>
      <c s="38"/>
      <c s="36"/>
      <c s="36"/>
      <c s="179"/>
      <c s="78"/>
      <c s="38"/>
      <c s="36"/>
      <c s="38"/>
      <c s="184"/>
      <c s="185"/>
      <c s="36"/>
      <c s="78"/>
      <c s="36"/>
      <c s="36"/>
      <c s="36"/>
      <c s="188"/>
      <c s="36"/>
      <c s="36"/>
      <c s="189"/>
      <c s="15">
        <f t="shared" si="35"/>
        <v>0</v>
      </c>
    </row>
    <row r="745" spans="7:31" ht="15" hidden="1">
      <c r="G745" s="15">
        <f t="shared" si="33"/>
        <v>0</v>
      </c>
      <c s="71">
        <f t="shared" si="34"/>
        <v>0</v>
      </c>
      <c s="72"/>
      <c s="36"/>
      <c s="78"/>
      <c s="38"/>
      <c s="36"/>
      <c s="36"/>
      <c s="179"/>
      <c s="78"/>
      <c s="38"/>
      <c s="36"/>
      <c s="38"/>
      <c s="184"/>
      <c s="185"/>
      <c s="36"/>
      <c s="78"/>
      <c s="36"/>
      <c s="36"/>
      <c s="36"/>
      <c s="188"/>
      <c s="36"/>
      <c s="36"/>
      <c s="189"/>
      <c s="15">
        <f t="shared" si="35"/>
        <v>0</v>
      </c>
    </row>
    <row r="746" spans="7:31" ht="15" hidden="1">
      <c r="G746" s="15">
        <f t="shared" si="33"/>
        <v>0</v>
      </c>
      <c s="71">
        <f t="shared" si="34"/>
        <v>0</v>
      </c>
      <c s="72"/>
      <c s="36"/>
      <c s="78"/>
      <c s="38"/>
      <c s="36"/>
      <c s="36"/>
      <c s="179"/>
      <c s="78"/>
      <c s="38"/>
      <c s="36"/>
      <c s="38"/>
      <c s="184"/>
      <c s="185"/>
      <c s="36"/>
      <c s="78"/>
      <c s="36"/>
      <c s="36"/>
      <c s="36"/>
      <c s="188"/>
      <c s="36"/>
      <c s="36"/>
      <c s="189"/>
      <c s="15">
        <f t="shared" si="35"/>
        <v>0</v>
      </c>
    </row>
    <row r="747" spans="7:31" ht="15" hidden="1">
      <c r="G747" s="15">
        <f t="shared" si="33"/>
        <v>0</v>
      </c>
      <c s="71">
        <f t="shared" si="34"/>
        <v>0</v>
      </c>
      <c s="72"/>
      <c s="36"/>
      <c s="78"/>
      <c s="38"/>
      <c s="36"/>
      <c s="36"/>
      <c s="179"/>
      <c s="78"/>
      <c s="38"/>
      <c s="36"/>
      <c s="38"/>
      <c s="184"/>
      <c s="185"/>
      <c s="36"/>
      <c s="78"/>
      <c s="36"/>
      <c s="36"/>
      <c s="36"/>
      <c s="188"/>
      <c s="36"/>
      <c s="36"/>
      <c s="189"/>
      <c s="15">
        <f t="shared" si="35"/>
        <v>0</v>
      </c>
    </row>
    <row r="748" spans="7:31" ht="15" hidden="1">
      <c r="G748" s="15">
        <f t="shared" si="33"/>
        <v>0</v>
      </c>
      <c s="71">
        <f t="shared" si="34"/>
        <v>0</v>
      </c>
      <c s="72"/>
      <c s="36"/>
      <c s="78"/>
      <c s="38"/>
      <c s="36"/>
      <c s="36"/>
      <c s="179"/>
      <c s="78"/>
      <c s="38"/>
      <c s="36"/>
      <c s="38"/>
      <c s="184"/>
      <c s="185"/>
      <c s="36"/>
      <c s="78"/>
      <c s="36"/>
      <c s="36"/>
      <c s="36"/>
      <c s="188"/>
      <c s="36"/>
      <c s="36"/>
      <c s="189"/>
      <c s="15">
        <f t="shared" si="35"/>
        <v>0</v>
      </c>
    </row>
    <row r="749" spans="7:31" ht="15" hidden="1">
      <c r="G749" s="15">
        <f t="shared" si="33"/>
        <v>0</v>
      </c>
      <c s="71">
        <f t="shared" si="34"/>
        <v>0</v>
      </c>
      <c s="72"/>
      <c s="36"/>
      <c s="78"/>
      <c s="38"/>
      <c s="36"/>
      <c s="36"/>
      <c s="179"/>
      <c s="78"/>
      <c s="38"/>
      <c s="36"/>
      <c s="38"/>
      <c s="184"/>
      <c s="185"/>
      <c s="36"/>
      <c s="78"/>
      <c s="36"/>
      <c s="36"/>
      <c s="36"/>
      <c s="188"/>
      <c s="36"/>
      <c s="36"/>
      <c s="189"/>
      <c s="15">
        <f t="shared" si="35"/>
        <v>0</v>
      </c>
    </row>
    <row r="750" spans="7:31" ht="15" hidden="1">
      <c r="G750" s="15">
        <f t="shared" si="33"/>
        <v>0</v>
      </c>
      <c s="71">
        <f t="shared" si="34"/>
        <v>0</v>
      </c>
      <c s="72"/>
      <c s="36"/>
      <c s="78"/>
      <c s="38"/>
      <c s="36"/>
      <c s="36"/>
      <c s="179"/>
      <c s="78"/>
      <c s="38"/>
      <c s="36"/>
      <c s="38"/>
      <c s="184"/>
      <c s="185"/>
      <c s="36"/>
      <c s="78"/>
      <c s="36"/>
      <c s="36"/>
      <c s="36"/>
      <c s="188"/>
      <c s="36"/>
      <c s="36"/>
      <c s="189"/>
      <c s="15">
        <f t="shared" si="35"/>
        <v>0</v>
      </c>
    </row>
    <row r="751" spans="7:31" ht="15" hidden="1">
      <c r="G751" s="15">
        <f t="shared" si="33"/>
        <v>0</v>
      </c>
      <c s="71">
        <f t="shared" si="34"/>
        <v>0</v>
      </c>
      <c s="72"/>
      <c s="36"/>
      <c s="78"/>
      <c s="38"/>
      <c s="36"/>
      <c s="36"/>
      <c s="179"/>
      <c s="78"/>
      <c s="38"/>
      <c s="36"/>
      <c s="38"/>
      <c s="184"/>
      <c s="185"/>
      <c s="36"/>
      <c s="78"/>
      <c s="36"/>
      <c s="36"/>
      <c s="36"/>
      <c s="188"/>
      <c s="36"/>
      <c s="36"/>
      <c s="189"/>
      <c s="15">
        <f t="shared" si="35"/>
        <v>0</v>
      </c>
    </row>
    <row r="752" spans="7:31" ht="15" hidden="1">
      <c r="G752" s="15">
        <f t="shared" si="33"/>
        <v>0</v>
      </c>
      <c s="71">
        <f t="shared" si="34"/>
        <v>0</v>
      </c>
      <c s="72"/>
      <c s="36"/>
      <c s="78"/>
      <c s="38"/>
      <c s="36"/>
      <c s="36"/>
      <c s="179"/>
      <c s="78"/>
      <c s="38"/>
      <c s="36"/>
      <c s="38"/>
      <c s="184"/>
      <c s="185"/>
      <c s="36"/>
      <c s="78"/>
      <c s="36"/>
      <c s="36"/>
      <c s="36"/>
      <c s="188"/>
      <c s="36"/>
      <c s="36"/>
      <c s="189"/>
      <c s="15">
        <f t="shared" si="35"/>
        <v>0</v>
      </c>
    </row>
    <row r="753" spans="7:31" ht="15" hidden="1">
      <c r="G753" s="15">
        <f t="shared" si="33"/>
        <v>0</v>
      </c>
      <c s="71">
        <f t="shared" si="34"/>
        <v>0</v>
      </c>
      <c s="72"/>
      <c s="36"/>
      <c s="78"/>
      <c s="38"/>
      <c s="36"/>
      <c s="36"/>
      <c s="179"/>
      <c s="78"/>
      <c s="38"/>
      <c s="36"/>
      <c s="38"/>
      <c s="184"/>
      <c s="185"/>
      <c s="36"/>
      <c s="78"/>
      <c s="36"/>
      <c s="36"/>
      <c s="36"/>
      <c s="188"/>
      <c s="36"/>
      <c s="36"/>
      <c s="189"/>
      <c s="15">
        <f t="shared" si="35"/>
        <v>0</v>
      </c>
    </row>
    <row r="754" spans="7:31" ht="15" hidden="1">
      <c r="G754" s="15">
        <f t="shared" si="33"/>
        <v>0</v>
      </c>
      <c s="71">
        <f t="shared" si="34"/>
        <v>0</v>
      </c>
      <c s="72"/>
      <c s="36"/>
      <c s="78"/>
      <c s="38"/>
      <c s="36"/>
      <c s="36"/>
      <c s="179"/>
      <c s="78"/>
      <c s="38"/>
      <c s="36"/>
      <c s="38"/>
      <c s="184"/>
      <c s="185"/>
      <c s="36"/>
      <c s="78"/>
      <c s="36"/>
      <c s="36"/>
      <c s="36"/>
      <c s="188"/>
      <c s="36"/>
      <c s="36"/>
      <c s="189"/>
      <c s="15">
        <f t="shared" si="35"/>
        <v>0</v>
      </c>
    </row>
    <row r="755" spans="7:31" ht="15" hidden="1">
      <c r="G755" s="15">
        <f t="shared" si="33"/>
        <v>0</v>
      </c>
      <c s="71">
        <f t="shared" si="34"/>
        <v>0</v>
      </c>
      <c s="72"/>
      <c s="36"/>
      <c s="78"/>
      <c s="38"/>
      <c s="36"/>
      <c s="36"/>
      <c s="179"/>
      <c s="78"/>
      <c s="38"/>
      <c s="36"/>
      <c s="38"/>
      <c s="184"/>
      <c s="185"/>
      <c s="36"/>
      <c s="78"/>
      <c s="36"/>
      <c s="36"/>
      <c s="36"/>
      <c s="188"/>
      <c s="36"/>
      <c s="36"/>
      <c s="189"/>
      <c s="15">
        <f t="shared" si="35"/>
        <v>0</v>
      </c>
    </row>
    <row r="756" spans="7:31" ht="15" hidden="1">
      <c r="G756" s="15">
        <f t="shared" si="33"/>
        <v>0</v>
      </c>
      <c s="71">
        <f t="shared" si="34"/>
        <v>0</v>
      </c>
      <c s="72"/>
      <c s="36"/>
      <c s="78"/>
      <c s="38"/>
      <c s="36"/>
      <c s="36"/>
      <c s="179"/>
      <c s="78"/>
      <c s="38"/>
      <c s="36"/>
      <c s="38"/>
      <c s="184"/>
      <c s="185"/>
      <c s="36"/>
      <c s="78"/>
      <c s="36"/>
      <c s="36"/>
      <c s="36"/>
      <c s="188"/>
      <c s="36"/>
      <c s="36"/>
      <c s="189"/>
      <c s="15">
        <f t="shared" si="35"/>
        <v>0</v>
      </c>
    </row>
    <row r="757" spans="7:31" ht="15" hidden="1">
      <c r="G757" s="15">
        <f t="shared" si="33"/>
        <v>0</v>
      </c>
      <c s="71">
        <f t="shared" si="34"/>
        <v>0</v>
      </c>
      <c s="72"/>
      <c s="36"/>
      <c s="78"/>
      <c s="38"/>
      <c s="36"/>
      <c s="36"/>
      <c s="179"/>
      <c s="78"/>
      <c s="38"/>
      <c s="36"/>
      <c s="38"/>
      <c s="184"/>
      <c s="185"/>
      <c s="36"/>
      <c s="78"/>
      <c s="36"/>
      <c s="36"/>
      <c s="36"/>
      <c s="188"/>
      <c s="36"/>
      <c s="36"/>
      <c s="189"/>
      <c s="15">
        <f t="shared" si="35"/>
        <v>0</v>
      </c>
    </row>
    <row r="758" spans="7:31" ht="15" hidden="1">
      <c r="G758" s="15">
        <f t="shared" si="33"/>
        <v>0</v>
      </c>
      <c s="71">
        <f t="shared" si="34"/>
        <v>0</v>
      </c>
      <c s="72"/>
      <c s="36"/>
      <c s="78"/>
      <c s="38"/>
      <c s="36"/>
      <c s="36"/>
      <c s="179"/>
      <c s="78"/>
      <c s="38"/>
      <c s="36"/>
      <c s="38"/>
      <c s="184"/>
      <c s="185"/>
      <c s="36"/>
      <c s="78"/>
      <c s="36"/>
      <c s="36"/>
      <c s="36"/>
      <c s="188"/>
      <c s="36"/>
      <c s="36"/>
      <c s="189"/>
      <c s="15">
        <f t="shared" si="35"/>
        <v>0</v>
      </c>
    </row>
    <row r="759" spans="7:31" ht="15" hidden="1">
      <c r="G759" s="15">
        <f t="shared" si="33"/>
        <v>0</v>
      </c>
      <c s="71">
        <f t="shared" si="34"/>
        <v>0</v>
      </c>
      <c s="72"/>
      <c s="36"/>
      <c s="78"/>
      <c s="38"/>
      <c s="36"/>
      <c s="36"/>
      <c s="179"/>
      <c s="78"/>
      <c s="38"/>
      <c s="36"/>
      <c s="38"/>
      <c s="184"/>
      <c s="185"/>
      <c s="36"/>
      <c s="78"/>
      <c s="36"/>
      <c s="36"/>
      <c s="36"/>
      <c s="188"/>
      <c s="36"/>
      <c s="36"/>
      <c s="189"/>
      <c s="15">
        <f t="shared" si="35"/>
        <v>0</v>
      </c>
    </row>
    <row r="760" spans="7:31" ht="15" hidden="1">
      <c r="G760" s="15">
        <f t="shared" si="33"/>
        <v>0</v>
      </c>
      <c s="71">
        <f t="shared" si="34"/>
        <v>0</v>
      </c>
      <c s="72"/>
      <c s="36"/>
      <c s="78"/>
      <c s="38"/>
      <c s="36"/>
      <c s="36"/>
      <c s="179"/>
      <c s="78"/>
      <c s="38"/>
      <c s="36"/>
      <c s="38"/>
      <c s="184"/>
      <c s="185"/>
      <c s="36"/>
      <c s="78"/>
      <c s="36"/>
      <c s="36"/>
      <c s="36"/>
      <c s="188"/>
      <c s="36"/>
      <c s="36"/>
      <c s="189"/>
      <c s="15">
        <f t="shared" si="35"/>
        <v>0</v>
      </c>
    </row>
    <row r="761" spans="7:31" ht="15" hidden="1">
      <c r="G761" s="15">
        <f t="shared" si="33"/>
        <v>0</v>
      </c>
      <c s="71">
        <f t="shared" si="34"/>
        <v>0</v>
      </c>
      <c s="72"/>
      <c s="36"/>
      <c s="78"/>
      <c s="38"/>
      <c s="36"/>
      <c s="36"/>
      <c s="179"/>
      <c s="78"/>
      <c s="38"/>
      <c s="36"/>
      <c s="38"/>
      <c s="184"/>
      <c s="185"/>
      <c s="36"/>
      <c s="78"/>
      <c s="36"/>
      <c s="36"/>
      <c s="36"/>
      <c s="188"/>
      <c s="36"/>
      <c s="36"/>
      <c s="189"/>
      <c s="15">
        <f t="shared" si="35"/>
        <v>0</v>
      </c>
    </row>
    <row r="762" spans="7:31" ht="15" hidden="1">
      <c r="G762" s="15">
        <f t="shared" si="33"/>
        <v>0</v>
      </c>
      <c s="71">
        <f t="shared" si="34"/>
        <v>0</v>
      </c>
      <c s="72"/>
      <c s="36"/>
      <c s="78"/>
      <c s="38"/>
      <c s="36"/>
      <c s="36"/>
      <c s="179"/>
      <c s="78"/>
      <c s="38"/>
      <c s="36"/>
      <c s="38"/>
      <c s="184"/>
      <c s="185"/>
      <c s="36"/>
      <c s="78"/>
      <c s="36"/>
      <c s="36"/>
      <c s="36"/>
      <c s="188"/>
      <c s="36"/>
      <c s="36"/>
      <c s="189"/>
      <c s="15">
        <f t="shared" si="35"/>
        <v>0</v>
      </c>
    </row>
    <row r="763" spans="7:31" ht="15" hidden="1">
      <c r="G763" s="15">
        <f t="shared" si="33"/>
        <v>0</v>
      </c>
      <c s="71">
        <f t="shared" si="34"/>
        <v>0</v>
      </c>
      <c s="72"/>
      <c s="36"/>
      <c s="78"/>
      <c s="38"/>
      <c s="36"/>
      <c s="36"/>
      <c s="179"/>
      <c s="78"/>
      <c s="38"/>
      <c s="36"/>
      <c s="38"/>
      <c s="184"/>
      <c s="185"/>
      <c s="36"/>
      <c s="78"/>
      <c s="36"/>
      <c s="36"/>
      <c s="36"/>
      <c s="188"/>
      <c s="36"/>
      <c s="36"/>
      <c s="189"/>
      <c s="15">
        <f t="shared" si="35"/>
        <v>0</v>
      </c>
    </row>
    <row r="764" spans="7:31" ht="15" hidden="1">
      <c r="G764" s="15">
        <f t="shared" si="33"/>
        <v>0</v>
      </c>
      <c s="71">
        <f t="shared" si="34"/>
        <v>0</v>
      </c>
      <c s="72"/>
      <c s="36"/>
      <c s="78"/>
      <c s="38"/>
      <c s="36"/>
      <c s="36"/>
      <c s="179"/>
      <c s="78"/>
      <c s="38"/>
      <c s="36"/>
      <c s="38"/>
      <c s="184"/>
      <c s="185"/>
      <c s="36"/>
      <c s="78"/>
      <c s="36"/>
      <c s="36"/>
      <c s="36"/>
      <c s="188"/>
      <c s="36"/>
      <c s="36"/>
      <c s="189"/>
      <c s="15">
        <f t="shared" si="35"/>
        <v>0</v>
      </c>
    </row>
    <row r="765" spans="7:31" ht="15" hidden="1">
      <c r="G765" s="15">
        <f t="shared" si="33"/>
        <v>0</v>
      </c>
      <c s="71">
        <f t="shared" si="34"/>
        <v>0</v>
      </c>
      <c s="72"/>
      <c s="36"/>
      <c s="78"/>
      <c s="38"/>
      <c s="36"/>
      <c s="36"/>
      <c s="179"/>
      <c s="78"/>
      <c s="38"/>
      <c s="36"/>
      <c s="38"/>
      <c s="184"/>
      <c s="185"/>
      <c s="36"/>
      <c s="78"/>
      <c s="36"/>
      <c s="36"/>
      <c s="36"/>
      <c s="188"/>
      <c s="36"/>
      <c s="36"/>
      <c s="189"/>
      <c s="15">
        <f t="shared" si="35"/>
        <v>0</v>
      </c>
    </row>
    <row r="766" spans="7:31" ht="15" hidden="1">
      <c r="G766" s="15">
        <f t="shared" si="33"/>
        <v>0</v>
      </c>
      <c s="71">
        <f t="shared" si="34"/>
        <v>0</v>
      </c>
      <c s="72"/>
      <c s="36"/>
      <c s="78"/>
      <c s="38"/>
      <c s="36"/>
      <c s="36"/>
      <c s="179"/>
      <c s="78"/>
      <c s="38"/>
      <c s="36"/>
      <c s="38"/>
      <c s="184"/>
      <c s="185"/>
      <c s="36"/>
      <c s="78"/>
      <c s="36"/>
      <c s="36"/>
      <c s="36"/>
      <c s="188"/>
      <c s="36"/>
      <c s="36"/>
      <c s="189"/>
      <c s="15">
        <f t="shared" si="35"/>
        <v>0</v>
      </c>
    </row>
    <row r="767" spans="7:31" ht="15" hidden="1">
      <c r="G767" s="15">
        <f t="shared" si="33"/>
        <v>0</v>
      </c>
      <c s="71">
        <f t="shared" si="34"/>
        <v>0</v>
      </c>
      <c s="72"/>
      <c s="36"/>
      <c s="78"/>
      <c s="38"/>
      <c s="36"/>
      <c s="36"/>
      <c s="179"/>
      <c s="78"/>
      <c s="38"/>
      <c s="36"/>
      <c s="38"/>
      <c s="184"/>
      <c s="185"/>
      <c s="36"/>
      <c s="78"/>
      <c s="36"/>
      <c s="36"/>
      <c s="36"/>
      <c s="188"/>
      <c s="36"/>
      <c s="36"/>
      <c s="189"/>
      <c s="15">
        <f t="shared" si="35"/>
        <v>0</v>
      </c>
    </row>
    <row r="768" spans="7:31" ht="15" hidden="1">
      <c r="G768" s="15">
        <f t="shared" si="33"/>
        <v>0</v>
      </c>
      <c s="71">
        <f t="shared" si="34"/>
        <v>0</v>
      </c>
      <c s="72"/>
      <c s="36"/>
      <c s="78"/>
      <c s="38"/>
      <c s="36"/>
      <c s="36"/>
      <c s="179"/>
      <c s="78"/>
      <c s="38"/>
      <c s="36"/>
      <c s="38"/>
      <c s="184"/>
      <c s="185"/>
      <c s="36"/>
      <c s="78"/>
      <c s="36"/>
      <c s="36"/>
      <c s="36"/>
      <c s="188"/>
      <c s="36"/>
      <c s="36"/>
      <c s="189"/>
      <c s="15">
        <f t="shared" si="35"/>
        <v>0</v>
      </c>
    </row>
    <row r="769" spans="7:31" ht="15" hidden="1">
      <c r="G769" s="15">
        <f t="shared" si="33"/>
        <v>0</v>
      </c>
      <c s="71">
        <f t="shared" si="34"/>
        <v>0</v>
      </c>
      <c s="72"/>
      <c s="36"/>
      <c s="78"/>
      <c s="38"/>
      <c s="36"/>
      <c s="36"/>
      <c s="179"/>
      <c s="78"/>
      <c s="38"/>
      <c s="36"/>
      <c s="38"/>
      <c s="184"/>
      <c s="185"/>
      <c s="36"/>
      <c s="78"/>
      <c s="36"/>
      <c s="36"/>
      <c s="36"/>
      <c s="188"/>
      <c s="36"/>
      <c s="36"/>
      <c s="189"/>
      <c s="15">
        <f t="shared" si="35"/>
        <v>0</v>
      </c>
    </row>
    <row r="770" spans="7:31" ht="15" hidden="1">
      <c r="G770" s="15">
        <f t="shared" si="33"/>
        <v>0</v>
      </c>
      <c s="71">
        <f t="shared" si="34"/>
        <v>0</v>
      </c>
      <c s="72"/>
      <c s="36"/>
      <c s="78"/>
      <c s="38"/>
      <c s="36"/>
      <c s="36"/>
      <c s="179"/>
      <c s="78"/>
      <c s="38"/>
      <c s="36"/>
      <c s="38"/>
      <c s="184"/>
      <c s="185"/>
      <c s="36"/>
      <c s="78"/>
      <c s="36"/>
      <c s="36"/>
      <c s="36"/>
      <c s="188"/>
      <c s="36"/>
      <c s="36"/>
      <c s="189"/>
      <c s="15">
        <f t="shared" si="35"/>
        <v>0</v>
      </c>
    </row>
    <row r="771" spans="7:31" ht="15" hidden="1">
      <c r="G771" s="15">
        <f t="shared" si="33"/>
        <v>0</v>
      </c>
      <c s="71">
        <f t="shared" si="34"/>
        <v>0</v>
      </c>
      <c s="72"/>
      <c s="36"/>
      <c s="78"/>
      <c s="38"/>
      <c s="36"/>
      <c s="36"/>
      <c s="179"/>
      <c s="78"/>
      <c s="38"/>
      <c s="36"/>
      <c s="38"/>
      <c s="184"/>
      <c s="185"/>
      <c s="36"/>
      <c s="78"/>
      <c s="36"/>
      <c s="36"/>
      <c s="36"/>
      <c s="188"/>
      <c s="36"/>
      <c s="36"/>
      <c s="189"/>
      <c s="15">
        <f t="shared" si="35"/>
        <v>0</v>
      </c>
    </row>
    <row r="772" spans="7:31" ht="15" hidden="1">
      <c r="G772" s="15">
        <f t="shared" si="33"/>
        <v>0</v>
      </c>
      <c s="71">
        <f t="shared" si="34"/>
        <v>0</v>
      </c>
      <c s="72"/>
      <c s="36"/>
      <c s="78"/>
      <c s="38"/>
      <c s="36"/>
      <c s="36"/>
      <c s="179"/>
      <c s="78"/>
      <c s="38"/>
      <c s="36"/>
      <c s="38"/>
      <c s="184"/>
      <c s="185"/>
      <c s="36"/>
      <c s="78"/>
      <c s="36"/>
      <c s="36"/>
      <c s="36"/>
      <c s="188"/>
      <c s="36"/>
      <c s="36"/>
      <c s="189"/>
      <c s="15">
        <f t="shared" si="35"/>
        <v>0</v>
      </c>
    </row>
    <row r="773" spans="7:31" ht="15" hidden="1">
      <c r="G773" s="15">
        <f t="shared" si="33"/>
        <v>0</v>
      </c>
      <c s="71">
        <f t="shared" si="34"/>
        <v>0</v>
      </c>
      <c s="72"/>
      <c s="36"/>
      <c s="78"/>
      <c s="38"/>
      <c s="36"/>
      <c s="36"/>
      <c s="179"/>
      <c s="78"/>
      <c s="38"/>
      <c s="36"/>
      <c s="38"/>
      <c s="184"/>
      <c s="185"/>
      <c s="36"/>
      <c s="78"/>
      <c s="36"/>
      <c s="36"/>
      <c s="36"/>
      <c s="188"/>
      <c s="36"/>
      <c s="36"/>
      <c s="189"/>
      <c s="15">
        <f t="shared" si="35"/>
        <v>0</v>
      </c>
    </row>
    <row r="774" spans="7:31" ht="15" hidden="1">
      <c r="G774" s="15">
        <f t="shared" si="33"/>
        <v>0</v>
      </c>
      <c s="71">
        <f t="shared" si="34"/>
        <v>0</v>
      </c>
      <c s="72"/>
      <c s="36"/>
      <c s="78"/>
      <c s="38"/>
      <c s="36"/>
      <c s="36"/>
      <c s="179"/>
      <c s="78"/>
      <c s="38"/>
      <c s="36"/>
      <c s="38"/>
      <c s="184"/>
      <c s="185"/>
      <c s="36"/>
      <c s="78"/>
      <c s="36"/>
      <c s="36"/>
      <c s="36"/>
      <c s="188"/>
      <c s="36"/>
      <c s="36"/>
      <c s="189"/>
      <c s="15">
        <f t="shared" si="35"/>
        <v>0</v>
      </c>
    </row>
    <row r="775" spans="7:31" ht="15" hidden="1">
      <c r="G775" s="15">
        <f t="shared" si="33"/>
        <v>0</v>
      </c>
      <c s="71">
        <f t="shared" si="34"/>
        <v>0</v>
      </c>
      <c s="72"/>
      <c s="36"/>
      <c s="78"/>
      <c s="38"/>
      <c s="36"/>
      <c s="36"/>
      <c s="179"/>
      <c s="78"/>
      <c s="38"/>
      <c s="36"/>
      <c s="38"/>
      <c s="184"/>
      <c s="185"/>
      <c s="36"/>
      <c s="78"/>
      <c s="36"/>
      <c s="36"/>
      <c s="36"/>
      <c s="188"/>
      <c s="36"/>
      <c s="36"/>
      <c s="189"/>
      <c s="15">
        <f t="shared" si="35"/>
        <v>0</v>
      </c>
    </row>
    <row r="776" spans="7:31" ht="15" hidden="1">
      <c r="G776" s="15">
        <f t="shared" si="33"/>
        <v>0</v>
      </c>
      <c s="71">
        <f t="shared" si="34"/>
        <v>0</v>
      </c>
      <c s="72"/>
      <c s="36"/>
      <c s="78"/>
      <c s="38"/>
      <c s="36"/>
      <c s="36"/>
      <c s="179"/>
      <c s="78"/>
      <c s="38"/>
      <c s="36"/>
      <c s="38"/>
      <c s="184"/>
      <c s="185"/>
      <c s="36"/>
      <c s="78"/>
      <c s="36"/>
      <c s="36"/>
      <c s="36"/>
      <c s="188"/>
      <c s="36"/>
      <c s="36"/>
      <c s="189"/>
      <c s="15">
        <f t="shared" si="35"/>
        <v>0</v>
      </c>
    </row>
    <row r="777" spans="7:31" ht="15" hidden="1">
      <c r="G777" s="15">
        <f t="shared" si="33"/>
        <v>0</v>
      </c>
      <c s="71">
        <f t="shared" si="34"/>
        <v>0</v>
      </c>
      <c s="72"/>
      <c s="36"/>
      <c s="78"/>
      <c s="38"/>
      <c s="36"/>
      <c s="36"/>
      <c s="179"/>
      <c s="78"/>
      <c s="38"/>
      <c s="36"/>
      <c s="38"/>
      <c s="184"/>
      <c s="185"/>
      <c s="36"/>
      <c s="78"/>
      <c s="36"/>
      <c s="36"/>
      <c s="36"/>
      <c s="188"/>
      <c s="36"/>
      <c s="36"/>
      <c s="189"/>
      <c s="15">
        <f t="shared" si="35"/>
        <v>0</v>
      </c>
    </row>
    <row r="778" spans="7:31" ht="15" hidden="1">
      <c r="G778" s="15">
        <f t="shared" si="36" ref="G778:G841">IFERROR(IF($E$12=1,(IF(H778&gt;=1,(IF(I778&gt;=$E$10,(IF(I778&lt;=$E$11,H778,0)),0)),0)),0),0)</f>
        <v>0</v>
      </c>
      <c s="71">
        <f t="shared" si="34"/>
        <v>0</v>
      </c>
      <c s="72"/>
      <c s="36"/>
      <c s="78"/>
      <c s="38"/>
      <c s="36"/>
      <c s="36"/>
      <c s="179"/>
      <c s="78"/>
      <c s="38"/>
      <c s="36"/>
      <c s="38"/>
      <c s="184"/>
      <c s="185"/>
      <c s="36"/>
      <c s="78"/>
      <c s="36"/>
      <c s="36"/>
      <c s="36"/>
      <c s="188"/>
      <c s="36"/>
      <c s="36"/>
      <c s="189"/>
      <c s="15">
        <f t="shared" si="35"/>
        <v>0</v>
      </c>
    </row>
    <row r="779" spans="7:31" ht="15" hidden="1">
      <c r="G779" s="15">
        <f t="shared" si="36"/>
        <v>0</v>
      </c>
      <c s="71">
        <f t="shared" si="37" ref="H779:H842">IFERROR(IF(I779&gt;=2000,(IF(LEN(J779)&gt;=3,(IF(LEN(K779)&gt;=2,H778+1,0)),0)),0),0)</f>
        <v>0</v>
      </c>
      <c s="72"/>
      <c s="36"/>
      <c s="78"/>
      <c s="38"/>
      <c s="36"/>
      <c s="36"/>
      <c s="179"/>
      <c s="78"/>
      <c s="38"/>
      <c s="36"/>
      <c s="38"/>
      <c s="184"/>
      <c s="185"/>
      <c s="36"/>
      <c s="78"/>
      <c s="36"/>
      <c s="36"/>
      <c s="36"/>
      <c s="188"/>
      <c s="36"/>
      <c s="36"/>
      <c s="189"/>
      <c s="15">
        <f t="shared" si="38" ref="AE779:AE842">IFERROR(IF(H779&gt;=1,VLOOKUP(J779,$A$1:$B$3,2,0),0),0)</f>
        <v>0</v>
      </c>
    </row>
    <row r="780" spans="7:31" ht="15" hidden="1">
      <c r="G780" s="15">
        <f t="shared" si="36"/>
        <v>0</v>
      </c>
      <c s="71">
        <f t="shared" si="37"/>
        <v>0</v>
      </c>
      <c s="72"/>
      <c s="36"/>
      <c s="78"/>
      <c s="38"/>
      <c s="36"/>
      <c s="36"/>
      <c s="179"/>
      <c s="78"/>
      <c s="38"/>
      <c s="36"/>
      <c s="38"/>
      <c s="184"/>
      <c s="185"/>
      <c s="36"/>
      <c s="78"/>
      <c s="36"/>
      <c s="36"/>
      <c s="36"/>
      <c s="188"/>
      <c s="36"/>
      <c s="36"/>
      <c s="189"/>
      <c s="15">
        <f t="shared" si="38"/>
        <v>0</v>
      </c>
    </row>
    <row r="781" spans="7:31" ht="15" hidden="1">
      <c r="G781" s="15">
        <f t="shared" si="36"/>
        <v>0</v>
      </c>
      <c s="71">
        <f t="shared" si="37"/>
        <v>0</v>
      </c>
      <c s="72"/>
      <c s="36"/>
      <c s="78"/>
      <c s="38"/>
      <c s="36"/>
      <c s="36"/>
      <c s="179"/>
      <c s="78"/>
      <c s="38"/>
      <c s="36"/>
      <c s="38"/>
      <c s="184"/>
      <c s="185"/>
      <c s="36"/>
      <c s="78"/>
      <c s="36"/>
      <c s="36"/>
      <c s="36"/>
      <c s="188"/>
      <c s="36"/>
      <c s="36"/>
      <c s="189"/>
      <c s="15">
        <f t="shared" si="38"/>
        <v>0</v>
      </c>
    </row>
    <row r="782" spans="7:31" ht="15" hidden="1">
      <c r="G782" s="15">
        <f t="shared" si="36"/>
        <v>0</v>
      </c>
      <c s="71">
        <f t="shared" si="37"/>
        <v>0</v>
      </c>
      <c s="72"/>
      <c s="36"/>
      <c s="78"/>
      <c s="38"/>
      <c s="36"/>
      <c s="36"/>
      <c s="179"/>
      <c s="78"/>
      <c s="38"/>
      <c s="36"/>
      <c s="38"/>
      <c s="184"/>
      <c s="185"/>
      <c s="36"/>
      <c s="78"/>
      <c s="36"/>
      <c s="36"/>
      <c s="36"/>
      <c s="188"/>
      <c s="36"/>
      <c s="36"/>
      <c s="189"/>
      <c s="15">
        <f t="shared" si="38"/>
        <v>0</v>
      </c>
    </row>
    <row r="783" spans="7:31" ht="15" hidden="1">
      <c r="G783" s="15">
        <f t="shared" si="36"/>
        <v>0</v>
      </c>
      <c s="71">
        <f t="shared" si="37"/>
        <v>0</v>
      </c>
      <c s="72"/>
      <c s="36"/>
      <c s="78"/>
      <c s="38"/>
      <c s="36"/>
      <c s="36"/>
      <c s="179"/>
      <c s="78"/>
      <c s="38"/>
      <c s="36"/>
      <c s="38"/>
      <c s="184"/>
      <c s="185"/>
      <c s="36"/>
      <c s="78"/>
      <c s="36"/>
      <c s="36"/>
      <c s="36"/>
      <c s="188"/>
      <c s="36"/>
      <c s="36"/>
      <c s="189"/>
      <c s="15">
        <f t="shared" si="38"/>
        <v>0</v>
      </c>
    </row>
    <row r="784" spans="7:31" ht="15" hidden="1">
      <c r="G784" s="15">
        <f t="shared" si="36"/>
        <v>0</v>
      </c>
      <c s="71">
        <f t="shared" si="37"/>
        <v>0</v>
      </c>
      <c s="72"/>
      <c s="36"/>
      <c s="78"/>
      <c s="38"/>
      <c s="36"/>
      <c s="36"/>
      <c s="179"/>
      <c s="78"/>
      <c s="38"/>
      <c s="36"/>
      <c s="38"/>
      <c s="184"/>
      <c s="185"/>
      <c s="36"/>
      <c s="78"/>
      <c s="36"/>
      <c s="36"/>
      <c s="36"/>
      <c s="188"/>
      <c s="36"/>
      <c s="36"/>
      <c s="189"/>
      <c s="15">
        <f t="shared" si="38"/>
        <v>0</v>
      </c>
    </row>
    <row r="785" spans="7:31" ht="15" hidden="1">
      <c r="G785" s="15">
        <f t="shared" si="36"/>
        <v>0</v>
      </c>
      <c s="71">
        <f t="shared" si="37"/>
        <v>0</v>
      </c>
      <c s="72"/>
      <c s="36"/>
      <c s="78"/>
      <c s="38"/>
      <c s="36"/>
      <c s="36"/>
      <c s="179"/>
      <c s="78"/>
      <c s="38"/>
      <c s="36"/>
      <c s="38"/>
      <c s="184"/>
      <c s="185"/>
      <c s="36"/>
      <c s="78"/>
      <c s="36"/>
      <c s="36"/>
      <c s="36"/>
      <c s="188"/>
      <c s="36"/>
      <c s="36"/>
      <c s="189"/>
      <c s="15">
        <f t="shared" si="38"/>
        <v>0</v>
      </c>
    </row>
    <row r="786" spans="7:31" ht="15" hidden="1">
      <c r="G786" s="15">
        <f t="shared" si="36"/>
        <v>0</v>
      </c>
      <c s="71">
        <f t="shared" si="37"/>
        <v>0</v>
      </c>
      <c s="72"/>
      <c s="36"/>
      <c s="78"/>
      <c s="38"/>
      <c s="36"/>
      <c s="36"/>
      <c s="179"/>
      <c s="78"/>
      <c s="38"/>
      <c s="36"/>
      <c s="38"/>
      <c s="184"/>
      <c s="185"/>
      <c s="36"/>
      <c s="78"/>
      <c s="36"/>
      <c s="36"/>
      <c s="36"/>
      <c s="188"/>
      <c s="36"/>
      <c s="36"/>
      <c s="189"/>
      <c s="15">
        <f t="shared" si="38"/>
        <v>0</v>
      </c>
    </row>
    <row r="787" spans="7:31" ht="15" hidden="1">
      <c r="G787" s="15">
        <f t="shared" si="36"/>
        <v>0</v>
      </c>
      <c s="71">
        <f t="shared" si="37"/>
        <v>0</v>
      </c>
      <c s="72"/>
      <c s="36"/>
      <c s="78"/>
      <c s="38"/>
      <c s="36"/>
      <c s="36"/>
      <c s="179"/>
      <c s="78"/>
      <c s="38"/>
      <c s="36"/>
      <c s="38"/>
      <c s="184"/>
      <c s="185"/>
      <c s="36"/>
      <c s="78"/>
      <c s="36"/>
      <c s="36"/>
      <c s="36"/>
      <c s="188"/>
      <c s="36"/>
      <c s="36"/>
      <c s="189"/>
      <c s="15">
        <f t="shared" si="38"/>
        <v>0</v>
      </c>
    </row>
    <row r="788" spans="7:31" ht="15" hidden="1">
      <c r="G788" s="15">
        <f t="shared" si="36"/>
        <v>0</v>
      </c>
      <c s="71">
        <f t="shared" si="37"/>
        <v>0</v>
      </c>
      <c s="72"/>
      <c s="36"/>
      <c s="78"/>
      <c s="38"/>
      <c s="36"/>
      <c s="36"/>
      <c s="179"/>
      <c s="78"/>
      <c s="38"/>
      <c s="36"/>
      <c s="38"/>
      <c s="184"/>
      <c s="185"/>
      <c s="36"/>
      <c s="78"/>
      <c s="36"/>
      <c s="36"/>
      <c s="36"/>
      <c s="188"/>
      <c s="36"/>
      <c s="36"/>
      <c s="189"/>
      <c s="15">
        <f t="shared" si="38"/>
        <v>0</v>
      </c>
    </row>
    <row r="789" spans="7:31" ht="15" hidden="1">
      <c r="G789" s="15">
        <f t="shared" si="36"/>
        <v>0</v>
      </c>
      <c s="71">
        <f t="shared" si="37"/>
        <v>0</v>
      </c>
      <c s="72"/>
      <c s="36"/>
      <c s="78"/>
      <c s="38"/>
      <c s="36"/>
      <c s="36"/>
      <c s="179"/>
      <c s="78"/>
      <c s="38"/>
      <c s="36"/>
      <c s="38"/>
      <c s="184"/>
      <c s="185"/>
      <c s="36"/>
      <c s="78"/>
      <c s="36"/>
      <c s="36"/>
      <c s="36"/>
      <c s="188"/>
      <c s="36"/>
      <c s="36"/>
      <c s="189"/>
      <c s="15">
        <f t="shared" si="38"/>
        <v>0</v>
      </c>
    </row>
    <row r="790" spans="7:31" ht="15" hidden="1">
      <c r="G790" s="15">
        <f t="shared" si="36"/>
        <v>0</v>
      </c>
      <c s="71">
        <f t="shared" si="37"/>
        <v>0</v>
      </c>
      <c s="72"/>
      <c s="36"/>
      <c s="78"/>
      <c s="38"/>
      <c s="36"/>
      <c s="36"/>
      <c s="179"/>
      <c s="78"/>
      <c s="38"/>
      <c s="36"/>
      <c s="38"/>
      <c s="184"/>
      <c s="185"/>
      <c s="36"/>
      <c s="78"/>
      <c s="36"/>
      <c s="36"/>
      <c s="36"/>
      <c s="188"/>
      <c s="36"/>
      <c s="36"/>
      <c s="189"/>
      <c s="15">
        <f t="shared" si="38"/>
        <v>0</v>
      </c>
    </row>
    <row r="791" spans="7:31" ht="15" hidden="1">
      <c r="G791" s="15">
        <f t="shared" si="36"/>
        <v>0</v>
      </c>
      <c s="71">
        <f t="shared" si="37"/>
        <v>0</v>
      </c>
      <c s="72"/>
      <c s="36"/>
      <c s="78"/>
      <c s="38"/>
      <c s="36"/>
      <c s="36"/>
      <c s="179"/>
      <c s="78"/>
      <c s="38"/>
      <c s="36"/>
      <c s="38"/>
      <c s="184"/>
      <c s="185"/>
      <c s="36"/>
      <c s="78"/>
      <c s="36"/>
      <c s="36"/>
      <c s="36"/>
      <c s="188"/>
      <c s="36"/>
      <c s="36"/>
      <c s="189"/>
      <c s="15">
        <f t="shared" si="38"/>
        <v>0</v>
      </c>
    </row>
    <row r="792" spans="7:31" ht="15" hidden="1">
      <c r="G792" s="15">
        <f t="shared" si="36"/>
        <v>0</v>
      </c>
      <c s="71">
        <f t="shared" si="37"/>
        <v>0</v>
      </c>
      <c s="72"/>
      <c s="36"/>
      <c s="78"/>
      <c s="38"/>
      <c s="36"/>
      <c s="36"/>
      <c s="179"/>
      <c s="78"/>
      <c s="38"/>
      <c s="36"/>
      <c s="38"/>
      <c s="184"/>
      <c s="185"/>
      <c s="36"/>
      <c s="78"/>
      <c s="36"/>
      <c s="36"/>
      <c s="36"/>
      <c s="188"/>
      <c s="36"/>
      <c s="36"/>
      <c s="189"/>
      <c s="15">
        <f t="shared" si="38"/>
        <v>0</v>
      </c>
    </row>
    <row r="793" spans="7:31" ht="15" hidden="1">
      <c r="G793" s="15">
        <f t="shared" si="36"/>
        <v>0</v>
      </c>
      <c s="71">
        <f t="shared" si="37"/>
        <v>0</v>
      </c>
      <c s="72"/>
      <c s="36"/>
      <c s="78"/>
      <c s="38"/>
      <c s="36"/>
      <c s="36"/>
      <c s="179"/>
      <c s="78"/>
      <c s="38"/>
      <c s="36"/>
      <c s="38"/>
      <c s="184"/>
      <c s="185"/>
      <c s="36"/>
      <c s="78"/>
      <c s="36"/>
      <c s="36"/>
      <c s="36"/>
      <c s="188"/>
      <c s="36"/>
      <c s="36"/>
      <c s="189"/>
      <c s="15">
        <f t="shared" si="38"/>
        <v>0</v>
      </c>
    </row>
    <row r="794" spans="7:31" ht="15" hidden="1">
      <c r="G794" s="15">
        <f t="shared" si="36"/>
        <v>0</v>
      </c>
      <c s="71">
        <f t="shared" si="37"/>
        <v>0</v>
      </c>
      <c s="72"/>
      <c s="36"/>
      <c s="78"/>
      <c s="38"/>
      <c s="36"/>
      <c s="36"/>
      <c s="179"/>
      <c s="78"/>
      <c s="38"/>
      <c s="36"/>
      <c s="38"/>
      <c s="184"/>
      <c s="185"/>
      <c s="36"/>
      <c s="78"/>
      <c s="36"/>
      <c s="36"/>
      <c s="36"/>
      <c s="188"/>
      <c s="36"/>
      <c s="36"/>
      <c s="189"/>
      <c s="15">
        <f t="shared" si="38"/>
        <v>0</v>
      </c>
    </row>
    <row r="795" spans="7:31" ht="15" hidden="1">
      <c r="G795" s="15">
        <f t="shared" si="36"/>
        <v>0</v>
      </c>
      <c s="71">
        <f t="shared" si="37"/>
        <v>0</v>
      </c>
      <c s="72"/>
      <c s="36"/>
      <c s="78"/>
      <c s="38"/>
      <c s="36"/>
      <c s="36"/>
      <c s="179"/>
      <c s="78"/>
      <c s="38"/>
      <c s="36"/>
      <c s="38"/>
      <c s="184"/>
      <c s="185"/>
      <c s="36"/>
      <c s="78"/>
      <c s="36"/>
      <c s="36"/>
      <c s="36"/>
      <c s="188"/>
      <c s="36"/>
      <c s="36"/>
      <c s="189"/>
      <c s="15">
        <f t="shared" si="38"/>
        <v>0</v>
      </c>
    </row>
    <row r="796" spans="7:31" ht="15" hidden="1">
      <c r="G796" s="15">
        <f t="shared" si="36"/>
        <v>0</v>
      </c>
      <c s="71">
        <f t="shared" si="37"/>
        <v>0</v>
      </c>
      <c s="72"/>
      <c s="36"/>
      <c s="78"/>
      <c s="38"/>
      <c s="36"/>
      <c s="36"/>
      <c s="179"/>
      <c s="78"/>
      <c s="38"/>
      <c s="36"/>
      <c s="38"/>
      <c s="184"/>
      <c s="185"/>
      <c s="36"/>
      <c s="78"/>
      <c s="36"/>
      <c s="36"/>
      <c s="36"/>
      <c s="188"/>
      <c s="36"/>
      <c s="36"/>
      <c s="189"/>
      <c s="15">
        <f t="shared" si="38"/>
        <v>0</v>
      </c>
    </row>
    <row r="797" spans="7:31" ht="15" hidden="1">
      <c r="G797" s="15">
        <f t="shared" si="36"/>
        <v>0</v>
      </c>
      <c s="71">
        <f t="shared" si="37"/>
        <v>0</v>
      </c>
      <c s="72"/>
      <c s="36"/>
      <c s="78"/>
      <c s="38"/>
      <c s="36"/>
      <c s="36"/>
      <c s="179"/>
      <c s="78"/>
      <c s="38"/>
      <c s="36"/>
      <c s="38"/>
      <c s="184"/>
      <c s="185"/>
      <c s="36"/>
      <c s="78"/>
      <c s="36"/>
      <c s="36"/>
      <c s="36"/>
      <c s="188"/>
      <c s="36"/>
      <c s="36"/>
      <c s="189"/>
      <c s="15">
        <f t="shared" si="38"/>
        <v>0</v>
      </c>
    </row>
    <row r="798" spans="7:31" ht="15" hidden="1">
      <c r="G798" s="15">
        <f t="shared" si="36"/>
        <v>0</v>
      </c>
      <c s="71">
        <f t="shared" si="37"/>
        <v>0</v>
      </c>
      <c s="72"/>
      <c s="36"/>
      <c s="78"/>
      <c s="38"/>
      <c s="36"/>
      <c s="36"/>
      <c s="179"/>
      <c s="78"/>
      <c s="38"/>
      <c s="36"/>
      <c s="38"/>
      <c s="184"/>
      <c s="185"/>
      <c s="36"/>
      <c s="78"/>
      <c s="36"/>
      <c s="36"/>
      <c s="36"/>
      <c s="188"/>
      <c s="36"/>
      <c s="36"/>
      <c s="189"/>
      <c s="15">
        <f t="shared" si="38"/>
        <v>0</v>
      </c>
    </row>
    <row r="799" spans="7:31" ht="15" hidden="1">
      <c r="G799" s="15">
        <f t="shared" si="36"/>
        <v>0</v>
      </c>
      <c s="71">
        <f t="shared" si="37"/>
        <v>0</v>
      </c>
      <c s="72"/>
      <c s="36"/>
      <c s="78"/>
      <c s="38"/>
      <c s="36"/>
      <c s="36"/>
      <c s="179"/>
      <c s="78"/>
      <c s="38"/>
      <c s="36"/>
      <c s="38"/>
      <c s="184"/>
      <c s="185"/>
      <c s="36"/>
      <c s="78"/>
      <c s="36"/>
      <c s="36"/>
      <c s="36"/>
      <c s="188"/>
      <c s="36"/>
      <c s="36"/>
      <c s="189"/>
      <c s="15">
        <f t="shared" si="38"/>
        <v>0</v>
      </c>
    </row>
    <row r="800" spans="7:31" ht="15" hidden="1">
      <c r="G800" s="15">
        <f t="shared" si="36"/>
        <v>0</v>
      </c>
      <c s="71">
        <f t="shared" si="37"/>
        <v>0</v>
      </c>
      <c s="72"/>
      <c s="36"/>
      <c s="78"/>
      <c s="38"/>
      <c s="36"/>
      <c s="36"/>
      <c s="179"/>
      <c s="78"/>
      <c s="38"/>
      <c s="36"/>
      <c s="38"/>
      <c s="184"/>
      <c s="185"/>
      <c s="36"/>
      <c s="78"/>
      <c s="36"/>
      <c s="36"/>
      <c s="36"/>
      <c s="188"/>
      <c s="36"/>
      <c s="36"/>
      <c s="189"/>
      <c s="15">
        <f t="shared" si="38"/>
        <v>0</v>
      </c>
    </row>
    <row r="801" spans="7:31" ht="15" hidden="1">
      <c r="G801" s="15">
        <f t="shared" si="36"/>
        <v>0</v>
      </c>
      <c s="71">
        <f t="shared" si="37"/>
        <v>0</v>
      </c>
      <c s="72"/>
      <c s="36"/>
      <c s="78"/>
      <c s="38"/>
      <c s="36"/>
      <c s="36"/>
      <c s="179"/>
      <c s="78"/>
      <c s="38"/>
      <c s="36"/>
      <c s="38"/>
      <c s="184"/>
      <c s="185"/>
      <c s="36"/>
      <c s="78"/>
      <c s="36"/>
      <c s="36"/>
      <c s="36"/>
      <c s="188"/>
      <c s="36"/>
      <c s="36"/>
      <c s="189"/>
      <c s="15">
        <f t="shared" si="38"/>
        <v>0</v>
      </c>
    </row>
    <row r="802" spans="7:31" ht="15" hidden="1">
      <c r="G802" s="15">
        <f t="shared" si="36"/>
        <v>0</v>
      </c>
      <c s="71">
        <f t="shared" si="37"/>
        <v>0</v>
      </c>
      <c s="72"/>
      <c s="36"/>
      <c s="78"/>
      <c s="38"/>
      <c s="36"/>
      <c s="36"/>
      <c s="179"/>
      <c s="78"/>
      <c s="38"/>
      <c s="36"/>
      <c s="38"/>
      <c s="184"/>
      <c s="185"/>
      <c s="36"/>
      <c s="78"/>
      <c s="36"/>
      <c s="36"/>
      <c s="36"/>
      <c s="188"/>
      <c s="36"/>
      <c s="36"/>
      <c s="189"/>
      <c s="15">
        <f t="shared" si="38"/>
        <v>0</v>
      </c>
    </row>
    <row r="803" spans="7:31" ht="15" hidden="1">
      <c r="G803" s="15">
        <f t="shared" si="36"/>
        <v>0</v>
      </c>
      <c s="71">
        <f t="shared" si="37"/>
        <v>0</v>
      </c>
      <c s="72"/>
      <c s="36"/>
      <c s="78"/>
      <c s="38"/>
      <c s="36"/>
      <c s="36"/>
      <c s="179"/>
      <c s="78"/>
      <c s="38"/>
      <c s="36"/>
      <c s="38"/>
      <c s="184"/>
      <c s="185"/>
      <c s="36"/>
      <c s="78"/>
      <c s="36"/>
      <c s="36"/>
      <c s="36"/>
      <c s="188"/>
      <c s="36"/>
      <c s="36"/>
      <c s="189"/>
      <c s="15">
        <f t="shared" si="38"/>
        <v>0</v>
      </c>
    </row>
    <row r="804" spans="7:31" ht="15" hidden="1">
      <c r="G804" s="15">
        <f t="shared" si="36"/>
        <v>0</v>
      </c>
      <c s="71">
        <f t="shared" si="37"/>
        <v>0</v>
      </c>
      <c s="72"/>
      <c s="36"/>
      <c s="78"/>
      <c s="38"/>
      <c s="36"/>
      <c s="36"/>
      <c s="179"/>
      <c s="78"/>
      <c s="38"/>
      <c s="36"/>
      <c s="38"/>
      <c s="184"/>
      <c s="185"/>
      <c s="36"/>
      <c s="78"/>
      <c s="36"/>
      <c s="36"/>
      <c s="36"/>
      <c s="188"/>
      <c s="36"/>
      <c s="36"/>
      <c s="189"/>
      <c s="15">
        <f t="shared" si="38"/>
        <v>0</v>
      </c>
    </row>
    <row r="805" spans="7:31" ht="15" hidden="1">
      <c r="G805" s="15">
        <f t="shared" si="36"/>
        <v>0</v>
      </c>
      <c s="71">
        <f t="shared" si="37"/>
        <v>0</v>
      </c>
      <c s="72"/>
      <c s="36"/>
      <c s="78"/>
      <c s="38"/>
      <c s="36"/>
      <c s="36"/>
      <c s="179"/>
      <c s="78"/>
      <c s="38"/>
      <c s="36"/>
      <c s="38"/>
      <c s="184"/>
      <c s="185"/>
      <c s="36"/>
      <c s="78"/>
      <c s="36"/>
      <c s="36"/>
      <c s="36"/>
      <c s="188"/>
      <c s="36"/>
      <c s="36"/>
      <c s="189"/>
      <c s="15">
        <f t="shared" si="38"/>
        <v>0</v>
      </c>
    </row>
    <row r="806" spans="7:31" ht="15" hidden="1">
      <c r="G806" s="15">
        <f t="shared" si="36"/>
        <v>0</v>
      </c>
      <c s="71">
        <f t="shared" si="37"/>
        <v>0</v>
      </c>
      <c s="72"/>
      <c s="36"/>
      <c s="78"/>
      <c s="38"/>
      <c s="36"/>
      <c s="36"/>
      <c s="179"/>
      <c s="78"/>
      <c s="38"/>
      <c s="36"/>
      <c s="38"/>
      <c s="184"/>
      <c s="185"/>
      <c s="36"/>
      <c s="78"/>
      <c s="36"/>
      <c s="36"/>
      <c s="36"/>
      <c s="188"/>
      <c s="36"/>
      <c s="36"/>
      <c s="189"/>
      <c s="15">
        <f t="shared" si="38"/>
        <v>0</v>
      </c>
    </row>
    <row r="807" spans="7:31" ht="15" hidden="1">
      <c r="G807" s="15">
        <f t="shared" si="36"/>
        <v>0</v>
      </c>
      <c s="71">
        <f t="shared" si="37"/>
        <v>0</v>
      </c>
      <c s="72"/>
      <c s="36"/>
      <c s="78"/>
      <c s="38"/>
      <c s="36"/>
      <c s="36"/>
      <c s="179"/>
      <c s="78"/>
      <c s="38"/>
      <c s="36"/>
      <c s="38"/>
      <c s="184"/>
      <c s="185"/>
      <c s="36"/>
      <c s="78"/>
      <c s="36"/>
      <c s="36"/>
      <c s="36"/>
      <c s="188"/>
      <c s="36"/>
      <c s="36"/>
      <c s="189"/>
      <c s="15">
        <f t="shared" si="38"/>
        <v>0</v>
      </c>
    </row>
    <row r="808" spans="7:31" ht="15" hidden="1">
      <c r="G808" s="15">
        <f t="shared" si="36"/>
        <v>0</v>
      </c>
      <c s="71">
        <f t="shared" si="37"/>
        <v>0</v>
      </c>
      <c s="72"/>
      <c s="36"/>
      <c s="78"/>
      <c s="38"/>
      <c s="36"/>
      <c s="36"/>
      <c s="179"/>
      <c s="78"/>
      <c s="38"/>
      <c s="36"/>
      <c s="38"/>
      <c s="184"/>
      <c s="185"/>
      <c s="36"/>
      <c s="78"/>
      <c s="36"/>
      <c s="36"/>
      <c s="36"/>
      <c s="188"/>
      <c s="36"/>
      <c s="36"/>
      <c s="189"/>
      <c s="15">
        <f t="shared" si="38"/>
        <v>0</v>
      </c>
    </row>
    <row r="809" spans="7:31" ht="15" hidden="1">
      <c r="G809" s="15">
        <f t="shared" si="36"/>
        <v>0</v>
      </c>
      <c s="71">
        <f t="shared" si="37"/>
        <v>0</v>
      </c>
      <c s="72"/>
      <c s="36"/>
      <c s="78"/>
      <c s="38"/>
      <c s="36"/>
      <c s="36"/>
      <c s="179"/>
      <c s="78"/>
      <c s="38"/>
      <c s="36"/>
      <c s="38"/>
      <c s="184"/>
      <c s="185"/>
      <c s="36"/>
      <c s="78"/>
      <c s="36"/>
      <c s="36"/>
      <c s="36"/>
      <c s="188"/>
      <c s="36"/>
      <c s="36"/>
      <c s="189"/>
      <c s="15">
        <f t="shared" si="38"/>
        <v>0</v>
      </c>
    </row>
    <row r="810" spans="7:31" ht="15" hidden="1">
      <c r="G810" s="15">
        <f t="shared" si="36"/>
        <v>0</v>
      </c>
      <c s="71">
        <f t="shared" si="37"/>
        <v>0</v>
      </c>
      <c s="72"/>
      <c s="36"/>
      <c s="78"/>
      <c s="38"/>
      <c s="36"/>
      <c s="36"/>
      <c s="179"/>
      <c s="78"/>
      <c s="38"/>
      <c s="36"/>
      <c s="38"/>
      <c s="184"/>
      <c s="185"/>
      <c s="36"/>
      <c s="78"/>
      <c s="36"/>
      <c s="36"/>
      <c s="36"/>
      <c s="188"/>
      <c s="36"/>
      <c s="36"/>
      <c s="189"/>
      <c s="15">
        <f t="shared" si="38"/>
        <v>0</v>
      </c>
    </row>
    <row r="811" spans="7:31" ht="15" hidden="1">
      <c r="G811" s="15">
        <f t="shared" si="36"/>
        <v>0</v>
      </c>
      <c s="71">
        <f t="shared" si="37"/>
        <v>0</v>
      </c>
      <c s="72"/>
      <c s="36"/>
      <c s="78"/>
      <c s="38"/>
      <c s="36"/>
      <c s="36"/>
      <c s="179"/>
      <c s="78"/>
      <c s="38"/>
      <c s="36"/>
      <c s="38"/>
      <c s="184"/>
      <c s="185"/>
      <c s="36"/>
      <c s="78"/>
      <c s="36"/>
      <c s="36"/>
      <c s="36"/>
      <c s="188"/>
      <c s="36"/>
      <c s="36"/>
      <c s="189"/>
      <c s="15">
        <f t="shared" si="38"/>
        <v>0</v>
      </c>
    </row>
    <row r="812" spans="7:31" ht="15" hidden="1">
      <c r="G812" s="15">
        <f t="shared" si="36"/>
        <v>0</v>
      </c>
      <c s="71">
        <f t="shared" si="37"/>
        <v>0</v>
      </c>
      <c s="72"/>
      <c s="36"/>
      <c s="78"/>
      <c s="38"/>
      <c s="36"/>
      <c s="36"/>
      <c s="179"/>
      <c s="78"/>
      <c s="38"/>
      <c s="36"/>
      <c s="38"/>
      <c s="184"/>
      <c s="185"/>
      <c s="36"/>
      <c s="78"/>
      <c s="36"/>
      <c s="36"/>
      <c s="36"/>
      <c s="188"/>
      <c s="36"/>
      <c s="36"/>
      <c s="189"/>
      <c s="15">
        <f t="shared" si="38"/>
        <v>0</v>
      </c>
    </row>
    <row r="813" spans="7:31" ht="15" hidden="1">
      <c r="G813" s="15">
        <f t="shared" si="36"/>
        <v>0</v>
      </c>
      <c s="71">
        <f t="shared" si="37"/>
        <v>0</v>
      </c>
      <c s="72"/>
      <c s="36"/>
      <c s="78"/>
      <c s="38"/>
      <c s="36"/>
      <c s="36"/>
      <c s="179"/>
      <c s="78"/>
      <c s="38"/>
      <c s="36"/>
      <c s="38"/>
      <c s="184"/>
      <c s="185"/>
      <c s="36"/>
      <c s="78"/>
      <c s="36"/>
      <c s="36"/>
      <c s="36"/>
      <c s="188"/>
      <c s="36"/>
      <c s="36"/>
      <c s="189"/>
      <c s="15">
        <f t="shared" si="38"/>
        <v>0</v>
      </c>
    </row>
    <row r="814" spans="7:31" ht="15" hidden="1">
      <c r="G814" s="15">
        <f t="shared" si="36"/>
        <v>0</v>
      </c>
      <c s="71">
        <f t="shared" si="37"/>
        <v>0</v>
      </c>
      <c s="72"/>
      <c s="36"/>
      <c s="78"/>
      <c s="38"/>
      <c s="36"/>
      <c s="36"/>
      <c s="179"/>
      <c s="78"/>
      <c s="38"/>
      <c s="36"/>
      <c s="38"/>
      <c s="184"/>
      <c s="185"/>
      <c s="36"/>
      <c s="78"/>
      <c s="36"/>
      <c s="36"/>
      <c s="36"/>
      <c s="188"/>
      <c s="36"/>
      <c s="36"/>
      <c s="189"/>
      <c s="15">
        <f t="shared" si="38"/>
        <v>0</v>
      </c>
    </row>
    <row r="815" spans="7:31" ht="15" hidden="1">
      <c r="G815" s="15">
        <f t="shared" si="36"/>
        <v>0</v>
      </c>
      <c s="71">
        <f t="shared" si="37"/>
        <v>0</v>
      </c>
      <c s="72"/>
      <c s="36"/>
      <c s="78"/>
      <c s="38"/>
      <c s="36"/>
      <c s="36"/>
      <c s="179"/>
      <c s="78"/>
      <c s="38"/>
      <c s="36"/>
      <c s="38"/>
      <c s="184"/>
      <c s="185"/>
      <c s="36"/>
      <c s="78"/>
      <c s="36"/>
      <c s="36"/>
      <c s="36"/>
      <c s="188"/>
      <c s="36"/>
      <c s="36"/>
      <c s="189"/>
      <c s="15">
        <f t="shared" si="38"/>
        <v>0</v>
      </c>
    </row>
    <row r="816" spans="7:31" ht="15" hidden="1">
      <c r="G816" s="15">
        <f t="shared" si="36"/>
        <v>0</v>
      </c>
      <c s="71">
        <f t="shared" si="37"/>
        <v>0</v>
      </c>
      <c s="72"/>
      <c s="36"/>
      <c s="78"/>
      <c s="38"/>
      <c s="36"/>
      <c s="36"/>
      <c s="179"/>
      <c s="78"/>
      <c s="38"/>
      <c s="36"/>
      <c s="38"/>
      <c s="184"/>
      <c s="185"/>
      <c s="36"/>
      <c s="78"/>
      <c s="36"/>
      <c s="36"/>
      <c s="36"/>
      <c s="188"/>
      <c s="36"/>
      <c s="36"/>
      <c s="189"/>
      <c s="15">
        <f t="shared" si="38"/>
        <v>0</v>
      </c>
    </row>
    <row r="817" spans="7:31" ht="15" hidden="1">
      <c r="G817" s="15">
        <f t="shared" si="36"/>
        <v>0</v>
      </c>
      <c s="71">
        <f t="shared" si="37"/>
        <v>0</v>
      </c>
      <c s="72"/>
      <c s="36"/>
      <c s="78"/>
      <c s="38"/>
      <c s="36"/>
      <c s="36"/>
      <c s="179"/>
      <c s="78"/>
      <c s="38"/>
      <c s="36"/>
      <c s="38"/>
      <c s="184"/>
      <c s="185"/>
      <c s="36"/>
      <c s="78"/>
      <c s="36"/>
      <c s="36"/>
      <c s="36"/>
      <c s="188"/>
      <c s="36"/>
      <c s="36"/>
      <c s="189"/>
      <c s="15">
        <f t="shared" si="38"/>
        <v>0</v>
      </c>
    </row>
    <row r="818" spans="7:31" ht="15" hidden="1">
      <c r="G818" s="15">
        <f t="shared" si="36"/>
        <v>0</v>
      </c>
      <c s="71">
        <f t="shared" si="37"/>
        <v>0</v>
      </c>
      <c s="72"/>
      <c s="36"/>
      <c s="78"/>
      <c s="38"/>
      <c s="36"/>
      <c s="36"/>
      <c s="179"/>
      <c s="78"/>
      <c s="38"/>
      <c s="36"/>
      <c s="38"/>
      <c s="184"/>
      <c s="185"/>
      <c s="36"/>
      <c s="78"/>
      <c s="36"/>
      <c s="36"/>
      <c s="36"/>
      <c s="188"/>
      <c s="36"/>
      <c s="36"/>
      <c s="189"/>
      <c s="15">
        <f t="shared" si="38"/>
        <v>0</v>
      </c>
    </row>
    <row r="819" spans="7:31" ht="15" hidden="1">
      <c r="G819" s="15">
        <f t="shared" si="36"/>
        <v>0</v>
      </c>
      <c s="71">
        <f t="shared" si="37"/>
        <v>0</v>
      </c>
      <c s="72"/>
      <c s="36"/>
      <c s="78"/>
      <c s="38"/>
      <c s="36"/>
      <c s="36"/>
      <c s="179"/>
      <c s="78"/>
      <c s="38"/>
      <c s="36"/>
      <c s="38"/>
      <c s="184"/>
      <c s="185"/>
      <c s="36"/>
      <c s="78"/>
      <c s="36"/>
      <c s="36"/>
      <c s="36"/>
      <c s="188"/>
      <c s="36"/>
      <c s="36"/>
      <c s="189"/>
      <c s="15">
        <f t="shared" si="38"/>
        <v>0</v>
      </c>
    </row>
    <row r="820" spans="7:31" ht="15" hidden="1">
      <c r="G820" s="15">
        <f t="shared" si="36"/>
        <v>0</v>
      </c>
      <c s="71">
        <f t="shared" si="37"/>
        <v>0</v>
      </c>
      <c s="72"/>
      <c s="36"/>
      <c s="78"/>
      <c s="38"/>
      <c s="36"/>
      <c s="36"/>
      <c s="179"/>
      <c s="78"/>
      <c s="38"/>
      <c s="36"/>
      <c s="38"/>
      <c s="184"/>
      <c s="185"/>
      <c s="36"/>
      <c s="78"/>
      <c s="36"/>
      <c s="36"/>
      <c s="36"/>
      <c s="188"/>
      <c s="36"/>
      <c s="36"/>
      <c s="189"/>
      <c s="15">
        <f t="shared" si="38"/>
        <v>0</v>
      </c>
    </row>
    <row r="821" spans="7:31" ht="15" hidden="1">
      <c r="G821" s="15">
        <f t="shared" si="36"/>
        <v>0</v>
      </c>
      <c s="71">
        <f t="shared" si="37"/>
        <v>0</v>
      </c>
      <c s="72"/>
      <c s="36"/>
      <c s="78"/>
      <c s="38"/>
      <c s="36"/>
      <c s="36"/>
      <c s="179"/>
      <c s="78"/>
      <c s="38"/>
      <c s="36"/>
      <c s="38"/>
      <c s="184"/>
      <c s="185"/>
      <c s="36"/>
      <c s="78"/>
      <c s="36"/>
      <c s="36"/>
      <c s="36"/>
      <c s="188"/>
      <c s="36"/>
      <c s="36"/>
      <c s="189"/>
      <c s="15">
        <f t="shared" si="38"/>
        <v>0</v>
      </c>
    </row>
    <row r="822" spans="7:31" ht="15" hidden="1">
      <c r="G822" s="15">
        <f t="shared" si="36"/>
        <v>0</v>
      </c>
      <c s="71">
        <f t="shared" si="37"/>
        <v>0</v>
      </c>
      <c s="72"/>
      <c s="36"/>
      <c s="78"/>
      <c s="38"/>
      <c s="36"/>
      <c s="36"/>
      <c s="179"/>
      <c s="78"/>
      <c s="38"/>
      <c s="36"/>
      <c s="38"/>
      <c s="184"/>
      <c s="185"/>
      <c s="36"/>
      <c s="78"/>
      <c s="36"/>
      <c s="36"/>
      <c s="36"/>
      <c s="188"/>
      <c s="36"/>
      <c s="36"/>
      <c s="189"/>
      <c s="15">
        <f t="shared" si="38"/>
        <v>0</v>
      </c>
    </row>
    <row r="823" spans="7:31" ht="15" hidden="1">
      <c r="G823" s="15">
        <f t="shared" si="36"/>
        <v>0</v>
      </c>
      <c s="71">
        <f t="shared" si="37"/>
        <v>0</v>
      </c>
      <c s="72"/>
      <c s="36"/>
      <c s="78"/>
      <c s="38"/>
      <c s="36"/>
      <c s="36"/>
      <c s="179"/>
      <c s="78"/>
      <c s="38"/>
      <c s="36"/>
      <c s="38"/>
      <c s="184"/>
      <c s="185"/>
      <c s="36"/>
      <c s="78"/>
      <c s="36"/>
      <c s="36"/>
      <c s="36"/>
      <c s="188"/>
      <c s="36"/>
      <c s="36"/>
      <c s="189"/>
      <c s="15">
        <f t="shared" si="38"/>
        <v>0</v>
      </c>
    </row>
    <row r="824" spans="7:31" ht="15" hidden="1">
      <c r="G824" s="15">
        <f t="shared" si="36"/>
        <v>0</v>
      </c>
      <c s="71">
        <f t="shared" si="37"/>
        <v>0</v>
      </c>
      <c s="72"/>
      <c s="36"/>
      <c s="78"/>
      <c s="38"/>
      <c s="36"/>
      <c s="36"/>
      <c s="179"/>
      <c s="78"/>
      <c s="38"/>
      <c s="36"/>
      <c s="38"/>
      <c s="184"/>
      <c s="185"/>
      <c s="36"/>
      <c s="78"/>
      <c s="36"/>
      <c s="36"/>
      <c s="36"/>
      <c s="188"/>
      <c s="36"/>
      <c s="36"/>
      <c s="189"/>
      <c s="15">
        <f t="shared" si="38"/>
        <v>0</v>
      </c>
    </row>
    <row r="825" spans="7:31" ht="15" hidden="1">
      <c r="G825" s="15">
        <f t="shared" si="36"/>
        <v>0</v>
      </c>
      <c s="71">
        <f t="shared" si="37"/>
        <v>0</v>
      </c>
      <c s="72"/>
      <c s="36"/>
      <c s="78"/>
      <c s="38"/>
      <c s="36"/>
      <c s="36"/>
      <c s="179"/>
      <c s="78"/>
      <c s="38"/>
      <c s="36"/>
      <c s="38"/>
      <c s="184"/>
      <c s="185"/>
      <c s="36"/>
      <c s="78"/>
      <c s="36"/>
      <c s="36"/>
      <c s="36"/>
      <c s="188"/>
      <c s="36"/>
      <c s="36"/>
      <c s="189"/>
      <c s="15">
        <f t="shared" si="38"/>
        <v>0</v>
      </c>
    </row>
    <row r="826" spans="7:31" ht="15" hidden="1">
      <c r="G826" s="15">
        <f t="shared" si="36"/>
        <v>0</v>
      </c>
      <c s="71">
        <f t="shared" si="37"/>
        <v>0</v>
      </c>
      <c s="72"/>
      <c s="36"/>
      <c s="78"/>
      <c s="38"/>
      <c s="36"/>
      <c s="36"/>
      <c s="179"/>
      <c s="78"/>
      <c s="38"/>
      <c s="36"/>
      <c s="38"/>
      <c s="184"/>
      <c s="185"/>
      <c s="36"/>
      <c s="78"/>
      <c s="36"/>
      <c s="36"/>
      <c s="36"/>
      <c s="188"/>
      <c s="36"/>
      <c s="36"/>
      <c s="189"/>
      <c s="15">
        <f t="shared" si="38"/>
        <v>0</v>
      </c>
    </row>
    <row r="827" spans="7:31" ht="15" hidden="1">
      <c r="G827" s="15">
        <f t="shared" si="36"/>
        <v>0</v>
      </c>
      <c s="71">
        <f t="shared" si="37"/>
        <v>0</v>
      </c>
      <c s="72"/>
      <c s="36"/>
      <c s="78"/>
      <c s="38"/>
      <c s="36"/>
      <c s="36"/>
      <c s="179"/>
      <c s="78"/>
      <c s="38"/>
      <c s="36"/>
      <c s="38"/>
      <c s="184"/>
      <c s="185"/>
      <c s="36"/>
      <c s="78"/>
      <c s="36"/>
      <c s="36"/>
      <c s="36"/>
      <c s="188"/>
      <c s="36"/>
      <c s="36"/>
      <c s="189"/>
      <c s="15">
        <f t="shared" si="38"/>
        <v>0</v>
      </c>
    </row>
    <row r="828" spans="7:31" ht="15" hidden="1">
      <c r="G828" s="15">
        <f t="shared" si="36"/>
        <v>0</v>
      </c>
      <c s="71">
        <f t="shared" si="37"/>
        <v>0</v>
      </c>
      <c s="72"/>
      <c s="36"/>
      <c s="78"/>
      <c s="38"/>
      <c s="36"/>
      <c s="36"/>
      <c s="179"/>
      <c s="78"/>
      <c s="38"/>
      <c s="36"/>
      <c s="38"/>
      <c s="184"/>
      <c s="185"/>
      <c s="36"/>
      <c s="78"/>
      <c s="36"/>
      <c s="36"/>
      <c s="36"/>
      <c s="188"/>
      <c s="36"/>
      <c s="36"/>
      <c s="189"/>
      <c s="15">
        <f t="shared" si="38"/>
        <v>0</v>
      </c>
    </row>
    <row r="829" spans="7:31" ht="15" hidden="1">
      <c r="G829" s="15">
        <f t="shared" si="36"/>
        <v>0</v>
      </c>
      <c s="71">
        <f t="shared" si="37"/>
        <v>0</v>
      </c>
      <c s="72"/>
      <c s="36"/>
      <c s="78"/>
      <c s="38"/>
      <c s="36"/>
      <c s="36"/>
      <c s="179"/>
      <c s="78"/>
      <c s="38"/>
      <c s="36"/>
      <c s="38"/>
      <c s="184"/>
      <c s="185"/>
      <c s="36"/>
      <c s="78"/>
      <c s="36"/>
      <c s="36"/>
      <c s="36"/>
      <c s="188"/>
      <c s="36"/>
      <c s="36"/>
      <c s="189"/>
      <c s="15">
        <f t="shared" si="38"/>
        <v>0</v>
      </c>
    </row>
    <row r="830" spans="7:31" ht="15" hidden="1">
      <c r="G830" s="15">
        <f t="shared" si="36"/>
        <v>0</v>
      </c>
      <c s="71">
        <f t="shared" si="37"/>
        <v>0</v>
      </c>
      <c s="72"/>
      <c s="36"/>
      <c s="78"/>
      <c s="38"/>
      <c s="36"/>
      <c s="36"/>
      <c s="179"/>
      <c s="78"/>
      <c s="38"/>
      <c s="36"/>
      <c s="38"/>
      <c s="184"/>
      <c s="185"/>
      <c s="36"/>
      <c s="78"/>
      <c s="36"/>
      <c s="36"/>
      <c s="36"/>
      <c s="188"/>
      <c s="36"/>
      <c s="36"/>
      <c s="189"/>
      <c s="15">
        <f t="shared" si="38"/>
        <v>0</v>
      </c>
    </row>
    <row r="831" spans="7:31" ht="15" hidden="1">
      <c r="G831" s="15">
        <f t="shared" si="36"/>
        <v>0</v>
      </c>
      <c s="71">
        <f t="shared" si="37"/>
        <v>0</v>
      </c>
      <c s="72"/>
      <c s="36"/>
      <c s="78"/>
      <c s="38"/>
      <c s="36"/>
      <c s="36"/>
      <c s="179"/>
      <c s="78"/>
      <c s="38"/>
      <c s="36"/>
      <c s="38"/>
      <c s="184"/>
      <c s="185"/>
      <c s="36"/>
      <c s="78"/>
      <c s="36"/>
      <c s="36"/>
      <c s="36"/>
      <c s="188"/>
      <c s="36"/>
      <c s="36"/>
      <c s="189"/>
      <c s="15">
        <f t="shared" si="38"/>
        <v>0</v>
      </c>
    </row>
    <row r="832" spans="7:31" ht="15" hidden="1">
      <c r="G832" s="15">
        <f t="shared" si="36"/>
        <v>0</v>
      </c>
      <c s="71">
        <f t="shared" si="37"/>
        <v>0</v>
      </c>
      <c s="72"/>
      <c s="36"/>
      <c s="78"/>
      <c s="38"/>
      <c s="36"/>
      <c s="36"/>
      <c s="179"/>
      <c s="78"/>
      <c s="38"/>
      <c s="36"/>
      <c s="38"/>
      <c s="184"/>
      <c s="185"/>
      <c s="36"/>
      <c s="78"/>
      <c s="36"/>
      <c s="36"/>
      <c s="36"/>
      <c s="188"/>
      <c s="36"/>
      <c s="36"/>
      <c s="189"/>
      <c s="15">
        <f t="shared" si="38"/>
        <v>0</v>
      </c>
    </row>
    <row r="833" spans="7:31" ht="15" hidden="1">
      <c r="G833" s="15">
        <f t="shared" si="36"/>
        <v>0</v>
      </c>
      <c s="71">
        <f t="shared" si="37"/>
        <v>0</v>
      </c>
      <c s="72"/>
      <c s="36"/>
      <c s="78"/>
      <c s="38"/>
      <c s="36"/>
      <c s="36"/>
      <c s="179"/>
      <c s="78"/>
      <c s="38"/>
      <c s="36"/>
      <c s="38"/>
      <c s="184"/>
      <c s="185"/>
      <c s="36"/>
      <c s="78"/>
      <c s="36"/>
      <c s="36"/>
      <c s="36"/>
      <c s="188"/>
      <c s="36"/>
      <c s="36"/>
      <c s="189"/>
      <c s="15">
        <f t="shared" si="38"/>
        <v>0</v>
      </c>
    </row>
    <row r="834" spans="7:31" ht="15" hidden="1">
      <c r="G834" s="15">
        <f t="shared" si="36"/>
        <v>0</v>
      </c>
      <c s="71">
        <f t="shared" si="37"/>
        <v>0</v>
      </c>
      <c s="72"/>
      <c s="36"/>
      <c s="78"/>
      <c s="38"/>
      <c s="36"/>
      <c s="36"/>
      <c s="179"/>
      <c s="78"/>
      <c s="38"/>
      <c s="36"/>
      <c s="38"/>
      <c s="184"/>
      <c s="185"/>
      <c s="36"/>
      <c s="78"/>
      <c s="36"/>
      <c s="36"/>
      <c s="36"/>
      <c s="188"/>
      <c s="36"/>
      <c s="36"/>
      <c s="189"/>
      <c s="15">
        <f t="shared" si="38"/>
        <v>0</v>
      </c>
    </row>
    <row r="835" spans="7:31" ht="15" hidden="1">
      <c r="G835" s="15">
        <f t="shared" si="36"/>
        <v>0</v>
      </c>
      <c s="71">
        <f t="shared" si="37"/>
        <v>0</v>
      </c>
      <c s="72"/>
      <c s="36"/>
      <c s="78"/>
      <c s="38"/>
      <c s="36"/>
      <c s="36"/>
      <c s="179"/>
      <c s="78"/>
      <c s="38"/>
      <c s="36"/>
      <c s="38"/>
      <c s="184"/>
      <c s="185"/>
      <c s="36"/>
      <c s="78"/>
      <c s="36"/>
      <c s="36"/>
      <c s="36"/>
      <c s="188"/>
      <c s="36"/>
      <c s="36"/>
      <c s="189"/>
      <c s="15">
        <f t="shared" si="38"/>
        <v>0</v>
      </c>
    </row>
    <row r="836" spans="7:31" ht="15" hidden="1">
      <c r="G836" s="15">
        <f t="shared" si="36"/>
        <v>0</v>
      </c>
      <c s="71">
        <f t="shared" si="37"/>
        <v>0</v>
      </c>
      <c s="72"/>
      <c s="36"/>
      <c s="78"/>
      <c s="38"/>
      <c s="36"/>
      <c s="36"/>
      <c s="179"/>
      <c s="78"/>
      <c s="38"/>
      <c s="36"/>
      <c s="38"/>
      <c s="184"/>
      <c s="185"/>
      <c s="36"/>
      <c s="78"/>
      <c s="36"/>
      <c s="36"/>
      <c s="36"/>
      <c s="188"/>
      <c s="36"/>
      <c s="36"/>
      <c s="189"/>
      <c s="15">
        <f t="shared" si="38"/>
        <v>0</v>
      </c>
    </row>
    <row r="837" spans="7:31" ht="15" hidden="1">
      <c r="G837" s="15">
        <f t="shared" si="36"/>
        <v>0</v>
      </c>
      <c s="71">
        <f t="shared" si="37"/>
        <v>0</v>
      </c>
      <c s="72"/>
      <c s="36"/>
      <c s="78"/>
      <c s="38"/>
      <c s="36"/>
      <c s="36"/>
      <c s="179"/>
      <c s="78"/>
      <c s="38"/>
      <c s="36"/>
      <c s="38"/>
      <c s="184"/>
      <c s="185"/>
      <c s="36"/>
      <c s="78"/>
      <c s="36"/>
      <c s="36"/>
      <c s="36"/>
      <c s="188"/>
      <c s="36"/>
      <c s="36"/>
      <c s="189"/>
      <c s="15">
        <f t="shared" si="38"/>
        <v>0</v>
      </c>
    </row>
    <row r="838" spans="7:31" ht="15" hidden="1">
      <c r="G838" s="15">
        <f t="shared" si="36"/>
        <v>0</v>
      </c>
      <c s="71">
        <f t="shared" si="37"/>
        <v>0</v>
      </c>
      <c s="72"/>
      <c s="36"/>
      <c s="78"/>
      <c s="38"/>
      <c s="36"/>
      <c s="36"/>
      <c s="179"/>
      <c s="78"/>
      <c s="38"/>
      <c s="36"/>
      <c s="38"/>
      <c s="184"/>
      <c s="185"/>
      <c s="36"/>
      <c s="78"/>
      <c s="36"/>
      <c s="36"/>
      <c s="36"/>
      <c s="188"/>
      <c s="36"/>
      <c s="36"/>
      <c s="189"/>
      <c s="15">
        <f t="shared" si="38"/>
        <v>0</v>
      </c>
    </row>
    <row r="839" spans="7:31" ht="15" hidden="1">
      <c r="G839" s="15">
        <f t="shared" si="36"/>
        <v>0</v>
      </c>
      <c s="71">
        <f t="shared" si="37"/>
        <v>0</v>
      </c>
      <c s="72"/>
      <c s="36"/>
      <c s="78"/>
      <c s="38"/>
      <c s="36"/>
      <c s="36"/>
      <c s="179"/>
      <c s="78"/>
      <c s="38"/>
      <c s="36"/>
      <c s="38"/>
      <c s="184"/>
      <c s="185"/>
      <c s="36"/>
      <c s="78"/>
      <c s="36"/>
      <c s="36"/>
      <c s="36"/>
      <c s="188"/>
      <c s="36"/>
      <c s="36"/>
      <c s="189"/>
      <c s="15">
        <f t="shared" si="38"/>
        <v>0</v>
      </c>
    </row>
    <row r="840" spans="7:31" ht="15" hidden="1">
      <c r="G840" s="15">
        <f t="shared" si="36"/>
        <v>0</v>
      </c>
      <c s="71">
        <f t="shared" si="37"/>
        <v>0</v>
      </c>
      <c s="72"/>
      <c s="36"/>
      <c s="78"/>
      <c s="38"/>
      <c s="36"/>
      <c s="36"/>
      <c s="179"/>
      <c s="78"/>
      <c s="38"/>
      <c s="36"/>
      <c s="38"/>
      <c s="184"/>
      <c s="185"/>
      <c s="36"/>
      <c s="78"/>
      <c s="36"/>
      <c s="36"/>
      <c s="36"/>
      <c s="188"/>
      <c s="36"/>
      <c s="36"/>
      <c s="189"/>
      <c s="15">
        <f t="shared" si="38"/>
        <v>0</v>
      </c>
    </row>
    <row r="841" spans="7:31" ht="15" hidden="1">
      <c r="G841" s="15">
        <f t="shared" si="36"/>
        <v>0</v>
      </c>
      <c s="71">
        <f t="shared" si="37"/>
        <v>0</v>
      </c>
      <c s="72"/>
      <c s="36"/>
      <c s="78"/>
      <c s="38"/>
      <c s="36"/>
      <c s="36"/>
      <c s="179"/>
      <c s="78"/>
      <c s="38"/>
      <c s="36"/>
      <c s="38"/>
      <c s="184"/>
      <c s="185"/>
      <c s="36"/>
      <c s="78"/>
      <c s="36"/>
      <c s="36"/>
      <c s="36"/>
      <c s="188"/>
      <c s="36"/>
      <c s="36"/>
      <c s="189"/>
      <c s="15">
        <f t="shared" si="38"/>
        <v>0</v>
      </c>
    </row>
    <row r="842" spans="7:31" ht="15" hidden="1">
      <c r="G842" s="15">
        <f t="shared" si="39" ref="G842:G905">IFERROR(IF($E$12=1,(IF(H842&gt;=1,(IF(I842&gt;=$E$10,(IF(I842&lt;=$E$11,H842,0)),0)),0)),0),0)</f>
        <v>0</v>
      </c>
      <c s="71">
        <f t="shared" si="37"/>
        <v>0</v>
      </c>
      <c s="72"/>
      <c s="36"/>
      <c s="78"/>
      <c s="38"/>
      <c s="36"/>
      <c s="36"/>
      <c s="179"/>
      <c s="78"/>
      <c s="38"/>
      <c s="36"/>
      <c s="38"/>
      <c s="184"/>
      <c s="185"/>
      <c s="36"/>
      <c s="78"/>
      <c s="36"/>
      <c s="36"/>
      <c s="36"/>
      <c s="188"/>
      <c s="36"/>
      <c s="36"/>
      <c s="189"/>
      <c s="15">
        <f t="shared" si="38"/>
        <v>0</v>
      </c>
    </row>
    <row r="843" spans="7:31" ht="15" hidden="1">
      <c r="G843" s="15">
        <f t="shared" si="39"/>
        <v>0</v>
      </c>
      <c s="71">
        <f t="shared" si="40" ref="H843:H906">IFERROR(IF(I843&gt;=2000,(IF(LEN(J843)&gt;=3,(IF(LEN(K843)&gt;=2,H842+1,0)),0)),0),0)</f>
        <v>0</v>
      </c>
      <c s="72"/>
      <c s="36"/>
      <c s="78"/>
      <c s="38"/>
      <c s="36"/>
      <c s="36"/>
      <c s="179"/>
      <c s="78"/>
      <c s="38"/>
      <c s="36"/>
      <c s="38"/>
      <c s="184"/>
      <c s="185"/>
      <c s="36"/>
      <c s="78"/>
      <c s="36"/>
      <c s="36"/>
      <c s="36"/>
      <c s="188"/>
      <c s="36"/>
      <c s="36"/>
      <c s="189"/>
      <c s="15">
        <f t="shared" si="41" ref="AE843:AE906">IFERROR(IF(H843&gt;=1,VLOOKUP(J843,$A$1:$B$3,2,0),0),0)</f>
        <v>0</v>
      </c>
    </row>
    <row r="844" spans="7:31" ht="15" hidden="1">
      <c r="G844" s="15">
        <f t="shared" si="39"/>
        <v>0</v>
      </c>
      <c s="71">
        <f t="shared" si="40"/>
        <v>0</v>
      </c>
      <c s="72"/>
      <c s="36"/>
      <c s="78"/>
      <c s="38"/>
      <c s="36"/>
      <c s="36"/>
      <c s="179"/>
      <c s="78"/>
      <c s="38"/>
      <c s="36"/>
      <c s="38"/>
      <c s="184"/>
      <c s="185"/>
      <c s="36"/>
      <c s="78"/>
      <c s="36"/>
      <c s="36"/>
      <c s="36"/>
      <c s="188"/>
      <c s="36"/>
      <c s="36"/>
      <c s="189"/>
      <c s="15">
        <f t="shared" si="41"/>
        <v>0</v>
      </c>
    </row>
    <row r="845" spans="7:31" ht="15" hidden="1">
      <c r="G845" s="15">
        <f t="shared" si="39"/>
        <v>0</v>
      </c>
      <c s="71">
        <f t="shared" si="40"/>
        <v>0</v>
      </c>
      <c s="72"/>
      <c s="36"/>
      <c s="78"/>
      <c s="38"/>
      <c s="36"/>
      <c s="36"/>
      <c s="179"/>
      <c s="78"/>
      <c s="38"/>
      <c s="36"/>
      <c s="38"/>
      <c s="184"/>
      <c s="185"/>
      <c s="36"/>
      <c s="78"/>
      <c s="36"/>
      <c s="36"/>
      <c s="36"/>
      <c s="188"/>
      <c s="36"/>
      <c s="36"/>
      <c s="189"/>
      <c s="15">
        <f t="shared" si="41"/>
        <v>0</v>
      </c>
    </row>
    <row r="846" spans="7:31" ht="15" hidden="1">
      <c r="G846" s="15">
        <f t="shared" si="39"/>
        <v>0</v>
      </c>
      <c s="71">
        <f t="shared" si="40"/>
        <v>0</v>
      </c>
      <c s="72"/>
      <c s="36"/>
      <c s="78"/>
      <c s="38"/>
      <c s="36"/>
      <c s="36"/>
      <c s="179"/>
      <c s="78"/>
      <c s="38"/>
      <c s="36"/>
      <c s="38"/>
      <c s="184"/>
      <c s="185"/>
      <c s="36"/>
      <c s="78"/>
      <c s="36"/>
      <c s="36"/>
      <c s="36"/>
      <c s="188"/>
      <c s="36"/>
      <c s="36"/>
      <c s="189"/>
      <c s="15">
        <f t="shared" si="41"/>
        <v>0</v>
      </c>
    </row>
    <row r="847" spans="7:31" ht="15" hidden="1">
      <c r="G847" s="15">
        <f t="shared" si="39"/>
        <v>0</v>
      </c>
      <c s="71">
        <f t="shared" si="40"/>
        <v>0</v>
      </c>
      <c s="72"/>
      <c s="36"/>
      <c s="78"/>
      <c s="38"/>
      <c s="36"/>
      <c s="36"/>
      <c s="179"/>
      <c s="78"/>
      <c s="38"/>
      <c s="36"/>
      <c s="38"/>
      <c s="184"/>
      <c s="185"/>
      <c s="36"/>
      <c s="78"/>
      <c s="36"/>
      <c s="36"/>
      <c s="36"/>
      <c s="188"/>
      <c s="36"/>
      <c s="36"/>
      <c s="189"/>
      <c s="15">
        <f t="shared" si="41"/>
        <v>0</v>
      </c>
    </row>
    <row r="848" spans="7:31" ht="15" hidden="1">
      <c r="G848" s="15">
        <f t="shared" si="39"/>
        <v>0</v>
      </c>
      <c s="71">
        <f t="shared" si="40"/>
        <v>0</v>
      </c>
      <c s="72"/>
      <c s="36"/>
      <c s="78"/>
      <c s="38"/>
      <c s="36"/>
      <c s="36"/>
      <c s="179"/>
      <c s="78"/>
      <c s="38"/>
      <c s="36"/>
      <c s="38"/>
      <c s="184"/>
      <c s="185"/>
      <c s="36"/>
      <c s="78"/>
      <c s="36"/>
      <c s="36"/>
      <c s="36"/>
      <c s="188"/>
      <c s="36"/>
      <c s="36"/>
      <c s="189"/>
      <c s="15">
        <f t="shared" si="41"/>
        <v>0</v>
      </c>
    </row>
    <row r="849" spans="7:31" ht="15" hidden="1">
      <c r="G849" s="15">
        <f t="shared" si="39"/>
        <v>0</v>
      </c>
      <c s="71">
        <f t="shared" si="40"/>
        <v>0</v>
      </c>
      <c s="72"/>
      <c s="36"/>
      <c s="78"/>
      <c s="38"/>
      <c s="36"/>
      <c s="36"/>
      <c s="179"/>
      <c s="78"/>
      <c s="38"/>
      <c s="36"/>
      <c s="38"/>
      <c s="184"/>
      <c s="185"/>
      <c s="36"/>
      <c s="78"/>
      <c s="36"/>
      <c s="36"/>
      <c s="36"/>
      <c s="188"/>
      <c s="36"/>
      <c s="36"/>
      <c s="189"/>
      <c s="15">
        <f t="shared" si="41"/>
        <v>0</v>
      </c>
    </row>
    <row r="850" spans="7:31" ht="15" hidden="1">
      <c r="G850" s="15">
        <f t="shared" si="39"/>
        <v>0</v>
      </c>
      <c s="71">
        <f t="shared" si="40"/>
        <v>0</v>
      </c>
      <c s="72"/>
      <c s="36"/>
      <c s="78"/>
      <c s="38"/>
      <c s="36"/>
      <c s="36"/>
      <c s="179"/>
      <c s="78"/>
      <c s="38"/>
      <c s="36"/>
      <c s="38"/>
      <c s="184"/>
      <c s="185"/>
      <c s="36"/>
      <c s="78"/>
      <c s="36"/>
      <c s="36"/>
      <c s="36"/>
      <c s="188"/>
      <c s="36"/>
      <c s="36"/>
      <c s="189"/>
      <c s="15">
        <f t="shared" si="41"/>
        <v>0</v>
      </c>
    </row>
    <row r="851" spans="7:31" ht="15" hidden="1">
      <c r="G851" s="15">
        <f t="shared" si="39"/>
        <v>0</v>
      </c>
      <c s="71">
        <f t="shared" si="40"/>
        <v>0</v>
      </c>
      <c s="72"/>
      <c s="36"/>
      <c s="78"/>
      <c s="38"/>
      <c s="36"/>
      <c s="36"/>
      <c s="179"/>
      <c s="78"/>
      <c s="38"/>
      <c s="36"/>
      <c s="38"/>
      <c s="184"/>
      <c s="185"/>
      <c s="36"/>
      <c s="78"/>
      <c s="36"/>
      <c s="36"/>
      <c s="36"/>
      <c s="188"/>
      <c s="36"/>
      <c s="36"/>
      <c s="189"/>
      <c s="15">
        <f t="shared" si="41"/>
        <v>0</v>
      </c>
    </row>
    <row r="852" spans="7:31" ht="15" hidden="1">
      <c r="G852" s="15">
        <f t="shared" si="39"/>
        <v>0</v>
      </c>
      <c s="71">
        <f t="shared" si="40"/>
        <v>0</v>
      </c>
      <c s="72"/>
      <c s="36"/>
      <c s="78"/>
      <c s="38"/>
      <c s="36"/>
      <c s="36"/>
      <c s="179"/>
      <c s="78"/>
      <c s="38"/>
      <c s="36"/>
      <c s="38"/>
      <c s="184"/>
      <c s="185"/>
      <c s="36"/>
      <c s="78"/>
      <c s="36"/>
      <c s="36"/>
      <c s="36"/>
      <c s="188"/>
      <c s="36"/>
      <c s="36"/>
      <c s="189"/>
      <c s="15">
        <f t="shared" si="41"/>
        <v>0</v>
      </c>
    </row>
    <row r="853" spans="7:31" ht="15" hidden="1">
      <c r="G853" s="15">
        <f t="shared" si="39"/>
        <v>0</v>
      </c>
      <c s="71">
        <f t="shared" si="40"/>
        <v>0</v>
      </c>
      <c s="72"/>
      <c s="36"/>
      <c s="78"/>
      <c s="38"/>
      <c s="36"/>
      <c s="36"/>
      <c s="179"/>
      <c s="78"/>
      <c s="38"/>
      <c s="36"/>
      <c s="38"/>
      <c s="184"/>
      <c s="185"/>
      <c s="36"/>
      <c s="78"/>
      <c s="36"/>
      <c s="36"/>
      <c s="36"/>
      <c s="188"/>
      <c s="36"/>
      <c s="36"/>
      <c s="189"/>
      <c s="15">
        <f t="shared" si="41"/>
        <v>0</v>
      </c>
    </row>
    <row r="854" spans="7:31" ht="15" hidden="1">
      <c r="G854" s="15">
        <f t="shared" si="39"/>
        <v>0</v>
      </c>
      <c s="71">
        <f t="shared" si="40"/>
        <v>0</v>
      </c>
      <c s="72"/>
      <c s="36"/>
      <c s="78"/>
      <c s="38"/>
      <c s="36"/>
      <c s="36"/>
      <c s="179"/>
      <c s="78"/>
      <c s="38"/>
      <c s="36"/>
      <c s="38"/>
      <c s="184"/>
      <c s="185"/>
      <c s="36"/>
      <c s="78"/>
      <c s="36"/>
      <c s="36"/>
      <c s="36"/>
      <c s="188"/>
      <c s="36"/>
      <c s="36"/>
      <c s="189"/>
      <c s="15">
        <f t="shared" si="41"/>
        <v>0</v>
      </c>
    </row>
    <row r="855" spans="7:31" ht="15" hidden="1">
      <c r="G855" s="15">
        <f t="shared" si="39"/>
        <v>0</v>
      </c>
      <c s="71">
        <f t="shared" si="40"/>
        <v>0</v>
      </c>
      <c s="72"/>
      <c s="36"/>
      <c s="78"/>
      <c s="38"/>
      <c s="36"/>
      <c s="36"/>
      <c s="179"/>
      <c s="78"/>
      <c s="38"/>
      <c s="36"/>
      <c s="38"/>
      <c s="184"/>
      <c s="185"/>
      <c s="36"/>
      <c s="78"/>
      <c s="36"/>
      <c s="36"/>
      <c s="36"/>
      <c s="188"/>
      <c s="36"/>
      <c s="36"/>
      <c s="189"/>
      <c s="15">
        <f t="shared" si="41"/>
        <v>0</v>
      </c>
    </row>
    <row r="856" spans="7:31" ht="15" hidden="1">
      <c r="G856" s="15">
        <f t="shared" si="39"/>
        <v>0</v>
      </c>
      <c s="71">
        <f t="shared" si="40"/>
        <v>0</v>
      </c>
      <c s="72"/>
      <c s="36"/>
      <c s="78"/>
      <c s="38"/>
      <c s="36"/>
      <c s="36"/>
      <c s="179"/>
      <c s="78"/>
      <c s="38"/>
      <c s="36"/>
      <c s="38"/>
      <c s="184"/>
      <c s="185"/>
      <c s="36"/>
      <c s="78"/>
      <c s="36"/>
      <c s="36"/>
      <c s="36"/>
      <c s="188"/>
      <c s="36"/>
      <c s="36"/>
      <c s="189"/>
      <c s="15">
        <f t="shared" si="41"/>
        <v>0</v>
      </c>
    </row>
    <row r="857" spans="7:31" ht="15" hidden="1">
      <c r="G857" s="15">
        <f t="shared" si="39"/>
        <v>0</v>
      </c>
      <c s="71">
        <f t="shared" si="40"/>
        <v>0</v>
      </c>
      <c s="72"/>
      <c s="36"/>
      <c s="78"/>
      <c s="38"/>
      <c s="36"/>
      <c s="36"/>
      <c s="179"/>
      <c s="78"/>
      <c s="38"/>
      <c s="36"/>
      <c s="38"/>
      <c s="184"/>
      <c s="185"/>
      <c s="36"/>
      <c s="78"/>
      <c s="36"/>
      <c s="36"/>
      <c s="36"/>
      <c s="188"/>
      <c s="36"/>
      <c s="36"/>
      <c s="189"/>
      <c s="15">
        <f t="shared" si="41"/>
        <v>0</v>
      </c>
    </row>
    <row r="858" spans="7:31" ht="15" hidden="1">
      <c r="G858" s="15">
        <f t="shared" si="39"/>
        <v>0</v>
      </c>
      <c s="71">
        <f t="shared" si="40"/>
        <v>0</v>
      </c>
      <c s="72"/>
      <c s="36"/>
      <c s="78"/>
      <c s="38"/>
      <c s="36"/>
      <c s="36"/>
      <c s="179"/>
      <c s="78"/>
      <c s="38"/>
      <c s="36"/>
      <c s="38"/>
      <c s="184"/>
      <c s="185"/>
      <c s="36"/>
      <c s="78"/>
      <c s="36"/>
      <c s="36"/>
      <c s="36"/>
      <c s="188"/>
      <c s="36"/>
      <c s="36"/>
      <c s="189"/>
      <c s="15">
        <f t="shared" si="41"/>
        <v>0</v>
      </c>
    </row>
    <row r="859" spans="7:31" ht="15" hidden="1">
      <c r="G859" s="15">
        <f t="shared" si="39"/>
        <v>0</v>
      </c>
      <c s="71">
        <f t="shared" si="40"/>
        <v>0</v>
      </c>
      <c s="72"/>
      <c s="36"/>
      <c s="78"/>
      <c s="38"/>
      <c s="36"/>
      <c s="36"/>
      <c s="179"/>
      <c s="78"/>
      <c s="38"/>
      <c s="36"/>
      <c s="38"/>
      <c s="184"/>
      <c s="185"/>
      <c s="36"/>
      <c s="78"/>
      <c s="36"/>
      <c s="36"/>
      <c s="36"/>
      <c s="188"/>
      <c s="36"/>
      <c s="36"/>
      <c s="189"/>
      <c s="15">
        <f t="shared" si="41"/>
        <v>0</v>
      </c>
    </row>
    <row r="860" spans="7:31" ht="15" hidden="1">
      <c r="G860" s="15">
        <f t="shared" si="39"/>
        <v>0</v>
      </c>
      <c s="71">
        <f t="shared" si="40"/>
        <v>0</v>
      </c>
      <c s="72"/>
      <c s="36"/>
      <c s="78"/>
      <c s="38"/>
      <c s="36"/>
      <c s="36"/>
      <c s="179"/>
      <c s="78"/>
      <c s="38"/>
      <c s="36"/>
      <c s="38"/>
      <c s="184"/>
      <c s="185"/>
      <c s="36"/>
      <c s="78"/>
      <c s="36"/>
      <c s="36"/>
      <c s="36"/>
      <c s="188"/>
      <c s="36"/>
      <c s="36"/>
      <c s="189"/>
      <c s="15">
        <f t="shared" si="41"/>
        <v>0</v>
      </c>
    </row>
    <row r="861" spans="7:31" ht="15" hidden="1">
      <c r="G861" s="15">
        <f t="shared" si="39"/>
        <v>0</v>
      </c>
      <c s="71">
        <f t="shared" si="40"/>
        <v>0</v>
      </c>
      <c s="72"/>
      <c s="36"/>
      <c s="78"/>
      <c s="38"/>
      <c s="36"/>
      <c s="36"/>
      <c s="179"/>
      <c s="78"/>
      <c s="38"/>
      <c s="36"/>
      <c s="38"/>
      <c s="184"/>
      <c s="185"/>
      <c s="36"/>
      <c s="78"/>
      <c s="36"/>
      <c s="36"/>
      <c s="36"/>
      <c s="188"/>
      <c s="36"/>
      <c s="36"/>
      <c s="189"/>
      <c s="15">
        <f t="shared" si="41"/>
        <v>0</v>
      </c>
    </row>
    <row r="862" spans="7:31" ht="15" hidden="1">
      <c r="G862" s="15">
        <f t="shared" si="39"/>
        <v>0</v>
      </c>
      <c s="71">
        <f t="shared" si="40"/>
        <v>0</v>
      </c>
      <c s="72"/>
      <c s="36"/>
      <c s="78"/>
      <c s="38"/>
      <c s="36"/>
      <c s="36"/>
      <c s="179"/>
      <c s="78"/>
      <c s="38"/>
      <c s="36"/>
      <c s="38"/>
      <c s="184"/>
      <c s="185"/>
      <c s="36"/>
      <c s="78"/>
      <c s="36"/>
      <c s="36"/>
      <c s="36"/>
      <c s="188"/>
      <c s="36"/>
      <c s="36"/>
      <c s="189"/>
      <c s="15">
        <f t="shared" si="41"/>
        <v>0</v>
      </c>
    </row>
    <row r="863" spans="7:31" ht="15" hidden="1">
      <c r="G863" s="15">
        <f t="shared" si="39"/>
        <v>0</v>
      </c>
      <c s="71">
        <f t="shared" si="40"/>
        <v>0</v>
      </c>
      <c s="72"/>
      <c s="36"/>
      <c s="78"/>
      <c s="38"/>
      <c s="36"/>
      <c s="36"/>
      <c s="179"/>
      <c s="78"/>
      <c s="38"/>
      <c s="36"/>
      <c s="38"/>
      <c s="184"/>
      <c s="185"/>
      <c s="36"/>
      <c s="78"/>
      <c s="36"/>
      <c s="36"/>
      <c s="36"/>
      <c s="188"/>
      <c s="36"/>
      <c s="36"/>
      <c s="189"/>
      <c s="15">
        <f t="shared" si="41"/>
        <v>0</v>
      </c>
    </row>
    <row r="864" spans="7:31" ht="15" hidden="1">
      <c r="G864" s="15">
        <f t="shared" si="39"/>
        <v>0</v>
      </c>
      <c s="71">
        <f t="shared" si="40"/>
        <v>0</v>
      </c>
      <c s="72"/>
      <c s="36"/>
      <c s="78"/>
      <c s="38"/>
      <c s="36"/>
      <c s="36"/>
      <c s="179"/>
      <c s="78"/>
      <c s="38"/>
      <c s="36"/>
      <c s="38"/>
      <c s="184"/>
      <c s="185"/>
      <c s="36"/>
      <c s="78"/>
      <c s="36"/>
      <c s="36"/>
      <c s="36"/>
      <c s="188"/>
      <c s="36"/>
      <c s="36"/>
      <c s="189"/>
      <c s="15">
        <f t="shared" si="41"/>
        <v>0</v>
      </c>
    </row>
    <row r="865" spans="7:31" ht="15" hidden="1">
      <c r="G865" s="15">
        <f t="shared" si="39"/>
        <v>0</v>
      </c>
      <c s="71">
        <f t="shared" si="40"/>
        <v>0</v>
      </c>
      <c s="72"/>
      <c s="36"/>
      <c s="78"/>
      <c s="38"/>
      <c s="36"/>
      <c s="36"/>
      <c s="179"/>
      <c s="78"/>
      <c s="38"/>
      <c s="36"/>
      <c s="38"/>
      <c s="184"/>
      <c s="185"/>
      <c s="36"/>
      <c s="78"/>
      <c s="36"/>
      <c s="36"/>
      <c s="36"/>
      <c s="188"/>
      <c s="36"/>
      <c s="36"/>
      <c s="189"/>
      <c s="15">
        <f t="shared" si="41"/>
        <v>0</v>
      </c>
    </row>
    <row r="866" spans="7:31" ht="15" hidden="1">
      <c r="G866" s="15">
        <f t="shared" si="39"/>
        <v>0</v>
      </c>
      <c s="71">
        <f t="shared" si="40"/>
        <v>0</v>
      </c>
      <c s="72"/>
      <c s="36"/>
      <c s="78"/>
      <c s="38"/>
      <c s="36"/>
      <c s="36"/>
      <c s="179"/>
      <c s="78"/>
      <c s="38"/>
      <c s="36"/>
      <c s="38"/>
      <c s="184"/>
      <c s="185"/>
      <c s="36"/>
      <c s="78"/>
      <c s="36"/>
      <c s="36"/>
      <c s="36"/>
      <c s="188"/>
      <c s="36"/>
      <c s="36"/>
      <c s="189"/>
      <c s="15">
        <f t="shared" si="41"/>
        <v>0</v>
      </c>
    </row>
    <row r="867" spans="7:31" ht="15" hidden="1">
      <c r="G867" s="15">
        <f t="shared" si="39"/>
        <v>0</v>
      </c>
      <c s="71">
        <f t="shared" si="40"/>
        <v>0</v>
      </c>
      <c s="72"/>
      <c s="36"/>
      <c s="78"/>
      <c s="38"/>
      <c s="36"/>
      <c s="36"/>
      <c s="179"/>
      <c s="78"/>
      <c s="38"/>
      <c s="36"/>
      <c s="38"/>
      <c s="184"/>
      <c s="185"/>
      <c s="36"/>
      <c s="78"/>
      <c s="36"/>
      <c s="36"/>
      <c s="36"/>
      <c s="188"/>
      <c s="36"/>
      <c s="36"/>
      <c s="189"/>
      <c s="15">
        <f t="shared" si="41"/>
        <v>0</v>
      </c>
    </row>
    <row r="868" spans="7:31" ht="15" hidden="1">
      <c r="G868" s="15">
        <f t="shared" si="39"/>
        <v>0</v>
      </c>
      <c s="71">
        <f t="shared" si="40"/>
        <v>0</v>
      </c>
      <c s="72"/>
      <c s="36"/>
      <c s="78"/>
      <c s="38"/>
      <c s="36"/>
      <c s="36"/>
      <c s="179"/>
      <c s="78"/>
      <c s="38"/>
      <c s="36"/>
      <c s="38"/>
      <c s="184"/>
      <c s="185"/>
      <c s="36"/>
      <c s="78"/>
      <c s="36"/>
      <c s="36"/>
      <c s="36"/>
      <c s="188"/>
      <c s="36"/>
      <c s="36"/>
      <c s="189"/>
      <c s="15">
        <f t="shared" si="41"/>
        <v>0</v>
      </c>
    </row>
    <row r="869" spans="7:31" ht="15" hidden="1">
      <c r="G869" s="15">
        <f t="shared" si="39"/>
        <v>0</v>
      </c>
      <c s="71">
        <f t="shared" si="40"/>
        <v>0</v>
      </c>
      <c s="72"/>
      <c s="36"/>
      <c s="78"/>
      <c s="38"/>
      <c s="36"/>
      <c s="36"/>
      <c s="179"/>
      <c s="78"/>
      <c s="38"/>
      <c s="36"/>
      <c s="38"/>
      <c s="184"/>
      <c s="185"/>
      <c s="36"/>
      <c s="78"/>
      <c s="36"/>
      <c s="36"/>
      <c s="36"/>
      <c s="188"/>
      <c s="36"/>
      <c s="36"/>
      <c s="189"/>
      <c s="15">
        <f t="shared" si="41"/>
        <v>0</v>
      </c>
    </row>
    <row r="870" spans="7:31" ht="15" hidden="1">
      <c r="G870" s="15">
        <f t="shared" si="39"/>
        <v>0</v>
      </c>
      <c s="71">
        <f t="shared" si="40"/>
        <v>0</v>
      </c>
      <c s="72"/>
      <c s="36"/>
      <c s="78"/>
      <c s="38"/>
      <c s="36"/>
      <c s="36"/>
      <c s="179"/>
      <c s="78"/>
      <c s="38"/>
      <c s="36"/>
      <c s="38"/>
      <c s="184"/>
      <c s="185"/>
      <c s="36"/>
      <c s="78"/>
      <c s="36"/>
      <c s="36"/>
      <c s="36"/>
      <c s="188"/>
      <c s="36"/>
      <c s="36"/>
      <c s="189"/>
      <c s="15">
        <f t="shared" si="41"/>
        <v>0</v>
      </c>
    </row>
    <row r="871" spans="7:31" ht="15" hidden="1">
      <c r="G871" s="15">
        <f t="shared" si="39"/>
        <v>0</v>
      </c>
      <c s="71">
        <f t="shared" si="40"/>
        <v>0</v>
      </c>
      <c s="72"/>
      <c s="36"/>
      <c s="78"/>
      <c s="38"/>
      <c s="36"/>
      <c s="36"/>
      <c s="179"/>
      <c s="78"/>
      <c s="38"/>
      <c s="36"/>
      <c s="38"/>
      <c s="184"/>
      <c s="185"/>
      <c s="36"/>
      <c s="78"/>
      <c s="36"/>
      <c s="36"/>
      <c s="36"/>
      <c s="188"/>
      <c s="36"/>
      <c s="36"/>
      <c s="189"/>
      <c s="15">
        <f t="shared" si="41"/>
        <v>0</v>
      </c>
    </row>
    <row r="872" spans="7:31" ht="15" hidden="1">
      <c r="G872" s="15">
        <f t="shared" si="39"/>
        <v>0</v>
      </c>
      <c s="71">
        <f t="shared" si="40"/>
        <v>0</v>
      </c>
      <c s="72"/>
      <c s="36"/>
      <c s="78"/>
      <c s="38"/>
      <c s="36"/>
      <c s="36"/>
      <c s="179"/>
      <c s="78"/>
      <c s="38"/>
      <c s="36"/>
      <c s="38"/>
      <c s="184"/>
      <c s="185"/>
      <c s="36"/>
      <c s="78"/>
      <c s="36"/>
      <c s="36"/>
      <c s="36"/>
      <c s="188"/>
      <c s="36"/>
      <c s="36"/>
      <c s="189"/>
      <c s="15">
        <f t="shared" si="41"/>
        <v>0</v>
      </c>
    </row>
    <row r="873" spans="7:31" ht="15" hidden="1">
      <c r="G873" s="15">
        <f t="shared" si="39"/>
        <v>0</v>
      </c>
      <c s="71">
        <f t="shared" si="40"/>
        <v>0</v>
      </c>
      <c s="72"/>
      <c s="36"/>
      <c s="78"/>
      <c s="38"/>
      <c s="36"/>
      <c s="36"/>
      <c s="179"/>
      <c s="78"/>
      <c s="38"/>
      <c s="36"/>
      <c s="38"/>
      <c s="184"/>
      <c s="185"/>
      <c s="36"/>
      <c s="78"/>
      <c s="36"/>
      <c s="36"/>
      <c s="36"/>
      <c s="188"/>
      <c s="36"/>
      <c s="36"/>
      <c s="189"/>
      <c s="15">
        <f t="shared" si="41"/>
        <v>0</v>
      </c>
    </row>
    <row r="874" spans="7:31" ht="15" hidden="1">
      <c r="G874" s="15">
        <f t="shared" si="39"/>
        <v>0</v>
      </c>
      <c s="71">
        <f t="shared" si="40"/>
        <v>0</v>
      </c>
      <c s="72"/>
      <c s="36"/>
      <c s="78"/>
      <c s="38"/>
      <c s="36"/>
      <c s="36"/>
      <c s="179"/>
      <c s="78"/>
      <c s="38"/>
      <c s="36"/>
      <c s="38"/>
      <c s="184"/>
      <c s="185"/>
      <c s="36"/>
      <c s="78"/>
      <c s="36"/>
      <c s="36"/>
      <c s="36"/>
      <c s="188"/>
      <c s="36"/>
      <c s="36"/>
      <c s="189"/>
      <c s="15">
        <f t="shared" si="41"/>
        <v>0</v>
      </c>
    </row>
    <row r="875" spans="7:31" ht="15" hidden="1">
      <c r="G875" s="15">
        <f t="shared" si="39"/>
        <v>0</v>
      </c>
      <c s="71">
        <f t="shared" si="40"/>
        <v>0</v>
      </c>
      <c s="72"/>
      <c s="36"/>
      <c s="78"/>
      <c s="38"/>
      <c s="36"/>
      <c s="36"/>
      <c s="179"/>
      <c s="78"/>
      <c s="38"/>
      <c s="36"/>
      <c s="38"/>
      <c s="184"/>
      <c s="185"/>
      <c s="36"/>
      <c s="78"/>
      <c s="36"/>
      <c s="36"/>
      <c s="36"/>
      <c s="188"/>
      <c s="36"/>
      <c s="36"/>
      <c s="189"/>
      <c s="15">
        <f t="shared" si="41"/>
        <v>0</v>
      </c>
    </row>
    <row r="876" spans="7:31" ht="15" hidden="1">
      <c r="G876" s="15">
        <f t="shared" si="39"/>
        <v>0</v>
      </c>
      <c s="71">
        <f t="shared" si="40"/>
        <v>0</v>
      </c>
      <c s="72"/>
      <c s="36"/>
      <c s="78"/>
      <c s="38"/>
      <c s="36"/>
      <c s="36"/>
      <c s="179"/>
      <c s="78"/>
      <c s="38"/>
      <c s="36"/>
      <c s="38"/>
      <c s="184"/>
      <c s="185"/>
      <c s="36"/>
      <c s="78"/>
      <c s="36"/>
      <c s="36"/>
      <c s="36"/>
      <c s="188"/>
      <c s="36"/>
      <c s="36"/>
      <c s="189"/>
      <c s="15">
        <f t="shared" si="41"/>
        <v>0</v>
      </c>
    </row>
    <row r="877" spans="7:31" ht="15" hidden="1">
      <c r="G877" s="15">
        <f t="shared" si="39"/>
        <v>0</v>
      </c>
      <c s="71">
        <f t="shared" si="40"/>
        <v>0</v>
      </c>
      <c s="72"/>
      <c s="36"/>
      <c s="78"/>
      <c s="38"/>
      <c s="36"/>
      <c s="36"/>
      <c s="179"/>
      <c s="78"/>
      <c s="38"/>
      <c s="36"/>
      <c s="38"/>
      <c s="184"/>
      <c s="185"/>
      <c s="36"/>
      <c s="78"/>
      <c s="36"/>
      <c s="36"/>
      <c s="36"/>
      <c s="188"/>
      <c s="36"/>
      <c s="36"/>
      <c s="189"/>
      <c s="15">
        <f t="shared" si="41"/>
        <v>0</v>
      </c>
    </row>
    <row r="878" spans="7:31" ht="15" hidden="1">
      <c r="G878" s="15">
        <f t="shared" si="39"/>
        <v>0</v>
      </c>
      <c s="71">
        <f t="shared" si="40"/>
        <v>0</v>
      </c>
      <c s="72"/>
      <c s="36"/>
      <c s="78"/>
      <c s="38"/>
      <c s="36"/>
      <c s="36"/>
      <c s="179"/>
      <c s="78"/>
      <c s="38"/>
      <c s="36"/>
      <c s="38"/>
      <c s="184"/>
      <c s="185"/>
      <c s="36"/>
      <c s="78"/>
      <c s="36"/>
      <c s="36"/>
      <c s="36"/>
      <c s="188"/>
      <c s="36"/>
      <c s="36"/>
      <c s="189"/>
      <c s="15">
        <f t="shared" si="41"/>
        <v>0</v>
      </c>
    </row>
    <row r="879" spans="7:31" ht="15" hidden="1">
      <c r="G879" s="15">
        <f t="shared" si="39"/>
        <v>0</v>
      </c>
      <c s="71">
        <f t="shared" si="40"/>
        <v>0</v>
      </c>
      <c s="72"/>
      <c s="36"/>
      <c s="78"/>
      <c s="38"/>
      <c s="36"/>
      <c s="36"/>
      <c s="179"/>
      <c s="78"/>
      <c s="38"/>
      <c s="36"/>
      <c s="38"/>
      <c s="184"/>
      <c s="185"/>
      <c s="36"/>
      <c s="78"/>
      <c s="36"/>
      <c s="36"/>
      <c s="36"/>
      <c s="188"/>
      <c s="36"/>
      <c s="36"/>
      <c s="189"/>
      <c s="15">
        <f t="shared" si="41"/>
        <v>0</v>
      </c>
    </row>
    <row r="880" spans="7:31" ht="15" hidden="1">
      <c r="G880" s="15">
        <f t="shared" si="39"/>
        <v>0</v>
      </c>
      <c s="71">
        <f t="shared" si="40"/>
        <v>0</v>
      </c>
      <c s="72"/>
      <c s="36"/>
      <c s="78"/>
      <c s="38"/>
      <c s="36"/>
      <c s="36"/>
      <c s="179"/>
      <c s="78"/>
      <c s="38"/>
      <c s="36"/>
      <c s="38"/>
      <c s="184"/>
      <c s="185"/>
      <c s="36"/>
      <c s="78"/>
      <c s="36"/>
      <c s="36"/>
      <c s="36"/>
      <c s="188"/>
      <c s="36"/>
      <c s="36"/>
      <c s="189"/>
      <c s="15">
        <f t="shared" si="41"/>
        <v>0</v>
      </c>
    </row>
    <row r="881" spans="7:31" ht="15" hidden="1">
      <c r="G881" s="15">
        <f t="shared" si="39"/>
        <v>0</v>
      </c>
      <c s="71">
        <f t="shared" si="40"/>
        <v>0</v>
      </c>
      <c s="72"/>
      <c s="36"/>
      <c s="78"/>
      <c s="38"/>
      <c s="36"/>
      <c s="36"/>
      <c s="179"/>
      <c s="78"/>
      <c s="38"/>
      <c s="36"/>
      <c s="38"/>
      <c s="184"/>
      <c s="185"/>
      <c s="36"/>
      <c s="78"/>
      <c s="36"/>
      <c s="36"/>
      <c s="36"/>
      <c s="188"/>
      <c s="36"/>
      <c s="36"/>
      <c s="189"/>
      <c s="15">
        <f t="shared" si="41"/>
        <v>0</v>
      </c>
    </row>
    <row r="882" spans="7:31" ht="15" hidden="1">
      <c r="G882" s="15">
        <f t="shared" si="39"/>
        <v>0</v>
      </c>
      <c s="71">
        <f t="shared" si="40"/>
        <v>0</v>
      </c>
      <c s="72"/>
      <c s="36"/>
      <c s="78"/>
      <c s="38"/>
      <c s="36"/>
      <c s="36"/>
      <c s="179"/>
      <c s="78"/>
      <c s="38"/>
      <c s="36"/>
      <c s="38"/>
      <c s="184"/>
      <c s="185"/>
      <c s="36"/>
      <c s="78"/>
      <c s="36"/>
      <c s="36"/>
      <c s="36"/>
      <c s="188"/>
      <c s="36"/>
      <c s="36"/>
      <c s="189"/>
      <c s="15">
        <f t="shared" si="41"/>
        <v>0</v>
      </c>
    </row>
    <row r="883" spans="7:31" ht="15" hidden="1">
      <c r="G883" s="15">
        <f t="shared" si="39"/>
        <v>0</v>
      </c>
      <c s="71">
        <f t="shared" si="40"/>
        <v>0</v>
      </c>
      <c s="72"/>
      <c s="36"/>
      <c s="78"/>
      <c s="38"/>
      <c s="36"/>
      <c s="36"/>
      <c s="179"/>
      <c s="78"/>
      <c s="38"/>
      <c s="36"/>
      <c s="38"/>
      <c s="184"/>
      <c s="185"/>
      <c s="36"/>
      <c s="78"/>
      <c s="36"/>
      <c s="36"/>
      <c s="36"/>
      <c s="188"/>
      <c s="36"/>
      <c s="36"/>
      <c s="189"/>
      <c s="15">
        <f t="shared" si="41"/>
        <v>0</v>
      </c>
    </row>
    <row r="884" spans="7:31" ht="15" hidden="1">
      <c r="G884" s="15">
        <f t="shared" si="39"/>
        <v>0</v>
      </c>
      <c s="71">
        <f t="shared" si="40"/>
        <v>0</v>
      </c>
      <c s="72"/>
      <c s="36"/>
      <c s="78"/>
      <c s="38"/>
      <c s="36"/>
      <c s="36"/>
      <c s="179"/>
      <c s="78"/>
      <c s="38"/>
      <c s="36"/>
      <c s="38"/>
      <c s="184"/>
      <c s="185"/>
      <c s="36"/>
      <c s="78"/>
      <c s="36"/>
      <c s="36"/>
      <c s="36"/>
      <c s="188"/>
      <c s="36"/>
      <c s="36"/>
      <c s="189"/>
      <c s="15">
        <f t="shared" si="41"/>
        <v>0</v>
      </c>
    </row>
    <row r="885" spans="7:31" ht="15" hidden="1">
      <c r="G885" s="15">
        <f t="shared" si="39"/>
        <v>0</v>
      </c>
      <c s="71">
        <f t="shared" si="40"/>
        <v>0</v>
      </c>
      <c s="72"/>
      <c s="36"/>
      <c s="78"/>
      <c s="38"/>
      <c s="36"/>
      <c s="36"/>
      <c s="179"/>
      <c s="78"/>
      <c s="38"/>
      <c s="36"/>
      <c s="38"/>
      <c s="184"/>
      <c s="185"/>
      <c s="36"/>
      <c s="78"/>
      <c s="36"/>
      <c s="36"/>
      <c s="36"/>
      <c s="188"/>
      <c s="36"/>
      <c s="36"/>
      <c s="189"/>
      <c s="15">
        <f t="shared" si="41"/>
        <v>0</v>
      </c>
    </row>
    <row r="886" spans="7:31" ht="15" hidden="1">
      <c r="G886" s="15">
        <f t="shared" si="39"/>
        <v>0</v>
      </c>
      <c s="71">
        <f t="shared" si="40"/>
        <v>0</v>
      </c>
      <c s="72"/>
      <c s="36"/>
      <c s="78"/>
      <c s="38"/>
      <c s="36"/>
      <c s="36"/>
      <c s="179"/>
      <c s="78"/>
      <c s="38"/>
      <c s="36"/>
      <c s="38"/>
      <c s="184"/>
      <c s="185"/>
      <c s="36"/>
      <c s="78"/>
      <c s="36"/>
      <c s="36"/>
      <c s="36"/>
      <c s="188"/>
      <c s="36"/>
      <c s="36"/>
      <c s="189"/>
      <c s="15">
        <f t="shared" si="41"/>
        <v>0</v>
      </c>
    </row>
    <row r="887" spans="7:31" ht="15" hidden="1">
      <c r="G887" s="15">
        <f t="shared" si="39"/>
        <v>0</v>
      </c>
      <c s="71">
        <f t="shared" si="40"/>
        <v>0</v>
      </c>
      <c s="72"/>
      <c s="36"/>
      <c s="78"/>
      <c s="38"/>
      <c s="36"/>
      <c s="36"/>
      <c s="179"/>
      <c s="78"/>
      <c s="38"/>
      <c s="36"/>
      <c s="38"/>
      <c s="184"/>
      <c s="185"/>
      <c s="36"/>
      <c s="78"/>
      <c s="36"/>
      <c s="36"/>
      <c s="36"/>
      <c s="188"/>
      <c s="36"/>
      <c s="36"/>
      <c s="189"/>
      <c s="15">
        <f t="shared" si="41"/>
        <v>0</v>
      </c>
    </row>
    <row r="888" spans="7:31" ht="15" hidden="1">
      <c r="G888" s="15">
        <f t="shared" si="39"/>
        <v>0</v>
      </c>
      <c s="71">
        <f t="shared" si="40"/>
        <v>0</v>
      </c>
      <c s="72"/>
      <c s="36"/>
      <c s="78"/>
      <c s="38"/>
      <c s="36"/>
      <c s="36"/>
      <c s="179"/>
      <c s="78"/>
      <c s="38"/>
      <c s="36"/>
      <c s="38"/>
      <c s="184"/>
      <c s="185"/>
      <c s="36"/>
      <c s="78"/>
      <c s="36"/>
      <c s="36"/>
      <c s="36"/>
      <c s="188"/>
      <c s="36"/>
      <c s="36"/>
      <c s="189"/>
      <c s="15">
        <f t="shared" si="41"/>
        <v>0</v>
      </c>
    </row>
    <row r="889" spans="7:31" ht="15" hidden="1">
      <c r="G889" s="15">
        <f t="shared" si="39"/>
        <v>0</v>
      </c>
      <c s="71">
        <f t="shared" si="40"/>
        <v>0</v>
      </c>
      <c s="72"/>
      <c s="36"/>
      <c s="78"/>
      <c s="38"/>
      <c s="36"/>
      <c s="36"/>
      <c s="179"/>
      <c s="78"/>
      <c s="38"/>
      <c s="36"/>
      <c s="38"/>
      <c s="184"/>
      <c s="185"/>
      <c s="36"/>
      <c s="78"/>
      <c s="36"/>
      <c s="36"/>
      <c s="36"/>
      <c s="188"/>
      <c s="36"/>
      <c s="36"/>
      <c s="189"/>
      <c s="15">
        <f t="shared" si="41"/>
        <v>0</v>
      </c>
    </row>
    <row r="890" spans="7:31" ht="15" hidden="1">
      <c r="G890" s="15">
        <f t="shared" si="39"/>
        <v>0</v>
      </c>
      <c s="71">
        <f t="shared" si="40"/>
        <v>0</v>
      </c>
      <c s="72"/>
      <c s="36"/>
      <c s="78"/>
      <c s="38"/>
      <c s="36"/>
      <c s="36"/>
      <c s="179"/>
      <c s="78"/>
      <c s="38"/>
      <c s="36"/>
      <c s="38"/>
      <c s="184"/>
      <c s="185"/>
      <c s="36"/>
      <c s="78"/>
      <c s="36"/>
      <c s="36"/>
      <c s="36"/>
      <c s="188"/>
      <c s="36"/>
      <c s="36"/>
      <c s="189"/>
      <c s="15">
        <f t="shared" si="41"/>
        <v>0</v>
      </c>
    </row>
    <row r="891" spans="7:31" ht="15" hidden="1">
      <c r="G891" s="15">
        <f t="shared" si="39"/>
        <v>0</v>
      </c>
      <c s="71">
        <f t="shared" si="40"/>
        <v>0</v>
      </c>
      <c s="72"/>
      <c s="36"/>
      <c s="78"/>
      <c s="38"/>
      <c s="36"/>
      <c s="36"/>
      <c s="179"/>
      <c s="78"/>
      <c s="38"/>
      <c s="36"/>
      <c s="38"/>
      <c s="184"/>
      <c s="185"/>
      <c s="36"/>
      <c s="78"/>
      <c s="36"/>
      <c s="36"/>
      <c s="36"/>
      <c s="188"/>
      <c s="36"/>
      <c s="36"/>
      <c s="189"/>
      <c s="15">
        <f t="shared" si="41"/>
        <v>0</v>
      </c>
    </row>
    <row r="892" spans="7:31" ht="15" hidden="1">
      <c r="G892" s="15">
        <f t="shared" si="39"/>
        <v>0</v>
      </c>
      <c s="71">
        <f t="shared" si="40"/>
        <v>0</v>
      </c>
      <c s="72"/>
      <c s="36"/>
      <c s="78"/>
      <c s="38"/>
      <c s="36"/>
      <c s="36"/>
      <c s="179"/>
      <c s="78"/>
      <c s="38"/>
      <c s="36"/>
      <c s="38"/>
      <c s="184"/>
      <c s="185"/>
      <c s="36"/>
      <c s="78"/>
      <c s="36"/>
      <c s="36"/>
      <c s="36"/>
      <c s="188"/>
      <c s="36"/>
      <c s="36"/>
      <c s="189"/>
      <c s="15">
        <f t="shared" si="41"/>
        <v>0</v>
      </c>
    </row>
    <row r="893" spans="7:31" ht="15" hidden="1">
      <c r="G893" s="15">
        <f t="shared" si="39"/>
        <v>0</v>
      </c>
      <c s="71">
        <f t="shared" si="40"/>
        <v>0</v>
      </c>
      <c s="72"/>
      <c s="36"/>
      <c s="78"/>
      <c s="38"/>
      <c s="36"/>
      <c s="36"/>
      <c s="179"/>
      <c s="78"/>
      <c s="38"/>
      <c s="36"/>
      <c s="38"/>
      <c s="184"/>
      <c s="185"/>
      <c s="36"/>
      <c s="78"/>
      <c s="36"/>
      <c s="36"/>
      <c s="36"/>
      <c s="188"/>
      <c s="36"/>
      <c s="36"/>
      <c s="189"/>
      <c s="15">
        <f t="shared" si="41"/>
        <v>0</v>
      </c>
    </row>
    <row r="894" spans="7:31" ht="15" hidden="1">
      <c r="G894" s="15">
        <f t="shared" si="39"/>
        <v>0</v>
      </c>
      <c s="71">
        <f t="shared" si="40"/>
        <v>0</v>
      </c>
      <c s="72"/>
      <c s="36"/>
      <c s="78"/>
      <c s="38"/>
      <c s="36"/>
      <c s="36"/>
      <c s="179"/>
      <c s="78"/>
      <c s="38"/>
      <c s="36"/>
      <c s="38"/>
      <c s="184"/>
      <c s="185"/>
      <c s="36"/>
      <c s="78"/>
      <c s="36"/>
      <c s="36"/>
      <c s="36"/>
      <c s="188"/>
      <c s="36"/>
      <c s="36"/>
      <c s="189"/>
      <c s="15">
        <f t="shared" si="41"/>
        <v>0</v>
      </c>
    </row>
    <row r="895" spans="7:31" ht="15" hidden="1">
      <c r="G895" s="15">
        <f t="shared" si="39"/>
        <v>0</v>
      </c>
      <c s="71">
        <f t="shared" si="40"/>
        <v>0</v>
      </c>
      <c s="72"/>
      <c s="36"/>
      <c s="78"/>
      <c s="38"/>
      <c s="36"/>
      <c s="36"/>
      <c s="179"/>
      <c s="78"/>
      <c s="38"/>
      <c s="36"/>
      <c s="38"/>
      <c s="184"/>
      <c s="185"/>
      <c s="36"/>
      <c s="78"/>
      <c s="36"/>
      <c s="36"/>
      <c s="36"/>
      <c s="188"/>
      <c s="36"/>
      <c s="36"/>
      <c s="189"/>
      <c s="15">
        <f t="shared" si="41"/>
        <v>0</v>
      </c>
    </row>
    <row r="896" spans="7:31" ht="15" hidden="1">
      <c r="G896" s="15">
        <f t="shared" si="39"/>
        <v>0</v>
      </c>
      <c s="71">
        <f t="shared" si="40"/>
        <v>0</v>
      </c>
      <c s="72"/>
      <c s="36"/>
      <c s="78"/>
      <c s="38"/>
      <c s="36"/>
      <c s="36"/>
      <c s="179"/>
      <c s="78"/>
      <c s="38"/>
      <c s="36"/>
      <c s="38"/>
      <c s="184"/>
      <c s="185"/>
      <c s="36"/>
      <c s="78"/>
      <c s="36"/>
      <c s="36"/>
      <c s="36"/>
      <c s="188"/>
      <c s="36"/>
      <c s="36"/>
      <c s="189"/>
      <c s="15">
        <f t="shared" si="41"/>
        <v>0</v>
      </c>
    </row>
    <row r="897" spans="7:31" ht="15" hidden="1">
      <c r="G897" s="15">
        <f t="shared" si="39"/>
        <v>0</v>
      </c>
      <c s="71">
        <f t="shared" si="40"/>
        <v>0</v>
      </c>
      <c s="72"/>
      <c s="36"/>
      <c s="78"/>
      <c s="38"/>
      <c s="36"/>
      <c s="36"/>
      <c s="179"/>
      <c s="78"/>
      <c s="38"/>
      <c s="36"/>
      <c s="38"/>
      <c s="184"/>
      <c s="185"/>
      <c s="36"/>
      <c s="78"/>
      <c s="36"/>
      <c s="36"/>
      <c s="36"/>
      <c s="188"/>
      <c s="36"/>
      <c s="36"/>
      <c s="189"/>
      <c s="15">
        <f t="shared" si="41"/>
        <v>0</v>
      </c>
    </row>
    <row r="898" spans="7:31" ht="15" hidden="1">
      <c r="G898" s="15">
        <f t="shared" si="39"/>
        <v>0</v>
      </c>
      <c s="71">
        <f t="shared" si="40"/>
        <v>0</v>
      </c>
      <c s="72"/>
      <c s="36"/>
      <c s="78"/>
      <c s="38"/>
      <c s="36"/>
      <c s="36"/>
      <c s="179"/>
      <c s="78"/>
      <c s="38"/>
      <c s="36"/>
      <c s="38"/>
      <c s="184"/>
      <c s="185"/>
      <c s="36"/>
      <c s="78"/>
      <c s="36"/>
      <c s="36"/>
      <c s="36"/>
      <c s="188"/>
      <c s="36"/>
      <c s="36"/>
      <c s="189"/>
      <c s="15">
        <f t="shared" si="41"/>
        <v>0</v>
      </c>
    </row>
    <row r="899" spans="7:31" ht="15" hidden="1">
      <c r="G899" s="15">
        <f t="shared" si="39"/>
        <v>0</v>
      </c>
      <c s="71">
        <f t="shared" si="40"/>
        <v>0</v>
      </c>
      <c s="72"/>
      <c s="36"/>
      <c s="78"/>
      <c s="38"/>
      <c s="36"/>
      <c s="36"/>
      <c s="179"/>
      <c s="78"/>
      <c s="38"/>
      <c s="36"/>
      <c s="38"/>
      <c s="184"/>
      <c s="185"/>
      <c s="36"/>
      <c s="78"/>
      <c s="36"/>
      <c s="36"/>
      <c s="36"/>
      <c s="188"/>
      <c s="36"/>
      <c s="36"/>
      <c s="189"/>
      <c s="15">
        <f t="shared" si="41"/>
        <v>0</v>
      </c>
    </row>
    <row r="900" spans="7:31" ht="15" hidden="1">
      <c r="G900" s="15">
        <f t="shared" si="39"/>
        <v>0</v>
      </c>
      <c s="71">
        <f t="shared" si="40"/>
        <v>0</v>
      </c>
      <c s="72"/>
      <c s="36"/>
      <c s="78"/>
      <c s="38"/>
      <c s="36"/>
      <c s="36"/>
      <c s="179"/>
      <c s="78"/>
      <c s="38"/>
      <c s="36"/>
      <c s="38"/>
      <c s="184"/>
      <c s="185"/>
      <c s="36"/>
      <c s="78"/>
      <c s="36"/>
      <c s="36"/>
      <c s="36"/>
      <c s="188"/>
      <c s="36"/>
      <c s="36"/>
      <c s="189"/>
      <c s="15">
        <f t="shared" si="41"/>
        <v>0</v>
      </c>
    </row>
    <row r="901" spans="7:31" ht="15" hidden="1">
      <c r="G901" s="15">
        <f t="shared" si="39"/>
        <v>0</v>
      </c>
      <c s="71">
        <f t="shared" si="40"/>
        <v>0</v>
      </c>
      <c s="72"/>
      <c s="36"/>
      <c s="78"/>
      <c s="38"/>
      <c s="36"/>
      <c s="36"/>
      <c s="179"/>
      <c s="78"/>
      <c s="38"/>
      <c s="36"/>
      <c s="38"/>
      <c s="184"/>
      <c s="185"/>
      <c s="36"/>
      <c s="78"/>
      <c s="36"/>
      <c s="36"/>
      <c s="36"/>
      <c s="188"/>
      <c s="36"/>
      <c s="36"/>
      <c s="189"/>
      <c s="15">
        <f t="shared" si="41"/>
        <v>0</v>
      </c>
    </row>
    <row r="902" spans="7:31" ht="15" hidden="1">
      <c r="G902" s="15">
        <f t="shared" si="39"/>
        <v>0</v>
      </c>
      <c s="71">
        <f t="shared" si="40"/>
        <v>0</v>
      </c>
      <c s="72"/>
      <c s="36"/>
      <c s="78"/>
      <c s="38"/>
      <c s="36"/>
      <c s="36"/>
      <c s="179"/>
      <c s="78"/>
      <c s="38"/>
      <c s="36"/>
      <c s="38"/>
      <c s="184"/>
      <c s="185"/>
      <c s="36"/>
      <c s="78"/>
      <c s="36"/>
      <c s="36"/>
      <c s="36"/>
      <c s="188"/>
      <c s="36"/>
      <c s="36"/>
      <c s="189"/>
      <c s="15">
        <f t="shared" si="41"/>
        <v>0</v>
      </c>
    </row>
    <row r="903" spans="7:31" ht="15" hidden="1">
      <c r="G903" s="15">
        <f t="shared" si="39"/>
        <v>0</v>
      </c>
      <c s="71">
        <f t="shared" si="40"/>
        <v>0</v>
      </c>
      <c s="72"/>
      <c s="36"/>
      <c s="78"/>
      <c s="38"/>
      <c s="36"/>
      <c s="36"/>
      <c s="179"/>
      <c s="78"/>
      <c s="38"/>
      <c s="36"/>
      <c s="38"/>
      <c s="184"/>
      <c s="185"/>
      <c s="36"/>
      <c s="78"/>
      <c s="36"/>
      <c s="36"/>
      <c s="36"/>
      <c s="188"/>
      <c s="36"/>
      <c s="36"/>
      <c s="189"/>
      <c s="15">
        <f t="shared" si="41"/>
        <v>0</v>
      </c>
    </row>
    <row r="904" spans="7:31" ht="15" hidden="1">
      <c r="G904" s="15">
        <f t="shared" si="39"/>
        <v>0</v>
      </c>
      <c s="71">
        <f t="shared" si="40"/>
        <v>0</v>
      </c>
      <c s="72"/>
      <c s="36"/>
      <c s="78"/>
      <c s="38"/>
      <c s="36"/>
      <c s="36"/>
      <c s="179"/>
      <c s="78"/>
      <c s="38"/>
      <c s="36"/>
      <c s="38"/>
      <c s="184"/>
      <c s="185"/>
      <c s="36"/>
      <c s="78"/>
      <c s="36"/>
      <c s="36"/>
      <c s="36"/>
      <c s="188"/>
      <c s="36"/>
      <c s="36"/>
      <c s="189"/>
      <c s="15">
        <f t="shared" si="41"/>
        <v>0</v>
      </c>
    </row>
    <row r="905" spans="7:31" ht="15" hidden="1">
      <c r="G905" s="15">
        <f t="shared" si="39"/>
        <v>0</v>
      </c>
      <c s="71">
        <f t="shared" si="40"/>
        <v>0</v>
      </c>
      <c s="72"/>
      <c s="36"/>
      <c s="78"/>
      <c s="38"/>
      <c s="36"/>
      <c s="36"/>
      <c s="179"/>
      <c s="78"/>
      <c s="38"/>
      <c s="36"/>
      <c s="38"/>
      <c s="184"/>
      <c s="185"/>
      <c s="36"/>
      <c s="78"/>
      <c s="36"/>
      <c s="36"/>
      <c s="36"/>
      <c s="188"/>
      <c s="36"/>
      <c s="36"/>
      <c s="189"/>
      <c s="15">
        <f t="shared" si="41"/>
        <v>0</v>
      </c>
    </row>
    <row r="906" spans="7:31" ht="15" hidden="1">
      <c r="G906" s="15">
        <f t="shared" si="42" ref="G906:G969">IFERROR(IF($E$12=1,(IF(H906&gt;=1,(IF(I906&gt;=$E$10,(IF(I906&lt;=$E$11,H906,0)),0)),0)),0),0)</f>
        <v>0</v>
      </c>
      <c s="71">
        <f t="shared" si="40"/>
        <v>0</v>
      </c>
      <c s="72"/>
      <c s="36"/>
      <c s="78"/>
      <c s="38"/>
      <c s="36"/>
      <c s="36"/>
      <c s="179"/>
      <c s="78"/>
      <c s="38"/>
      <c s="36"/>
      <c s="38"/>
      <c s="184"/>
      <c s="185"/>
      <c s="36"/>
      <c s="78"/>
      <c s="36"/>
      <c s="36"/>
      <c s="36"/>
      <c s="188"/>
      <c s="36"/>
      <c s="36"/>
      <c s="189"/>
      <c s="15">
        <f t="shared" si="41"/>
        <v>0</v>
      </c>
    </row>
    <row r="907" spans="7:31" ht="15" hidden="1">
      <c r="G907" s="15">
        <f t="shared" si="42"/>
        <v>0</v>
      </c>
      <c s="71">
        <f t="shared" si="43" ref="H907:H970">IFERROR(IF(I907&gt;=2000,(IF(LEN(J907)&gt;=3,(IF(LEN(K907)&gt;=2,H906+1,0)),0)),0),0)</f>
        <v>0</v>
      </c>
      <c s="72"/>
      <c s="36"/>
      <c s="78"/>
      <c s="38"/>
      <c s="36"/>
      <c s="36"/>
      <c s="179"/>
      <c s="78"/>
      <c s="38"/>
      <c s="36"/>
      <c s="38"/>
      <c s="184"/>
      <c s="185"/>
      <c s="36"/>
      <c s="78"/>
      <c s="36"/>
      <c s="36"/>
      <c s="36"/>
      <c s="188"/>
      <c s="36"/>
      <c s="36"/>
      <c s="189"/>
      <c s="15">
        <f t="shared" si="44" ref="AE907:AE970">IFERROR(IF(H907&gt;=1,VLOOKUP(J907,$A$1:$B$3,2,0),0),0)</f>
        <v>0</v>
      </c>
    </row>
    <row r="908" spans="7:31" ht="15" hidden="1">
      <c r="G908" s="15">
        <f t="shared" si="42"/>
        <v>0</v>
      </c>
      <c s="71">
        <f t="shared" si="43"/>
        <v>0</v>
      </c>
      <c s="72"/>
      <c s="36"/>
      <c s="78"/>
      <c s="38"/>
      <c s="36"/>
      <c s="36"/>
      <c s="179"/>
      <c s="78"/>
      <c s="38"/>
      <c s="36"/>
      <c s="38"/>
      <c s="184"/>
      <c s="185"/>
      <c s="36"/>
      <c s="78"/>
      <c s="36"/>
      <c s="36"/>
      <c s="36"/>
      <c s="188"/>
      <c s="36"/>
      <c s="36"/>
      <c s="189"/>
      <c s="15">
        <f t="shared" si="44"/>
        <v>0</v>
      </c>
    </row>
    <row r="909" spans="7:31" ht="15" hidden="1">
      <c r="G909" s="15">
        <f t="shared" si="42"/>
        <v>0</v>
      </c>
      <c s="71">
        <f t="shared" si="43"/>
        <v>0</v>
      </c>
      <c s="72"/>
      <c s="36"/>
      <c s="78"/>
      <c s="38"/>
      <c s="36"/>
      <c s="36"/>
      <c s="179"/>
      <c s="78"/>
      <c s="38"/>
      <c s="36"/>
      <c s="38"/>
      <c s="184"/>
      <c s="185"/>
      <c s="36"/>
      <c s="78"/>
      <c s="36"/>
      <c s="36"/>
      <c s="36"/>
      <c s="188"/>
      <c s="36"/>
      <c s="36"/>
      <c s="189"/>
      <c s="15">
        <f t="shared" si="44"/>
        <v>0</v>
      </c>
    </row>
    <row r="910" spans="7:31" ht="15" hidden="1">
      <c r="G910" s="15">
        <f t="shared" si="42"/>
        <v>0</v>
      </c>
      <c s="71">
        <f t="shared" si="43"/>
        <v>0</v>
      </c>
      <c s="72"/>
      <c s="36"/>
      <c s="78"/>
      <c s="38"/>
      <c s="36"/>
      <c s="36"/>
      <c s="179"/>
      <c s="78"/>
      <c s="38"/>
      <c s="36"/>
      <c s="38"/>
      <c s="184"/>
      <c s="185"/>
      <c s="36"/>
      <c s="78"/>
      <c s="36"/>
      <c s="36"/>
      <c s="36"/>
      <c s="188"/>
      <c s="36"/>
      <c s="36"/>
      <c s="189"/>
      <c s="15">
        <f t="shared" si="44"/>
        <v>0</v>
      </c>
    </row>
    <row r="911" spans="7:31" ht="15" hidden="1">
      <c r="G911" s="15">
        <f t="shared" si="42"/>
        <v>0</v>
      </c>
      <c s="71">
        <f t="shared" si="43"/>
        <v>0</v>
      </c>
      <c s="72"/>
      <c s="36"/>
      <c s="78"/>
      <c s="38"/>
      <c s="36"/>
      <c s="36"/>
      <c s="179"/>
      <c s="78"/>
      <c s="38"/>
      <c s="36"/>
      <c s="38"/>
      <c s="184"/>
      <c s="185"/>
      <c s="36"/>
      <c s="78"/>
      <c s="36"/>
      <c s="36"/>
      <c s="36"/>
      <c s="188"/>
      <c s="36"/>
      <c s="36"/>
      <c s="189"/>
      <c s="15">
        <f t="shared" si="44"/>
        <v>0</v>
      </c>
    </row>
    <row r="912" spans="7:31" ht="15" hidden="1">
      <c r="G912" s="15">
        <f t="shared" si="42"/>
        <v>0</v>
      </c>
      <c s="71">
        <f t="shared" si="43"/>
        <v>0</v>
      </c>
      <c s="72"/>
      <c s="36"/>
      <c s="78"/>
      <c s="38"/>
      <c s="36"/>
      <c s="36"/>
      <c s="179"/>
      <c s="78"/>
      <c s="38"/>
      <c s="36"/>
      <c s="38"/>
      <c s="184"/>
      <c s="185"/>
      <c s="36"/>
      <c s="78"/>
      <c s="36"/>
      <c s="36"/>
      <c s="36"/>
      <c s="188"/>
      <c s="36"/>
      <c s="36"/>
      <c s="189"/>
      <c s="15">
        <f t="shared" si="44"/>
        <v>0</v>
      </c>
    </row>
    <row r="913" spans="7:31" ht="15" hidden="1">
      <c r="G913" s="15">
        <f t="shared" si="42"/>
        <v>0</v>
      </c>
      <c s="71">
        <f t="shared" si="43"/>
        <v>0</v>
      </c>
      <c s="72"/>
      <c s="36"/>
      <c s="78"/>
      <c s="38"/>
      <c s="36"/>
      <c s="36"/>
      <c s="179"/>
      <c s="78"/>
      <c s="38"/>
      <c s="36"/>
      <c s="38"/>
      <c s="184"/>
      <c s="185"/>
      <c s="36"/>
      <c s="78"/>
      <c s="36"/>
      <c s="36"/>
      <c s="36"/>
      <c s="188"/>
      <c s="36"/>
      <c s="36"/>
      <c s="189"/>
      <c s="15">
        <f t="shared" si="44"/>
        <v>0</v>
      </c>
    </row>
    <row r="914" spans="7:31" ht="15" hidden="1">
      <c r="G914" s="15">
        <f t="shared" si="42"/>
        <v>0</v>
      </c>
      <c s="71">
        <f t="shared" si="43"/>
        <v>0</v>
      </c>
      <c s="72"/>
      <c s="36"/>
      <c s="78"/>
      <c s="38"/>
      <c s="36"/>
      <c s="36"/>
      <c s="179"/>
      <c s="78"/>
      <c s="38"/>
      <c s="36"/>
      <c s="38"/>
      <c s="184"/>
      <c s="185"/>
      <c s="36"/>
      <c s="78"/>
      <c s="36"/>
      <c s="36"/>
      <c s="36"/>
      <c s="188"/>
      <c s="36"/>
      <c s="36"/>
      <c s="189"/>
      <c s="15">
        <f t="shared" si="44"/>
        <v>0</v>
      </c>
    </row>
    <row r="915" spans="7:31" ht="15" hidden="1">
      <c r="G915" s="15">
        <f t="shared" si="42"/>
        <v>0</v>
      </c>
      <c s="71">
        <f t="shared" si="43"/>
        <v>0</v>
      </c>
      <c s="72"/>
      <c s="36"/>
      <c s="78"/>
      <c s="38"/>
      <c s="36"/>
      <c s="36"/>
      <c s="179"/>
      <c s="78"/>
      <c s="38"/>
      <c s="36"/>
      <c s="38"/>
      <c s="184"/>
      <c s="185"/>
      <c s="36"/>
      <c s="78"/>
      <c s="36"/>
      <c s="36"/>
      <c s="36"/>
      <c s="188"/>
      <c s="36"/>
      <c s="36"/>
      <c s="189"/>
      <c s="15">
        <f t="shared" si="44"/>
        <v>0</v>
      </c>
    </row>
    <row r="916" spans="7:31" ht="15" hidden="1">
      <c r="G916" s="15">
        <f t="shared" si="42"/>
        <v>0</v>
      </c>
      <c s="71">
        <f t="shared" si="43"/>
        <v>0</v>
      </c>
      <c s="72"/>
      <c s="36"/>
      <c s="78"/>
      <c s="38"/>
      <c s="36"/>
      <c s="36"/>
      <c s="179"/>
      <c s="78"/>
      <c s="38"/>
      <c s="36"/>
      <c s="38"/>
      <c s="184"/>
      <c s="185"/>
      <c s="36"/>
      <c s="78"/>
      <c s="36"/>
      <c s="36"/>
      <c s="36"/>
      <c s="188"/>
      <c s="36"/>
      <c s="36"/>
      <c s="189"/>
      <c s="15">
        <f t="shared" si="44"/>
        <v>0</v>
      </c>
    </row>
    <row r="917" spans="7:31" ht="15" hidden="1">
      <c r="G917" s="15">
        <f t="shared" si="42"/>
        <v>0</v>
      </c>
      <c s="71">
        <f t="shared" si="43"/>
        <v>0</v>
      </c>
      <c s="72"/>
      <c s="36"/>
      <c s="78"/>
      <c s="38"/>
      <c s="36"/>
      <c s="36"/>
      <c s="179"/>
      <c s="78"/>
      <c s="38"/>
      <c s="36"/>
      <c s="38"/>
      <c s="184"/>
      <c s="185"/>
      <c s="36"/>
      <c s="78"/>
      <c s="36"/>
      <c s="36"/>
      <c s="36"/>
      <c s="188"/>
      <c s="36"/>
      <c s="36"/>
      <c s="189"/>
      <c s="15">
        <f t="shared" si="44"/>
        <v>0</v>
      </c>
    </row>
    <row r="918" spans="7:31" ht="15" hidden="1">
      <c r="G918" s="15">
        <f t="shared" si="42"/>
        <v>0</v>
      </c>
      <c s="71">
        <f t="shared" si="43"/>
        <v>0</v>
      </c>
      <c s="72"/>
      <c s="36"/>
      <c s="78"/>
      <c s="38"/>
      <c s="36"/>
      <c s="36"/>
      <c s="179"/>
      <c s="78"/>
      <c s="38"/>
      <c s="36"/>
      <c s="38"/>
      <c s="184"/>
      <c s="185"/>
      <c s="36"/>
      <c s="78"/>
      <c s="36"/>
      <c s="36"/>
      <c s="36"/>
      <c s="188"/>
      <c s="36"/>
      <c s="36"/>
      <c s="189"/>
      <c s="15">
        <f t="shared" si="44"/>
        <v>0</v>
      </c>
    </row>
    <row r="919" spans="7:31" ht="15" hidden="1">
      <c r="G919" s="15">
        <f t="shared" si="42"/>
        <v>0</v>
      </c>
      <c s="71">
        <f t="shared" si="43"/>
        <v>0</v>
      </c>
      <c s="72"/>
      <c s="36"/>
      <c s="78"/>
      <c s="38"/>
      <c s="36"/>
      <c s="36"/>
      <c s="179"/>
      <c s="78"/>
      <c s="38"/>
      <c s="36"/>
      <c s="38"/>
      <c s="184"/>
      <c s="185"/>
      <c s="36"/>
      <c s="78"/>
      <c s="36"/>
      <c s="36"/>
      <c s="36"/>
      <c s="188"/>
      <c s="36"/>
      <c s="36"/>
      <c s="189"/>
      <c s="15">
        <f t="shared" si="44"/>
        <v>0</v>
      </c>
    </row>
    <row r="920" spans="7:31" ht="15" hidden="1">
      <c r="G920" s="15">
        <f t="shared" si="42"/>
        <v>0</v>
      </c>
      <c s="71">
        <f t="shared" si="43"/>
        <v>0</v>
      </c>
      <c s="72"/>
      <c s="36"/>
      <c s="78"/>
      <c s="38"/>
      <c s="36"/>
      <c s="36"/>
      <c s="179"/>
      <c s="78"/>
      <c s="38"/>
      <c s="36"/>
      <c s="38"/>
      <c s="184"/>
      <c s="185"/>
      <c s="36"/>
      <c s="78"/>
      <c s="36"/>
      <c s="36"/>
      <c s="36"/>
      <c s="188"/>
      <c s="36"/>
      <c s="36"/>
      <c s="189"/>
      <c s="15">
        <f t="shared" si="44"/>
        <v>0</v>
      </c>
    </row>
    <row r="921" spans="7:31" ht="15" hidden="1">
      <c r="G921" s="15">
        <f t="shared" si="42"/>
        <v>0</v>
      </c>
      <c s="71">
        <f t="shared" si="43"/>
        <v>0</v>
      </c>
      <c s="72"/>
      <c s="36"/>
      <c s="78"/>
      <c s="38"/>
      <c s="36"/>
      <c s="36"/>
      <c s="179"/>
      <c s="78"/>
      <c s="38"/>
      <c s="36"/>
      <c s="38"/>
      <c s="184"/>
      <c s="185"/>
      <c s="36"/>
      <c s="78"/>
      <c s="36"/>
      <c s="36"/>
      <c s="36"/>
      <c s="188"/>
      <c s="36"/>
      <c s="36"/>
      <c s="189"/>
      <c s="15">
        <f t="shared" si="44"/>
        <v>0</v>
      </c>
    </row>
    <row r="922" spans="7:31" ht="15" hidden="1">
      <c r="G922" s="15">
        <f t="shared" si="42"/>
        <v>0</v>
      </c>
      <c s="71">
        <f t="shared" si="43"/>
        <v>0</v>
      </c>
      <c s="72"/>
      <c s="36"/>
      <c s="78"/>
      <c s="38"/>
      <c s="36"/>
      <c s="36"/>
      <c s="179"/>
      <c s="78"/>
      <c s="38"/>
      <c s="36"/>
      <c s="38"/>
      <c s="184"/>
      <c s="185"/>
      <c s="36"/>
      <c s="78"/>
      <c s="36"/>
      <c s="36"/>
      <c s="36"/>
      <c s="188"/>
      <c s="36"/>
      <c s="36"/>
      <c s="189"/>
      <c s="15">
        <f t="shared" si="44"/>
        <v>0</v>
      </c>
    </row>
    <row r="923" spans="7:31" ht="15" hidden="1">
      <c r="G923" s="15">
        <f t="shared" si="42"/>
        <v>0</v>
      </c>
      <c s="71">
        <f t="shared" si="43"/>
        <v>0</v>
      </c>
      <c s="72"/>
      <c s="36"/>
      <c s="78"/>
      <c s="38"/>
      <c s="36"/>
      <c s="36"/>
      <c s="179"/>
      <c s="78"/>
      <c s="38"/>
      <c s="36"/>
      <c s="38"/>
      <c s="184"/>
      <c s="185"/>
      <c s="36"/>
      <c s="78"/>
      <c s="36"/>
      <c s="36"/>
      <c s="36"/>
      <c s="188"/>
      <c s="36"/>
      <c s="36"/>
      <c s="189"/>
      <c s="15">
        <f t="shared" si="44"/>
        <v>0</v>
      </c>
    </row>
    <row r="924" spans="7:31" ht="15" hidden="1">
      <c r="G924" s="15">
        <f t="shared" si="42"/>
        <v>0</v>
      </c>
      <c s="71">
        <f t="shared" si="43"/>
        <v>0</v>
      </c>
      <c s="72"/>
      <c s="36"/>
      <c s="78"/>
      <c s="38"/>
      <c s="36"/>
      <c s="36"/>
      <c s="179"/>
      <c s="78"/>
      <c s="38"/>
      <c s="36"/>
      <c s="38"/>
      <c s="184"/>
      <c s="185"/>
      <c s="36"/>
      <c s="78"/>
      <c s="36"/>
      <c s="36"/>
      <c s="36"/>
      <c s="188"/>
      <c s="36"/>
      <c s="36"/>
      <c s="189"/>
      <c s="15">
        <f t="shared" si="44"/>
        <v>0</v>
      </c>
    </row>
    <row r="925" spans="7:31" ht="15" hidden="1">
      <c r="G925" s="15">
        <f t="shared" si="42"/>
        <v>0</v>
      </c>
      <c s="71">
        <f t="shared" si="43"/>
        <v>0</v>
      </c>
      <c s="72"/>
      <c s="36"/>
      <c s="78"/>
      <c s="38"/>
      <c s="36"/>
      <c s="36"/>
      <c s="179"/>
      <c s="78"/>
      <c s="38"/>
      <c s="36"/>
      <c s="38"/>
      <c s="184"/>
      <c s="185"/>
      <c s="36"/>
      <c s="78"/>
      <c s="36"/>
      <c s="36"/>
      <c s="36"/>
      <c s="188"/>
      <c s="36"/>
      <c s="36"/>
      <c s="189"/>
      <c s="15">
        <f t="shared" si="44"/>
        <v>0</v>
      </c>
    </row>
    <row r="926" spans="7:31" ht="15" hidden="1">
      <c r="G926" s="15">
        <f t="shared" si="42"/>
        <v>0</v>
      </c>
      <c s="71">
        <f t="shared" si="43"/>
        <v>0</v>
      </c>
      <c s="72"/>
      <c s="36"/>
      <c s="78"/>
      <c s="38"/>
      <c s="36"/>
      <c s="36"/>
      <c s="179"/>
      <c s="78"/>
      <c s="38"/>
      <c s="36"/>
      <c s="38"/>
      <c s="184"/>
      <c s="185"/>
      <c s="36"/>
      <c s="78"/>
      <c s="36"/>
      <c s="36"/>
      <c s="36"/>
      <c s="188"/>
      <c s="36"/>
      <c s="36"/>
      <c s="189"/>
      <c s="15">
        <f t="shared" si="44"/>
        <v>0</v>
      </c>
    </row>
    <row r="927" spans="7:31" ht="15" hidden="1">
      <c r="G927" s="15">
        <f t="shared" si="42"/>
        <v>0</v>
      </c>
      <c s="71">
        <f t="shared" si="43"/>
        <v>0</v>
      </c>
      <c s="72"/>
      <c s="36"/>
      <c s="78"/>
      <c s="38"/>
      <c s="36"/>
      <c s="36"/>
      <c s="179"/>
      <c s="78"/>
      <c s="38"/>
      <c s="36"/>
      <c s="38"/>
      <c s="184"/>
      <c s="185"/>
      <c s="36"/>
      <c s="78"/>
      <c s="36"/>
      <c s="36"/>
      <c s="36"/>
      <c s="188"/>
      <c s="36"/>
      <c s="36"/>
      <c s="189"/>
      <c s="15">
        <f t="shared" si="44"/>
        <v>0</v>
      </c>
    </row>
    <row r="928" spans="7:31" ht="15" hidden="1">
      <c r="G928" s="15">
        <f t="shared" si="42"/>
        <v>0</v>
      </c>
      <c s="71">
        <f t="shared" si="43"/>
        <v>0</v>
      </c>
      <c s="72"/>
      <c s="36"/>
      <c s="78"/>
      <c s="38"/>
      <c s="36"/>
      <c s="36"/>
      <c s="179"/>
      <c s="78"/>
      <c s="38"/>
      <c s="36"/>
      <c s="38"/>
      <c s="184"/>
      <c s="185"/>
      <c s="36"/>
      <c s="78"/>
      <c s="36"/>
      <c s="36"/>
      <c s="36"/>
      <c s="188"/>
      <c s="36"/>
      <c s="36"/>
      <c s="189"/>
      <c s="15">
        <f t="shared" si="44"/>
        <v>0</v>
      </c>
    </row>
    <row r="929" spans="7:31" ht="15" hidden="1">
      <c r="G929" s="15">
        <f t="shared" si="42"/>
        <v>0</v>
      </c>
      <c s="71">
        <f t="shared" si="43"/>
        <v>0</v>
      </c>
      <c s="72"/>
      <c s="36"/>
      <c s="78"/>
      <c s="38"/>
      <c s="36"/>
      <c s="36"/>
      <c s="179"/>
      <c s="78"/>
      <c s="38"/>
      <c s="36"/>
      <c s="38"/>
      <c s="184"/>
      <c s="185"/>
      <c s="36"/>
      <c s="78"/>
      <c s="36"/>
      <c s="36"/>
      <c s="36"/>
      <c s="188"/>
      <c s="36"/>
      <c s="36"/>
      <c s="189"/>
      <c s="15">
        <f t="shared" si="44"/>
        <v>0</v>
      </c>
    </row>
    <row r="930" spans="7:31" ht="15" hidden="1">
      <c r="G930" s="15">
        <f t="shared" si="42"/>
        <v>0</v>
      </c>
      <c s="71">
        <f t="shared" si="43"/>
        <v>0</v>
      </c>
      <c s="72"/>
      <c s="36"/>
      <c s="78"/>
      <c s="38"/>
      <c s="36"/>
      <c s="36"/>
      <c s="179"/>
      <c s="78"/>
      <c s="38"/>
      <c s="36"/>
      <c s="38"/>
      <c s="184"/>
      <c s="185"/>
      <c s="36"/>
      <c s="78"/>
      <c s="36"/>
      <c s="36"/>
      <c s="36"/>
      <c s="188"/>
      <c s="36"/>
      <c s="36"/>
      <c s="189"/>
      <c s="15">
        <f t="shared" si="44"/>
        <v>0</v>
      </c>
    </row>
    <row r="931" spans="7:31" ht="15" hidden="1">
      <c r="G931" s="15">
        <f t="shared" si="42"/>
        <v>0</v>
      </c>
      <c s="71">
        <f t="shared" si="43"/>
        <v>0</v>
      </c>
      <c s="72"/>
      <c s="36"/>
      <c s="78"/>
      <c s="38"/>
      <c s="36"/>
      <c s="36"/>
      <c s="179"/>
      <c s="78"/>
      <c s="38"/>
      <c s="36"/>
      <c s="38"/>
      <c s="184"/>
      <c s="185"/>
      <c s="36"/>
      <c s="78"/>
      <c s="36"/>
      <c s="36"/>
      <c s="36"/>
      <c s="188"/>
      <c s="36"/>
      <c s="36"/>
      <c s="189"/>
      <c s="15">
        <f t="shared" si="44"/>
        <v>0</v>
      </c>
    </row>
    <row r="932" spans="7:31" ht="15" hidden="1">
      <c r="G932" s="15">
        <f t="shared" si="42"/>
        <v>0</v>
      </c>
      <c s="71">
        <f t="shared" si="43"/>
        <v>0</v>
      </c>
      <c s="72"/>
      <c s="36"/>
      <c s="78"/>
      <c s="38"/>
      <c s="36"/>
      <c s="36"/>
      <c s="179"/>
      <c s="78"/>
      <c s="38"/>
      <c s="36"/>
      <c s="38"/>
      <c s="184"/>
      <c s="185"/>
      <c s="36"/>
      <c s="78"/>
      <c s="36"/>
      <c s="36"/>
      <c s="36"/>
      <c s="188"/>
      <c s="36"/>
      <c s="36"/>
      <c s="189"/>
      <c s="15">
        <f t="shared" si="44"/>
        <v>0</v>
      </c>
    </row>
    <row r="933" spans="7:31" ht="15" hidden="1">
      <c r="G933" s="15">
        <f t="shared" si="42"/>
        <v>0</v>
      </c>
      <c s="71">
        <f t="shared" si="43"/>
        <v>0</v>
      </c>
      <c s="72"/>
      <c s="36"/>
      <c s="78"/>
      <c s="38"/>
      <c s="36"/>
      <c s="36"/>
      <c s="179"/>
      <c s="78"/>
      <c s="38"/>
      <c s="36"/>
      <c s="38"/>
      <c s="184"/>
      <c s="185"/>
      <c s="36"/>
      <c s="78"/>
      <c s="36"/>
      <c s="36"/>
      <c s="36"/>
      <c s="188"/>
      <c s="36"/>
      <c s="36"/>
      <c s="189"/>
      <c s="15">
        <f t="shared" si="44"/>
        <v>0</v>
      </c>
    </row>
    <row r="934" spans="7:31" ht="15" hidden="1">
      <c r="G934" s="15">
        <f t="shared" si="42"/>
        <v>0</v>
      </c>
      <c s="71">
        <f t="shared" si="43"/>
        <v>0</v>
      </c>
      <c s="72"/>
      <c s="36"/>
      <c s="78"/>
      <c s="38"/>
      <c s="36"/>
      <c s="36"/>
      <c s="179"/>
      <c s="78"/>
      <c s="38"/>
      <c s="36"/>
      <c s="38"/>
      <c s="184"/>
      <c s="185"/>
      <c s="36"/>
      <c s="78"/>
      <c s="36"/>
      <c s="36"/>
      <c s="36"/>
      <c s="188"/>
      <c s="36"/>
      <c s="36"/>
      <c s="189"/>
      <c s="15">
        <f t="shared" si="44"/>
        <v>0</v>
      </c>
    </row>
    <row r="935" spans="7:31" ht="15" hidden="1">
      <c r="G935" s="15">
        <f t="shared" si="42"/>
        <v>0</v>
      </c>
      <c s="71">
        <f t="shared" si="43"/>
        <v>0</v>
      </c>
      <c s="72"/>
      <c s="36"/>
      <c s="78"/>
      <c s="38"/>
      <c s="36"/>
      <c s="36"/>
      <c s="179"/>
      <c s="78"/>
      <c s="38"/>
      <c s="36"/>
      <c s="38"/>
      <c s="184"/>
      <c s="185"/>
      <c s="36"/>
      <c s="78"/>
      <c s="36"/>
      <c s="36"/>
      <c s="36"/>
      <c s="188"/>
      <c s="36"/>
      <c s="36"/>
      <c s="189"/>
      <c s="15">
        <f t="shared" si="44"/>
        <v>0</v>
      </c>
    </row>
    <row r="936" spans="7:31" ht="15" hidden="1">
      <c r="G936" s="15">
        <f t="shared" si="42"/>
        <v>0</v>
      </c>
      <c s="71">
        <f t="shared" si="43"/>
        <v>0</v>
      </c>
      <c s="72"/>
      <c s="36"/>
      <c s="78"/>
      <c s="38"/>
      <c s="36"/>
      <c s="36"/>
      <c s="179"/>
      <c s="78"/>
      <c s="38"/>
      <c s="36"/>
      <c s="38"/>
      <c s="184"/>
      <c s="185"/>
      <c s="36"/>
      <c s="78"/>
      <c s="36"/>
      <c s="36"/>
      <c s="36"/>
      <c s="188"/>
      <c s="36"/>
      <c s="36"/>
      <c s="189"/>
      <c s="15">
        <f t="shared" si="44"/>
        <v>0</v>
      </c>
    </row>
    <row r="937" spans="7:31" ht="15" hidden="1">
      <c r="G937" s="15">
        <f t="shared" si="42"/>
        <v>0</v>
      </c>
      <c s="71">
        <f t="shared" si="43"/>
        <v>0</v>
      </c>
      <c s="72"/>
      <c s="36"/>
      <c s="78"/>
      <c s="38"/>
      <c s="36"/>
      <c s="36"/>
      <c s="179"/>
      <c s="78"/>
      <c s="38"/>
      <c s="36"/>
      <c s="38"/>
      <c s="184"/>
      <c s="185"/>
      <c s="36"/>
      <c s="78"/>
      <c s="36"/>
      <c s="36"/>
      <c s="36"/>
      <c s="188"/>
      <c s="36"/>
      <c s="36"/>
      <c s="189"/>
      <c s="15">
        <f t="shared" si="44"/>
        <v>0</v>
      </c>
    </row>
    <row r="938" spans="7:31" ht="15" hidden="1">
      <c r="G938" s="15">
        <f t="shared" si="42"/>
        <v>0</v>
      </c>
      <c s="71">
        <f t="shared" si="43"/>
        <v>0</v>
      </c>
      <c s="72"/>
      <c s="36"/>
      <c s="78"/>
      <c s="38"/>
      <c s="36"/>
      <c s="36"/>
      <c s="179"/>
      <c s="78"/>
      <c s="38"/>
      <c s="36"/>
      <c s="38"/>
      <c s="184"/>
      <c s="185"/>
      <c s="36"/>
      <c s="78"/>
      <c s="36"/>
      <c s="36"/>
      <c s="36"/>
      <c s="188"/>
      <c s="36"/>
      <c s="36"/>
      <c s="189"/>
      <c s="15">
        <f t="shared" si="44"/>
        <v>0</v>
      </c>
    </row>
    <row r="939" spans="7:31" ht="15" hidden="1">
      <c r="G939" s="15">
        <f t="shared" si="42"/>
        <v>0</v>
      </c>
      <c s="71">
        <f t="shared" si="43"/>
        <v>0</v>
      </c>
      <c s="72"/>
      <c s="36"/>
      <c s="78"/>
      <c s="38"/>
      <c s="36"/>
      <c s="36"/>
      <c s="179"/>
      <c s="78"/>
      <c s="38"/>
      <c s="36"/>
      <c s="38"/>
      <c s="184"/>
      <c s="185"/>
      <c s="36"/>
      <c s="78"/>
      <c s="36"/>
      <c s="36"/>
      <c s="36"/>
      <c s="188"/>
      <c s="36"/>
      <c s="36"/>
      <c s="189"/>
      <c s="15">
        <f t="shared" si="44"/>
        <v>0</v>
      </c>
    </row>
    <row r="940" spans="7:31" ht="15" hidden="1">
      <c r="G940" s="15">
        <f t="shared" si="42"/>
        <v>0</v>
      </c>
      <c s="71">
        <f t="shared" si="43"/>
        <v>0</v>
      </c>
      <c s="72"/>
      <c s="36"/>
      <c s="78"/>
      <c s="38"/>
      <c s="36"/>
      <c s="36"/>
      <c s="179"/>
      <c s="78"/>
      <c s="38"/>
      <c s="36"/>
      <c s="38"/>
      <c s="184"/>
      <c s="185"/>
      <c s="36"/>
      <c s="78"/>
      <c s="36"/>
      <c s="36"/>
      <c s="36"/>
      <c s="188"/>
      <c s="36"/>
      <c s="36"/>
      <c s="189"/>
      <c s="15">
        <f t="shared" si="44"/>
        <v>0</v>
      </c>
    </row>
    <row r="941" spans="7:31" ht="15" hidden="1">
      <c r="G941" s="15">
        <f t="shared" si="42"/>
        <v>0</v>
      </c>
      <c s="71">
        <f t="shared" si="43"/>
        <v>0</v>
      </c>
      <c s="72"/>
      <c s="36"/>
      <c s="78"/>
      <c s="38"/>
      <c s="36"/>
      <c s="36"/>
      <c s="179"/>
      <c s="78"/>
      <c s="38"/>
      <c s="36"/>
      <c s="38"/>
      <c s="184"/>
      <c s="185"/>
      <c s="36"/>
      <c s="78"/>
      <c s="36"/>
      <c s="36"/>
      <c s="36"/>
      <c s="188"/>
      <c s="36"/>
      <c s="36"/>
      <c s="189"/>
      <c s="15">
        <f t="shared" si="44"/>
        <v>0</v>
      </c>
    </row>
    <row r="942" spans="7:31" ht="15" hidden="1">
      <c r="G942" s="15">
        <f t="shared" si="42"/>
        <v>0</v>
      </c>
      <c s="71">
        <f t="shared" si="43"/>
        <v>0</v>
      </c>
      <c s="72"/>
      <c s="36"/>
      <c s="78"/>
      <c s="38"/>
      <c s="36"/>
      <c s="36"/>
      <c s="179"/>
      <c s="78"/>
      <c s="38"/>
      <c s="36"/>
      <c s="38"/>
      <c s="184"/>
      <c s="185"/>
      <c s="36"/>
      <c s="78"/>
      <c s="36"/>
      <c s="36"/>
      <c s="36"/>
      <c s="188"/>
      <c s="36"/>
      <c s="36"/>
      <c s="189"/>
      <c s="15">
        <f t="shared" si="44"/>
        <v>0</v>
      </c>
    </row>
    <row r="943" spans="7:31" ht="15" hidden="1">
      <c r="G943" s="15">
        <f t="shared" si="42"/>
        <v>0</v>
      </c>
      <c s="71">
        <f t="shared" si="43"/>
        <v>0</v>
      </c>
      <c s="72"/>
      <c s="36"/>
      <c s="78"/>
      <c s="38"/>
      <c s="36"/>
      <c s="36"/>
      <c s="179"/>
      <c s="78"/>
      <c s="38"/>
      <c s="36"/>
      <c s="38"/>
      <c s="184"/>
      <c s="185"/>
      <c s="36"/>
      <c s="78"/>
      <c s="36"/>
      <c s="36"/>
      <c s="36"/>
      <c s="188"/>
      <c s="36"/>
      <c s="36"/>
      <c s="189"/>
      <c s="15">
        <f t="shared" si="44"/>
        <v>0</v>
      </c>
    </row>
    <row r="944" spans="7:31" ht="15" hidden="1">
      <c r="G944" s="15">
        <f t="shared" si="42"/>
        <v>0</v>
      </c>
      <c s="71">
        <f t="shared" si="43"/>
        <v>0</v>
      </c>
      <c s="72"/>
      <c s="36"/>
      <c s="78"/>
      <c s="38"/>
      <c s="36"/>
      <c s="36"/>
      <c s="179"/>
      <c s="78"/>
      <c s="38"/>
      <c s="36"/>
      <c s="38"/>
      <c s="184"/>
      <c s="185"/>
      <c s="36"/>
      <c s="78"/>
      <c s="36"/>
      <c s="36"/>
      <c s="36"/>
      <c s="188"/>
      <c s="36"/>
      <c s="36"/>
      <c s="189"/>
      <c s="15">
        <f t="shared" si="44"/>
        <v>0</v>
      </c>
    </row>
    <row r="945" spans="7:31" ht="15" hidden="1">
      <c r="G945" s="15">
        <f t="shared" si="42"/>
        <v>0</v>
      </c>
      <c s="71">
        <f t="shared" si="43"/>
        <v>0</v>
      </c>
      <c s="72"/>
      <c s="36"/>
      <c s="78"/>
      <c s="38"/>
      <c s="36"/>
      <c s="36"/>
      <c s="179"/>
      <c s="78"/>
      <c s="38"/>
      <c s="36"/>
      <c s="38"/>
      <c s="184"/>
      <c s="185"/>
      <c s="36"/>
      <c s="78"/>
      <c s="36"/>
      <c s="36"/>
      <c s="36"/>
      <c s="188"/>
      <c s="36"/>
      <c s="36"/>
      <c s="189"/>
      <c s="15">
        <f t="shared" si="44"/>
        <v>0</v>
      </c>
    </row>
    <row r="946" spans="7:31" ht="15" hidden="1">
      <c r="G946" s="15">
        <f t="shared" si="42"/>
        <v>0</v>
      </c>
      <c s="71">
        <f t="shared" si="43"/>
        <v>0</v>
      </c>
      <c s="72"/>
      <c s="36"/>
      <c s="78"/>
      <c s="38"/>
      <c s="36"/>
      <c s="36"/>
      <c s="179"/>
      <c s="78"/>
      <c s="38"/>
      <c s="36"/>
      <c s="38"/>
      <c s="184"/>
      <c s="185"/>
      <c s="36"/>
      <c s="78"/>
      <c s="36"/>
      <c s="36"/>
      <c s="36"/>
      <c s="188"/>
      <c s="36"/>
      <c s="36"/>
      <c s="189"/>
      <c s="15">
        <f t="shared" si="44"/>
        <v>0</v>
      </c>
    </row>
    <row r="947" spans="7:31" ht="15" hidden="1">
      <c r="G947" s="15">
        <f t="shared" si="42"/>
        <v>0</v>
      </c>
      <c s="71">
        <f t="shared" si="43"/>
        <v>0</v>
      </c>
      <c s="72"/>
      <c s="36"/>
      <c s="78"/>
      <c s="38"/>
      <c s="36"/>
      <c s="36"/>
      <c s="179"/>
      <c s="78"/>
      <c s="38"/>
      <c s="36"/>
      <c s="38"/>
      <c s="184"/>
      <c s="185"/>
      <c s="36"/>
      <c s="78"/>
      <c s="36"/>
      <c s="36"/>
      <c s="36"/>
      <c s="188"/>
      <c s="36"/>
      <c s="36"/>
      <c s="189"/>
      <c s="15">
        <f t="shared" si="44"/>
        <v>0</v>
      </c>
    </row>
    <row r="948" spans="7:31" ht="15" hidden="1">
      <c r="G948" s="15">
        <f t="shared" si="42"/>
        <v>0</v>
      </c>
      <c s="71">
        <f t="shared" si="43"/>
        <v>0</v>
      </c>
      <c s="72"/>
      <c s="36"/>
      <c s="78"/>
      <c s="38"/>
      <c s="36"/>
      <c s="36"/>
      <c s="179"/>
      <c s="78"/>
      <c s="38"/>
      <c s="36"/>
      <c s="38"/>
      <c s="184"/>
      <c s="185"/>
      <c s="36"/>
      <c s="78"/>
      <c s="36"/>
      <c s="36"/>
      <c s="36"/>
      <c s="188"/>
      <c s="36"/>
      <c s="36"/>
      <c s="189"/>
      <c s="15">
        <f t="shared" si="44"/>
        <v>0</v>
      </c>
    </row>
    <row r="949" spans="7:31" ht="15" hidden="1">
      <c r="G949" s="15">
        <f t="shared" si="42"/>
        <v>0</v>
      </c>
      <c s="71">
        <f t="shared" si="43"/>
        <v>0</v>
      </c>
      <c s="72"/>
      <c s="36"/>
      <c s="78"/>
      <c s="38"/>
      <c s="36"/>
      <c s="36"/>
      <c s="179"/>
      <c s="78"/>
      <c s="38"/>
      <c s="36"/>
      <c s="38"/>
      <c s="184"/>
      <c s="185"/>
      <c s="36"/>
      <c s="78"/>
      <c s="36"/>
      <c s="36"/>
      <c s="36"/>
      <c s="188"/>
      <c s="36"/>
      <c s="36"/>
      <c s="189"/>
      <c s="15">
        <f t="shared" si="44"/>
        <v>0</v>
      </c>
    </row>
    <row r="950" spans="7:31" ht="15" hidden="1">
      <c r="G950" s="15">
        <f t="shared" si="42"/>
        <v>0</v>
      </c>
      <c s="71">
        <f t="shared" si="43"/>
        <v>0</v>
      </c>
      <c s="72"/>
      <c s="36"/>
      <c s="78"/>
      <c s="38"/>
      <c s="36"/>
      <c s="36"/>
      <c s="179"/>
      <c s="78"/>
      <c s="38"/>
      <c s="36"/>
      <c s="38"/>
      <c s="184"/>
      <c s="185"/>
      <c s="36"/>
      <c s="78"/>
      <c s="36"/>
      <c s="36"/>
      <c s="36"/>
      <c s="188"/>
      <c s="36"/>
      <c s="36"/>
      <c s="189"/>
      <c s="15">
        <f t="shared" si="44"/>
        <v>0</v>
      </c>
    </row>
    <row r="951" spans="7:31" ht="15" hidden="1">
      <c r="G951" s="15">
        <f t="shared" si="42"/>
        <v>0</v>
      </c>
      <c s="71">
        <f t="shared" si="43"/>
        <v>0</v>
      </c>
      <c s="72"/>
      <c s="36"/>
      <c s="78"/>
      <c s="38"/>
      <c s="36"/>
      <c s="36"/>
      <c s="179"/>
      <c s="78"/>
      <c s="38"/>
      <c s="36"/>
      <c s="38"/>
      <c s="184"/>
      <c s="185"/>
      <c s="36"/>
      <c s="78"/>
      <c s="36"/>
      <c s="36"/>
      <c s="36"/>
      <c s="188"/>
      <c s="36"/>
      <c s="36"/>
      <c s="189"/>
      <c s="15">
        <f t="shared" si="44"/>
        <v>0</v>
      </c>
    </row>
    <row r="952" spans="7:31" ht="15" hidden="1">
      <c r="G952" s="15">
        <f t="shared" si="42"/>
        <v>0</v>
      </c>
      <c s="71">
        <f t="shared" si="43"/>
        <v>0</v>
      </c>
      <c s="72"/>
      <c s="36"/>
      <c s="78"/>
      <c s="38"/>
      <c s="36"/>
      <c s="36"/>
      <c s="179"/>
      <c s="78"/>
      <c s="38"/>
      <c s="36"/>
      <c s="38"/>
      <c s="184"/>
      <c s="185"/>
      <c s="36"/>
      <c s="78"/>
      <c s="36"/>
      <c s="36"/>
      <c s="36"/>
      <c s="188"/>
      <c s="36"/>
      <c s="36"/>
      <c s="189"/>
      <c s="15">
        <f t="shared" si="44"/>
        <v>0</v>
      </c>
    </row>
    <row r="953" spans="7:31" ht="15" hidden="1">
      <c r="G953" s="15">
        <f t="shared" si="42"/>
        <v>0</v>
      </c>
      <c s="71">
        <f t="shared" si="43"/>
        <v>0</v>
      </c>
      <c s="72"/>
      <c s="36"/>
      <c s="78"/>
      <c s="38"/>
      <c s="36"/>
      <c s="36"/>
      <c s="179"/>
      <c s="78"/>
      <c s="38"/>
      <c s="36"/>
      <c s="38"/>
      <c s="184"/>
      <c s="185"/>
      <c s="36"/>
      <c s="78"/>
      <c s="36"/>
      <c s="36"/>
      <c s="36"/>
      <c s="188"/>
      <c s="36"/>
      <c s="36"/>
      <c s="189"/>
      <c s="15">
        <f t="shared" si="44"/>
        <v>0</v>
      </c>
    </row>
    <row r="954" spans="7:31" ht="15" hidden="1">
      <c r="G954" s="15">
        <f t="shared" si="42"/>
        <v>0</v>
      </c>
      <c s="71">
        <f t="shared" si="43"/>
        <v>0</v>
      </c>
      <c s="72"/>
      <c s="36"/>
      <c s="78"/>
      <c s="38"/>
      <c s="36"/>
      <c s="36"/>
      <c s="179"/>
      <c s="78"/>
      <c s="38"/>
      <c s="36"/>
      <c s="38"/>
      <c s="184"/>
      <c s="185"/>
      <c s="36"/>
      <c s="78"/>
      <c s="36"/>
      <c s="36"/>
      <c s="36"/>
      <c s="188"/>
      <c s="36"/>
      <c s="36"/>
      <c s="189"/>
      <c s="15">
        <f t="shared" si="44"/>
        <v>0</v>
      </c>
    </row>
    <row r="955" spans="7:31" ht="15" hidden="1">
      <c r="G955" s="15">
        <f t="shared" si="42"/>
        <v>0</v>
      </c>
      <c s="71">
        <f t="shared" si="43"/>
        <v>0</v>
      </c>
      <c s="72"/>
      <c s="36"/>
      <c s="78"/>
      <c s="38"/>
      <c s="36"/>
      <c s="36"/>
      <c s="179"/>
      <c s="78"/>
      <c s="38"/>
      <c s="36"/>
      <c s="38"/>
      <c s="184"/>
      <c s="185"/>
      <c s="36"/>
      <c s="78"/>
      <c s="36"/>
      <c s="36"/>
      <c s="36"/>
      <c s="188"/>
      <c s="36"/>
      <c s="36"/>
      <c s="189"/>
      <c s="15">
        <f t="shared" si="44"/>
        <v>0</v>
      </c>
    </row>
    <row r="956" spans="7:31" ht="15" hidden="1">
      <c r="G956" s="15">
        <f t="shared" si="42"/>
        <v>0</v>
      </c>
      <c s="71">
        <f t="shared" si="43"/>
        <v>0</v>
      </c>
      <c s="72"/>
      <c s="36"/>
      <c s="78"/>
      <c s="38"/>
      <c s="36"/>
      <c s="36"/>
      <c s="179"/>
      <c s="78"/>
      <c s="38"/>
      <c s="36"/>
      <c s="38"/>
      <c s="184"/>
      <c s="185"/>
      <c s="36"/>
      <c s="78"/>
      <c s="36"/>
      <c s="36"/>
      <c s="36"/>
      <c s="188"/>
      <c s="36"/>
      <c s="36"/>
      <c s="189"/>
      <c s="15">
        <f t="shared" si="44"/>
        <v>0</v>
      </c>
    </row>
    <row r="957" spans="7:31" ht="15" hidden="1">
      <c r="G957" s="15">
        <f t="shared" si="42"/>
        <v>0</v>
      </c>
      <c s="71">
        <f t="shared" si="43"/>
        <v>0</v>
      </c>
      <c s="72"/>
      <c s="36"/>
      <c s="78"/>
      <c s="38"/>
      <c s="36"/>
      <c s="36"/>
      <c s="179"/>
      <c s="78"/>
      <c s="38"/>
      <c s="36"/>
      <c s="38"/>
      <c s="184"/>
      <c s="185"/>
      <c s="36"/>
      <c s="78"/>
      <c s="36"/>
      <c s="36"/>
      <c s="36"/>
      <c s="188"/>
      <c s="36"/>
      <c s="36"/>
      <c s="189"/>
      <c s="15">
        <f t="shared" si="44"/>
        <v>0</v>
      </c>
    </row>
    <row r="958" spans="7:31" ht="15" hidden="1">
      <c r="G958" s="15">
        <f t="shared" si="42"/>
        <v>0</v>
      </c>
      <c s="71">
        <f t="shared" si="43"/>
        <v>0</v>
      </c>
      <c s="72"/>
      <c s="36"/>
      <c s="78"/>
      <c s="38"/>
      <c s="36"/>
      <c s="36"/>
      <c s="179"/>
      <c s="78"/>
      <c s="38"/>
      <c s="36"/>
      <c s="38"/>
      <c s="184"/>
      <c s="185"/>
      <c s="36"/>
      <c s="78"/>
      <c s="36"/>
      <c s="36"/>
      <c s="36"/>
      <c s="188"/>
      <c s="36"/>
      <c s="36"/>
      <c s="189"/>
      <c s="15">
        <f t="shared" si="44"/>
        <v>0</v>
      </c>
    </row>
    <row r="959" spans="7:31" ht="15" hidden="1">
      <c r="G959" s="15">
        <f t="shared" si="42"/>
        <v>0</v>
      </c>
      <c s="71">
        <f t="shared" si="43"/>
        <v>0</v>
      </c>
      <c s="72"/>
      <c s="36"/>
      <c s="78"/>
      <c s="38"/>
      <c s="36"/>
      <c s="36"/>
      <c s="179"/>
      <c s="78"/>
      <c s="38"/>
      <c s="36"/>
      <c s="38"/>
      <c s="184"/>
      <c s="185"/>
      <c s="36"/>
      <c s="78"/>
      <c s="36"/>
      <c s="36"/>
      <c s="36"/>
      <c s="188"/>
      <c s="36"/>
      <c s="36"/>
      <c s="189"/>
      <c s="15">
        <f t="shared" si="44"/>
        <v>0</v>
      </c>
    </row>
    <row r="960" spans="7:31" ht="15" hidden="1">
      <c r="G960" s="15">
        <f t="shared" si="42"/>
        <v>0</v>
      </c>
      <c s="71">
        <f t="shared" si="43"/>
        <v>0</v>
      </c>
      <c s="72"/>
      <c s="36"/>
      <c s="78"/>
      <c s="38"/>
      <c s="36"/>
      <c s="36"/>
      <c s="179"/>
      <c s="78"/>
      <c s="38"/>
      <c s="36"/>
      <c s="38"/>
      <c s="184"/>
      <c s="185"/>
      <c s="36"/>
      <c s="78"/>
      <c s="36"/>
      <c s="36"/>
      <c s="36"/>
      <c s="188"/>
      <c s="36"/>
      <c s="36"/>
      <c s="189"/>
      <c s="15">
        <f t="shared" si="44"/>
        <v>0</v>
      </c>
    </row>
    <row r="961" spans="7:31" ht="15" hidden="1">
      <c r="G961" s="15">
        <f t="shared" si="42"/>
        <v>0</v>
      </c>
      <c s="71">
        <f t="shared" si="43"/>
        <v>0</v>
      </c>
      <c s="72"/>
      <c s="36"/>
      <c s="78"/>
      <c s="38"/>
      <c s="36"/>
      <c s="36"/>
      <c s="179"/>
      <c s="78"/>
      <c s="38"/>
      <c s="36"/>
      <c s="38"/>
      <c s="184"/>
      <c s="185"/>
      <c s="36"/>
      <c s="78"/>
      <c s="36"/>
      <c s="36"/>
      <c s="36"/>
      <c s="188"/>
      <c s="36"/>
      <c s="36"/>
      <c s="189"/>
      <c s="15">
        <f t="shared" si="44"/>
        <v>0</v>
      </c>
    </row>
    <row r="962" spans="7:31" ht="15" hidden="1">
      <c r="G962" s="15">
        <f t="shared" si="42"/>
        <v>0</v>
      </c>
      <c s="71">
        <f t="shared" si="43"/>
        <v>0</v>
      </c>
      <c s="72"/>
      <c s="36"/>
      <c s="78"/>
      <c s="38"/>
      <c s="36"/>
      <c s="36"/>
      <c s="179"/>
      <c s="78"/>
      <c s="38"/>
      <c s="36"/>
      <c s="38"/>
      <c s="184"/>
      <c s="185"/>
      <c s="36"/>
      <c s="78"/>
      <c s="36"/>
      <c s="36"/>
      <c s="36"/>
      <c s="188"/>
      <c s="36"/>
      <c s="36"/>
      <c s="189"/>
      <c s="15">
        <f t="shared" si="44"/>
        <v>0</v>
      </c>
    </row>
    <row r="963" spans="7:31" ht="15" hidden="1">
      <c r="G963" s="15">
        <f t="shared" si="42"/>
        <v>0</v>
      </c>
      <c s="71">
        <f t="shared" si="43"/>
        <v>0</v>
      </c>
      <c s="72"/>
      <c s="36"/>
      <c s="78"/>
      <c s="38"/>
      <c s="36"/>
      <c s="36"/>
      <c s="179"/>
      <c s="78"/>
      <c s="38"/>
      <c s="36"/>
      <c s="38"/>
      <c s="184"/>
      <c s="185"/>
      <c s="36"/>
      <c s="78"/>
      <c s="36"/>
      <c s="36"/>
      <c s="36"/>
      <c s="188"/>
      <c s="36"/>
      <c s="36"/>
      <c s="189"/>
      <c s="15">
        <f t="shared" si="44"/>
        <v>0</v>
      </c>
    </row>
    <row r="964" spans="7:31" ht="15" hidden="1">
      <c r="G964" s="15">
        <f t="shared" si="42"/>
        <v>0</v>
      </c>
      <c s="71">
        <f t="shared" si="43"/>
        <v>0</v>
      </c>
      <c s="72"/>
      <c s="36"/>
      <c s="78"/>
      <c s="38"/>
      <c s="36"/>
      <c s="36"/>
      <c s="179"/>
      <c s="78"/>
      <c s="38"/>
      <c s="36"/>
      <c s="38"/>
      <c s="184"/>
      <c s="185"/>
      <c s="36"/>
      <c s="78"/>
      <c s="36"/>
      <c s="36"/>
      <c s="36"/>
      <c s="188"/>
      <c s="36"/>
      <c s="36"/>
      <c s="189"/>
      <c s="15">
        <f t="shared" si="44"/>
        <v>0</v>
      </c>
    </row>
    <row r="965" spans="7:31" ht="15" hidden="1">
      <c r="G965" s="15">
        <f t="shared" si="42"/>
        <v>0</v>
      </c>
      <c s="71">
        <f t="shared" si="43"/>
        <v>0</v>
      </c>
      <c s="72"/>
      <c s="36"/>
      <c s="78"/>
      <c s="38"/>
      <c s="36"/>
      <c s="36"/>
      <c s="179"/>
      <c s="78"/>
      <c s="38"/>
      <c s="36"/>
      <c s="38"/>
      <c s="184"/>
      <c s="185"/>
      <c s="36"/>
      <c s="78"/>
      <c s="36"/>
      <c s="36"/>
      <c s="36"/>
      <c s="188"/>
      <c s="36"/>
      <c s="36"/>
      <c s="189"/>
      <c s="15">
        <f t="shared" si="44"/>
        <v>0</v>
      </c>
    </row>
    <row r="966" spans="7:31" ht="15" hidden="1">
      <c r="G966" s="15">
        <f t="shared" si="42"/>
        <v>0</v>
      </c>
      <c s="71">
        <f t="shared" si="43"/>
        <v>0</v>
      </c>
      <c s="72"/>
      <c s="36"/>
      <c s="78"/>
      <c s="38"/>
      <c s="36"/>
      <c s="36"/>
      <c s="179"/>
      <c s="78"/>
      <c s="38"/>
      <c s="36"/>
      <c s="38"/>
      <c s="184"/>
      <c s="185"/>
      <c s="36"/>
      <c s="78"/>
      <c s="36"/>
      <c s="36"/>
      <c s="36"/>
      <c s="188"/>
      <c s="36"/>
      <c s="36"/>
      <c s="189"/>
      <c s="15">
        <f t="shared" si="44"/>
        <v>0</v>
      </c>
    </row>
    <row r="967" spans="7:31" ht="15" hidden="1">
      <c r="G967" s="15">
        <f t="shared" si="42"/>
        <v>0</v>
      </c>
      <c s="71">
        <f t="shared" si="43"/>
        <v>0</v>
      </c>
      <c s="72"/>
      <c s="36"/>
      <c s="78"/>
      <c s="38"/>
      <c s="36"/>
      <c s="36"/>
      <c s="179"/>
      <c s="78"/>
      <c s="38"/>
      <c s="36"/>
      <c s="38"/>
      <c s="184"/>
      <c s="185"/>
      <c s="36"/>
      <c s="78"/>
      <c s="36"/>
      <c s="36"/>
      <c s="36"/>
      <c s="188"/>
      <c s="36"/>
      <c s="36"/>
      <c s="189"/>
      <c s="15">
        <f t="shared" si="44"/>
        <v>0</v>
      </c>
    </row>
    <row r="968" spans="7:31" ht="15" hidden="1">
      <c r="G968" s="15">
        <f t="shared" si="42"/>
        <v>0</v>
      </c>
      <c s="71">
        <f t="shared" si="43"/>
        <v>0</v>
      </c>
      <c s="72"/>
      <c s="36"/>
      <c s="78"/>
      <c s="38"/>
      <c s="36"/>
      <c s="36"/>
      <c s="179"/>
      <c s="78"/>
      <c s="38"/>
      <c s="36"/>
      <c s="38"/>
      <c s="184"/>
      <c s="185"/>
      <c s="36"/>
      <c s="78"/>
      <c s="36"/>
      <c s="36"/>
      <c s="36"/>
      <c s="188"/>
      <c s="36"/>
      <c s="36"/>
      <c s="189"/>
      <c s="15">
        <f t="shared" si="44"/>
        <v>0</v>
      </c>
    </row>
    <row r="969" spans="7:31" ht="15" hidden="1">
      <c r="G969" s="15">
        <f t="shared" si="42"/>
        <v>0</v>
      </c>
      <c s="71">
        <f t="shared" si="43"/>
        <v>0</v>
      </c>
      <c s="72"/>
      <c s="36"/>
      <c s="78"/>
      <c s="38"/>
      <c s="36"/>
      <c s="36"/>
      <c s="179"/>
      <c s="78"/>
      <c s="38"/>
      <c s="36"/>
      <c s="38"/>
      <c s="184"/>
      <c s="185"/>
      <c s="36"/>
      <c s="78"/>
      <c s="36"/>
      <c s="36"/>
      <c s="36"/>
      <c s="188"/>
      <c s="36"/>
      <c s="36"/>
      <c s="189"/>
      <c s="15">
        <f t="shared" si="44"/>
        <v>0</v>
      </c>
    </row>
    <row r="970" spans="7:31" ht="15" hidden="1">
      <c r="G970" s="15">
        <f t="shared" si="45" ref="G970:G1008">IFERROR(IF($E$12=1,(IF(H970&gt;=1,(IF(I970&gt;=$E$10,(IF(I970&lt;=$E$11,H970,0)),0)),0)),0),0)</f>
        <v>0</v>
      </c>
      <c s="71">
        <f t="shared" si="43"/>
        <v>0</v>
      </c>
      <c s="72"/>
      <c s="36"/>
      <c s="78"/>
      <c s="38"/>
      <c s="36"/>
      <c s="36"/>
      <c s="179"/>
      <c s="78"/>
      <c s="38"/>
      <c s="36"/>
      <c s="38"/>
      <c s="184"/>
      <c s="185"/>
      <c s="36"/>
      <c s="78"/>
      <c s="36"/>
      <c s="36"/>
      <c s="36"/>
      <c s="188"/>
      <c s="36"/>
      <c s="36"/>
      <c s="189"/>
      <c s="15">
        <f t="shared" si="44"/>
        <v>0</v>
      </c>
    </row>
    <row r="971" spans="7:31" ht="15" hidden="1">
      <c r="G971" s="15">
        <f t="shared" si="45"/>
        <v>0</v>
      </c>
      <c s="71">
        <f t="shared" si="46" ref="H971:H1008">IFERROR(IF(I971&gt;=2000,(IF(LEN(J971)&gt;=3,(IF(LEN(K971)&gt;=2,H970+1,0)),0)),0),0)</f>
        <v>0</v>
      </c>
      <c s="72"/>
      <c s="36"/>
      <c s="78"/>
      <c s="38"/>
      <c s="36"/>
      <c s="36"/>
      <c s="179"/>
      <c s="78"/>
      <c s="38"/>
      <c s="36"/>
      <c s="38"/>
      <c s="184"/>
      <c s="185"/>
      <c s="36"/>
      <c s="78"/>
      <c s="36"/>
      <c s="36"/>
      <c s="36"/>
      <c s="188"/>
      <c s="36"/>
      <c s="36"/>
      <c s="189"/>
      <c s="15">
        <f t="shared" si="47" ref="AE971:AE1008">IFERROR(IF(H971&gt;=1,VLOOKUP(J971,$A$1:$B$3,2,0),0),0)</f>
        <v>0</v>
      </c>
    </row>
    <row r="972" spans="7:31" ht="15" hidden="1">
      <c r="G972" s="15">
        <f t="shared" si="45"/>
        <v>0</v>
      </c>
      <c s="71">
        <f t="shared" si="46"/>
        <v>0</v>
      </c>
      <c s="72"/>
      <c s="36"/>
      <c s="78"/>
      <c s="38"/>
      <c s="36"/>
      <c s="36"/>
      <c s="179"/>
      <c s="78"/>
      <c s="38"/>
      <c s="36"/>
      <c s="38"/>
      <c s="184"/>
      <c s="185"/>
      <c s="36"/>
      <c s="78"/>
      <c s="36"/>
      <c s="36"/>
      <c s="36"/>
      <c s="188"/>
      <c s="36"/>
      <c s="36"/>
      <c s="189"/>
      <c s="15">
        <f t="shared" si="47"/>
        <v>0</v>
      </c>
    </row>
    <row r="973" spans="7:31" ht="15" hidden="1">
      <c r="G973" s="15">
        <f t="shared" si="45"/>
        <v>0</v>
      </c>
      <c s="71">
        <f t="shared" si="46"/>
        <v>0</v>
      </c>
      <c s="72"/>
      <c s="36"/>
      <c s="78"/>
      <c s="38"/>
      <c s="36"/>
      <c s="36"/>
      <c s="179"/>
      <c s="78"/>
      <c s="38"/>
      <c s="36"/>
      <c s="38"/>
      <c s="184"/>
      <c s="185"/>
      <c s="36"/>
      <c s="78"/>
      <c s="36"/>
      <c s="36"/>
      <c s="36"/>
      <c s="188"/>
      <c s="36"/>
      <c s="36"/>
      <c s="189"/>
      <c s="15">
        <f t="shared" si="47"/>
        <v>0</v>
      </c>
    </row>
    <row r="974" spans="7:31" ht="15" hidden="1">
      <c r="G974" s="15">
        <f t="shared" si="45"/>
        <v>0</v>
      </c>
      <c s="71">
        <f t="shared" si="46"/>
        <v>0</v>
      </c>
      <c s="72"/>
      <c s="36"/>
      <c s="78"/>
      <c s="38"/>
      <c s="36"/>
      <c s="36"/>
      <c s="179"/>
      <c s="78"/>
      <c s="38"/>
      <c s="36"/>
      <c s="38"/>
      <c s="184"/>
      <c s="185"/>
      <c s="36"/>
      <c s="78"/>
      <c s="36"/>
      <c s="36"/>
      <c s="36"/>
      <c s="188"/>
      <c s="36"/>
      <c s="36"/>
      <c s="189"/>
      <c s="15">
        <f t="shared" si="47"/>
        <v>0</v>
      </c>
    </row>
    <row r="975" spans="7:31" ht="15" hidden="1">
      <c r="G975" s="15">
        <f t="shared" si="45"/>
        <v>0</v>
      </c>
      <c s="71">
        <f t="shared" si="46"/>
        <v>0</v>
      </c>
      <c s="72"/>
      <c s="36"/>
      <c s="78"/>
      <c s="38"/>
      <c s="36"/>
      <c s="36"/>
      <c s="179"/>
      <c s="78"/>
      <c s="38"/>
      <c s="36"/>
      <c s="38"/>
      <c s="184"/>
      <c s="185"/>
      <c s="36"/>
      <c s="78"/>
      <c s="36"/>
      <c s="36"/>
      <c s="36"/>
      <c s="188"/>
      <c s="36"/>
      <c s="36"/>
      <c s="189"/>
      <c s="15">
        <f t="shared" si="47"/>
        <v>0</v>
      </c>
    </row>
    <row r="976" spans="7:31" ht="15" hidden="1">
      <c r="G976" s="15">
        <f t="shared" si="45"/>
        <v>0</v>
      </c>
      <c s="71">
        <f t="shared" si="46"/>
        <v>0</v>
      </c>
      <c s="72"/>
      <c s="36"/>
      <c s="78"/>
      <c s="38"/>
      <c s="36"/>
      <c s="36"/>
      <c s="179"/>
      <c s="78"/>
      <c s="38"/>
      <c s="36"/>
      <c s="38"/>
      <c s="184"/>
      <c s="185"/>
      <c s="36"/>
      <c s="78"/>
      <c s="36"/>
      <c s="36"/>
      <c s="36"/>
      <c s="188"/>
      <c s="36"/>
      <c s="36"/>
      <c s="189"/>
      <c s="15">
        <f t="shared" si="47"/>
        <v>0</v>
      </c>
    </row>
    <row r="977" spans="7:31" ht="15" hidden="1">
      <c r="G977" s="15">
        <f t="shared" si="45"/>
        <v>0</v>
      </c>
      <c s="71">
        <f t="shared" si="46"/>
        <v>0</v>
      </c>
      <c s="72"/>
      <c s="36"/>
      <c s="78"/>
      <c s="38"/>
      <c s="36"/>
      <c s="36"/>
      <c s="179"/>
      <c s="78"/>
      <c s="38"/>
      <c s="36"/>
      <c s="38"/>
      <c s="184"/>
      <c s="185"/>
      <c s="36"/>
      <c s="78"/>
      <c s="36"/>
      <c s="36"/>
      <c s="36"/>
      <c s="188"/>
      <c s="36"/>
      <c s="36"/>
      <c s="189"/>
      <c s="15">
        <f t="shared" si="47"/>
        <v>0</v>
      </c>
    </row>
    <row r="978" spans="7:31" ht="15" hidden="1">
      <c r="G978" s="15">
        <f t="shared" si="45"/>
        <v>0</v>
      </c>
      <c s="71">
        <f t="shared" si="46"/>
        <v>0</v>
      </c>
      <c s="72"/>
      <c s="36"/>
      <c s="78"/>
      <c s="38"/>
      <c s="36"/>
      <c s="36"/>
      <c s="179"/>
      <c s="78"/>
      <c s="38"/>
      <c s="36"/>
      <c s="38"/>
      <c s="184"/>
      <c s="185"/>
      <c s="36"/>
      <c s="78"/>
      <c s="36"/>
      <c s="36"/>
      <c s="36"/>
      <c s="188"/>
      <c s="36"/>
      <c s="36"/>
      <c s="189"/>
      <c s="15">
        <f t="shared" si="47"/>
        <v>0</v>
      </c>
    </row>
    <row r="979" spans="7:31" ht="15" hidden="1">
      <c r="G979" s="15">
        <f t="shared" si="45"/>
        <v>0</v>
      </c>
      <c s="71">
        <f t="shared" si="46"/>
        <v>0</v>
      </c>
      <c s="72"/>
      <c s="36"/>
      <c s="78"/>
      <c s="38"/>
      <c s="36"/>
      <c s="36"/>
      <c s="179"/>
      <c s="78"/>
      <c s="38"/>
      <c s="36"/>
      <c s="38"/>
      <c s="184"/>
      <c s="185"/>
      <c s="36"/>
      <c s="78"/>
      <c s="36"/>
      <c s="36"/>
      <c s="36"/>
      <c s="188"/>
      <c s="36"/>
      <c s="36"/>
      <c s="189"/>
      <c s="15">
        <f t="shared" si="47"/>
        <v>0</v>
      </c>
    </row>
    <row r="980" spans="7:31" ht="15" hidden="1">
      <c r="G980" s="15">
        <f t="shared" si="45"/>
        <v>0</v>
      </c>
      <c s="71">
        <f t="shared" si="46"/>
        <v>0</v>
      </c>
      <c s="72"/>
      <c s="36"/>
      <c s="78"/>
      <c s="38"/>
      <c s="36"/>
      <c s="36"/>
      <c s="179"/>
      <c s="78"/>
      <c s="38"/>
      <c s="36"/>
      <c s="38"/>
      <c s="184"/>
      <c s="185"/>
      <c s="36"/>
      <c s="78"/>
      <c s="36"/>
      <c s="36"/>
      <c s="36"/>
      <c s="188"/>
      <c s="36"/>
      <c s="36"/>
      <c s="189"/>
      <c s="15">
        <f t="shared" si="47"/>
        <v>0</v>
      </c>
    </row>
    <row r="981" spans="7:31" ht="15" hidden="1">
      <c r="G981" s="15">
        <f t="shared" si="45"/>
        <v>0</v>
      </c>
      <c s="71">
        <f t="shared" si="46"/>
        <v>0</v>
      </c>
      <c s="72"/>
      <c s="36"/>
      <c s="78"/>
      <c s="38"/>
      <c s="36"/>
      <c s="36"/>
      <c s="179"/>
      <c s="78"/>
      <c s="38"/>
      <c s="36"/>
      <c s="38"/>
      <c s="184"/>
      <c s="185"/>
      <c s="36"/>
      <c s="78"/>
      <c s="36"/>
      <c s="36"/>
      <c s="36"/>
      <c s="188"/>
      <c s="36"/>
      <c s="36"/>
      <c s="189"/>
      <c s="15">
        <f t="shared" si="47"/>
        <v>0</v>
      </c>
    </row>
    <row r="982" spans="7:31" ht="15" hidden="1">
      <c r="G982" s="15">
        <f t="shared" si="45"/>
        <v>0</v>
      </c>
      <c s="71">
        <f t="shared" si="46"/>
        <v>0</v>
      </c>
      <c s="72"/>
      <c s="36"/>
      <c s="78"/>
      <c s="38"/>
      <c s="36"/>
      <c s="36"/>
      <c s="179"/>
      <c s="78"/>
      <c s="38"/>
      <c s="36"/>
      <c s="38"/>
      <c s="184"/>
      <c s="185"/>
      <c s="36"/>
      <c s="78"/>
      <c s="36"/>
      <c s="36"/>
      <c s="36"/>
      <c s="188"/>
      <c s="36"/>
      <c s="36"/>
      <c s="189"/>
      <c s="15">
        <f t="shared" si="47"/>
        <v>0</v>
      </c>
    </row>
    <row r="983" spans="7:31" ht="15" hidden="1">
      <c r="G983" s="15">
        <f t="shared" si="45"/>
        <v>0</v>
      </c>
      <c s="71">
        <f t="shared" si="46"/>
        <v>0</v>
      </c>
      <c s="72"/>
      <c s="36"/>
      <c s="78"/>
      <c s="38"/>
      <c s="36"/>
      <c s="36"/>
      <c s="179"/>
      <c s="78"/>
      <c s="38"/>
      <c s="36"/>
      <c s="38"/>
      <c s="184"/>
      <c s="185"/>
      <c s="36"/>
      <c s="78"/>
      <c s="36"/>
      <c s="36"/>
      <c s="36"/>
      <c s="188"/>
      <c s="36"/>
      <c s="36"/>
      <c s="189"/>
      <c s="15">
        <f t="shared" si="47"/>
        <v>0</v>
      </c>
    </row>
    <row r="984" spans="7:31" ht="15" hidden="1">
      <c r="G984" s="15">
        <f t="shared" si="45"/>
        <v>0</v>
      </c>
      <c s="71">
        <f t="shared" si="46"/>
        <v>0</v>
      </c>
      <c s="72"/>
      <c s="36"/>
      <c s="78"/>
      <c s="38"/>
      <c s="36"/>
      <c s="36"/>
      <c s="179"/>
      <c s="78"/>
      <c s="38"/>
      <c s="36"/>
      <c s="38"/>
      <c s="184"/>
      <c s="185"/>
      <c s="36"/>
      <c s="78"/>
      <c s="36"/>
      <c s="36"/>
      <c s="36"/>
      <c s="188"/>
      <c s="36"/>
      <c s="36"/>
      <c s="189"/>
      <c s="15">
        <f t="shared" si="47"/>
        <v>0</v>
      </c>
    </row>
    <row r="985" spans="7:31" ht="15" hidden="1">
      <c r="G985" s="15">
        <f t="shared" si="45"/>
        <v>0</v>
      </c>
      <c s="71">
        <f t="shared" si="46"/>
        <v>0</v>
      </c>
      <c s="72"/>
      <c s="36"/>
      <c s="78"/>
      <c s="38"/>
      <c s="36"/>
      <c s="36"/>
      <c s="179"/>
      <c s="78"/>
      <c s="38"/>
      <c s="36"/>
      <c s="38"/>
      <c s="184"/>
      <c s="185"/>
      <c s="36"/>
      <c s="78"/>
      <c s="36"/>
      <c s="36"/>
      <c s="36"/>
      <c s="188"/>
      <c s="36"/>
      <c s="36"/>
      <c s="189"/>
      <c s="15">
        <f t="shared" si="47"/>
        <v>0</v>
      </c>
    </row>
    <row r="986" spans="7:31" ht="15" hidden="1">
      <c r="G986" s="15">
        <f t="shared" si="45"/>
        <v>0</v>
      </c>
      <c s="71">
        <f t="shared" si="46"/>
        <v>0</v>
      </c>
      <c s="72"/>
      <c s="36"/>
      <c s="78"/>
      <c s="38"/>
      <c s="36"/>
      <c s="36"/>
      <c s="179"/>
      <c s="78"/>
      <c s="38"/>
      <c s="36"/>
      <c s="38"/>
      <c s="184"/>
      <c s="185"/>
      <c s="36"/>
      <c s="78"/>
      <c s="36"/>
      <c s="36"/>
      <c s="36"/>
      <c s="188"/>
      <c s="36"/>
      <c s="36"/>
      <c s="189"/>
      <c s="15">
        <f t="shared" si="47"/>
        <v>0</v>
      </c>
    </row>
    <row r="987" spans="7:31" ht="15" hidden="1">
      <c r="G987" s="15">
        <f t="shared" si="45"/>
        <v>0</v>
      </c>
      <c s="71">
        <f t="shared" si="46"/>
        <v>0</v>
      </c>
      <c s="72"/>
      <c s="36"/>
      <c s="78"/>
      <c s="38"/>
      <c s="36"/>
      <c s="36"/>
      <c s="179"/>
      <c s="78"/>
      <c s="38"/>
      <c s="36"/>
      <c s="38"/>
      <c s="184"/>
      <c s="185"/>
      <c s="36"/>
      <c s="78"/>
      <c s="36"/>
      <c s="36"/>
      <c s="36"/>
      <c s="188"/>
      <c s="36"/>
      <c s="36"/>
      <c s="189"/>
      <c s="15">
        <f t="shared" si="47"/>
        <v>0</v>
      </c>
    </row>
    <row r="988" spans="7:31" ht="15" hidden="1">
      <c r="G988" s="15">
        <f t="shared" si="45"/>
        <v>0</v>
      </c>
      <c s="71">
        <f t="shared" si="46"/>
        <v>0</v>
      </c>
      <c s="72"/>
      <c s="36"/>
      <c s="78"/>
      <c s="38"/>
      <c s="36"/>
      <c s="36"/>
      <c s="179"/>
      <c s="78"/>
      <c s="38"/>
      <c s="36"/>
      <c s="38"/>
      <c s="184"/>
      <c s="185"/>
      <c s="36"/>
      <c s="78"/>
      <c s="36"/>
      <c s="36"/>
      <c s="36"/>
      <c s="188"/>
      <c s="36"/>
      <c s="36"/>
      <c s="189"/>
      <c s="15">
        <f t="shared" si="47"/>
        <v>0</v>
      </c>
    </row>
    <row r="989" spans="7:31" ht="15" hidden="1">
      <c r="G989" s="15">
        <f t="shared" si="45"/>
        <v>0</v>
      </c>
      <c s="71">
        <f t="shared" si="46"/>
        <v>0</v>
      </c>
      <c s="72"/>
      <c s="36"/>
      <c s="78"/>
      <c s="38"/>
      <c s="36"/>
      <c s="36"/>
      <c s="179"/>
      <c s="78"/>
      <c s="38"/>
      <c s="36"/>
      <c s="38"/>
      <c s="184"/>
      <c s="185"/>
      <c s="36"/>
      <c s="78"/>
      <c s="36"/>
      <c s="36"/>
      <c s="36"/>
      <c s="188"/>
      <c s="36"/>
      <c s="36"/>
      <c s="189"/>
      <c s="15">
        <f t="shared" si="47"/>
        <v>0</v>
      </c>
    </row>
    <row r="990" spans="7:31" ht="15" hidden="1">
      <c r="G990" s="15">
        <f t="shared" si="45"/>
        <v>0</v>
      </c>
      <c s="71">
        <f t="shared" si="46"/>
        <v>0</v>
      </c>
      <c s="72"/>
      <c s="36"/>
      <c s="78"/>
      <c s="38"/>
      <c s="36"/>
      <c s="36"/>
      <c s="179"/>
      <c s="78"/>
      <c s="38"/>
      <c s="36"/>
      <c s="38"/>
      <c s="184"/>
      <c s="185"/>
      <c s="36"/>
      <c s="78"/>
      <c s="36"/>
      <c s="36"/>
      <c s="36"/>
      <c s="188"/>
      <c s="36"/>
      <c s="36"/>
      <c s="189"/>
      <c s="15">
        <f t="shared" si="47"/>
        <v>0</v>
      </c>
    </row>
    <row r="991" spans="7:31" ht="15" hidden="1">
      <c r="G991" s="15">
        <f t="shared" si="45"/>
        <v>0</v>
      </c>
      <c s="71">
        <f t="shared" si="46"/>
        <v>0</v>
      </c>
      <c s="72"/>
      <c s="36"/>
      <c s="78"/>
      <c s="38"/>
      <c s="36"/>
      <c s="36"/>
      <c s="179"/>
      <c s="78"/>
      <c s="38"/>
      <c s="36"/>
      <c s="38"/>
      <c s="184"/>
      <c s="185"/>
      <c s="36"/>
      <c s="78"/>
      <c s="36"/>
      <c s="36"/>
      <c s="36"/>
      <c s="188"/>
      <c s="36"/>
      <c s="36"/>
      <c s="189"/>
      <c s="15">
        <f t="shared" si="47"/>
        <v>0</v>
      </c>
    </row>
    <row r="992" spans="7:31" ht="15" hidden="1">
      <c r="G992" s="15">
        <f t="shared" si="45"/>
        <v>0</v>
      </c>
      <c s="71">
        <f t="shared" si="46"/>
        <v>0</v>
      </c>
      <c s="72"/>
      <c s="36"/>
      <c s="78"/>
      <c s="38"/>
      <c s="36"/>
      <c s="36"/>
      <c s="179"/>
      <c s="78"/>
      <c s="38"/>
      <c s="36"/>
      <c s="38"/>
      <c s="184"/>
      <c s="185"/>
      <c s="36"/>
      <c s="78"/>
      <c s="36"/>
      <c s="36"/>
      <c s="36"/>
      <c s="188"/>
      <c s="36"/>
      <c s="36"/>
      <c s="189"/>
      <c s="15">
        <f t="shared" si="47"/>
        <v>0</v>
      </c>
    </row>
    <row r="993" spans="7:31" ht="15" hidden="1">
      <c r="G993" s="15">
        <f t="shared" si="45"/>
        <v>0</v>
      </c>
      <c s="71">
        <f t="shared" si="46"/>
        <v>0</v>
      </c>
      <c s="72"/>
      <c s="36"/>
      <c s="78"/>
      <c s="38"/>
      <c s="36"/>
      <c s="36"/>
      <c s="179"/>
      <c s="78"/>
      <c s="38"/>
      <c s="36"/>
      <c s="38"/>
      <c s="184"/>
      <c s="185"/>
      <c s="36"/>
      <c s="78"/>
      <c s="36"/>
      <c s="36"/>
      <c s="36"/>
      <c s="188"/>
      <c s="36"/>
      <c s="36"/>
      <c s="189"/>
      <c s="15">
        <f t="shared" si="47"/>
        <v>0</v>
      </c>
    </row>
    <row r="994" spans="7:31" ht="15" hidden="1">
      <c r="G994" s="15">
        <f t="shared" si="45"/>
        <v>0</v>
      </c>
      <c s="71">
        <f t="shared" si="46"/>
        <v>0</v>
      </c>
      <c s="72"/>
      <c s="36"/>
      <c s="78"/>
      <c s="38"/>
      <c s="36"/>
      <c s="36"/>
      <c s="179"/>
      <c s="78"/>
      <c s="38"/>
      <c s="36"/>
      <c s="38"/>
      <c s="184"/>
      <c s="185"/>
      <c s="36"/>
      <c s="78"/>
      <c s="36"/>
      <c s="36"/>
      <c s="36"/>
      <c s="188"/>
      <c s="36"/>
      <c s="36"/>
      <c s="189"/>
      <c s="15">
        <f t="shared" si="47"/>
        <v>0</v>
      </c>
    </row>
    <row r="995" spans="7:31" ht="15" hidden="1">
      <c r="G995" s="15">
        <f t="shared" si="45"/>
        <v>0</v>
      </c>
      <c s="71">
        <f t="shared" si="46"/>
        <v>0</v>
      </c>
      <c s="72"/>
      <c s="36"/>
      <c s="78"/>
      <c s="38"/>
      <c s="36"/>
      <c s="36"/>
      <c s="179"/>
      <c s="78"/>
      <c s="38"/>
      <c s="36"/>
      <c s="38"/>
      <c s="184"/>
      <c s="185"/>
      <c s="36"/>
      <c s="78"/>
      <c s="36"/>
      <c s="36"/>
      <c s="36"/>
      <c s="188"/>
      <c s="36"/>
      <c s="36"/>
      <c s="189"/>
      <c s="15">
        <f t="shared" si="47"/>
        <v>0</v>
      </c>
    </row>
    <row r="996" spans="7:31" ht="15" hidden="1">
      <c r="G996" s="15">
        <f t="shared" si="45"/>
        <v>0</v>
      </c>
      <c s="71">
        <f t="shared" si="46"/>
        <v>0</v>
      </c>
      <c s="72"/>
      <c s="36"/>
      <c s="78"/>
      <c s="38"/>
      <c s="36"/>
      <c s="36"/>
      <c s="179"/>
      <c s="78"/>
      <c s="38"/>
      <c s="36"/>
      <c s="38"/>
      <c s="184"/>
      <c s="185"/>
      <c s="36"/>
      <c s="78"/>
      <c s="36"/>
      <c s="36"/>
      <c s="36"/>
      <c s="188"/>
      <c s="36"/>
      <c s="36"/>
      <c s="189"/>
      <c s="15">
        <f t="shared" si="47"/>
        <v>0</v>
      </c>
    </row>
    <row r="997" spans="7:31" ht="15" hidden="1">
      <c r="G997" s="15">
        <f t="shared" si="45"/>
        <v>0</v>
      </c>
      <c s="71">
        <f t="shared" si="46"/>
        <v>0</v>
      </c>
      <c s="72"/>
      <c s="36"/>
      <c s="78"/>
      <c s="38"/>
      <c s="36"/>
      <c s="36"/>
      <c s="179"/>
      <c s="78"/>
      <c s="38"/>
      <c s="36"/>
      <c s="38"/>
      <c s="184"/>
      <c s="185"/>
      <c s="36"/>
      <c s="78"/>
      <c s="36"/>
      <c s="36"/>
      <c s="36"/>
      <c s="188"/>
      <c s="36"/>
      <c s="36"/>
      <c s="189"/>
      <c s="15">
        <f t="shared" si="47"/>
        <v>0</v>
      </c>
    </row>
    <row r="998" spans="7:31" ht="15" hidden="1">
      <c r="G998" s="15">
        <f t="shared" si="45"/>
        <v>0</v>
      </c>
      <c s="71">
        <f t="shared" si="46"/>
        <v>0</v>
      </c>
      <c s="72"/>
      <c s="36"/>
      <c s="78"/>
      <c s="38"/>
      <c s="36"/>
      <c s="36"/>
      <c s="179"/>
      <c s="78"/>
      <c s="38"/>
      <c s="36"/>
      <c s="38"/>
      <c s="184"/>
      <c s="185"/>
      <c s="36"/>
      <c s="78"/>
      <c s="36"/>
      <c s="36"/>
      <c s="36"/>
      <c s="188"/>
      <c s="36"/>
      <c s="36"/>
      <c s="189"/>
      <c s="15">
        <f t="shared" si="47"/>
        <v>0</v>
      </c>
    </row>
    <row r="999" spans="7:31" ht="15" hidden="1">
      <c r="G999" s="15">
        <f t="shared" si="45"/>
        <v>0</v>
      </c>
      <c s="71">
        <f t="shared" si="46"/>
        <v>0</v>
      </c>
      <c s="72"/>
      <c s="36"/>
      <c s="78"/>
      <c s="38"/>
      <c s="36"/>
      <c s="36"/>
      <c s="179"/>
      <c s="78"/>
      <c s="38"/>
      <c s="36"/>
      <c s="38"/>
      <c s="184"/>
      <c s="185"/>
      <c s="36"/>
      <c s="78"/>
      <c s="36"/>
      <c s="36"/>
      <c s="36"/>
      <c s="188"/>
      <c s="36"/>
      <c s="36"/>
      <c s="189"/>
      <c s="15">
        <f t="shared" si="47"/>
        <v>0</v>
      </c>
    </row>
    <row r="1000" spans="7:31" ht="15" hidden="1">
      <c r="G1000" s="15">
        <f t="shared" si="45"/>
        <v>0</v>
      </c>
      <c s="71">
        <f t="shared" si="46"/>
        <v>0</v>
      </c>
      <c s="72"/>
      <c s="36"/>
      <c s="78"/>
      <c s="38"/>
      <c s="36"/>
      <c s="36"/>
      <c s="179"/>
      <c s="78"/>
      <c s="38"/>
      <c s="36"/>
      <c s="38"/>
      <c s="184"/>
      <c s="185"/>
      <c s="36"/>
      <c s="78"/>
      <c s="36"/>
      <c s="36"/>
      <c s="36"/>
      <c s="188"/>
      <c s="36"/>
      <c s="36"/>
      <c s="189"/>
      <c s="15">
        <f t="shared" si="47"/>
        <v>0</v>
      </c>
    </row>
    <row r="1001" spans="7:31" ht="15" hidden="1">
      <c r="G1001" s="15">
        <f t="shared" si="45"/>
        <v>0</v>
      </c>
      <c s="71">
        <f t="shared" si="46"/>
        <v>0</v>
      </c>
      <c s="72"/>
      <c s="36"/>
      <c s="78"/>
      <c s="38"/>
      <c s="36"/>
      <c s="36"/>
      <c s="179"/>
      <c s="78"/>
      <c s="38"/>
      <c s="36"/>
      <c s="38"/>
      <c s="184"/>
      <c s="185"/>
      <c s="36"/>
      <c s="78"/>
      <c s="36"/>
      <c s="36"/>
      <c s="36"/>
      <c s="188"/>
      <c s="36"/>
      <c s="36"/>
      <c s="189"/>
      <c s="15">
        <f t="shared" si="47"/>
        <v>0</v>
      </c>
    </row>
    <row r="1002" spans="7:31" ht="15" hidden="1">
      <c r="G1002" s="15">
        <f t="shared" si="45"/>
        <v>0</v>
      </c>
      <c s="71">
        <f t="shared" si="46"/>
        <v>0</v>
      </c>
      <c s="72"/>
      <c s="36"/>
      <c s="78"/>
      <c s="38"/>
      <c s="36"/>
      <c s="36"/>
      <c s="179"/>
      <c s="78"/>
      <c s="38"/>
      <c s="36"/>
      <c s="38"/>
      <c s="184"/>
      <c s="185"/>
      <c s="36"/>
      <c s="78"/>
      <c s="36"/>
      <c s="36"/>
      <c s="36"/>
      <c s="188"/>
      <c s="36"/>
      <c s="36"/>
      <c s="189"/>
      <c s="15">
        <f t="shared" si="47"/>
        <v>0</v>
      </c>
    </row>
    <row r="1003" spans="7:31" ht="15" hidden="1">
      <c r="G1003" s="15">
        <f t="shared" si="45"/>
        <v>0</v>
      </c>
      <c s="71">
        <f t="shared" si="46"/>
        <v>0</v>
      </c>
      <c s="72"/>
      <c s="36"/>
      <c s="78"/>
      <c s="38"/>
      <c s="36"/>
      <c s="36"/>
      <c s="179"/>
      <c s="78"/>
      <c s="38"/>
      <c s="36"/>
      <c s="38"/>
      <c s="184"/>
      <c s="185"/>
      <c s="36"/>
      <c s="78"/>
      <c s="36"/>
      <c s="36"/>
      <c s="36"/>
      <c s="188"/>
      <c s="36"/>
      <c s="36"/>
      <c s="189"/>
      <c s="15">
        <f t="shared" si="47"/>
        <v>0</v>
      </c>
    </row>
    <row r="1004" spans="7:31" ht="15" hidden="1">
      <c r="G1004" s="15">
        <f t="shared" si="45"/>
        <v>0</v>
      </c>
      <c s="71">
        <f t="shared" si="46"/>
        <v>0</v>
      </c>
      <c s="72"/>
      <c s="36"/>
      <c s="78"/>
      <c s="38"/>
      <c s="36"/>
      <c s="36"/>
      <c s="179"/>
      <c s="78"/>
      <c s="38"/>
      <c s="36"/>
      <c s="38"/>
      <c s="184"/>
      <c s="185"/>
      <c s="36"/>
      <c s="78"/>
      <c s="36"/>
      <c s="36"/>
      <c s="36"/>
      <c s="188"/>
      <c s="36"/>
      <c s="36"/>
      <c s="189"/>
      <c s="15">
        <f t="shared" si="47"/>
        <v>0</v>
      </c>
    </row>
    <row r="1005" spans="7:31" ht="15" hidden="1">
      <c r="G1005" s="15">
        <f t="shared" si="45"/>
        <v>0</v>
      </c>
      <c s="71">
        <f t="shared" si="46"/>
        <v>0</v>
      </c>
      <c s="72"/>
      <c s="36"/>
      <c s="78"/>
      <c s="38"/>
      <c s="36"/>
      <c s="36"/>
      <c s="179"/>
      <c s="78"/>
      <c s="38"/>
      <c s="36"/>
      <c s="38"/>
      <c s="184"/>
      <c s="185"/>
      <c s="36"/>
      <c s="78"/>
      <c s="36"/>
      <c s="36"/>
      <c s="36"/>
      <c s="188"/>
      <c s="36"/>
      <c s="36"/>
      <c s="189"/>
      <c s="15">
        <f t="shared" si="47"/>
        <v>0</v>
      </c>
    </row>
    <row r="1006" spans="7:31" ht="15" hidden="1">
      <c r="G1006" s="15">
        <f t="shared" si="45"/>
        <v>0</v>
      </c>
      <c s="71">
        <f t="shared" si="46"/>
        <v>0</v>
      </c>
      <c s="72"/>
      <c s="36"/>
      <c s="78"/>
      <c s="38"/>
      <c s="36"/>
      <c s="36"/>
      <c s="179"/>
      <c s="78"/>
      <c s="38"/>
      <c s="36"/>
      <c s="38"/>
      <c s="184"/>
      <c s="185"/>
      <c s="36"/>
      <c s="78"/>
      <c s="36"/>
      <c s="36"/>
      <c s="36"/>
      <c s="188"/>
      <c s="36"/>
      <c s="36"/>
      <c s="189"/>
      <c s="15">
        <f t="shared" si="47"/>
        <v>0</v>
      </c>
    </row>
    <row r="1007" spans="7:31" ht="15" hidden="1">
      <c r="G1007" s="15">
        <f t="shared" si="45"/>
        <v>0</v>
      </c>
      <c s="71">
        <f t="shared" si="46"/>
        <v>0</v>
      </c>
      <c s="72"/>
      <c s="36"/>
      <c s="78"/>
      <c s="38"/>
      <c s="36"/>
      <c s="36"/>
      <c s="179"/>
      <c s="78"/>
      <c s="38"/>
      <c s="36"/>
      <c s="38"/>
      <c s="184"/>
      <c s="185"/>
      <c s="36"/>
      <c s="78"/>
      <c s="36"/>
      <c s="36"/>
      <c s="36"/>
      <c s="188"/>
      <c s="36"/>
      <c s="36"/>
      <c s="189"/>
      <c s="15">
        <f t="shared" si="47"/>
        <v>0</v>
      </c>
    </row>
    <row r="1008" spans="7:31" ht="15" hidden="1">
      <c r="G1008" s="15">
        <f t="shared" si="45"/>
        <v>0</v>
      </c>
      <c s="71">
        <f t="shared" si="46"/>
        <v>0</v>
      </c>
      <c s="72"/>
      <c s="36"/>
      <c s="78"/>
      <c s="38"/>
      <c s="36"/>
      <c s="36"/>
      <c s="179"/>
      <c s="78"/>
      <c s="38"/>
      <c s="36"/>
      <c s="38"/>
      <c s="184"/>
      <c s="185"/>
      <c s="36"/>
      <c s="78"/>
      <c s="36"/>
      <c s="36"/>
      <c s="36"/>
      <c s="188"/>
      <c s="36"/>
      <c s="36"/>
      <c s="189"/>
      <c s="15">
        <f t="shared" si="47"/>
        <v>0</v>
      </c>
    </row>
    <row r="1009" ht="15" thickBot="1"/>
  </sheetData>
  <sheetProtection password="CDA0" sheet="1" objects="1" scenarios="1"/>
  <mergeCells count="8">
    <mergeCell ref="H7:H8"/>
    <mergeCell ref="I7:I8"/>
    <mergeCell ref="J7:J8"/>
    <mergeCell ref="AD7:AD8"/>
    <mergeCell ref="J1:U1"/>
    <mergeCell ref="K7:O7"/>
    <mergeCell ref="P7:U7"/>
    <mergeCell ref="V7:AC7"/>
  </mergeCells>
  <conditionalFormatting sqref="S30">
    <cfRule type="expression" priority="8" dxfId="10">
      <formula>$H32=0</formula>
    </cfRule>
  </conditionalFormatting>
  <conditionalFormatting sqref="W32">
    <cfRule type="expression" priority="9" dxfId="10">
      <formula>$H31=0</formula>
    </cfRule>
  </conditionalFormatting>
  <conditionalFormatting sqref="W39">
    <cfRule type="expression" priority="6" dxfId="10">
      <formula>$H38=0</formula>
    </cfRule>
  </conditionalFormatting>
  <conditionalFormatting sqref="H10:H1008">
    <cfRule type="cellIs" priority="13" dxfId="0" operator="equal">
      <formula>0</formula>
    </cfRule>
  </conditionalFormatting>
  <conditionalFormatting sqref="M11:M14">
    <cfRule type="expression" priority="5" dxfId="10">
      <formula>$H10=0</formula>
    </cfRule>
  </conditionalFormatting>
  <conditionalFormatting sqref="U30:U31">
    <cfRule type="expression" priority="7" dxfId="10">
      <formula>$H28=0</formula>
    </cfRule>
  </conditionalFormatting>
  <conditionalFormatting sqref="U34:U35">
    <cfRule type="expression" priority="16" dxfId="10">
      <formula>$H32=0</formula>
    </cfRule>
  </conditionalFormatting>
  <conditionalFormatting sqref="W30:W31">
    <cfRule type="expression" priority="10" dxfId="10">
      <formula>$H29=0</formula>
    </cfRule>
  </conditionalFormatting>
  <conditionalFormatting sqref="H10:H16 S17:S29 S31:S32 S34:S1008 U17:U33 O17:O34 P17:Q1008 O37:O1008 T17:T1008 R153:R1008 U35:U1008 V42:AD1008 AD39:AD41 V17:AC41 H17:N1008">
    <cfRule type="expression" priority="12" dxfId="10">
      <formula>$H9=0</formula>
    </cfRule>
  </conditionalFormatting>
  <conditionalFormatting sqref="I10:L16 N10:Q16 M10 S10:AC16 M15:M38">
    <cfRule type="expression" priority="11" dxfId="10">
      <formula>$H9=0</formula>
    </cfRule>
  </conditionalFormatting>
  <conditionalFormatting sqref="R10">
    <cfRule type="expression" priority="4" dxfId="10">
      <formula>$H9=0</formula>
    </cfRule>
  </conditionalFormatting>
  <conditionalFormatting sqref="R11:R152">
    <cfRule type="expression" priority="3" dxfId="10">
      <formula>$H10=0</formula>
    </cfRule>
  </conditionalFormatting>
  <conditionalFormatting sqref="O35:O36">
    <cfRule type="expression" priority="2" dxfId="10">
      <formula>$H34=0</formula>
    </cfRule>
  </conditionalFormatting>
  <conditionalFormatting sqref="S33">
    <cfRule type="expression" priority="1" dxfId="10">
      <formula>$H32=0</formula>
    </cfRule>
  </conditionalFormatting>
  <dataValidations count="4">
    <dataValidation type="list" allowBlank="1" showInputMessage="1" showErrorMessage="1" sqref="C4">
      <formula1>आक्षेप</formula1>
    </dataValidation>
    <dataValidation allowBlank="1" showInputMessage="1" showErrorMessage="1" prompt="क्र.सं. स्वत: प्रदर्शित होगी" sqref="H9"/>
    <dataValidation type="list" allowBlank="1" showInputMessage="1" showErrorMessage="1" sqref="J9:J1048576">
      <formula1>$A$1:$A$3</formula1>
    </dataValidation>
    <dataValidation type="list" allowBlank="1" showInputMessage="1" showErrorMessage="1" sqref="AD9:AD1008">
      <formula1>$J$1</formula1>
    </dataValidation>
  </dataValidations>
  <pageMargins left="0.7" right="0.7" top="0.75" bottom="0.75" header="0.3" footer="0.3"/>
  <pageSetup orientation="portrait"/>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rgb="FFC00000"/>
  </sheetPr>
  <dimension ref="A1:AF97"/>
  <sheetViews>
    <sheetView view="pageBreakPreview" zoomScaleNormal="100" zoomScaleSheetLayoutView="100" workbookViewId="0" topLeftCell="A1">
      <pane ySplit="6" topLeftCell="A79" activePane="bottomLeft" state="frozen"/>
      <selection pane="topLeft" activeCell="A1" sqref="A1"/>
      <selection pane="bottomLeft" activeCell="AB81" sqref="AB81"/>
    </sheetView>
  </sheetViews>
  <sheetFormatPr defaultColWidth="0" defaultRowHeight="15" zeroHeight="1"/>
  <cols>
    <col min="1" max="21" width="4.71428571428571" style="15" customWidth="1"/>
    <col min="22" max="22" width="2.42857142857143" style="15" customWidth="1"/>
    <col min="23" max="23" width="3.28571428571429" style="15" hidden="1" customWidth="1"/>
    <col min="24" max="24" width="3" style="15" hidden="1" customWidth="1"/>
    <col min="25" max="25" width="3.57142857142857" style="15" hidden="1" customWidth="1"/>
    <col min="26" max="32" width="4.71428571428571" style="15" customWidth="1"/>
    <col min="33" max="16384" width="9.14285714285714" style="15" hidden="1"/>
  </cols>
  <sheetData>
    <row r="1" spans="1:32" ht="15">
      <c r="A1" s="622"/>
      <c s="623"/>
      <c s="623"/>
      <c s="623"/>
      <c s="623"/>
      <c s="623"/>
      <c s="626" t="s">
        <v>220</v>
      </c>
      <c s="627"/>
      <c s="627"/>
      <c s="627"/>
      <c s="627"/>
      <c s="627"/>
      <c s="627"/>
      <c s="627"/>
      <c s="627"/>
      <c s="105"/>
      <c s="105"/>
      <c s="105"/>
      <c s="105"/>
      <c s="105"/>
      <c s="105"/>
      <c s="801"/>
      <c s="15">
        <f>IFERROR(IF(AB4&gt;=1,VLOOKUP(AB4,'R-7'!$H$9:$AE$1008,24,0),0),0)</f>
        <v>0</v>
      </c>
      <c s="156"/>
      <c s="128" t="s">
        <v>221</v>
      </c>
      <c s="586" t="s">
        <v>327</v>
      </c>
      <c s="586"/>
      <c s="586"/>
      <c s="586"/>
      <c s="586"/>
      <c s="586"/>
      <c s="586"/>
    </row>
    <row r="2" spans="1:32" ht="15">
      <c r="A2" s="624"/>
      <c s="625"/>
      <c s="625"/>
      <c s="625"/>
      <c s="625"/>
      <c s="625"/>
      <c s="628"/>
      <c s="628"/>
      <c s="628"/>
      <c s="628"/>
      <c s="628"/>
      <c s="628"/>
      <c s="628"/>
      <c s="628"/>
      <c s="628"/>
      <c s="85"/>
      <c s="85"/>
      <c s="85"/>
      <c s="85"/>
      <c s="85"/>
      <c s="85"/>
      <c s="802"/>
      <c r="Z2" s="586"/>
      <c s="586"/>
      <c s="586"/>
      <c s="586"/>
      <c s="586"/>
      <c s="586"/>
      <c s="586"/>
    </row>
    <row r="3" spans="1:32" ht="30.75" thickBot="1">
      <c r="A3" s="624"/>
      <c s="625"/>
      <c s="625"/>
      <c s="625"/>
      <c s="625"/>
      <c s="625"/>
      <c s="84"/>
      <c s="84"/>
      <c s="629" t="s">
        <v>328</v>
      </c>
      <c s="629"/>
      <c s="629"/>
      <c s="629"/>
      <c s="629"/>
      <c s="84"/>
      <c s="84"/>
      <c s="85"/>
      <c s="85"/>
      <c s="85"/>
      <c s="85"/>
      <c s="85"/>
      <c s="85"/>
      <c s="802"/>
      <c r="Z3" s="586"/>
      <c s="586"/>
      <c s="586"/>
      <c s="586"/>
      <c s="586"/>
      <c s="586"/>
      <c s="586"/>
    </row>
    <row r="4" spans="1:30" ht="30">
      <c r="A4" s="624"/>
      <c s="625"/>
      <c s="625"/>
      <c s="625"/>
      <c s="625"/>
      <c s="625"/>
      <c s="84"/>
      <c s="84"/>
      <c s="629"/>
      <c s="629"/>
      <c s="629"/>
      <c s="629"/>
      <c s="629"/>
      <c s="797" t="s">
        <v>329</v>
      </c>
      <c s="797"/>
      <c s="797"/>
      <c s="797"/>
      <c s="797"/>
      <c s="797"/>
      <c s="797"/>
      <c s="797"/>
      <c s="802"/>
      <c r="AB4" s="593"/>
      <c s="594"/>
      <c s="595"/>
    </row>
    <row r="5" spans="1:30" ht="15.75" thickBot="1">
      <c r="A5" s="624"/>
      <c s="625"/>
      <c s="625"/>
      <c s="625"/>
      <c s="625"/>
      <c s="625"/>
      <c s="85"/>
      <c s="85"/>
      <c s="85"/>
      <c s="85"/>
      <c s="85"/>
      <c s="85"/>
      <c s="85"/>
      <c s="85"/>
      <c s="85"/>
      <c s="85"/>
      <c s="690" t="s">
        <v>225</v>
      </c>
      <c s="690"/>
      <c s="690"/>
      <c s="690"/>
      <c s="690"/>
      <c s="802"/>
      <c r="AB5" s="596"/>
      <c s="597"/>
      <c s="598"/>
    </row>
    <row r="6" spans="1:27" ht="15.75" thickBot="1">
      <c r="A6" s="86"/>
      <c s="68"/>
      <c s="68"/>
      <c s="783" t="s">
        <v>330</v>
      </c>
      <c s="783"/>
      <c s="783"/>
      <c s="783"/>
      <c s="783"/>
      <c s="783"/>
      <c s="783"/>
      <c s="783"/>
      <c s="783"/>
      <c s="783"/>
      <c s="783"/>
      <c s="783"/>
      <c s="783"/>
      <c s="783"/>
      <c s="783"/>
      <c s="68"/>
      <c s="68"/>
      <c s="68"/>
      <c s="803"/>
      <c r="AA6" s="67"/>
    </row>
    <row r="7" spans="1:22" ht="15">
      <c r="A7" s="869" t="s">
        <v>331</v>
      </c>
      <c s="870"/>
      <c s="870"/>
      <c s="870"/>
      <c s="870"/>
      <c s="870"/>
      <c s="870"/>
      <c s="870"/>
      <c s="870"/>
      <c s="870"/>
      <c s="870"/>
      <c s="870"/>
      <c s="870"/>
      <c s="870"/>
      <c s="870"/>
      <c s="870"/>
      <c s="870"/>
      <c s="870"/>
      <c s="870"/>
      <c s="870"/>
      <c s="870"/>
      <c s="801"/>
    </row>
    <row r="8" spans="1:22" ht="15.75" thickBot="1">
      <c r="A8" s="871" t="s">
        <v>332</v>
      </c>
      <c s="872"/>
      <c s="872"/>
      <c s="872"/>
      <c s="872"/>
      <c s="872"/>
      <c s="872"/>
      <c s="872"/>
      <c s="872"/>
      <c s="872"/>
      <c s="872"/>
      <c s="872"/>
      <c s="872"/>
      <c s="872"/>
      <c s="872"/>
      <c s="872"/>
      <c s="872"/>
      <c s="872"/>
      <c s="872"/>
      <c s="872"/>
      <c s="872"/>
      <c s="803"/>
    </row>
    <row r="9" spans="1:22" ht="15">
      <c r="A9" s="788" t="s">
        <v>229</v>
      </c>
      <c s="789"/>
      <c s="789"/>
      <c s="789"/>
      <c s="789"/>
      <c s="789"/>
      <c s="789"/>
      <c s="789"/>
      <c s="789"/>
      <c s="789"/>
      <c s="789"/>
      <c s="789"/>
      <c s="789"/>
      <c s="789"/>
      <c s="789"/>
      <c s="789"/>
      <c s="789"/>
      <c s="789"/>
      <c s="789"/>
      <c s="789"/>
      <c s="789"/>
      <c s="801"/>
    </row>
    <row r="10" spans="1:22" ht="18.75" thickBot="1">
      <c r="A10" s="86"/>
      <c s="68"/>
      <c s="790" t="s">
        <v>230</v>
      </c>
      <c s="790"/>
      <c s="790"/>
      <c s="790"/>
      <c s="790"/>
      <c s="790"/>
      <c s="790"/>
      <c s="791" t="str">
        <f>IFERROR(IF($AB$4&gt;=1,CONCATENATE(HOME!AJ4," ",HOME!AR4),""),"")</f>
        <v/>
      </c>
      <c s="791"/>
      <c s="791"/>
      <c s="791"/>
      <c s="791"/>
      <c s="791"/>
      <c s="792" t="s">
        <v>231</v>
      </c>
      <c s="792"/>
      <c s="792"/>
      <c s="792"/>
      <c s="792"/>
      <c s="792"/>
      <c s="802"/>
    </row>
    <row r="11" spans="1:22" ht="5.1" customHeight="1">
      <c r="A11" s="89"/>
      <c s="85"/>
      <c s="63"/>
      <c s="63"/>
      <c s="63"/>
      <c s="63"/>
      <c s="63"/>
      <c s="63"/>
      <c s="63"/>
      <c s="88"/>
      <c s="88"/>
      <c s="88"/>
      <c s="88"/>
      <c s="88"/>
      <c s="88"/>
      <c s="153"/>
      <c s="153"/>
      <c s="153"/>
      <c s="153"/>
      <c s="153"/>
      <c s="87"/>
      <c s="110"/>
    </row>
    <row r="12" spans="1:22" ht="20.1" customHeight="1">
      <c r="A12" s="675" t="s">
        <v>333</v>
      </c>
      <c s="675"/>
      <c s="675"/>
      <c s="675"/>
      <c s="675"/>
      <c s="675"/>
      <c s="675"/>
      <c s="675"/>
      <c s="675"/>
      <c s="675"/>
      <c s="675"/>
      <c s="675"/>
      <c s="675"/>
      <c s="675"/>
      <c s="675"/>
      <c s="675"/>
      <c s="675"/>
      <c s="675"/>
      <c s="864"/>
      <c s="157" t="str">
        <f>IFERROR(IF(W1=1,Y1,""),"")</f>
        <v/>
      </c>
      <c s="158"/>
      <c s="159"/>
    </row>
    <row r="13" spans="1:22" ht="5.1" customHeight="1">
      <c r="A13" s="148"/>
      <c s="147"/>
      <c s="147"/>
      <c s="147"/>
      <c s="147"/>
      <c s="147"/>
      <c s="147"/>
      <c s="147"/>
      <c s="147"/>
      <c s="147"/>
      <c s="147"/>
      <c s="147"/>
      <c s="147"/>
      <c s="147"/>
      <c s="147"/>
      <c s="147"/>
      <c s="147"/>
      <c s="147"/>
      <c s="147"/>
      <c s="158"/>
      <c s="158"/>
      <c s="159"/>
    </row>
    <row r="14" spans="1:22" ht="20.1" customHeight="1">
      <c r="A14" s="674" t="s">
        <v>334</v>
      </c>
      <c s="675"/>
      <c s="675"/>
      <c s="675"/>
      <c s="675"/>
      <c s="675"/>
      <c s="675"/>
      <c s="675"/>
      <c s="675"/>
      <c s="675"/>
      <c s="675"/>
      <c s="675"/>
      <c s="675"/>
      <c s="675"/>
      <c s="675"/>
      <c s="675"/>
      <c s="675"/>
      <c s="675"/>
      <c s="864"/>
      <c s="157" t="str">
        <f>IFERROR(IF(W1=2,Y1,""),"")</f>
        <v/>
      </c>
      <c s="158"/>
      <c s="159"/>
    </row>
    <row r="15" spans="1:22" ht="5.1" customHeight="1">
      <c r="A15" s="148"/>
      <c s="147"/>
      <c s="147"/>
      <c s="147"/>
      <c s="147"/>
      <c s="147"/>
      <c s="147"/>
      <c s="147"/>
      <c s="147"/>
      <c s="147"/>
      <c s="147"/>
      <c s="147"/>
      <c s="147"/>
      <c s="147"/>
      <c s="147"/>
      <c s="147"/>
      <c s="147"/>
      <c s="147"/>
      <c s="147"/>
      <c s="158"/>
      <c s="158"/>
      <c s="159"/>
    </row>
    <row r="16" spans="1:22" ht="20.1" customHeight="1">
      <c r="A16" s="674" t="s">
        <v>335</v>
      </c>
      <c s="675"/>
      <c s="675"/>
      <c s="675"/>
      <c s="675"/>
      <c s="675"/>
      <c s="675"/>
      <c s="675"/>
      <c s="675"/>
      <c s="675"/>
      <c s="675"/>
      <c s="675"/>
      <c s="675"/>
      <c s="675"/>
      <c s="675"/>
      <c s="675"/>
      <c s="675"/>
      <c s="675"/>
      <c s="864"/>
      <c s="157" t="str">
        <f>IFERROR(IF(W1=3,Y1,""),"")</f>
        <v/>
      </c>
      <c s="158"/>
      <c s="159"/>
    </row>
    <row r="17" spans="1:22" ht="20.1" customHeight="1" thickBot="1">
      <c r="A17" s="865" t="s">
        <v>336</v>
      </c>
      <c s="866"/>
      <c s="866"/>
      <c s="866"/>
      <c s="866"/>
      <c s="866"/>
      <c s="866"/>
      <c s="866"/>
      <c s="866"/>
      <c s="866"/>
      <c s="866"/>
      <c s="866"/>
      <c s="866"/>
      <c s="866"/>
      <c s="866"/>
      <c s="866"/>
      <c s="866"/>
      <c s="866"/>
      <c s="866"/>
      <c s="866"/>
      <c s="866"/>
      <c s="111"/>
    </row>
    <row r="18" spans="1:24" ht="20.1" customHeight="1">
      <c r="A18" s="867" t="s">
        <v>337</v>
      </c>
      <c s="868"/>
      <c s="868"/>
      <c s="868"/>
      <c s="868"/>
      <c s="868"/>
      <c s="868"/>
      <c s="868"/>
      <c s="868"/>
      <c s="868"/>
      <c s="868"/>
      <c s="868"/>
      <c s="868"/>
      <c s="868"/>
      <c s="868"/>
      <c s="868"/>
      <c s="868"/>
      <c s="868"/>
      <c s="868"/>
      <c s="868"/>
      <c s="868"/>
      <c s="160"/>
      <c s="15" t="str">
        <f>IFERROR(IF($AB$4&gt;=1,VLOOKUP($AB$4,'R-7'!$H$9:$AD$1008,6,0),""),"")</f>
        <v/>
      </c>
      <c s="15">
        <f>LEN(W18)</f>
        <v>0</v>
      </c>
    </row>
    <row r="19" spans="1:24" ht="20.1" customHeight="1">
      <c r="A19" s="149" t="s">
        <v>238</v>
      </c>
      <c s="862" t="s">
        <v>239</v>
      </c>
      <c s="863"/>
      <c s="863"/>
      <c s="838" t="str">
        <f>IFERROR(IF($AB$4&gt;=1,VLOOKUP($AB$4,'R-7'!$H$9:$AD$1008,4,0),""),"")</f>
        <v/>
      </c>
      <c s="838"/>
      <c s="838"/>
      <c s="838"/>
      <c s="838"/>
      <c s="838"/>
      <c s="838"/>
      <c s="838"/>
      <c s="838"/>
      <c s="838"/>
      <c s="838"/>
      <c s="838"/>
      <c s="838"/>
      <c s="838"/>
      <c s="838"/>
      <c s="838"/>
      <c s="828"/>
      <c s="161"/>
      <c s="15" t="str">
        <f>IFERROR(IF($AB$4&gt;=1,VLOOKUP($AB$4,'R-7'!$H$9:$AD$1008,7,0),""),"")</f>
        <v/>
      </c>
      <c s="15">
        <f>LEN(W19)</f>
        <v>0</v>
      </c>
    </row>
    <row r="20" spans="1:22" ht="20.1" customHeight="1">
      <c r="A20" s="149" t="s">
        <v>240</v>
      </c>
      <c s="862" t="s">
        <v>241</v>
      </c>
      <c s="863"/>
      <c s="863"/>
      <c s="863"/>
      <c s="863"/>
      <c s="863"/>
      <c s="863"/>
      <c s="838" t="str">
        <f>IFERROR(IF($AB$4&gt;=1,VLOOKUP($AB$4,'R-7'!$H$9:$AD$1008,5,0),""),"")</f>
        <v/>
      </c>
      <c s="838"/>
      <c s="838"/>
      <c s="838"/>
      <c s="838"/>
      <c s="838"/>
      <c s="838"/>
      <c s="838"/>
      <c s="838"/>
      <c s="838"/>
      <c s="838"/>
      <c s="838"/>
      <c s="828"/>
      <c s="161"/>
    </row>
    <row r="21" spans="1:22" ht="5.1" customHeight="1">
      <c r="A21" s="800" t="s">
        <v>242</v>
      </c>
      <c s="854"/>
      <c s="854"/>
      <c s="854"/>
      <c s="855"/>
      <c s="855"/>
      <c s="855"/>
      <c s="855"/>
      <c s="854"/>
      <c s="854"/>
      <c s="854"/>
      <c s="854"/>
      <c s="854"/>
      <c s="854"/>
      <c s="855"/>
      <c s="855"/>
      <c s="855"/>
      <c s="855"/>
      <c s="854"/>
      <c s="854"/>
      <c s="854"/>
      <c s="804"/>
    </row>
    <row r="22" spans="1:22" ht="20.1" customHeight="1">
      <c r="A22" s="800"/>
      <c s="819" t="s">
        <v>323</v>
      </c>
      <c s="819"/>
      <c s="856"/>
      <c s="18" t="str">
        <f>IFERROR(IF(W18&gt;=1,(IF(X18&gt;=4,LEFT(RIGHT(W18,4),1),"")),""),"")</f>
        <v/>
      </c>
      <c s="18" t="str">
        <f>IFERROR(IF(W18&gt;=1,(IF(X18&gt;=3,LEFT(RIGHT(W18,3),1),"")),""),"")</f>
        <v/>
      </c>
      <c s="18" t="str">
        <f>IFERROR(IF(W18&gt;=1,(IF(X18&gt;=2,LEFT(RIGHT(W18,2),1),"")),""),"")</f>
        <v/>
      </c>
      <c s="18" t="str">
        <f>IFERROR(IF(W18&gt;=1,(IF(X18&gt;=1,RIGHT(W18,1),"")),""),"")</f>
        <v/>
      </c>
      <c s="106"/>
      <c s="154"/>
      <c s="154"/>
      <c s="155" t="s">
        <v>246</v>
      </c>
      <c s="819" t="s">
        <v>338</v>
      </c>
      <c s="856"/>
      <c s="107" t="str">
        <f>IFERROR(IF(W19&gt;=1,(IF(X19&gt;=4,LEFT(RIGHT(W19,4),1),"")),""),"")</f>
        <v/>
      </c>
      <c s="18" t="str">
        <f>IFERROR(IF(W19&gt;=1,(IF(X19&gt;=3,LEFT(RIGHT(W19,3),1),"")),""),"")</f>
        <v/>
      </c>
      <c s="18" t="str">
        <f>IFERROR(IF(W19&gt;=1,(IF(X19&gt;=2,LEFT(RIGHT(W19,2),1),"")),""),"")</f>
        <v/>
      </c>
      <c s="107" t="str">
        <f>IFERROR(IF(W19&gt;=1,(IF(X19&gt;=1,RIGHT(W19,1),"")),""),"")</f>
        <v/>
      </c>
      <c s="162"/>
      <c s="154"/>
      <c s="163"/>
      <c s="804"/>
    </row>
    <row r="23" spans="1:22" ht="5.1" customHeight="1">
      <c r="A23" s="800"/>
      <c s="857"/>
      <c s="857"/>
      <c s="857"/>
      <c s="855"/>
      <c s="855"/>
      <c s="855"/>
      <c s="855"/>
      <c s="857"/>
      <c s="857"/>
      <c s="857"/>
      <c s="857"/>
      <c s="857"/>
      <c s="857"/>
      <c s="855"/>
      <c s="855"/>
      <c s="855"/>
      <c s="855"/>
      <c s="857"/>
      <c s="857"/>
      <c s="857"/>
      <c s="804"/>
    </row>
    <row r="24" spans="1:22" ht="20.1" customHeight="1">
      <c r="A24" s="149" t="s">
        <v>248</v>
      </c>
      <c s="858" t="s">
        <v>266</v>
      </c>
      <c s="858"/>
      <c s="858"/>
      <c s="858"/>
      <c s="858"/>
      <c s="858"/>
      <c s="858"/>
      <c s="858"/>
      <c s="859"/>
      <c s="838" t="str">
        <f>IFERROR(IF($AB$4&gt;=1,VLOOKUP($AB$4,'R-7'!$H$9:$AD$1008,8,0),""),"")</f>
        <v/>
      </c>
      <c s="838"/>
      <c s="838"/>
      <c s="838"/>
      <c s="838"/>
      <c s="838"/>
      <c s="838"/>
      <c s="838"/>
      <c s="838"/>
      <c s="838"/>
      <c s="838"/>
      <c s="838"/>
    </row>
    <row r="25" spans="1:22" ht="33.75" customHeight="1">
      <c r="A25" s="860" t="s">
        <v>321</v>
      </c>
      <c s="860"/>
      <c s="860"/>
      <c s="860"/>
      <c s="860"/>
      <c s="860"/>
      <c s="860"/>
      <c s="860"/>
      <c s="860"/>
      <c s="860"/>
      <c s="860"/>
      <c s="860"/>
      <c s="860"/>
      <c s="860"/>
      <c s="860"/>
      <c s="860"/>
      <c s="860"/>
      <c s="860"/>
      <c s="860"/>
      <c s="860"/>
      <c s="861"/>
      <c s="164"/>
    </row>
    <row r="26" spans="1:22" ht="20.1" customHeight="1">
      <c r="A26" s="149" t="s">
        <v>238</v>
      </c>
      <c s="862" t="s">
        <v>239</v>
      </c>
      <c s="863"/>
      <c s="863"/>
      <c s="838" t="str">
        <f>IFERROR(IF($AB$4&gt;=1,VLOOKUP($AB$4,'R-7'!$H$9:$AD$1008,9,0),""),"")</f>
        <v/>
      </c>
      <c s="838"/>
      <c s="838"/>
      <c s="838"/>
      <c s="838"/>
      <c s="838"/>
      <c s="838"/>
      <c s="838"/>
      <c s="838"/>
      <c s="838"/>
      <c s="838"/>
      <c s="838"/>
      <c s="838"/>
      <c s="838"/>
      <c s="838"/>
      <c s="838"/>
      <c s="828"/>
      <c s="161"/>
    </row>
    <row r="27" spans="1:24" ht="20.1" customHeight="1">
      <c r="A27" s="149" t="s">
        <v>240</v>
      </c>
      <c s="862" t="s">
        <v>241</v>
      </c>
      <c s="863"/>
      <c s="863"/>
      <c s="863"/>
      <c s="863"/>
      <c s="863"/>
      <c s="863"/>
      <c s="838" t="str">
        <f>IFERROR(IF($AB$4&gt;=1,VLOOKUP($AB$4,'R-7'!$H$9:$AD$1008,10,0),""),"")</f>
        <v/>
      </c>
      <c s="838"/>
      <c s="838"/>
      <c s="838"/>
      <c s="838"/>
      <c s="838"/>
      <c s="838"/>
      <c s="838"/>
      <c s="838"/>
      <c s="838"/>
      <c s="838"/>
      <c s="838"/>
      <c s="828"/>
      <c s="161"/>
      <c s="15" t="str">
        <f>IFERROR(IF($AB$4&gt;=1,VLOOKUP($AB$4,'R-7'!$H$9:$AD$1008,11,0),""),"")</f>
        <v/>
      </c>
      <c s="15">
        <f>LEN(W27)</f>
        <v>0</v>
      </c>
    </row>
    <row r="28" spans="1:22" ht="5.1" customHeight="1">
      <c r="A28" s="800" t="s">
        <v>242</v>
      </c>
      <c s="854"/>
      <c s="854"/>
      <c s="854"/>
      <c s="855"/>
      <c s="855"/>
      <c s="855"/>
      <c s="855"/>
      <c s="854"/>
      <c s="854"/>
      <c s="854"/>
      <c s="854"/>
      <c s="854"/>
      <c s="854"/>
      <c s="855"/>
      <c s="855"/>
      <c s="855"/>
      <c s="855"/>
      <c s="854"/>
      <c s="854"/>
      <c s="854"/>
      <c s="804"/>
    </row>
    <row r="29" spans="1:24" ht="20.1" customHeight="1">
      <c r="A29" s="800"/>
      <c s="819" t="s">
        <v>323</v>
      </c>
      <c s="819"/>
      <c s="856"/>
      <c s="18" t="str">
        <f>IFERROR(IF(W27&gt;=1,(IF(X27&gt;=4,LEFT(RIGHT(W27,4),1),"")),""),"")</f>
        <v/>
      </c>
      <c s="18" t="str">
        <f>IFERROR(IF(W27&gt;=1,(IF(X27&gt;=3,LEFT(RIGHT(W27,3),1),"")),""),"")</f>
        <v/>
      </c>
      <c s="18" t="str">
        <f>IFERROR(IF(W27&gt;=1,(IF(X27&gt;=2,LEFT(RIGHT(W27,2),1),"")),""),"")</f>
        <v/>
      </c>
      <c s="18" t="str">
        <f>IFERROR(IF(W27&gt;=1,(IF(X27&gt;=1,RIGHT(W27,1),"")),""),"")</f>
        <v/>
      </c>
      <c s="106"/>
      <c s="154"/>
      <c s="154"/>
      <c s="155" t="s">
        <v>246</v>
      </c>
      <c s="819" t="s">
        <v>338</v>
      </c>
      <c s="856"/>
      <c s="107" t="str">
        <f>IFERROR(IF(W29&gt;=1,(IF(X29&gt;=4,LEFT(RIGHT(W29,4),1),"")),""),"")</f>
        <v/>
      </c>
      <c s="18" t="str">
        <f>IFERROR(IF(W29&gt;=1,(IF(X29&gt;=3,LEFT(RIGHT(W29,3),1),"")),""),"")</f>
        <v/>
      </c>
      <c s="18" t="str">
        <f>IFERROR(IF(W29&gt;=1,(IF(X29&gt;=2,LEFT(RIGHT(W29,2),1),"")),""),"")</f>
        <v/>
      </c>
      <c s="107" t="str">
        <f>IFERROR(IF(W29&gt;=1,(IF(X29&gt;=1,RIGHT(W29,1),"")),""),"")</f>
        <v/>
      </c>
      <c s="162"/>
      <c s="154"/>
      <c s="163"/>
      <c s="804"/>
      <c s="15" t="str">
        <f>IFERROR(IF($AB$4&gt;=1,VLOOKUP($AB$4,'R-7'!$H$9:$AD$1008,12,0),""),"")</f>
        <v/>
      </c>
      <c s="15">
        <f>LEN(W29)</f>
        <v>0</v>
      </c>
    </row>
    <row r="30" spans="1:22" ht="5.1" customHeight="1">
      <c r="A30" s="800"/>
      <c s="857"/>
      <c s="857"/>
      <c s="857"/>
      <c s="855"/>
      <c s="855"/>
      <c s="855"/>
      <c s="855"/>
      <c s="857"/>
      <c s="857"/>
      <c s="857"/>
      <c s="857"/>
      <c s="857"/>
      <c s="857"/>
      <c s="855"/>
      <c s="855"/>
      <c s="855"/>
      <c s="855"/>
      <c s="857"/>
      <c s="857"/>
      <c s="857"/>
      <c s="804"/>
    </row>
    <row r="31" spans="1:22" ht="20.1" customHeight="1">
      <c r="A31" s="149" t="s">
        <v>248</v>
      </c>
      <c s="858" t="s">
        <v>266</v>
      </c>
      <c s="858"/>
      <c s="858"/>
      <c s="858"/>
      <c s="858"/>
      <c s="858"/>
      <c s="858"/>
      <c s="858"/>
      <c s="859"/>
      <c s="838" t="str">
        <f>IFERROR(IF($AB$4&gt;=1,VLOOKUP($AB$4,'R-7'!$H$9:$AD$1008,13,0),""),"")</f>
        <v/>
      </c>
      <c s="838"/>
      <c s="838"/>
      <c s="838"/>
      <c s="838"/>
      <c s="838"/>
      <c s="838"/>
      <c s="838"/>
      <c s="838"/>
      <c s="838"/>
      <c s="838"/>
      <c s="838"/>
    </row>
    <row r="32" spans="1:22" ht="20.1" customHeight="1">
      <c r="A32" s="150" t="s">
        <v>251</v>
      </c>
      <c s="848" t="s">
        <v>326</v>
      </c>
      <c s="849"/>
      <c s="849"/>
      <c s="849"/>
      <c s="849"/>
      <c s="849"/>
      <c s="849"/>
      <c s="849"/>
      <c s="849"/>
      <c s="849"/>
      <c s="849"/>
      <c s="849"/>
      <c s="849"/>
      <c s="849"/>
      <c s="849"/>
      <c s="849"/>
      <c s="849"/>
      <c s="849"/>
      <c s="849"/>
      <c s="849"/>
      <c s="849"/>
    </row>
    <row r="33" spans="1:22" ht="20.1" customHeight="1">
      <c r="A33" s="151"/>
      <c s="811" t="str">
        <f>IFERROR(IF($AB$4&gt;=1,VLOOKUP($AB$4,'R-7'!$H$9:$AD$1008,14,0),""),"")</f>
        <v/>
      </c>
      <c s="811"/>
      <c s="811"/>
      <c s="811"/>
      <c s="811"/>
      <c s="811"/>
      <c s="811"/>
      <c s="811"/>
      <c s="811"/>
      <c s="811"/>
      <c s="811"/>
      <c s="811"/>
      <c s="811"/>
      <c s="811"/>
      <c s="811"/>
      <c s="811"/>
      <c s="811"/>
      <c s="811"/>
      <c s="811"/>
      <c s="811"/>
      <c s="812"/>
    </row>
    <row r="34" spans="1:22" ht="20.1" customHeight="1">
      <c r="A34" s="152"/>
      <c s="813"/>
      <c s="813"/>
      <c s="813"/>
      <c s="813"/>
      <c s="813"/>
      <c s="813"/>
      <c s="813"/>
      <c s="813"/>
      <c s="813"/>
      <c s="813"/>
      <c s="813"/>
      <c s="813"/>
      <c s="813"/>
      <c s="813"/>
      <c s="813"/>
      <c s="813"/>
      <c s="813"/>
      <c s="813"/>
      <c s="813"/>
      <c s="813"/>
      <c s="814"/>
    </row>
    <row r="35" spans="1:22" ht="15">
      <c r="A35" s="102"/>
      <c s="102"/>
      <c s="102"/>
      <c s="102"/>
      <c s="102"/>
      <c s="102"/>
      <c s="102"/>
      <c s="102"/>
      <c s="102"/>
      <c s="102"/>
      <c s="102"/>
      <c s="102"/>
      <c s="102"/>
      <c s="102"/>
      <c s="102"/>
      <c s="102"/>
      <c s="102"/>
      <c s="102"/>
      <c s="102"/>
      <c s="102"/>
      <c s="102"/>
      <c s="102"/>
    </row>
    <row r="36" spans="1:22" ht="15">
      <c r="A36" s="102"/>
      <c s="102"/>
      <c s="102"/>
      <c s="102"/>
      <c s="102"/>
      <c s="102"/>
      <c s="102"/>
      <c s="102"/>
      <c s="102"/>
      <c s="102"/>
      <c s="102"/>
      <c s="102"/>
      <c s="102"/>
      <c s="102"/>
      <c s="102"/>
      <c s="102"/>
      <c s="102"/>
      <c s="102"/>
      <c s="102"/>
      <c s="102"/>
      <c s="102"/>
      <c s="102"/>
    </row>
    <row r="37" spans="1:22" ht="15">
      <c r="A37" s="102"/>
      <c s="102"/>
      <c s="102"/>
      <c s="102"/>
      <c s="102"/>
      <c s="102"/>
      <c s="102"/>
      <c s="102"/>
      <c s="102"/>
      <c s="102"/>
      <c s="102"/>
      <c s="102"/>
      <c s="102"/>
      <c s="102"/>
      <c s="102"/>
      <c s="102"/>
      <c s="102"/>
      <c s="102"/>
      <c s="102"/>
      <c s="102"/>
      <c s="102"/>
      <c s="102"/>
    </row>
    <row r="38" spans="1:22" ht="15">
      <c r="A38" s="102"/>
      <c s="102"/>
      <c s="102"/>
      <c s="102"/>
      <c s="102"/>
      <c s="102"/>
      <c s="102"/>
      <c s="102"/>
      <c s="102"/>
      <c s="102"/>
      <c s="102"/>
      <c s="102"/>
      <c s="102"/>
      <c s="102"/>
      <c s="102"/>
      <c s="102"/>
      <c s="102"/>
      <c s="102"/>
      <c s="102"/>
      <c s="102"/>
      <c s="102"/>
      <c s="102"/>
    </row>
    <row r="39" spans="1:22" ht="15">
      <c r="A39" s="102"/>
      <c s="102"/>
      <c s="102"/>
      <c s="102"/>
      <c s="102"/>
      <c s="102"/>
      <c s="102"/>
      <c s="102"/>
      <c s="102"/>
      <c s="102"/>
      <c s="102"/>
      <c s="102"/>
      <c s="102"/>
      <c s="102"/>
      <c s="102"/>
      <c s="102"/>
      <c s="102"/>
      <c s="102"/>
      <c s="102"/>
      <c s="102"/>
      <c s="102"/>
      <c s="102"/>
    </row>
    <row r="40" spans="1:22" ht="15">
      <c r="A40" s="102"/>
      <c s="102"/>
      <c s="102"/>
      <c s="102"/>
      <c s="102"/>
      <c s="102"/>
      <c s="102"/>
      <c s="102"/>
      <c s="102"/>
      <c s="102"/>
      <c s="102"/>
      <c s="102"/>
      <c s="102"/>
      <c s="102"/>
      <c s="102"/>
      <c s="102"/>
      <c s="102"/>
      <c s="102"/>
      <c s="102"/>
      <c s="102"/>
      <c s="102"/>
      <c s="102"/>
    </row>
    <row r="41" spans="1:22" ht="15">
      <c r="A41" s="102"/>
      <c s="102"/>
      <c s="102"/>
      <c s="102"/>
      <c s="102"/>
      <c s="102"/>
      <c s="102"/>
      <c s="102"/>
      <c s="102"/>
      <c s="102"/>
      <c s="102"/>
      <c s="102"/>
      <c s="102"/>
      <c s="102"/>
      <c s="102"/>
      <c s="102"/>
      <c s="102"/>
      <c s="102"/>
      <c s="102"/>
      <c s="102"/>
      <c s="102"/>
      <c s="102"/>
    </row>
    <row r="42" spans="1:22" ht="15">
      <c r="A42" s="102"/>
      <c s="102"/>
      <c s="102"/>
      <c s="102"/>
      <c s="102"/>
      <c s="102"/>
      <c s="102"/>
      <c s="102"/>
      <c s="102"/>
      <c s="102"/>
      <c s="102"/>
      <c s="102"/>
      <c s="102"/>
      <c s="102"/>
      <c s="102"/>
      <c s="102"/>
      <c s="102"/>
      <c s="102"/>
      <c s="102"/>
      <c s="102"/>
      <c s="102"/>
      <c s="102"/>
    </row>
    <row r="43" spans="1:22" ht="15">
      <c r="A43" s="102"/>
      <c s="102"/>
      <c s="102"/>
      <c s="102"/>
      <c s="102"/>
      <c s="102"/>
      <c s="102"/>
      <c s="102"/>
      <c s="102"/>
      <c s="102"/>
      <c s="102"/>
      <c s="102"/>
      <c s="102"/>
      <c s="102"/>
      <c s="102"/>
      <c s="102"/>
      <c s="102"/>
      <c s="102"/>
      <c s="102"/>
      <c s="102"/>
      <c s="102"/>
      <c s="102"/>
    </row>
    <row r="44" spans="1:22" ht="15">
      <c r="A44" s="102"/>
      <c s="102"/>
      <c s="102"/>
      <c s="102"/>
      <c s="102"/>
      <c s="102"/>
      <c s="102"/>
      <c s="102"/>
      <c s="102"/>
      <c s="102"/>
      <c s="102"/>
      <c s="102"/>
      <c s="102"/>
      <c s="102"/>
      <c s="102"/>
      <c s="102"/>
      <c s="102"/>
      <c s="102"/>
      <c s="102"/>
      <c s="102"/>
      <c s="102"/>
      <c s="102"/>
    </row>
    <row r="45" spans="1:22" ht="15">
      <c r="A45" s="102"/>
      <c s="102"/>
      <c s="102"/>
      <c s="102"/>
      <c s="102"/>
      <c s="102"/>
      <c s="102"/>
      <c s="102"/>
      <c s="102"/>
      <c s="102"/>
      <c s="102"/>
      <c s="102"/>
      <c s="102"/>
      <c s="102"/>
      <c s="102"/>
      <c s="102"/>
      <c s="102"/>
      <c s="102"/>
      <c s="102"/>
      <c s="102"/>
      <c s="102"/>
      <c s="102"/>
    </row>
    <row r="46" spans="1:22" ht="15">
      <c r="A46" s="102"/>
      <c s="102"/>
      <c s="102"/>
      <c s="102"/>
      <c s="102"/>
      <c s="102"/>
      <c s="102"/>
      <c s="102"/>
      <c s="102"/>
      <c s="102"/>
      <c s="102"/>
      <c s="102"/>
      <c s="102"/>
      <c s="102"/>
      <c s="102"/>
      <c s="102"/>
      <c s="102"/>
      <c s="102"/>
      <c s="102"/>
      <c s="102"/>
      <c s="102"/>
      <c s="102"/>
    </row>
    <row r="47" spans="1:22" ht="15">
      <c r="A47" s="102"/>
      <c s="102"/>
      <c s="102"/>
      <c s="102"/>
      <c s="102"/>
      <c s="102"/>
      <c s="102"/>
      <c s="102"/>
      <c s="102"/>
      <c s="102"/>
      <c s="102"/>
      <c s="102"/>
      <c s="102"/>
      <c s="102"/>
      <c s="102"/>
      <c s="102"/>
      <c s="102"/>
      <c s="102"/>
      <c s="102"/>
      <c s="102"/>
      <c s="102"/>
      <c s="102"/>
    </row>
    <row r="48" spans="1:22" ht="15">
      <c r="A48" s="102"/>
      <c s="102"/>
      <c s="102"/>
      <c s="102"/>
      <c s="102"/>
      <c s="102"/>
      <c s="102"/>
      <c s="102"/>
      <c s="102"/>
      <c s="102"/>
      <c s="102"/>
      <c s="102"/>
      <c s="102"/>
      <c s="102"/>
      <c s="102"/>
      <c s="102"/>
      <c s="102"/>
      <c s="102"/>
      <c s="102"/>
      <c s="102"/>
      <c s="102"/>
      <c s="102"/>
    </row>
    <row r="49" spans="1:22" ht="15">
      <c r="A49" s="102"/>
      <c s="102"/>
      <c s="102"/>
      <c s="102"/>
      <c s="102"/>
      <c s="102"/>
      <c s="102"/>
      <c s="102"/>
      <c s="102"/>
      <c s="102"/>
      <c s="102"/>
      <c s="102"/>
      <c s="102"/>
      <c s="102"/>
      <c s="102"/>
      <c s="102"/>
      <c s="102"/>
      <c s="102"/>
      <c s="102"/>
      <c s="102"/>
      <c s="102"/>
      <c s="102"/>
    </row>
    <row r="50" spans="1:22" ht="15">
      <c r="A50" s="102"/>
      <c s="102"/>
      <c s="102"/>
      <c s="102"/>
      <c s="102"/>
      <c s="102"/>
      <c s="102"/>
      <c s="102"/>
      <c s="102"/>
      <c s="102"/>
      <c s="102"/>
      <c s="102"/>
      <c s="102"/>
      <c s="102"/>
      <c s="102"/>
      <c s="102"/>
      <c s="102"/>
      <c s="102"/>
      <c s="102"/>
      <c s="102"/>
      <c s="102"/>
      <c s="102"/>
    </row>
    <row r="51" spans="1:22" ht="15.75" thickBot="1">
      <c r="A51" s="102"/>
      <c s="102"/>
      <c s="102"/>
      <c s="102"/>
      <c s="102"/>
      <c s="102"/>
      <c s="102"/>
      <c s="102"/>
      <c s="102"/>
      <c s="102"/>
      <c s="102"/>
      <c s="102"/>
      <c s="102"/>
      <c s="102"/>
      <c s="102"/>
      <c s="102"/>
      <c s="102"/>
      <c s="102"/>
      <c s="102"/>
      <c s="102"/>
      <c s="102"/>
      <c s="102"/>
    </row>
    <row r="52" spans="1:22" ht="20.1" customHeight="1">
      <c r="A52" s="815" t="s">
        <v>339</v>
      </c>
      <c s="816"/>
      <c s="816"/>
      <c s="816"/>
      <c s="816"/>
      <c s="816"/>
      <c s="816"/>
      <c s="816"/>
      <c s="816"/>
      <c s="816"/>
      <c s="816"/>
      <c s="816"/>
      <c s="816"/>
      <c s="816"/>
      <c s="816"/>
      <c s="816"/>
      <c s="816"/>
      <c s="816"/>
      <c s="816"/>
      <c s="816"/>
      <c s="816"/>
      <c s="817"/>
    </row>
    <row r="53" spans="1:22" ht="20.1" customHeight="1">
      <c r="A53" s="818"/>
      <c s="819"/>
      <c s="819"/>
      <c s="819"/>
      <c s="819"/>
      <c s="819"/>
      <c s="819"/>
      <c s="819"/>
      <c s="819"/>
      <c s="819"/>
      <c s="819"/>
      <c s="819"/>
      <c s="819"/>
      <c s="819"/>
      <c s="819"/>
      <c s="819"/>
      <c s="819"/>
      <c s="819"/>
      <c s="819"/>
      <c s="819"/>
      <c s="819"/>
      <c s="820"/>
    </row>
    <row r="54" spans="1:22" ht="20.1" customHeight="1">
      <c r="A54" s="818"/>
      <c s="819"/>
      <c s="819"/>
      <c s="819"/>
      <c s="819"/>
      <c s="819"/>
      <c s="819"/>
      <c s="819"/>
      <c s="819"/>
      <c s="819"/>
      <c s="819"/>
      <c s="819"/>
      <c s="819"/>
      <c s="819"/>
      <c s="819"/>
      <c s="819"/>
      <c s="819"/>
      <c s="819"/>
      <c s="819"/>
      <c s="819"/>
      <c s="819"/>
      <c s="820"/>
    </row>
    <row r="55" spans="1:22" ht="20.1" customHeight="1">
      <c r="A55" s="818"/>
      <c s="819"/>
      <c s="819"/>
      <c s="819"/>
      <c s="819"/>
      <c s="819"/>
      <c s="819"/>
      <c s="819"/>
      <c s="819"/>
      <c s="819"/>
      <c s="819"/>
      <c s="819"/>
      <c s="819"/>
      <c s="819"/>
      <c s="819"/>
      <c s="819"/>
      <c s="819"/>
      <c s="819"/>
      <c s="819"/>
      <c s="819"/>
      <c s="819"/>
      <c s="820"/>
    </row>
    <row r="56" spans="1:22" ht="20.1" customHeight="1">
      <c r="A56" s="821" t="s">
        <v>289</v>
      </c>
      <c s="781"/>
      <c s="850" t="str">
        <f>IFERROR(IF($AB$4&gt;=1,HOME!AG8,""),"")</f>
        <v/>
      </c>
      <c s="850"/>
      <c s="850"/>
      <c s="850"/>
      <c s="850"/>
      <c s="850"/>
      <c s="108"/>
      <c s="103"/>
      <c s="103"/>
      <c s="103"/>
      <c s="103"/>
      <c s="103"/>
      <c s="103"/>
      <c s="103"/>
      <c s="103"/>
      <c s="103"/>
      <c s="103"/>
      <c s="103"/>
      <c s="103"/>
      <c s="126"/>
    </row>
    <row r="57" spans="1:22" ht="20.1" customHeight="1" thickBot="1">
      <c r="A57" s="851" t="s">
        <v>290</v>
      </c>
      <c s="852"/>
      <c s="853" t="str">
        <f>IFERROR(IF($AB$4&gt;=1,VLOOKUP($AB$4,'R-7'!$H$9:$AD$1008,2,0),""),"")</f>
        <v/>
      </c>
      <c s="853"/>
      <c s="853"/>
      <c s="853"/>
      <c s="853"/>
      <c s="853"/>
      <c s="109"/>
      <c s="104"/>
      <c s="104"/>
      <c s="104"/>
      <c s="104"/>
      <c s="104"/>
      <c s="842" t="s">
        <v>291</v>
      </c>
      <c s="842"/>
      <c s="842"/>
      <c s="842"/>
      <c s="842"/>
      <c s="842"/>
      <c s="842"/>
      <c s="127"/>
    </row>
    <row r="58" spans="1:22" ht="35.25" customHeight="1">
      <c r="A58" s="697" t="s">
        <v>292</v>
      </c>
      <c s="698"/>
      <c s="698"/>
      <c s="698"/>
      <c s="698"/>
      <c s="698"/>
      <c s="698"/>
      <c s="698"/>
      <c s="698"/>
      <c s="698"/>
      <c s="698"/>
      <c s="698"/>
      <c s="698"/>
      <c s="698"/>
      <c s="698"/>
      <c s="698"/>
      <c s="698"/>
      <c s="698"/>
      <c s="698"/>
      <c s="698"/>
      <c s="698"/>
      <c s="699"/>
    </row>
    <row r="59" spans="1:22" ht="30" customHeight="1">
      <c r="A59" s="805" t="str">
        <f>IFERROR(IF($AB$4&gt;=1,VLOOKUP($AB$4,'R-7'!$H$9:$AD$1008,23,0),""),"")</f>
        <v/>
      </c>
      <c s="806"/>
      <c s="806"/>
      <c s="806"/>
      <c s="806"/>
      <c s="806"/>
      <c s="806"/>
      <c s="806"/>
      <c s="806"/>
      <c s="806"/>
      <c s="806"/>
      <c s="806"/>
      <c s="806"/>
      <c s="806"/>
      <c s="806"/>
      <c s="806"/>
      <c s="806"/>
      <c s="806"/>
      <c s="806"/>
      <c s="806"/>
      <c s="806"/>
      <c s="807"/>
    </row>
    <row r="60" spans="1:22" ht="5.25" customHeight="1" thickBot="1">
      <c r="A60" s="808"/>
      <c s="809"/>
      <c s="809"/>
      <c s="809"/>
      <c s="809"/>
      <c s="809"/>
      <c s="809"/>
      <c s="809"/>
      <c s="809"/>
      <c s="809"/>
      <c s="809"/>
      <c s="809"/>
      <c s="809"/>
      <c s="809"/>
      <c s="809"/>
      <c s="809"/>
      <c s="809"/>
      <c s="809"/>
      <c s="809"/>
      <c s="809"/>
      <c s="809"/>
      <c s="810"/>
    </row>
    <row r="61" spans="1:22" ht="20.1" customHeight="1">
      <c r="A61" s="700" t="s">
        <v>293</v>
      </c>
      <c s="701"/>
      <c s="701"/>
      <c s="701"/>
      <c s="701"/>
      <c s="701"/>
      <c s="701"/>
      <c s="701"/>
      <c s="701"/>
      <c s="701"/>
      <c s="701"/>
      <c s="701"/>
      <c s="701"/>
      <c s="701"/>
      <c s="701"/>
      <c s="701"/>
      <c s="701"/>
      <c s="701"/>
      <c s="701"/>
      <c s="701"/>
      <c s="701"/>
      <c s="702"/>
    </row>
    <row r="62" spans="1:23" ht="20.1" customHeight="1">
      <c r="A62" s="845" t="s">
        <v>294</v>
      </c>
      <c s="824"/>
      <c s="824"/>
      <c s="824"/>
      <c s="824"/>
      <c s="824"/>
      <c s="824"/>
      <c s="824"/>
      <c s="824"/>
      <c s="824"/>
      <c s="824"/>
      <c s="824"/>
      <c s="824"/>
      <c s="824"/>
      <c s="824"/>
      <c s="824"/>
      <c s="824"/>
      <c s="824"/>
      <c s="824"/>
      <c s="824"/>
      <c s="824"/>
      <c s="846"/>
      <c s="15" t="s">
        <v>253</v>
      </c>
    </row>
    <row r="63" spans="1:22" ht="20.1" customHeight="1">
      <c r="A63" s="48"/>
      <c s="824" t="s">
        <v>295</v>
      </c>
      <c s="824"/>
      <c s="824"/>
      <c s="847" t="str">
        <f>IFERROR(IF($AB$4&gt;=1,E19,""),"")</f>
        <v/>
      </c>
      <c s="847"/>
      <c s="847"/>
      <c s="847"/>
      <c s="847"/>
      <c s="847"/>
      <c s="847"/>
      <c s="847"/>
      <c s="108" t="s">
        <v>340</v>
      </c>
      <c s="847" t="str">
        <f>IFERROR(IF($AB$4&gt;=1,VLOOKUP($AB$4,'R-7'!$H$9:$AD$1008,17,0),""),"")</f>
        <v/>
      </c>
      <c s="847"/>
      <c s="847"/>
      <c s="847"/>
      <c s="847"/>
      <c s="824" t="s">
        <v>341</v>
      </c>
      <c s="824"/>
      <c s="824"/>
      <c s="846"/>
    </row>
    <row r="64" spans="1:22" ht="35.1" customHeight="1">
      <c r="A64" s="839" t="s">
        <v>342</v>
      </c>
      <c s="840"/>
      <c s="840"/>
      <c s="840"/>
      <c s="840"/>
      <c s="840"/>
      <c s="840"/>
      <c s="840"/>
      <c s="840"/>
      <c s="840"/>
      <c s="840"/>
      <c s="840"/>
      <c s="840"/>
      <c s="840"/>
      <c s="840"/>
      <c s="840"/>
      <c s="840"/>
      <c s="840"/>
      <c s="840"/>
      <c s="840"/>
      <c s="840"/>
      <c s="841"/>
    </row>
    <row r="65" spans="1:22" ht="35.1" customHeight="1">
      <c r="A65" s="839" t="s">
        <v>343</v>
      </c>
      <c s="840"/>
      <c s="840"/>
      <c s="840"/>
      <c s="840"/>
      <c s="840"/>
      <c s="840"/>
      <c s="840"/>
      <c s="840"/>
      <c s="840"/>
      <c s="840"/>
      <c s="840"/>
      <c s="840"/>
      <c s="840"/>
      <c s="840"/>
      <c s="840"/>
      <c s="840"/>
      <c s="840"/>
      <c s="840"/>
      <c s="840"/>
      <c s="840"/>
      <c s="841"/>
    </row>
    <row r="66" spans="1:22" ht="35.1" customHeight="1">
      <c r="A66" s="821"/>
      <c s="781"/>
      <c s="781"/>
      <c s="781"/>
      <c s="781"/>
      <c s="781"/>
      <c s="781"/>
      <c s="781"/>
      <c s="781"/>
      <c s="781"/>
      <c s="781"/>
      <c s="781"/>
      <c s="781"/>
      <c s="781"/>
      <c s="781"/>
      <c s="781"/>
      <c s="781"/>
      <c s="781"/>
      <c s="781"/>
      <c s="781"/>
      <c s="781"/>
      <c s="822"/>
    </row>
    <row r="67" spans="1:22" ht="20.1" customHeight="1">
      <c r="A67" s="48" t="s">
        <v>289</v>
      </c>
      <c s="103"/>
      <c s="824"/>
      <c s="824"/>
      <c s="824"/>
      <c s="824"/>
      <c s="103"/>
      <c s="103"/>
      <c s="103"/>
      <c s="103"/>
      <c s="103"/>
      <c s="103"/>
      <c s="103"/>
      <c s="103"/>
      <c s="103"/>
      <c s="103"/>
      <c s="103"/>
      <c s="103"/>
      <c s="103"/>
      <c s="103"/>
      <c s="103"/>
      <c s="126"/>
    </row>
    <row r="68" spans="1:22" ht="20.1" customHeight="1" thickBot="1">
      <c r="A68" s="49" t="s">
        <v>290</v>
      </c>
      <c s="104"/>
      <c s="842"/>
      <c s="842"/>
      <c s="842"/>
      <c s="842"/>
      <c s="843" t="s">
        <v>344</v>
      </c>
      <c s="843"/>
      <c s="843"/>
      <c s="843"/>
      <c s="843"/>
      <c s="843"/>
      <c s="843"/>
      <c s="844" t="s">
        <v>345</v>
      </c>
      <c s="844"/>
      <c s="844"/>
      <c s="844"/>
      <c s="844"/>
      <c s="844"/>
      <c s="844"/>
      <c s="844"/>
      <c s="127"/>
    </row>
    <row r="69" spans="1:22" ht="35.25" customHeight="1">
      <c r="A69" s="835" t="s">
        <v>346</v>
      </c>
      <c s="836"/>
      <c s="836"/>
      <c s="836"/>
      <c s="836"/>
      <c s="836"/>
      <c s="836"/>
      <c s="836"/>
      <c s="836"/>
      <c s="836"/>
      <c s="836"/>
      <c s="836"/>
      <c s="836"/>
      <c s="836"/>
      <c s="836"/>
      <c s="836"/>
      <c s="836"/>
      <c s="836"/>
      <c s="836"/>
      <c s="836"/>
      <c s="836"/>
      <c s="837"/>
    </row>
    <row r="70" spans="1:22" ht="20.1" customHeight="1">
      <c r="A70" s="826" t="s">
        <v>295</v>
      </c>
      <c s="827"/>
      <c s="827"/>
      <c s="827"/>
      <c s="838" t="str">
        <f>IFERROR(IF($AB$4&gt;=1,E63,""),"")</f>
        <v/>
      </c>
      <c s="838"/>
      <c s="838"/>
      <c s="838"/>
      <c s="838"/>
      <c s="838"/>
      <c s="838"/>
      <c s="838"/>
      <c s="838"/>
      <c s="827" t="s">
        <v>347</v>
      </c>
      <c s="827"/>
      <c s="827"/>
      <c s="827"/>
      <c s="827"/>
      <c s="659" t="s">
        <v>304</v>
      </c>
      <c s="660"/>
      <c s="660"/>
      <c s="661"/>
    </row>
    <row r="71" spans="1:22" ht="20.1" customHeight="1">
      <c r="A71" s="129" t="s">
        <v>305</v>
      </c>
      <c s="130"/>
      <c s="130"/>
      <c s="130"/>
      <c s="130"/>
      <c s="130"/>
      <c s="130"/>
      <c s="130"/>
      <c s="130"/>
      <c s="130"/>
      <c s="130"/>
      <c s="130"/>
      <c s="130" t="s">
        <v>213</v>
      </c>
      <c s="130"/>
      <c s="828" t="str">
        <f>IFERROR(IF($AB$4&gt;=1,VLOOKUP($AB$4,'R-7'!$H$9:$AD$1008,15,0),""),"")</f>
        <v/>
      </c>
      <c s="829"/>
      <c s="829"/>
      <c s="830"/>
      <c s="662"/>
      <c s="663"/>
      <c s="663"/>
      <c s="664"/>
    </row>
    <row r="72" spans="1:22" ht="20.1" customHeight="1">
      <c r="A72" s="833" t="s">
        <v>260</v>
      </c>
      <c s="834"/>
      <c s="834"/>
      <c s="834"/>
      <c s="828" t="str">
        <f>IFERROR(IF($AB$4&gt;=1,VLOOKUP($AB$4,'R-7'!$H$9:$AD$1008,16,0),""),"")</f>
        <v/>
      </c>
      <c s="829"/>
      <c s="829"/>
      <c s="829"/>
      <c s="829"/>
      <c s="829"/>
      <c s="829"/>
      <c s="829"/>
      <c s="829"/>
      <c s="829"/>
      <c s="829"/>
      <c s="829"/>
      <c s="829"/>
      <c s="830"/>
      <c s="662"/>
      <c s="663"/>
      <c s="663"/>
      <c s="664"/>
    </row>
    <row r="73" spans="1:22" ht="20.1" customHeight="1">
      <c r="A73" s="826" t="s">
        <v>261</v>
      </c>
      <c s="827"/>
      <c s="828" t="str">
        <f>IFERROR(IF($AB$4&gt;=1,VLOOKUP($AB$4,'R-7'!$H$9:$AD$1008,17,0),""),"")</f>
        <v/>
      </c>
      <c s="829"/>
      <c s="829"/>
      <c s="829"/>
      <c s="829"/>
      <c s="829"/>
      <c s="829"/>
      <c s="829"/>
      <c s="829"/>
      <c s="829"/>
      <c s="829"/>
      <c s="829"/>
      <c s="829"/>
      <c s="829"/>
      <c s="829"/>
      <c s="830"/>
      <c s="665"/>
      <c s="666"/>
      <c s="666"/>
      <c s="667"/>
    </row>
    <row r="74" spans="1:22" ht="20.1" customHeight="1">
      <c r="A74" s="826" t="s">
        <v>56</v>
      </c>
      <c s="827"/>
      <c s="828" t="str">
        <f>IFERROR(IF($AB$4&gt;=1,VLOOKUP($AB$4,'R-7'!$H$9:$AD$1008,18,0),""),"")</f>
        <v/>
      </c>
      <c s="829"/>
      <c s="829"/>
      <c s="829"/>
      <c s="829"/>
      <c s="829"/>
      <c s="829"/>
      <c s="829"/>
      <c s="830"/>
      <c s="831" t="s">
        <v>53</v>
      </c>
      <c s="831"/>
      <c s="831"/>
      <c s="828" t="str">
        <f>IFERROR(IF($AB$4&gt;=1,VLOOKUP($AB$4,'R-7'!$H$9:$AD$1008,22,0),""),"")</f>
        <v/>
      </c>
      <c s="829"/>
      <c s="829"/>
      <c s="829"/>
      <c s="829"/>
      <c s="829"/>
      <c s="829"/>
      <c s="832"/>
    </row>
    <row r="75" spans="1:22" ht="20.1" customHeight="1">
      <c r="A75" s="826" t="s">
        <v>49</v>
      </c>
      <c s="827"/>
      <c s="828" t="str">
        <f>IFERROR(IF($AB$4&gt;=1,VLOOKUP($AB$4,'R-7'!$H$9:$AD$1008,19,0),""),"")</f>
        <v/>
      </c>
      <c s="829"/>
      <c s="829"/>
      <c s="829"/>
      <c s="829"/>
      <c s="829"/>
      <c s="829"/>
      <c s="830"/>
      <c s="831" t="s">
        <v>262</v>
      </c>
      <c s="831"/>
      <c s="831"/>
      <c s="831"/>
      <c s="831"/>
      <c s="828" t="str">
        <f>IFERROR(IF($AB$4&gt;=1,VLOOKUP($AB$4,'R-7'!$H$9:$AD$1008,21,0),""),"")</f>
        <v/>
      </c>
      <c s="829"/>
      <c s="829"/>
      <c s="829"/>
      <c s="829"/>
      <c s="829"/>
      <c s="832"/>
    </row>
    <row r="76" spans="1:22" ht="51.95" customHeight="1">
      <c r="A76" s="818" t="s">
        <v>348</v>
      </c>
      <c s="819"/>
      <c s="819"/>
      <c s="819"/>
      <c s="819"/>
      <c s="819"/>
      <c s="819"/>
      <c s="819"/>
      <c s="819"/>
      <c s="819"/>
      <c s="819"/>
      <c s="819"/>
      <c s="819"/>
      <c s="819"/>
      <c s="819"/>
      <c s="819"/>
      <c s="819"/>
      <c s="819"/>
      <c s="819"/>
      <c s="819"/>
      <c s="819"/>
      <c s="820"/>
    </row>
    <row r="77" spans="1:22" ht="20.1" customHeight="1">
      <c r="A77" s="821" t="s">
        <v>307</v>
      </c>
      <c s="781"/>
      <c s="781"/>
      <c s="781"/>
      <c s="781"/>
      <c s="781"/>
      <c s="781"/>
      <c s="781"/>
      <c s="781"/>
      <c s="781"/>
      <c s="781"/>
      <c s="781"/>
      <c s="781"/>
      <c s="781"/>
      <c s="781"/>
      <c s="781"/>
      <c s="781"/>
      <c s="781"/>
      <c s="781"/>
      <c s="781"/>
      <c s="781"/>
      <c s="822"/>
    </row>
    <row r="78" spans="1:22" ht="20.1" customHeight="1">
      <c r="A78" s="48" t="s">
        <v>290</v>
      </c>
      <c s="103"/>
      <c s="103"/>
      <c s="103"/>
      <c s="103"/>
      <c s="103"/>
      <c s="103"/>
      <c s="103"/>
      <c s="103"/>
      <c s="103"/>
      <c s="103"/>
      <c s="103"/>
      <c s="103"/>
      <c s="103"/>
      <c s="103"/>
      <c s="103"/>
      <c s="103"/>
      <c s="103"/>
      <c s="103"/>
      <c s="103"/>
      <c s="103"/>
      <c s="126"/>
    </row>
    <row r="79" spans="1:22" ht="20.1" customHeight="1">
      <c r="A79" s="48"/>
      <c s="103"/>
      <c s="103"/>
      <c s="103"/>
      <c s="103"/>
      <c s="103"/>
      <c s="103"/>
      <c s="103"/>
      <c s="103"/>
      <c s="103"/>
      <c s="103"/>
      <c s="103"/>
      <c s="103" t="s">
        <v>308</v>
      </c>
      <c s="103"/>
      <c s="103"/>
      <c s="103"/>
      <c s="103"/>
      <c s="103"/>
      <c s="103"/>
      <c s="103"/>
      <c s="103"/>
      <c s="126"/>
    </row>
    <row r="80" spans="1:22" ht="20.1" customHeight="1" thickBot="1">
      <c r="A80" s="49"/>
      <c s="104"/>
      <c s="104"/>
      <c s="104"/>
      <c s="104"/>
      <c s="104"/>
      <c s="104"/>
      <c s="104"/>
      <c s="104"/>
      <c s="104"/>
      <c s="104" t="s">
        <v>309</v>
      </c>
      <c s="104"/>
      <c s="104"/>
      <c s="104"/>
      <c s="104"/>
      <c s="104"/>
      <c s="104"/>
      <c s="104"/>
      <c s="104"/>
      <c s="104"/>
      <c s="104"/>
      <c s="127"/>
    </row>
    <row r="81" spans="1:22" ht="20.1" customHeight="1">
      <c r="A81" s="823" t="s">
        <v>349</v>
      </c>
      <c s="823"/>
      <c s="823"/>
      <c s="823"/>
      <c s="823"/>
      <c s="823"/>
      <c s="823"/>
      <c s="823"/>
      <c s="823"/>
      <c s="823"/>
      <c s="823"/>
      <c s="823"/>
      <c s="823"/>
      <c s="823"/>
      <c s="823"/>
      <c s="823"/>
      <c s="823"/>
      <c s="823"/>
      <c s="823"/>
      <c s="823"/>
      <c s="823"/>
      <c s="823"/>
    </row>
    <row r="82" spans="1:22" ht="20.1" customHeight="1">
      <c r="A82" s="131" t="s">
        <v>350</v>
      </c>
      <c s="131"/>
      <c s="131"/>
      <c s="131"/>
      <c s="131"/>
      <c s="131"/>
      <c s="131"/>
      <c s="131"/>
      <c s="131"/>
      <c s="131"/>
      <c s="131"/>
      <c s="131"/>
      <c s="131"/>
      <c s="103" t="s">
        <v>290</v>
      </c>
      <c s="131"/>
      <c s="131"/>
      <c s="131"/>
      <c s="131"/>
      <c s="131"/>
      <c s="131"/>
      <c s="131"/>
      <c s="131"/>
    </row>
    <row r="83" spans="1:22" ht="20.1" customHeight="1">
      <c r="A83" s="131"/>
      <c s="824" t="s">
        <v>295</v>
      </c>
      <c s="824"/>
      <c s="824"/>
      <c s="824"/>
      <c s="825" t="str">
        <f>IFERROR(IF($AB$4&gt;=1,E63,""),"")</f>
        <v/>
      </c>
      <c s="825"/>
      <c s="825"/>
      <c s="825"/>
      <c s="825"/>
      <c s="825"/>
      <c s="825"/>
      <c s="825"/>
      <c s="825"/>
      <c s="823" t="s">
        <v>351</v>
      </c>
      <c s="823"/>
      <c s="823"/>
      <c s="823"/>
      <c s="823"/>
      <c s="823"/>
      <c s="823"/>
      <c s="823"/>
    </row>
    <row r="84" spans="1:22" ht="20.1" customHeight="1">
      <c r="A84" s="132"/>
      <c s="132"/>
      <c s="798" t="s">
        <v>352</v>
      </c>
      <c s="798"/>
      <c s="798"/>
      <c s="798"/>
      <c s="798"/>
      <c s="798"/>
      <c s="798"/>
      <c s="798"/>
      <c s="798"/>
      <c s="798"/>
      <c s="798"/>
      <c s="798"/>
      <c s="798"/>
      <c s="798"/>
      <c s="132"/>
      <c s="132"/>
      <c s="132"/>
      <c s="132"/>
      <c s="132"/>
      <c s="132"/>
    </row>
    <row r="85" spans="1:22" ht="20.1" customHeight="1">
      <c r="A85" s="132"/>
      <c s="132"/>
      <c s="132"/>
      <c s="132"/>
      <c s="132"/>
      <c s="132"/>
      <c s="132"/>
      <c s="132"/>
      <c s="132"/>
      <c s="132"/>
      <c s="132"/>
      <c s="132"/>
      <c s="132"/>
      <c s="132"/>
      <c s="132"/>
      <c s="132"/>
      <c s="132"/>
      <c s="132"/>
      <c s="132"/>
      <c s="132"/>
      <c s="132"/>
      <c s="132"/>
    </row>
    <row r="86" spans="1:22" ht="20.1" customHeight="1">
      <c r="A86" s="132"/>
      <c s="132"/>
      <c s="132"/>
      <c s="132"/>
      <c s="132"/>
      <c s="132"/>
      <c s="132"/>
      <c s="132"/>
      <c s="132"/>
      <c s="132"/>
      <c s="132"/>
      <c s="132"/>
      <c s="132"/>
      <c s="799" t="s">
        <v>314</v>
      </c>
      <c s="799"/>
      <c s="799"/>
      <c s="799"/>
      <c s="799"/>
      <c s="799"/>
      <c s="799"/>
      <c s="799"/>
      <c s="799"/>
    </row>
    <row r="87" spans="1:22" ht="15">
      <c r="A87" s="102"/>
      <c s="102"/>
      <c s="102"/>
      <c s="102"/>
      <c s="102"/>
      <c s="102"/>
      <c s="102"/>
      <c s="102"/>
      <c s="102"/>
      <c s="102"/>
      <c s="102"/>
      <c s="102"/>
      <c s="102"/>
      <c s="102"/>
      <c s="102"/>
      <c s="102"/>
      <c s="102"/>
      <c s="102"/>
      <c s="102"/>
      <c s="102"/>
      <c s="102"/>
      <c s="102"/>
    </row>
    <row r="88" spans="1:22" ht="15">
      <c r="A88" s="102"/>
      <c s="102"/>
      <c s="102"/>
      <c s="102"/>
      <c s="102"/>
      <c s="102"/>
      <c s="102"/>
      <c s="102"/>
      <c s="102"/>
      <c s="102"/>
      <c s="102"/>
      <c s="102"/>
      <c s="102"/>
      <c s="102"/>
      <c s="102"/>
      <c s="102"/>
      <c s="102"/>
      <c s="102"/>
      <c s="102"/>
      <c s="102"/>
      <c s="102"/>
      <c s="102"/>
    </row>
    <row r="89" spans="1:22" ht="15">
      <c r="A89" s="39"/>
      <c s="39"/>
      <c s="39"/>
      <c s="39"/>
      <c s="39"/>
      <c s="39"/>
      <c s="39"/>
      <c s="39"/>
      <c s="39"/>
      <c s="39"/>
      <c s="39"/>
      <c s="39"/>
      <c s="39"/>
      <c s="39"/>
      <c s="39"/>
      <c s="39"/>
      <c s="39"/>
      <c s="39"/>
      <c s="39"/>
      <c s="39"/>
      <c s="39"/>
      <c s="39"/>
    </row>
    <row r="90" spans="1:22" ht="15">
      <c r="A90" s="39"/>
      <c s="39"/>
      <c s="39"/>
      <c s="39"/>
      <c s="39"/>
      <c s="39"/>
      <c s="39"/>
      <c s="39"/>
      <c s="39"/>
      <c s="39"/>
      <c s="39"/>
      <c s="39"/>
      <c s="39"/>
      <c s="39"/>
      <c s="39"/>
      <c s="39"/>
      <c s="39"/>
      <c s="39"/>
      <c s="39"/>
      <c s="39"/>
      <c s="39"/>
      <c s="39"/>
    </row>
    <row r="91" spans="1:22" ht="15">
      <c r="A91" s="39"/>
      <c s="39"/>
      <c s="39"/>
      <c s="39"/>
      <c s="39"/>
      <c s="39"/>
      <c s="39"/>
      <c s="39"/>
      <c s="39"/>
      <c s="39"/>
      <c s="39"/>
      <c s="39"/>
      <c s="39"/>
      <c s="39"/>
      <c s="39"/>
      <c s="39"/>
      <c s="39"/>
      <c s="39"/>
      <c s="39"/>
      <c s="39"/>
      <c s="39"/>
      <c s="39"/>
    </row>
    <row r="92" spans="1:22" ht="15">
      <c r="A92" s="39"/>
      <c s="39"/>
      <c s="39"/>
      <c s="39"/>
      <c s="39"/>
      <c s="39"/>
      <c s="39"/>
      <c s="39"/>
      <c s="39"/>
      <c s="39"/>
      <c s="39"/>
      <c s="39"/>
      <c s="39"/>
      <c s="39"/>
      <c s="39"/>
      <c s="39"/>
      <c s="39"/>
      <c s="39"/>
      <c s="39"/>
      <c s="39"/>
      <c s="39"/>
      <c s="39"/>
    </row>
    <row r="93" spans="1:22" ht="15">
      <c r="A93" s="39"/>
      <c s="39"/>
      <c s="39"/>
      <c s="39"/>
      <c s="39"/>
      <c s="39"/>
      <c s="39"/>
      <c s="39"/>
      <c s="39"/>
      <c s="39"/>
      <c s="39"/>
      <c s="39"/>
      <c s="39"/>
      <c s="39"/>
      <c s="39"/>
      <c s="39"/>
      <c s="39"/>
      <c s="39"/>
      <c s="39"/>
      <c s="39"/>
      <c s="39"/>
      <c s="39"/>
    </row>
    <row r="94" spans="1:22" ht="15">
      <c r="A94" s="39"/>
      <c s="39"/>
      <c s="39"/>
      <c s="39"/>
      <c s="39"/>
      <c s="39"/>
      <c s="39"/>
      <c s="39"/>
      <c s="39"/>
      <c s="39"/>
      <c s="39"/>
      <c s="39"/>
      <c s="39"/>
      <c s="39"/>
      <c s="39"/>
      <c s="39"/>
      <c s="39"/>
      <c s="39"/>
      <c s="39"/>
      <c s="39"/>
      <c s="39"/>
      <c s="39"/>
    </row>
    <row r="95" spans="1:22" ht="15">
      <c r="A95" s="39"/>
      <c s="39"/>
      <c s="39"/>
      <c s="39"/>
      <c s="39"/>
      <c s="39"/>
      <c s="39"/>
      <c s="39"/>
      <c s="39"/>
      <c s="39"/>
      <c s="39"/>
      <c s="39"/>
      <c s="39"/>
      <c s="39"/>
      <c s="39"/>
      <c s="39"/>
      <c s="39"/>
      <c s="39"/>
      <c s="39"/>
      <c s="39"/>
      <c s="39"/>
      <c s="39"/>
    </row>
    <row r="96" spans="1:22" ht="15">
      <c r="A96" s="39"/>
      <c s="39"/>
      <c s="39"/>
      <c s="39"/>
      <c s="39"/>
      <c s="39"/>
      <c s="39"/>
      <c s="39"/>
      <c s="39"/>
      <c s="39"/>
      <c s="39"/>
      <c s="39"/>
      <c s="39"/>
      <c s="39"/>
      <c s="39"/>
      <c s="39"/>
      <c s="39"/>
      <c s="39"/>
      <c s="39"/>
      <c s="39"/>
      <c s="39"/>
      <c s="39"/>
    </row>
    <row r="97" spans="1:22" ht="15">
      <c r="A97" s="39"/>
      <c s="39"/>
      <c s="39"/>
      <c s="39"/>
      <c s="39"/>
      <c s="39"/>
      <c s="39"/>
      <c s="39"/>
      <c s="39"/>
      <c s="39"/>
      <c s="39"/>
      <c s="39"/>
      <c s="39"/>
      <c s="39"/>
      <c s="39"/>
      <c s="39"/>
      <c s="39"/>
      <c s="39"/>
      <c s="39"/>
      <c s="39"/>
      <c s="39"/>
      <c s="39"/>
    </row>
    <row r="98" ht="15"/>
    <row r="99" ht="15"/>
    <row r="100" ht="15"/>
    <row r="101" ht="15"/>
    <row r="102" ht="15"/>
    <row r="103" ht="15"/>
    <row r="104" ht="15"/>
    <row r="105" ht="15"/>
    <row r="106" ht="15"/>
    <row r="107" ht="15"/>
    <row r="108" ht="15"/>
    <row r="109" ht="15"/>
    <row r="110" ht="15"/>
    <row r="111" ht="15"/>
    <row r="112" ht="15"/>
    <row r="113" ht="15"/>
    <row r="114" ht="15"/>
    <row r="115" ht="15"/>
    <row r="116" ht="15"/>
    <row r="117" ht="15"/>
    <row r="118" ht="15"/>
    <row r="119" ht="15"/>
    <row r="120" ht="15"/>
    <row r="121" ht="15"/>
    <row r="122" ht="15"/>
    <row r="123" ht="15"/>
    <row r="124" ht="15"/>
    <row r="125" ht="15"/>
    <row r="126" ht="15"/>
    <row r="127" ht="15"/>
    <row r="128" ht="15"/>
    <row r="129" ht="15"/>
    <row r="130" ht="15"/>
    <row r="131" ht="15"/>
    <row r="132" ht="15"/>
    <row r="133" ht="15"/>
    <row r="134" ht="15"/>
    <row r="135" ht="15"/>
    <row r="136" ht="15"/>
    <row r="137" ht="15"/>
    <row r="138" ht="15"/>
    <row r="139" ht="15"/>
    <row r="140" ht="15"/>
    <row r="141" ht="15"/>
    <row r="142" ht="15"/>
    <row r="143" ht="15"/>
    <row r="144" ht="15"/>
    <row r="145" ht="15"/>
    <row r="146" ht="15"/>
    <row r="147" ht="15"/>
    <row r="148" ht="15"/>
    <row r="149" ht="15"/>
    <row r="150" ht="15"/>
    <row r="151" ht="15"/>
    <row r="152" ht="15"/>
    <row r="153" ht="15"/>
    <row r="154" ht="15"/>
    <row r="155" ht="15"/>
    <row r="156" ht="15"/>
    <row r="157" ht="15"/>
    <row r="158" ht="15"/>
    <row r="159" ht="15"/>
    <row r="160" ht="15"/>
    <row r="161" ht="15"/>
    <row r="162" ht="15"/>
    <row r="163" ht="15"/>
    <row r="164" ht="15"/>
    <row r="165" ht="15"/>
    <row r="166" ht="15"/>
    <row r="167" ht="15"/>
    <row r="168" ht="15"/>
    <row r="169" ht="15"/>
    <row r="170" ht="15"/>
    <row r="171" ht="15"/>
    <row r="172" ht="15"/>
    <row r="173" ht="15"/>
    <row r="174" ht="15"/>
    <row r="175" ht="15"/>
    <row r="176" ht="15"/>
    <row r="177" ht="15"/>
    <row r="178" ht="15"/>
    <row r="179" ht="15"/>
    <row r="180" ht="15"/>
    <row r="181" ht="15"/>
    <row r="182" ht="15"/>
    <row r="183" ht="15"/>
    <row r="184" ht="15"/>
    <row r="185" ht="15"/>
    <row r="186" ht="15"/>
    <row r="187" ht="15"/>
    <row r="188" ht="15"/>
    <row r="189" ht="15"/>
    <row r="190" ht="15"/>
    <row r="191" ht="15"/>
    <row r="192" ht="15"/>
    <row r="193" ht="15"/>
    <row r="194" ht="15"/>
    <row r="195" ht="15"/>
    <row r="196" ht="15"/>
    <row r="197" ht="15"/>
    <row r="198" ht="15"/>
    <row r="199" ht="15"/>
    <row r="200" ht="15"/>
    <row r="201" ht="15"/>
    <row r="202" ht="15"/>
    <row r="203" ht="15"/>
    <row r="204" ht="15"/>
    <row r="205" ht="15"/>
    <row r="206" ht="15"/>
    <row r="207" ht="15"/>
    <row r="208" ht="15"/>
    <row r="209" ht="15"/>
    <row r="210" ht="15"/>
    <row r="211" ht="15"/>
    <row r="212" ht="15"/>
    <row r="213" ht="15"/>
    <row r="214" ht="15"/>
    <row r="215" ht="15"/>
    <row r="216" ht="15"/>
    <row r="217" ht="15"/>
    <row r="218" ht="15"/>
    <row r="219" ht="15"/>
    <row r="220" ht="15"/>
    <row r="221" ht="15"/>
    <row r="222" ht="15"/>
    <row r="223" ht="15"/>
    <row r="224" ht="15"/>
    <row r="225" ht="15"/>
    <row r="226" ht="15"/>
    <row r="227" ht="15"/>
    <row r="228" ht="15"/>
    <row r="229" ht="15"/>
    <row r="230" ht="15"/>
    <row r="231" ht="15"/>
    <row r="232" ht="15"/>
    <row r="233" ht="15"/>
    <row r="234" ht="15"/>
    <row r="235" ht="15"/>
    <row r="236" ht="15"/>
    <row r="237" ht="15"/>
    <row r="238" ht="15"/>
    <row r="239" ht="15"/>
    <row r="240" ht="15"/>
    <row r="241" ht="15"/>
    <row r="242" ht="15"/>
    <row r="243" ht="15"/>
    <row r="244" ht="15"/>
    <row r="245" ht="15"/>
    <row r="246" ht="15"/>
    <row r="247" ht="15"/>
    <row r="248" ht="15"/>
    <row r="249" ht="15"/>
    <row r="250" ht="15"/>
    <row r="251" ht="15"/>
    <row r="252" ht="15"/>
    <row r="253" ht="15"/>
    <row r="254" ht="15"/>
    <row r="255" ht="15"/>
    <row r="256" ht="15"/>
    <row r="257" ht="15"/>
    <row r="258" ht="15"/>
    <row r="259" ht="15"/>
    <row r="260" ht="15"/>
    <row r="261" ht="15"/>
    <row r="262" ht="15"/>
    <row r="263" ht="15"/>
    <row r="264" ht="15"/>
    <row r="265" ht="15"/>
    <row r="266" ht="15"/>
    <row r="267" ht="15"/>
    <row r="268" ht="15"/>
    <row r="269" ht="15"/>
    <row r="270" ht="15"/>
    <row r="271" ht="15"/>
    <row r="272" ht="15"/>
    <row r="273" ht="15"/>
    <row r="274" ht="15"/>
    <row r="275" ht="15"/>
    <row r="276" ht="15"/>
    <row r="277" ht="15"/>
    <row r="278" ht="15"/>
    <row r="279" ht="15"/>
    <row r="280" ht="15"/>
    <row r="281" ht="15"/>
    <row r="282" ht="15"/>
    <row r="283" ht="15"/>
    <row r="284" ht="15"/>
    <row r="285" ht="15"/>
    <row r="286" ht="15"/>
    <row r="287" ht="15"/>
    <row r="288" ht="15"/>
    <row r="289" ht="15"/>
    <row r="290" ht="15"/>
    <row r="291" ht="15"/>
    <row r="292" ht="15"/>
    <row r="293" ht="15"/>
    <row r="294" ht="15"/>
    <row r="295" ht="15"/>
    <row r="296" ht="15"/>
    <row r="297" ht="15"/>
    <row r="298" ht="15"/>
    <row r="299" ht="15"/>
    <row r="300" ht="15"/>
    <row r="301" ht="15"/>
    <row r="302" ht="15"/>
    <row r="303" ht="15"/>
    <row r="304" ht="15"/>
    <row r="305" ht="15"/>
    <row r="306" ht="15"/>
    <row r="307" ht="15"/>
    <row r="308" ht="15"/>
    <row r="309" ht="15"/>
    <row r="310" ht="15"/>
    <row r="311" ht="15"/>
    <row r="312" ht="15"/>
    <row r="313" ht="15"/>
    <row r="314" ht="15"/>
    <row r="315" ht="15"/>
    <row r="316" ht="15"/>
    <row r="317" ht="15"/>
    <row r="318" ht="15"/>
    <row r="319" ht="15"/>
    <row r="320" ht="15"/>
    <row r="321" ht="15"/>
    <row r="322" ht="15"/>
    <row r="323" ht="15"/>
    <row r="324" ht="15"/>
    <row r="325" ht="15"/>
    <row r="326" ht="15"/>
    <row r="327" ht="15"/>
    <row r="328" ht="15"/>
    <row r="329" ht="15"/>
    <row r="330" ht="15"/>
    <row r="331" ht="15"/>
    <row r="332" ht="15"/>
    <row r="333" ht="15"/>
    <row r="334" ht="15"/>
    <row r="335" ht="15"/>
    <row r="336" ht="15"/>
    <row r="337" ht="15"/>
    <row r="338" ht="15"/>
    <row r="339" ht="15"/>
    <row r="340" ht="15"/>
    <row r="341" ht="15"/>
    <row r="342" ht="15"/>
    <row r="343" ht="15"/>
    <row r="344" ht="15"/>
    <row r="345" ht="15"/>
    <row r="346" ht="15"/>
    <row r="347" ht="15"/>
    <row r="348" ht="15"/>
    <row r="349" ht="15"/>
    <row r="350" ht="15"/>
    <row r="351" ht="15"/>
    <row r="352" ht="15"/>
    <row r="353" ht="15"/>
    <row r="354" ht="15"/>
    <row r="355" ht="15"/>
    <row r="356" ht="15"/>
    <row r="357" ht="15"/>
    <row r="358" ht="15"/>
    <row r="359" ht="15"/>
    <row r="360" ht="15"/>
    <row r="361" ht="15"/>
    <row r="362" ht="15"/>
    <row r="363" ht="15"/>
    <row r="364" ht="15"/>
    <row r="365" ht="15"/>
    <row r="366" ht="15"/>
    <row r="367" ht="15"/>
    <row r="368" ht="15"/>
    <row r="369" ht="15"/>
    <row r="370" ht="15"/>
    <row r="371" ht="15"/>
    <row r="372" ht="15"/>
    <row r="373" ht="15"/>
    <row r="374" ht="15"/>
    <row r="375" ht="15"/>
    <row r="376" ht="15"/>
    <row r="377" ht="15"/>
    <row r="378" ht="15"/>
    <row r="379" ht="15"/>
    <row r="380" ht="15"/>
    <row r="381" ht="15"/>
    <row r="382" ht="15"/>
    <row r="383" ht="15"/>
    <row r="384" ht="15"/>
    <row r="385" ht="15"/>
    <row r="386" ht="15"/>
    <row r="387" ht="15"/>
    <row r="388" ht="15"/>
    <row r="389" ht="15"/>
    <row r="390" ht="15"/>
    <row r="391" ht="15"/>
    <row r="392" ht="15"/>
    <row r="393" ht="15"/>
    <row r="394" ht="15"/>
    <row r="395" ht="15"/>
    <row r="396" ht="15"/>
    <row r="397" ht="15"/>
    <row r="398" ht="15"/>
    <row r="399" ht="15"/>
    <row r="400" ht="15"/>
    <row r="401" ht="15"/>
    <row r="402" ht="15"/>
    <row r="403" ht="15"/>
    <row r="404" ht="15"/>
    <row r="405" ht="15"/>
    <row r="406" ht="15"/>
    <row r="407" ht="15"/>
    <row r="408" ht="15"/>
    <row r="409" ht="15"/>
    <row r="410" ht="15"/>
    <row r="411" ht="15"/>
    <row r="412" ht="15"/>
    <row r="413" ht="15"/>
    <row r="414" ht="15"/>
    <row r="415" ht="15"/>
    <row r="416" ht="15"/>
    <row r="417" ht="15"/>
    <row r="418" ht="15"/>
    <row r="419" ht="15"/>
    <row r="420" ht="15"/>
    <row r="421" ht="15"/>
    <row r="422" ht="15"/>
    <row r="423" ht="15"/>
    <row r="424" ht="15"/>
    <row r="425" ht="15"/>
    <row r="426" ht="15"/>
    <row r="427" ht="15"/>
    <row r="428" ht="15"/>
    <row r="429" ht="15"/>
    <row r="430" ht="15"/>
    <row r="431" ht="15"/>
    <row r="432" ht="15"/>
    <row r="433" ht="15"/>
    <row r="434" ht="15"/>
    <row r="435" ht="15"/>
    <row r="436" ht="15"/>
    <row r="437" ht="15"/>
    <row r="438" ht="15"/>
    <row r="439" ht="15"/>
    <row r="440" ht="15"/>
    <row r="441" ht="15"/>
    <row r="442" ht="15"/>
    <row r="443" ht="15"/>
    <row r="444" ht="15"/>
    <row r="445" ht="15"/>
    <row r="446" ht="15"/>
    <row r="447" ht="15"/>
    <row r="448" ht="15"/>
    <row r="449" ht="15"/>
    <row r="450" ht="15"/>
    <row r="451" ht="15"/>
    <row r="452" ht="15"/>
    <row r="453" ht="15"/>
    <row r="454" ht="15"/>
    <row r="455" ht="15"/>
    <row r="456" ht="15"/>
    <row r="457" ht="15"/>
    <row r="458" ht="15"/>
    <row r="459" ht="15"/>
    <row r="460" ht="15"/>
    <row r="461" ht="15"/>
    <row r="462" ht="15"/>
    <row r="463" ht="15"/>
    <row r="464" ht="15"/>
    <row r="465" ht="15"/>
    <row r="466" ht="15"/>
    <row r="467" ht="15"/>
    <row r="468" ht="15"/>
    <row r="469" ht="15"/>
    <row r="470" ht="15"/>
    <row r="471" ht="15"/>
    <row r="472" ht="15"/>
    <row r="473" ht="15"/>
    <row r="474" ht="15"/>
    <row r="475" ht="15"/>
    <row r="476" ht="15"/>
    <row r="477" ht="15"/>
    <row r="478" ht="15"/>
    <row r="479" ht="15"/>
    <row r="480" ht="15"/>
    <row r="481" ht="15"/>
    <row r="482" ht="15"/>
    <row r="483" ht="15"/>
    <row r="484" ht="15"/>
    <row r="485" ht="15"/>
    <row r="486" ht="15"/>
    <row r="487" ht="15"/>
    <row r="488" ht="15"/>
    <row r="489" ht="15"/>
    <row r="490" ht="15"/>
    <row r="491" ht="15"/>
    <row r="492" ht="15"/>
    <row r="493" ht="15"/>
    <row r="494" ht="15"/>
    <row r="495" ht="15"/>
    <row r="496" ht="15"/>
    <row r="497" ht="15"/>
    <row r="498" ht="15"/>
    <row r="499" ht="15"/>
    <row r="500" ht="15"/>
    <row r="501" ht="15"/>
    <row r="502" ht="15"/>
    <row r="503" ht="15"/>
    <row r="504" ht="15"/>
    <row r="505" ht="15"/>
    <row r="506" ht="15"/>
    <row r="507" ht="15"/>
    <row r="508" ht="15"/>
    <row r="509" ht="15"/>
    <row r="510" ht="15"/>
    <row r="511" ht="15"/>
    <row r="512" ht="15"/>
    <row r="513" ht="15"/>
    <row r="514" ht="15"/>
    <row r="515" ht="15"/>
    <row r="516" ht="15"/>
    <row r="517" ht="15"/>
    <row r="518" ht="15"/>
    <row r="519" ht="15"/>
    <row r="520" ht="15"/>
    <row r="521" ht="15"/>
    <row r="522" ht="15"/>
    <row r="523" ht="15"/>
    <row r="524" ht="15"/>
    <row r="525" ht="15"/>
    <row r="526" ht="15"/>
    <row r="527" ht="15"/>
    <row r="528" ht="15"/>
    <row r="529" ht="15"/>
    <row r="530" ht="15"/>
    <row r="531" ht="15"/>
    <row r="532" ht="15"/>
    <row r="533" ht="15"/>
    <row r="534" ht="15"/>
    <row r="535" ht="15"/>
    <row r="536" ht="15"/>
    <row r="537" ht="15"/>
    <row r="538" ht="15"/>
    <row r="539" ht="15"/>
    <row r="540" ht="15"/>
    <row r="541" ht="15"/>
    <row r="542" ht="15"/>
    <row r="543" ht="15"/>
    <row r="544" ht="15"/>
    <row r="545" ht="15"/>
    <row r="546" ht="15"/>
    <row r="547" ht="15"/>
    <row r="548" ht="15"/>
    <row r="549" ht="15"/>
    <row r="550" ht="15"/>
    <row r="551" ht="15"/>
    <row r="552" ht="15"/>
    <row r="553" ht="15"/>
    <row r="554" ht="15"/>
    <row r="555" ht="15"/>
    <row r="556" ht="15"/>
    <row r="557" ht="15"/>
    <row r="558" ht="15"/>
    <row r="559" ht="15"/>
    <row r="560" ht="15"/>
    <row r="561" ht="15"/>
    <row r="562" ht="15"/>
    <row r="563" ht="15"/>
    <row r="564" ht="15"/>
    <row r="565" ht="15"/>
    <row r="566" ht="15"/>
    <row r="567" ht="15"/>
    <row r="568" ht="15"/>
    <row r="569" ht="15"/>
    <row r="570" ht="15"/>
    <row r="571" ht="15"/>
    <row r="572" ht="15"/>
    <row r="573" ht="15"/>
    <row r="574" ht="15"/>
    <row r="575" ht="15"/>
    <row r="576" ht="15"/>
    <row r="577" ht="15"/>
    <row r="578" ht="15"/>
    <row r="579" ht="15"/>
    <row r="580" ht="15"/>
    <row r="581" ht="15"/>
    <row r="582" ht="15"/>
    <row r="583" ht="15"/>
    <row r="584" ht="15"/>
    <row r="585" ht="15"/>
    <row r="586" ht="15"/>
    <row r="587" ht="15"/>
    <row r="588" ht="15"/>
    <row r="589" ht="15"/>
    <row r="590" ht="15"/>
    <row r="591" ht="15"/>
    <row r="592" ht="15"/>
    <row r="593" ht="15"/>
    <row r="594" ht="15"/>
    <row r="595" ht="15"/>
    <row r="596" ht="15"/>
    <row r="597" ht="15"/>
    <row r="598" ht="15"/>
    <row r="599" ht="15"/>
    <row r="600" ht="15"/>
    <row r="601" ht="15"/>
    <row r="602" ht="15"/>
    <row r="603" ht="15"/>
    <row r="604" ht="15"/>
    <row r="605" ht="15"/>
    <row r="606" ht="15"/>
    <row r="607" ht="15"/>
    <row r="608" ht="15"/>
    <row r="609" ht="15"/>
    <row r="610" ht="15"/>
    <row r="611" ht="15"/>
    <row r="612" ht="15"/>
    <row r="613" ht="15"/>
    <row r="614" ht="15"/>
    <row r="615" ht="15"/>
    <row r="616" ht="15"/>
    <row r="617" ht="15"/>
    <row r="618" ht="15"/>
    <row r="619" ht="15"/>
    <row r="620" ht="15"/>
    <row r="621" ht="15"/>
    <row r="622" ht="15"/>
    <row r="623" ht="15"/>
    <row r="624" ht="15"/>
    <row r="625" ht="15"/>
    <row r="626" ht="15"/>
    <row r="627" ht="15"/>
    <row r="628" ht="15"/>
    <row r="629" ht="15"/>
    <row r="630" ht="15"/>
    <row r="631" ht="15"/>
    <row r="632" ht="15"/>
    <row r="633" ht="15"/>
    <row r="634" ht="15"/>
    <row r="635" ht="15"/>
    <row r="636" ht="15"/>
    <row r="637" ht="15"/>
    <row r="638" ht="15"/>
    <row r="639" ht="15"/>
    <row r="640" ht="15"/>
    <row r="641" ht="15"/>
    <row r="642" ht="15"/>
    <row r="643" ht="15"/>
    <row r="644" ht="15"/>
    <row r="645" ht="15"/>
    <row r="646" ht="15"/>
    <row r="647" ht="15"/>
    <row r="648" ht="15"/>
    <row r="649" ht="15"/>
    <row r="650" ht="15"/>
    <row r="651" ht="15"/>
    <row r="652" ht="15"/>
    <row r="653" ht="15"/>
    <row r="654" ht="15"/>
    <row r="655" ht="15"/>
    <row r="656" ht="15"/>
    <row r="657" ht="15"/>
    <row r="658" ht="15"/>
    <row r="659" ht="15"/>
    <row r="660" ht="15"/>
    <row r="661" ht="15"/>
    <row r="662" ht="15"/>
    <row r="663" ht="15"/>
    <row r="664" ht="15"/>
    <row r="665" ht="15"/>
    <row r="666" ht="15"/>
    <row r="667" ht="15"/>
    <row r="668" ht="15"/>
    <row r="669" ht="15"/>
    <row r="670" ht="15"/>
    <row r="671" ht="15"/>
    <row r="672" ht="15"/>
    <row r="673" ht="15"/>
    <row r="674" ht="15"/>
    <row r="675" ht="15"/>
    <row r="676" ht="15"/>
    <row r="677" ht="15"/>
    <row r="678" ht="15"/>
    <row r="679" ht="15"/>
    <row r="680" ht="15"/>
    <row r="681" ht="15"/>
    <row r="682" ht="15"/>
    <row r="683" ht="15"/>
    <row r="684" ht="15"/>
    <row r="685" ht="15"/>
    <row r="686" ht="15"/>
    <row r="687" ht="15"/>
    <row r="688" ht="15"/>
    <row r="689" ht="15"/>
    <row r="690" ht="15"/>
    <row r="691" ht="15"/>
    <row r="692" ht="15"/>
    <row r="693" ht="15"/>
    <row r="694" ht="15"/>
    <row r="695" ht="15"/>
    <row r="696" ht="15"/>
    <row r="697" ht="15"/>
    <row r="698" ht="15"/>
    <row r="699" ht="15"/>
    <row r="700" ht="15"/>
    <row r="701" ht="15"/>
    <row r="702" ht="15"/>
    <row r="703" ht="15"/>
    <row r="704" ht="15"/>
    <row r="705" ht="15"/>
    <row r="706" ht="15"/>
    <row r="707" ht="15"/>
    <row r="708" ht="15"/>
    <row r="709" ht="15"/>
    <row r="710" ht="15"/>
    <row r="711" ht="15"/>
    <row r="712" ht="15"/>
    <row r="713" ht="15"/>
    <row r="714" ht="15"/>
    <row r="715" ht="15"/>
    <row r="716" ht="15"/>
    <row r="717" ht="15"/>
    <row r="718" ht="15"/>
    <row r="719" ht="15"/>
    <row r="720" ht="15"/>
    <row r="721" ht="15"/>
    <row r="722" ht="15"/>
    <row r="723" ht="15"/>
    <row r="724" ht="15"/>
    <row r="725" ht="15"/>
    <row r="726" ht="15"/>
    <row r="727" ht="15"/>
    <row r="728" ht="15"/>
    <row r="729" ht="15"/>
    <row r="730" ht="15"/>
    <row r="731" ht="15"/>
    <row r="732" ht="15"/>
    <row r="733" ht="15"/>
    <row r="734" ht="15"/>
    <row r="735" ht="15"/>
    <row r="736" ht="15"/>
    <row r="737" ht="15"/>
    <row r="738" ht="15"/>
    <row r="739" ht="15"/>
    <row r="740" ht="15"/>
    <row r="741" ht="15"/>
    <row r="742" ht="15"/>
    <row r="743" ht="15"/>
    <row r="744" ht="15"/>
    <row r="745" ht="15"/>
    <row r="746" ht="15"/>
    <row r="747" ht="15"/>
    <row r="748" ht="15"/>
    <row r="749" ht="15"/>
    <row r="750" ht="15"/>
    <row r="751" ht="15"/>
    <row r="752" ht="15"/>
    <row r="753" ht="15"/>
    <row r="754" ht="15"/>
    <row r="755" ht="15"/>
    <row r="756" ht="15"/>
    <row r="757" ht="15"/>
    <row r="758" ht="15"/>
    <row r="759" ht="15"/>
    <row r="760" ht="15"/>
    <row r="761" ht="15"/>
    <row r="762" ht="15"/>
    <row r="763" ht="15"/>
    <row r="764" ht="15"/>
    <row r="765" ht="15"/>
    <row r="766" ht="15"/>
    <row r="767" ht="15"/>
    <row r="768" ht="15"/>
    <row r="769" ht="15"/>
    <row r="770" ht="15"/>
    <row r="771" ht="15"/>
    <row r="772" ht="15"/>
    <row r="773" ht="15"/>
    <row r="774" ht="15"/>
    <row r="775" ht="15"/>
    <row r="776" ht="15"/>
    <row r="777" ht="15"/>
    <row r="778" ht="15"/>
    <row r="779" ht="15"/>
    <row r="780" ht="15"/>
    <row r="781" ht="15"/>
    <row r="782" ht="15"/>
    <row r="783" ht="15"/>
    <row r="784" ht="15"/>
    <row r="785" ht="15"/>
    <row r="786" ht="15"/>
    <row r="787" ht="15"/>
    <row r="788" ht="15"/>
    <row r="789" ht="15"/>
    <row r="790" ht="15"/>
    <row r="791" ht="15"/>
    <row r="792" ht="15"/>
    <row r="793" ht="15"/>
    <row r="794" ht="15"/>
    <row r="795" ht="15"/>
    <row r="796" ht="15"/>
    <row r="797" ht="15"/>
    <row r="798" ht="15"/>
    <row r="799" ht="15"/>
    <row r="800" ht="15"/>
    <row r="801" ht="15"/>
    <row r="802" ht="15"/>
    <row r="803" ht="15"/>
    <row r="804" ht="15"/>
    <row r="805" ht="15"/>
    <row r="806" ht="15"/>
    <row r="807" ht="15"/>
    <row r="808" ht="15"/>
    <row r="809" ht="15"/>
    <row r="810" ht="15"/>
    <row r="811" ht="15"/>
    <row r="812" ht="15"/>
    <row r="813" ht="15"/>
    <row r="814" ht="15"/>
    <row r="815" ht="15"/>
    <row r="816" ht="15"/>
    <row r="817" ht="15"/>
    <row r="818" ht="15"/>
    <row r="819" ht="15"/>
    <row r="820" ht="15"/>
    <row r="821" ht="15"/>
    <row r="822" ht="15"/>
    <row r="823" ht="15"/>
    <row r="824" ht="15"/>
    <row r="825" ht="15"/>
    <row r="826" ht="15"/>
    <row r="827" ht="15"/>
    <row r="828" ht="15"/>
    <row r="829" ht="15"/>
    <row r="830" ht="15"/>
    <row r="831" ht="15"/>
    <row r="832" ht="15"/>
    <row r="833" ht="15"/>
    <row r="834" ht="15"/>
    <row r="835" ht="15"/>
    <row r="836" ht="15"/>
    <row r="837" ht="15"/>
    <row r="838" ht="15"/>
    <row r="839" ht="15"/>
    <row r="840" ht="15"/>
    <row r="841" ht="15"/>
    <row r="842" ht="15"/>
    <row r="843" ht="15"/>
    <row r="844" ht="15"/>
    <row r="845" ht="15"/>
    <row r="846" ht="15"/>
    <row r="847" ht="15"/>
    <row r="848" ht="15"/>
    <row r="849" ht="15"/>
    <row r="850" ht="15"/>
    <row r="851" ht="15"/>
    <row r="852" ht="15"/>
    <row r="853" ht="15"/>
    <row r="854" ht="15"/>
    <row r="855" ht="15"/>
    <row r="856" ht="15"/>
    <row r="857" ht="15"/>
    <row r="858" ht="15"/>
    <row r="859" ht="15"/>
    <row r="860" ht="15"/>
    <row r="861" ht="15"/>
    <row r="862" ht="15"/>
    <row r="863" ht="15"/>
    <row r="864" ht="15"/>
    <row r="865" ht="15"/>
    <row r="866" ht="15"/>
    <row r="867" ht="15"/>
    <row r="868" ht="15"/>
    <row r="869" ht="15"/>
    <row r="870" ht="15"/>
    <row r="871" ht="15"/>
    <row r="872" ht="15"/>
    <row r="873" ht="15"/>
    <row r="874" ht="15"/>
    <row r="875" ht="15"/>
    <row r="876" ht="15"/>
    <row r="877" ht="15"/>
    <row r="878" ht="15"/>
    <row r="879" ht="15"/>
    <row r="880" ht="15"/>
    <row r="881" ht="15"/>
    <row r="882" ht="15"/>
    <row r="883" ht="15"/>
    <row r="884" ht="15"/>
    <row r="885" ht="15"/>
    <row r="886" ht="15"/>
    <row r="887" ht="15"/>
    <row r="888" ht="15"/>
    <row r="889" ht="15"/>
    <row r="890" ht="15"/>
    <row r="891" ht="15"/>
    <row r="892" ht="15"/>
    <row r="893" ht="15"/>
    <row r="894" ht="15"/>
    <row r="895" ht="15"/>
    <row r="896" ht="15"/>
    <row r="897" ht="15"/>
    <row r="898" ht="15"/>
    <row r="899" ht="15"/>
    <row r="900" ht="15"/>
    <row r="901" ht="15"/>
    <row r="902" ht="15"/>
    <row r="903" ht="15"/>
    <row r="904" ht="15"/>
    <row r="905" ht="15"/>
    <row r="906" ht="15"/>
    <row r="907" ht="15"/>
    <row r="908" ht="15"/>
    <row r="909" ht="15"/>
    <row r="910" ht="15"/>
    <row r="911" ht="15"/>
    <row r="912" ht="15"/>
    <row r="913" ht="15"/>
    <row r="914" ht="15"/>
    <row r="915" ht="15"/>
    <row r="916" ht="15"/>
    <row r="917" ht="15"/>
    <row r="918" ht="15"/>
    <row r="919" ht="15"/>
    <row r="920" ht="15"/>
    <row r="921" ht="15"/>
    <row r="922" ht="15"/>
    <row r="923" ht="15"/>
    <row r="924" ht="15"/>
    <row r="925" ht="15"/>
    <row r="926" ht="15"/>
    <row r="927" ht="15"/>
    <row r="928" ht="15"/>
    <row r="929" ht="15"/>
    <row r="930" ht="15"/>
    <row r="931" ht="15"/>
    <row r="932" ht="15"/>
    <row r="933" ht="15"/>
    <row r="934" ht="15"/>
    <row r="935" ht="15"/>
    <row r="936" ht="15"/>
    <row r="937" ht="15"/>
    <row r="938" ht="15"/>
    <row r="939" ht="15"/>
    <row r="940" ht="15"/>
    <row r="941" ht="15"/>
    <row r="942" ht="15"/>
    <row r="943" ht="15"/>
    <row r="944" ht="15"/>
    <row r="945" ht="15"/>
    <row r="946" ht="15"/>
    <row r="947" ht="15"/>
    <row r="948" ht="15"/>
    <row r="949" ht="15"/>
    <row r="950" ht="15"/>
    <row r="951" ht="15"/>
    <row r="952" ht="15"/>
    <row r="953" ht="15"/>
    <row r="954" ht="15"/>
    <row r="955" ht="15"/>
    <row r="956" ht="15"/>
    <row r="957" ht="15"/>
    <row r="958" ht="15"/>
    <row r="959" ht="15"/>
    <row r="960" ht="15"/>
    <row r="961" ht="15"/>
    <row r="962" ht="15"/>
    <row r="963" ht="15"/>
    <row r="964" ht="15"/>
    <row r="965" ht="15"/>
    <row r="966" ht="15"/>
    <row r="967" ht="15"/>
    <row r="968" ht="15"/>
    <row r="969" ht="15"/>
    <row r="970" ht="15"/>
    <row r="971" ht="15"/>
    <row r="972" ht="15"/>
    <row r="973" ht="15"/>
    <row r="974" ht="15"/>
    <row r="975" ht="15"/>
    <row r="976" ht="15"/>
    <row r="977" ht="15"/>
    <row r="978" ht="15"/>
    <row r="979" ht="15"/>
    <row r="980" ht="15"/>
    <row r="981" ht="15"/>
    <row r="982" ht="15"/>
    <row r="983" ht="15"/>
    <row r="984" ht="15"/>
    <row r="985" ht="15"/>
    <row r="986" ht="15"/>
    <row r="987" ht="15"/>
    <row r="988" ht="15"/>
    <row r="989" ht="15"/>
    <row r="990" ht="15"/>
    <row r="991" ht="15"/>
    <row r="992" ht="15"/>
    <row r="993" ht="15"/>
    <row r="994" ht="15"/>
    <row r="995" ht="15"/>
    <row r="996" ht="15"/>
    <row r="997" ht="15"/>
    <row r="998" ht="15"/>
    <row r="999" ht="15"/>
    <row r="1000" ht="15"/>
    <row r="1001" ht="15"/>
    <row r="1002" ht="15"/>
    <row r="1003" ht="15"/>
    <row r="1004" ht="15"/>
    <row r="1005" ht="15"/>
    <row r="1006" ht="15"/>
    <row r="1007" ht="15"/>
    <row r="1008" ht="15"/>
    <row r="1009" ht="15"/>
    <row r="1010" ht="15"/>
  </sheetData>
  <sheetProtection password="CDA0" sheet="1" objects="1" scenarios="1"/>
  <mergeCells count="96">
    <mergeCell ref="D6:R6"/>
    <mergeCell ref="A7:U7"/>
    <mergeCell ref="A8:U8"/>
    <mergeCell ref="A9:U9"/>
    <mergeCell ref="C10:I10"/>
    <mergeCell ref="J10:O10"/>
    <mergeCell ref="P10:U10"/>
    <mergeCell ref="A12:S12"/>
    <mergeCell ref="A14:S14"/>
    <mergeCell ref="A16:S16"/>
    <mergeCell ref="A17:U17"/>
    <mergeCell ref="A18:U18"/>
    <mergeCell ref="B19:D19"/>
    <mergeCell ref="E19:U19"/>
    <mergeCell ref="B20:H20"/>
    <mergeCell ref="I20:U20"/>
    <mergeCell ref="B21:U21"/>
    <mergeCell ref="B22:D22"/>
    <mergeCell ref="M22:N22"/>
    <mergeCell ref="B23:U23"/>
    <mergeCell ref="B24:J24"/>
    <mergeCell ref="K24:V24"/>
    <mergeCell ref="A25:U25"/>
    <mergeCell ref="B26:D26"/>
    <mergeCell ref="E26:U26"/>
    <mergeCell ref="B27:H27"/>
    <mergeCell ref="I27:U27"/>
    <mergeCell ref="B28:U28"/>
    <mergeCell ref="B29:D29"/>
    <mergeCell ref="M29:N29"/>
    <mergeCell ref="B30:U30"/>
    <mergeCell ref="B31:J31"/>
    <mergeCell ref="K31:V31"/>
    <mergeCell ref="B32:V32"/>
    <mergeCell ref="A56:B56"/>
    <mergeCell ref="C56:H56"/>
    <mergeCell ref="A57:B57"/>
    <mergeCell ref="C57:H57"/>
    <mergeCell ref="O57:U57"/>
    <mergeCell ref="A58:V58"/>
    <mergeCell ref="A61:V61"/>
    <mergeCell ref="A62:V62"/>
    <mergeCell ref="B63:D63"/>
    <mergeCell ref="E63:L63"/>
    <mergeCell ref="N63:R63"/>
    <mergeCell ref="S63:V63"/>
    <mergeCell ref="A64:V64"/>
    <mergeCell ref="A65:V65"/>
    <mergeCell ref="A66:V66"/>
    <mergeCell ref="C67:F67"/>
    <mergeCell ref="C68:F68"/>
    <mergeCell ref="G68:M68"/>
    <mergeCell ref="N68:U68"/>
    <mergeCell ref="A69:V69"/>
    <mergeCell ref="A70:D70"/>
    <mergeCell ref="E70:M70"/>
    <mergeCell ref="N70:R70"/>
    <mergeCell ref="O71:R71"/>
    <mergeCell ref="A72:D72"/>
    <mergeCell ref="E72:R72"/>
    <mergeCell ref="A73:B73"/>
    <mergeCell ref="C73:R73"/>
    <mergeCell ref="A74:B74"/>
    <mergeCell ref="C74:K74"/>
    <mergeCell ref="L74:N74"/>
    <mergeCell ref="O74:V74"/>
    <mergeCell ref="F83:N83"/>
    <mergeCell ref="O83:V83"/>
    <mergeCell ref="A75:B75"/>
    <mergeCell ref="C75:J75"/>
    <mergeCell ref="K75:O75"/>
    <mergeCell ref="P75:V75"/>
    <mergeCell ref="A76:V76"/>
    <mergeCell ref="C84:P84"/>
    <mergeCell ref="N86:V86"/>
    <mergeCell ref="A21:A23"/>
    <mergeCell ref="A28:A30"/>
    <mergeCell ref="V1:V6"/>
    <mergeCell ref="V7:V8"/>
    <mergeCell ref="V9:V10"/>
    <mergeCell ref="V21:V23"/>
    <mergeCell ref="V28:V30"/>
    <mergeCell ref="S70:V73"/>
    <mergeCell ref="A59:V60"/>
    <mergeCell ref="B33:V34"/>
    <mergeCell ref="A52:V55"/>
    <mergeCell ref="A77:V77"/>
    <mergeCell ref="A81:V81"/>
    <mergeCell ref="B83:E83"/>
    <mergeCell ref="Z1:AF3"/>
    <mergeCell ref="I3:M4"/>
    <mergeCell ref="AB4:AD5"/>
    <mergeCell ref="A1:F5"/>
    <mergeCell ref="G1:O2"/>
    <mergeCell ref="N4:U4"/>
    <mergeCell ref="Q5:U5"/>
  </mergeCells>
  <conditionalFormatting sqref="I27:U27 I20:U20">
    <cfRule type="cellIs" priority="1" dxfId="0" operator="equal">
      <formula>0</formula>
    </cfRule>
  </conditionalFormatting>
  <dataValidations count="1">
    <dataValidation type="list" allowBlank="1" showInputMessage="1" showErrorMessage="1" sqref="AB4:AD5">
      <formula1>SNB</formula1>
    </dataValidation>
  </dataValidations>
  <pageMargins left="0" right="0" top="0" bottom="0" header="0" footer="0"/>
  <pageSetup orientation="portrait" paperSize="9" scale="98" r:id="rId2"/>
  <rowBreaks count="1" manualBreakCount="1">
    <brk id="51" max="23" man="1"/>
  </rowBreaks>
  <colBreaks count="1" manualBreakCount="1">
    <brk id="22" max="87" man="1"/>
  </colBreaks>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rgb="FF006600"/>
    <pageSetUpPr fitToPage="1"/>
  </sheetPr>
  <dimension ref="A1:AL1012"/>
  <sheetViews>
    <sheetView view="pageBreakPreview" zoomScaleNormal="100" zoomScaleSheetLayoutView="100" workbookViewId="0" topLeftCell="A1">
      <pane xSplit="9" ySplit="12" topLeftCell="Z13" activePane="bottomRight" state="frozen"/>
      <selection pane="topLeft" activeCell="A1" sqref="A1"/>
      <selection pane="bottomLeft" activeCell="A1" sqref="A1"/>
      <selection pane="topRight" activeCell="A1" sqref="A1"/>
      <selection pane="bottomRight" activeCell="AF17" sqref="AF17"/>
    </sheetView>
  </sheetViews>
  <sheetFormatPr defaultColWidth="0" defaultRowHeight="15" zeroHeight="1"/>
  <cols>
    <col min="1" max="1" width="9.42857142857143" style="15" hidden="1" customWidth="1"/>
    <col min="2" max="2" width="3.57142857142857" style="15" hidden="1" customWidth="1"/>
    <col min="3" max="3" width="4.42857142857143" style="15" hidden="1" customWidth="1"/>
    <col min="4" max="4" width="6" style="15" hidden="1" customWidth="1"/>
    <col min="5" max="5" width="2.57142857142857" style="15" hidden="1" customWidth="1"/>
    <col min="6" max="6" width="2.42857142857143" style="15" hidden="1" customWidth="1"/>
    <col min="7" max="7" width="4.42857142857143" style="15" customWidth="1"/>
    <col min="8" max="8" width="10.7142857142857" style="15" customWidth="1"/>
    <col min="9" max="9" width="17.8571428571429" style="17" customWidth="1"/>
    <col min="10" max="10" width="9.42857142857143" style="15" customWidth="1"/>
    <col min="11" max="11" width="6.42857142857143" style="15" customWidth="1"/>
    <col min="12" max="12" width="9.57142857142857" style="15" customWidth="1"/>
    <col min="13" max="13" width="15.1428571428571" style="15" customWidth="1"/>
    <col min="14" max="14" width="15.4285714285714" style="15" customWidth="1"/>
    <col min="15" max="15" width="7.57142857142857" style="15" customWidth="1"/>
    <col min="16" max="16" width="10" style="133" customWidth="1"/>
    <col min="17" max="17" width="18.2857142857143" style="17" customWidth="1"/>
    <col min="18" max="18" width="8.85714285714286" style="15" customWidth="1"/>
    <col min="19" max="19" width="14.7142857142857" style="15" customWidth="1"/>
    <col min="20" max="20" width="9.42857142857143" style="15" customWidth="1"/>
    <col min="21" max="21" width="11.2857142857143" style="15" customWidth="1"/>
    <col min="22" max="22" width="6.42857142857143" style="15" customWidth="1"/>
    <col min="23" max="23" width="6.28571428571429" style="15" customWidth="1"/>
    <col min="24" max="24" width="8" style="15" customWidth="1"/>
    <col min="25" max="25" width="4.57142857142857" style="15" customWidth="1"/>
    <col min="26" max="26" width="6.42857142857143" style="15" customWidth="1"/>
    <col min="27" max="27" width="18.2857142857143" style="134" customWidth="1"/>
    <col min="28" max="28" width="8.42857142857143" style="15" customWidth="1"/>
    <col min="29" max="29" width="7.14285714285714" style="15" customWidth="1"/>
    <col min="30" max="30" width="8.71428571428571" style="15" customWidth="1"/>
    <col min="31" max="31" width="5.28571428571429" style="15" customWidth="1"/>
    <col min="32" max="32" width="8.57142857142857" style="15" customWidth="1"/>
    <col min="33" max="33" width="65.7142857142857" style="135" customWidth="1"/>
    <col min="34" max="34" width="5.28571428571429" style="15" hidden="1" customWidth="1"/>
    <col min="35" max="35" width="4.85714285714286" style="15" hidden="1" customWidth="1"/>
    <col min="36" max="36" width="4.71428571428571" style="15" hidden="1" customWidth="1"/>
    <col min="37" max="37" width="5.71428571428571" style="15" hidden="1" customWidth="1"/>
    <col min="38" max="38" width="7.14285714285714" style="15" hidden="1" customWidth="1"/>
    <col min="39" max="39" width="3.28571428571429" style="15" customWidth="1"/>
    <col min="40" max="46" width="4.71428571428571" style="15" hidden="1" customWidth="1"/>
    <col min="47" max="16384" width="9.14285714285714" style="15" hidden="1"/>
  </cols>
  <sheetData>
    <row r="1" spans="1:21" ht="21" customHeight="1">
      <c r="A1" s="15" t="s">
        <v>239</v>
      </c>
      <c s="15">
        <v>1</v>
      </c>
      <c r="J1" s="884" t="s">
        <v>535</v>
      </c>
      <c s="885"/>
      <c s="885"/>
      <c s="885"/>
      <c s="885"/>
      <c s="885"/>
      <c s="885"/>
      <c s="885"/>
      <c s="885"/>
      <c s="885"/>
      <c s="885"/>
      <c s="885"/>
    </row>
    <row r="2" spans="1:2" ht="13.5" customHeight="1" hidden="1">
      <c r="A2" s="15" t="s">
        <v>353</v>
      </c>
      <c s="15">
        <v>2</v>
      </c>
    </row>
    <row r="3" spans="1:2" ht="14.25" customHeight="1" hidden="1">
      <c r="A3" s="15" t="s">
        <v>354</v>
      </c>
      <c s="15">
        <v>3</v>
      </c>
    </row>
    <row r="4" spans="1:2" ht="12.75" customHeight="1" hidden="1">
      <c r="A4" s="15" t="s">
        <v>98</v>
      </c>
      <c s="15">
        <v>4</v>
      </c>
    </row>
    <row r="5" spans="1:2" ht="15.75" customHeight="1" hidden="1">
      <c r="A5" s="15" t="s">
        <v>355</v>
      </c>
      <c s="15">
        <v>5</v>
      </c>
    </row>
    <row r="6" spans="1:2" ht="16.5" customHeight="1" hidden="1">
      <c r="A6" s="15" t="s">
        <v>100</v>
      </c>
      <c s="15">
        <v>6</v>
      </c>
    </row>
    <row r="7" spans="1:2" ht="14.25" customHeight="1" hidden="1">
      <c r="A7" s="15" t="s">
        <v>356</v>
      </c>
      <c s="15">
        <v>7</v>
      </c>
    </row>
    <row r="8" spans="1:2" ht="17.25" customHeight="1" hidden="1">
      <c r="A8" s="15" t="s">
        <v>357</v>
      </c>
      <c s="15">
        <v>8</v>
      </c>
    </row>
    <row r="9" spans="1:38" ht="28.5" customHeight="1">
      <c r="A9" s="15" t="s">
        <v>358</v>
      </c>
      <c s="15">
        <v>9</v>
      </c>
      <c r="G9" s="136" t="s">
        <v>359</v>
      </c>
      <c s="70"/>
      <c s="28"/>
      <c s="70"/>
      <c s="70"/>
      <c s="70"/>
      <c s="70"/>
      <c s="70"/>
      <c s="70"/>
      <c s="138"/>
      <c s="28"/>
      <c s="70"/>
      <c s="70"/>
      <c s="70"/>
      <c s="70"/>
      <c s="70"/>
      <c s="70"/>
      <c s="70"/>
      <c s="70"/>
      <c s="70"/>
      <c s="140"/>
      <c s="70"/>
      <c s="70"/>
      <c s="70"/>
      <c s="70"/>
      <c s="70"/>
      <c s="145"/>
      <c s="70"/>
      <c s="70"/>
      <c s="70"/>
      <c s="70"/>
      <c s="70"/>
    </row>
    <row r="10" spans="4:38" ht="19.5" customHeight="1">
      <c r="D10" s="15">
        <v>36526</v>
      </c>
      <c r="G10" s="882" t="s">
        <v>92</v>
      </c>
      <c s="882" t="s">
        <v>195</v>
      </c>
      <c s="886" t="s">
        <v>360</v>
      </c>
      <c s="887"/>
      <c s="887"/>
      <c s="887"/>
      <c s="887"/>
      <c s="887"/>
      <c s="888"/>
      <c s="889" t="s">
        <v>361</v>
      </c>
      <c s="889"/>
      <c s="889"/>
      <c s="889"/>
      <c s="889"/>
      <c s="889"/>
      <c s="889"/>
      <c s="889"/>
      <c s="889"/>
      <c s="889"/>
      <c s="876" t="s">
        <v>322</v>
      </c>
      <c s="877"/>
      <c s="877"/>
      <c s="877"/>
      <c s="877"/>
      <c s="877"/>
      <c s="878"/>
      <c s="873" t="s">
        <v>206</v>
      </c>
      <c s="21"/>
      <c s="21"/>
      <c s="21"/>
      <c s="21"/>
      <c s="21"/>
    </row>
    <row r="11" spans="7:38" ht="15" customHeight="1">
      <c r="G11" s="882"/>
      <c s="882"/>
      <c s="883" t="s">
        <v>197</v>
      </c>
      <c s="882" t="s">
        <v>198</v>
      </c>
      <c s="882" t="s">
        <v>323</v>
      </c>
      <c s="882" t="s">
        <v>324</v>
      </c>
      <c s="882" t="s">
        <v>325</v>
      </c>
      <c s="882" t="s">
        <v>362</v>
      </c>
      <c s="882" t="s">
        <v>205</v>
      </c>
      <c s="890">
        <v>1</v>
      </c>
      <c s="891"/>
      <c s="890">
        <v>2</v>
      </c>
      <c s="891"/>
      <c s="890">
        <v>3</v>
      </c>
      <c s="891"/>
      <c s="890">
        <v>4</v>
      </c>
      <c s="891"/>
      <c s="890">
        <v>5</v>
      </c>
      <c s="891"/>
      <c s="879"/>
      <c s="880"/>
      <c s="880"/>
      <c s="880"/>
      <c s="880"/>
      <c s="880"/>
      <c s="881"/>
      <c s="874"/>
      <c s="21"/>
      <c s="21"/>
      <c s="21"/>
      <c s="21"/>
      <c s="21"/>
    </row>
    <row r="12" spans="7:38" ht="24.75" customHeight="1">
      <c r="G12" s="882"/>
      <c s="882"/>
      <c s="883"/>
      <c s="882"/>
      <c s="882"/>
      <c s="882"/>
      <c s="882"/>
      <c s="882"/>
      <c s="882"/>
      <c s="30" t="s">
        <v>363</v>
      </c>
      <c s="82" t="s">
        <v>364</v>
      </c>
      <c s="30" t="s">
        <v>363</v>
      </c>
      <c s="30" t="s">
        <v>364</v>
      </c>
      <c s="30" t="s">
        <v>363</v>
      </c>
      <c s="30" t="s">
        <v>364</v>
      </c>
      <c s="30" t="s">
        <v>363</v>
      </c>
      <c s="30" t="s">
        <v>364</v>
      </c>
      <c s="30" t="s">
        <v>363</v>
      </c>
      <c s="30" t="s">
        <v>364</v>
      </c>
      <c s="141" t="s">
        <v>213</v>
      </c>
      <c s="142" t="s">
        <v>214</v>
      </c>
      <c s="141" t="s">
        <v>210</v>
      </c>
      <c s="141" t="s">
        <v>215</v>
      </c>
      <c s="141" t="s">
        <v>211</v>
      </c>
      <c s="141" t="s">
        <v>212</v>
      </c>
      <c s="141" t="s">
        <v>217</v>
      </c>
      <c s="875"/>
      <c s="21"/>
      <c s="21"/>
      <c s="21"/>
      <c s="21"/>
      <c s="21"/>
    </row>
    <row r="13" spans="6:38" ht="37.5" customHeight="1">
      <c r="F13" s="15">
        <f>IFERROR(IF($D$16=1,(IF(G13&gt;=1,(IF(H13&gt;=$D$14,(IF(H13&lt;=$D$15,G13,0)),0)),0)),0),0)</f>
        <v>0</v>
      </c>
      <c s="71">
        <f>IFERROR(IF(H13&gt;=2000,(IF(LEN(I13)&gt;=3,1,0)),0),0)</f>
        <v>0</v>
      </c>
      <c s="72"/>
      <c s="78"/>
      <c s="38"/>
      <c s="36"/>
      <c s="36"/>
      <c s="38"/>
      <c s="36"/>
      <c s="38"/>
      <c s="78"/>
      <c s="78"/>
      <c s="38"/>
      <c s="139"/>
      <c s="38"/>
      <c s="38"/>
      <c s="38"/>
      <c s="38"/>
      <c s="38"/>
      <c s="38"/>
      <c s="36"/>
      <c s="78"/>
      <c s="36"/>
      <c s="36"/>
      <c s="36"/>
      <c s="36"/>
      <c s="143"/>
      <c s="146"/>
      <c s="15">
        <f>IFERROR(IF($G13&gt;=1,(IF(LEN(P13)&gt;=2,VLOOKUP(P13,$A$1:$B$9,2,0),0)),0),0)</f>
        <v>0</v>
      </c>
      <c s="15">
        <f>IFERROR(IF($G13&gt;=1,(IF(LEN(R13)&gt;=2,VLOOKUP(R13,$A$1:$B$9,2,0),0)),0),0)</f>
        <v>0</v>
      </c>
      <c s="15">
        <f>IFERROR(IF($G13&gt;=1,(IF(LEN(T13)&gt;=2,VLOOKUP(T13,$A$1:$B$9,2,0),0)),0),0)</f>
        <v>0</v>
      </c>
      <c s="15">
        <f>IFERROR(IF($G13&gt;=1,(IF(LEN(V13)&gt;=2,VLOOKUP(V13,$A$1:$B$9,2,0),0)),0),0)</f>
        <v>0</v>
      </c>
      <c s="15">
        <f>IFERROR(IF($G13&gt;=1,(IF(LEN(X13)&gt;=2,VLOOKUP(X13,$A$1:$B$9,2,0),0)),0),0)</f>
        <v>0</v>
      </c>
    </row>
    <row r="14" spans="4:38" ht="35.25" customHeight="1">
      <c r="D14" s="15">
        <f>REPORT!AD11</f>
        <v>45292</v>
      </c>
      <c r="F14" s="15">
        <f t="shared" si="0" ref="F14:F77">IFERROR(IF($D$16=1,(IF(G14&gt;=1,(IF(H14&gt;=$D$14,(IF(H14&lt;=$D$15,G14,0)),0)),0)),0),0)</f>
        <v>0</v>
      </c>
      <c s="137">
        <f>IFERROR(IF(H14&gt;=2000,(IF(LEN(I14)&gt;=3,G13+1,0)),0),0)</f>
        <v>0</v>
      </c>
      <c s="72"/>
      <c s="78"/>
      <c s="38"/>
      <c s="36"/>
      <c s="36"/>
      <c s="38"/>
      <c s="36"/>
      <c s="38"/>
      <c s="78"/>
      <c s="78"/>
      <c s="78"/>
      <c s="78"/>
      <c s="38"/>
      <c s="139"/>
      <c s="38"/>
      <c s="38"/>
      <c s="38"/>
      <c s="38"/>
      <c s="36"/>
      <c s="78"/>
      <c s="36"/>
      <c s="36"/>
      <c s="36"/>
      <c s="36"/>
      <c s="36"/>
      <c s="146"/>
      <c s="15">
        <f t="shared" si="1" ref="AH14:AH77">IFERROR(IF($G14&gt;=1,(IF(LEN(P14)&gt;=2,VLOOKUP(P14,$A$1:$B$9,2,0),0)),0),0)</f>
        <v>0</v>
      </c>
      <c s="15">
        <f t="shared" si="2" ref="AI14:AI77">IFERROR(IF($G14&gt;=1,(IF(LEN(R14)&gt;=2,VLOOKUP(R14,$A$1:$B$9,2,0),0)),0),0)</f>
        <v>0</v>
      </c>
      <c s="15">
        <f t="shared" si="3" ref="AJ14:AJ77">IFERROR(IF($G14&gt;=1,(IF(LEN(T14)&gt;=2,VLOOKUP(T14,$A$1:$B$9,2,0),0)),0),0)</f>
        <v>0</v>
      </c>
      <c s="15">
        <f t="shared" si="4" ref="AK14:AK77">IFERROR(IF($G14&gt;=1,(IF(LEN(V14)&gt;=2,VLOOKUP(V14,$A$1:$B$9,2,0),0)),0),0)</f>
        <v>0</v>
      </c>
      <c s="15">
        <f t="shared" si="5" ref="AL14:AL77">IFERROR(IF($G14&gt;=1,(IF(LEN(X14)&gt;=2,VLOOKUP(X14,$A$1:$B$9,2,0),0)),0),0)</f>
        <v>0</v>
      </c>
    </row>
    <row r="15" spans="4:38" ht="37.5" customHeight="1">
      <c r="D15" s="15">
        <f>REPORT!AG11</f>
        <v>45382</v>
      </c>
      <c r="F15" s="15">
        <f t="shared" si="0"/>
        <v>0</v>
      </c>
      <c s="137">
        <f t="shared" si="6" ref="G15:G78">IFERROR(IF(H15&gt;=2000,(IF(LEN(I15)&gt;=3,G14+1,0)),0),0)</f>
        <v>0</v>
      </c>
      <c s="72"/>
      <c s="78"/>
      <c s="38"/>
      <c s="36"/>
      <c s="36"/>
      <c s="38"/>
      <c s="36"/>
      <c s="38"/>
      <c s="78"/>
      <c s="78"/>
      <c s="38"/>
      <c s="38"/>
      <c s="38"/>
      <c s="38"/>
      <c s="38"/>
      <c s="38"/>
      <c s="38"/>
      <c s="38"/>
      <c s="36"/>
      <c s="78"/>
      <c s="36"/>
      <c s="36"/>
      <c s="36"/>
      <c s="36"/>
      <c s="36"/>
      <c s="146"/>
      <c s="15">
        <f t="shared" si="1"/>
        <v>0</v>
      </c>
      <c s="15">
        <f t="shared" si="2"/>
        <v>0</v>
      </c>
      <c s="15">
        <f t="shared" si="3"/>
        <v>0</v>
      </c>
      <c s="15">
        <f t="shared" si="4"/>
        <v>0</v>
      </c>
      <c s="15">
        <f t="shared" si="5"/>
        <v>0</v>
      </c>
    </row>
    <row r="16" spans="4:38" ht="77.25" customHeight="1">
      <c r="D16" s="15">
        <f>IFERROR(IF(D14&gt;=E10,(IF(D15&gt;=E10,(IF(D15&gt;=D14,1,0)),0)),0),0)</f>
        <v>1</v>
      </c>
      <c r="F16" s="15">
        <f t="shared" si="0"/>
        <v>0</v>
      </c>
      <c s="137">
        <f t="shared" si="6"/>
        <v>0</v>
      </c>
      <c s="72"/>
      <c s="78"/>
      <c s="38"/>
      <c s="36"/>
      <c s="36"/>
      <c s="38"/>
      <c s="36"/>
      <c s="38"/>
      <c s="78"/>
      <c s="78"/>
      <c s="38"/>
      <c s="38"/>
      <c s="38"/>
      <c s="139"/>
      <c s="38"/>
      <c s="38"/>
      <c s="38"/>
      <c s="38"/>
      <c s="36"/>
      <c s="144"/>
      <c s="36"/>
      <c s="36"/>
      <c s="36"/>
      <c s="36"/>
      <c s="36"/>
      <c s="146"/>
      <c s="15">
        <f t="shared" si="1"/>
        <v>0</v>
      </c>
      <c s="15">
        <f t="shared" si="2"/>
        <v>0</v>
      </c>
      <c s="15">
        <f t="shared" si="3"/>
        <v>0</v>
      </c>
      <c s="15">
        <f t="shared" si="4"/>
        <v>0</v>
      </c>
      <c s="15">
        <f t="shared" si="5"/>
        <v>0</v>
      </c>
    </row>
    <row r="17" spans="6:38" ht="20.1" customHeight="1">
      <c r="F17"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18" spans="6:38" ht="20.1" customHeight="1">
      <c r="F18"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19" spans="6:38" ht="20.1" customHeight="1">
      <c r="F19"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20" spans="6:38" ht="20.1" customHeight="1">
      <c r="F20"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21" spans="6:38" ht="20.1" customHeight="1">
      <c r="F21"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22" spans="6:38" ht="20.1" customHeight="1">
      <c r="F22"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23" spans="6:38" ht="20.1" customHeight="1">
      <c r="F23"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24" spans="6:38" ht="20.1" customHeight="1">
      <c r="F24"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25" spans="6:38" ht="20.1" customHeight="1">
      <c r="F25"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26" spans="6:38" ht="20.1" customHeight="1">
      <c r="F26"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27" spans="6:38" ht="20.1" customHeight="1">
      <c r="F27"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28" spans="6:38" ht="20.1" customHeight="1">
      <c r="F28"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29" spans="6:38" ht="20.1" customHeight="1">
      <c r="F29"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30" spans="6:38" ht="20.1" customHeight="1">
      <c r="F30"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31" spans="6:38" ht="20.1" customHeight="1">
      <c r="F31"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32" spans="6:38" ht="20.1" customHeight="1">
      <c r="F32"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33" spans="6:38" ht="20.1" customHeight="1">
      <c r="F33"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34" spans="6:38" ht="20.1" customHeight="1">
      <c r="F34"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35" spans="6:38" ht="20.1" customHeight="1">
      <c r="F35"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36" spans="6:38" ht="20.1" customHeight="1">
      <c r="F36"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37" spans="6:38" ht="20.1" customHeight="1">
      <c r="F37"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38" spans="6:38" ht="20.1" customHeight="1">
      <c r="F38"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39" spans="6:38" ht="20.1" customHeight="1">
      <c r="F39"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40" spans="6:38" ht="20.1" customHeight="1">
      <c r="F40"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41" spans="6:38" ht="20.1" customHeight="1">
      <c r="F41"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42" spans="6:38" ht="20.1" customHeight="1">
      <c r="F42"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43" spans="6:38" ht="20.1" customHeight="1">
      <c r="F43"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44" spans="6:38" ht="20.1" customHeight="1">
      <c r="F44"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45" spans="6:38" ht="20.1" customHeight="1">
      <c r="F45"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46" spans="6:38" ht="20.1" customHeight="1">
      <c r="F46"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47" spans="6:38" ht="20.1" customHeight="1">
      <c r="F47"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48" spans="6:38" ht="20.1" customHeight="1">
      <c r="F48"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49" spans="6:38" ht="20.1" customHeight="1">
      <c r="F49"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50" spans="6:38" ht="20.1" customHeight="1">
      <c r="F50"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51" spans="6:38" ht="20.1" customHeight="1">
      <c r="F51"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52" spans="6:38" ht="20.1" customHeight="1">
      <c r="F52"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53" spans="6:38" ht="20.1" customHeight="1">
      <c r="F53"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54" spans="6:38" ht="20.1" customHeight="1">
      <c r="F54"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55" spans="6:38" ht="20.1" customHeight="1">
      <c r="F55"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56" spans="6:38" ht="20.1" customHeight="1">
      <c r="F56"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57" spans="6:38" ht="20.1" customHeight="1">
      <c r="F57"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58" spans="6:38" ht="20.1" customHeight="1">
      <c r="F58"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59" spans="6:38" ht="20.1" customHeight="1">
      <c r="F59"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60" spans="6:38" ht="20.1" customHeight="1">
      <c r="F60"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61" spans="6:38" ht="20.1" customHeight="1">
      <c r="F61"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62" spans="6:38" ht="20.1" customHeight="1">
      <c r="F62"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63" spans="6:38" ht="20.1" customHeight="1">
      <c r="F63"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64" spans="6:38" ht="20.1" customHeight="1">
      <c r="F64"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65" spans="6:38" ht="20.1" customHeight="1">
      <c r="F65"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66" spans="6:38" ht="20.1" customHeight="1">
      <c r="F66"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67" spans="6:38" ht="20.1" customHeight="1">
      <c r="F67"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68" spans="6:38" ht="20.1" customHeight="1">
      <c r="F68"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69" spans="6:38" ht="20.1" customHeight="1">
      <c r="F69"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70" spans="6:38" ht="20.1" customHeight="1">
      <c r="F70"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71" spans="6:38" ht="20.1" customHeight="1">
      <c r="F71"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72" spans="6:38" ht="20.1" customHeight="1">
      <c r="F72"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73" spans="6:38" ht="20.1" customHeight="1">
      <c r="F73"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74" spans="6:38" ht="20.1" customHeight="1">
      <c r="F74"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75" spans="6:38" ht="20.1" customHeight="1">
      <c r="F75"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76" spans="6:38" ht="20.1" customHeight="1">
      <c r="F76"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77" spans="6:38" ht="20.1" customHeight="1">
      <c r="F77" s="15">
        <f t="shared" si="0"/>
        <v>0</v>
      </c>
      <c s="137">
        <f t="shared" si="6"/>
        <v>0</v>
      </c>
      <c s="72"/>
      <c s="78"/>
      <c s="38"/>
      <c s="36"/>
      <c s="36"/>
      <c s="36"/>
      <c s="36"/>
      <c s="38"/>
      <c s="78"/>
      <c s="78"/>
      <c s="38"/>
      <c s="38"/>
      <c s="38"/>
      <c s="38"/>
      <c s="38"/>
      <c s="38"/>
      <c s="38"/>
      <c s="38"/>
      <c s="36"/>
      <c s="144"/>
      <c s="36"/>
      <c s="36"/>
      <c s="36"/>
      <c s="36"/>
      <c s="36"/>
      <c s="146"/>
      <c s="15">
        <f t="shared" si="1"/>
        <v>0</v>
      </c>
      <c s="15">
        <f t="shared" si="2"/>
        <v>0</v>
      </c>
      <c s="15">
        <f t="shared" si="3"/>
        <v>0</v>
      </c>
      <c s="15">
        <f t="shared" si="4"/>
        <v>0</v>
      </c>
      <c s="15">
        <f t="shared" si="5"/>
        <v>0</v>
      </c>
    </row>
    <row r="78" spans="6:38" ht="20.1" customHeight="1">
      <c r="F78" s="15">
        <f t="shared" si="7" ref="F78:F141">IFERROR(IF($D$16=1,(IF(G78&gt;=1,(IF(H78&gt;=$D$14,(IF(H78&lt;=$D$15,G78,0)),0)),0)),0),0)</f>
        <v>0</v>
      </c>
      <c s="137">
        <f t="shared" si="6"/>
        <v>0</v>
      </c>
      <c s="72"/>
      <c s="78"/>
      <c s="38"/>
      <c s="36"/>
      <c s="36"/>
      <c s="36"/>
      <c s="36"/>
      <c s="38"/>
      <c s="78"/>
      <c s="78"/>
      <c s="38"/>
      <c s="38"/>
      <c s="38"/>
      <c s="38"/>
      <c s="38"/>
      <c s="38"/>
      <c s="38"/>
      <c s="38"/>
      <c s="36"/>
      <c s="144"/>
      <c s="36"/>
      <c s="36"/>
      <c s="36"/>
      <c s="36"/>
      <c s="36"/>
      <c s="146"/>
      <c s="15">
        <f t="shared" si="8" ref="AH78:AH141">IFERROR(IF($G78&gt;=1,(IF(LEN(P78)&gt;=2,VLOOKUP(P78,$A$1:$B$9,2,0),0)),0),0)</f>
        <v>0</v>
      </c>
      <c s="15">
        <f t="shared" si="9" ref="AI78:AI141">IFERROR(IF($G78&gt;=1,(IF(LEN(R78)&gt;=2,VLOOKUP(R78,$A$1:$B$9,2,0),0)),0),0)</f>
        <v>0</v>
      </c>
      <c s="15">
        <f t="shared" si="10" ref="AJ78:AJ141">IFERROR(IF($G78&gt;=1,(IF(LEN(T78)&gt;=2,VLOOKUP(T78,$A$1:$B$9,2,0),0)),0),0)</f>
        <v>0</v>
      </c>
      <c s="15">
        <f t="shared" si="11" ref="AK78:AK141">IFERROR(IF($G78&gt;=1,(IF(LEN(V78)&gt;=2,VLOOKUP(V78,$A$1:$B$9,2,0),0)),0),0)</f>
        <v>0</v>
      </c>
      <c s="15">
        <f t="shared" si="12" ref="AL78:AL141">IFERROR(IF($G78&gt;=1,(IF(LEN(X78)&gt;=2,VLOOKUP(X78,$A$1:$B$9,2,0),0)),0),0)</f>
        <v>0</v>
      </c>
    </row>
    <row r="79" spans="6:38" ht="20.1" customHeight="1">
      <c r="F79" s="15">
        <f t="shared" si="7"/>
        <v>0</v>
      </c>
      <c s="137">
        <f t="shared" si="13" ref="G79:G142">IFERROR(IF(H79&gt;=2000,(IF(LEN(I79)&gt;=3,G78+1,0)),0),0)</f>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80" spans="6:38" ht="20.1" customHeight="1">
      <c r="F80"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81" spans="6:38" ht="20.1" customHeight="1">
      <c r="F81"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82" spans="6:38" ht="20.1" customHeight="1">
      <c r="F82"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83" spans="6:38" ht="20.1" customHeight="1">
      <c r="F83"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84" spans="6:38" ht="20.1" customHeight="1">
      <c r="F84"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85" spans="6:38" ht="20.1" customHeight="1">
      <c r="F85"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86" spans="6:38" ht="20.1" customHeight="1">
      <c r="F86"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87" spans="6:38" ht="20.1" customHeight="1">
      <c r="F87"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88" spans="6:38" ht="20.1" customHeight="1">
      <c r="F88"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89" spans="6:38" ht="20.1" customHeight="1">
      <c r="F89"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90" spans="6:38" ht="20.1" customHeight="1">
      <c r="F90"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91" spans="6:38" ht="20.1" customHeight="1">
      <c r="F91"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92" spans="6:38" ht="20.1" customHeight="1">
      <c r="F92"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93" spans="6:38" ht="20.1" customHeight="1">
      <c r="F93"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94" spans="6:38" ht="20.1" customHeight="1">
      <c r="F94"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95" spans="6:38" ht="20.1" customHeight="1">
      <c r="F95"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96" spans="6:38" ht="20.1" customHeight="1">
      <c r="F96"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97" spans="6:38" ht="20.1" customHeight="1">
      <c r="F97"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98" spans="6:38" ht="20.1" customHeight="1">
      <c r="F98"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99" spans="6:38" ht="20.1" customHeight="1">
      <c r="F99"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00" spans="6:38" ht="20.1" customHeight="1">
      <c r="F100"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01" spans="6:38" ht="20.1" customHeight="1">
      <c r="F101"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02" spans="6:38" ht="20.1" customHeight="1">
      <c r="F102"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03" spans="6:38" ht="20.1" customHeight="1">
      <c r="F103"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04" spans="6:38" ht="20.1" customHeight="1">
      <c r="F104"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05" spans="6:38" ht="20.1" customHeight="1">
      <c r="F105"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06" spans="6:38" ht="20.1" customHeight="1">
      <c r="F106"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07" spans="6:38" ht="20.1" customHeight="1">
      <c r="F107"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08" spans="6:38" ht="20.1" customHeight="1">
      <c r="F108"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09" spans="6:38" ht="20.1" customHeight="1">
      <c r="F109"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10" spans="6:38" ht="20.1" customHeight="1">
      <c r="F110"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11" spans="6:38" ht="20.1" customHeight="1">
      <c r="F111"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12" spans="6:38" ht="20.1" customHeight="1">
      <c r="F112"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13" spans="6:38" ht="20.1" customHeight="1">
      <c r="F113"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14" spans="6:38" ht="20.1" customHeight="1">
      <c r="F114"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15" spans="6:38" ht="20.1" customHeight="1">
      <c r="F115"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16" spans="6:38" ht="20.1" customHeight="1">
      <c r="F116"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17" spans="6:38" ht="20.1" customHeight="1">
      <c r="F117"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18" spans="6:38" ht="20.1" customHeight="1">
      <c r="F118"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19" spans="6:38" ht="20.1" customHeight="1">
      <c r="F119"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20" spans="6:38" ht="20.1" customHeight="1">
      <c r="F120"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21" spans="6:38" ht="20.1" customHeight="1">
      <c r="F121"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22" spans="6:38" ht="20.1" customHeight="1">
      <c r="F122"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23" spans="6:38" ht="20.1" customHeight="1">
      <c r="F123"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24" spans="6:38" ht="20.1" customHeight="1">
      <c r="F124"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25" spans="6:38" ht="20.1" customHeight="1">
      <c r="F125"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26" spans="6:38" ht="20.1" customHeight="1">
      <c r="F126"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27" spans="6:38" ht="20.1" customHeight="1">
      <c r="F127"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28" spans="6:38" ht="20.1" customHeight="1">
      <c r="F128"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29" spans="6:38" ht="20.1" customHeight="1">
      <c r="F129"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30" spans="6:38" ht="20.1" customHeight="1">
      <c r="F130"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31" spans="6:38" ht="20.1" customHeight="1">
      <c r="F131"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32" spans="6:38" ht="20.1" customHeight="1">
      <c r="F132"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33" spans="6:38" ht="20.1" customHeight="1">
      <c r="F133"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34" spans="6:38" ht="20.1" customHeight="1">
      <c r="F134"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35" spans="6:38" ht="20.1" customHeight="1">
      <c r="F135"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36" spans="6:38" ht="20.1" customHeight="1">
      <c r="F136"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37" spans="6:38" ht="20.1" customHeight="1">
      <c r="F137"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38" spans="6:38" ht="20.1" customHeight="1">
      <c r="F138"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39" spans="6:38" ht="20.1" customHeight="1">
      <c r="F139"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40" spans="6:38" ht="20.1" customHeight="1">
      <c r="F140"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41" spans="6:38" ht="20.1" customHeight="1">
      <c r="F141" s="15">
        <f t="shared" si="7"/>
        <v>0</v>
      </c>
      <c s="137">
        <f t="shared" si="13"/>
        <v>0</v>
      </c>
      <c s="72"/>
      <c s="78"/>
      <c s="38"/>
      <c s="36"/>
      <c s="36"/>
      <c s="36"/>
      <c s="36"/>
      <c s="38"/>
      <c s="78"/>
      <c s="78"/>
      <c s="38"/>
      <c s="38"/>
      <c s="38"/>
      <c s="38"/>
      <c s="38"/>
      <c s="38"/>
      <c s="38"/>
      <c s="38"/>
      <c s="36"/>
      <c s="144"/>
      <c s="36"/>
      <c s="36"/>
      <c s="36"/>
      <c s="36"/>
      <c s="36"/>
      <c s="146"/>
      <c s="15">
        <f t="shared" si="8"/>
        <v>0</v>
      </c>
      <c s="15">
        <f t="shared" si="9"/>
        <v>0</v>
      </c>
      <c s="15">
        <f t="shared" si="10"/>
        <v>0</v>
      </c>
      <c s="15">
        <f t="shared" si="11"/>
        <v>0</v>
      </c>
      <c s="15">
        <f t="shared" si="12"/>
        <v>0</v>
      </c>
    </row>
    <row r="142" spans="6:38" ht="20.1" customHeight="1">
      <c r="F142" s="15">
        <f t="shared" si="14" ref="F142:F205">IFERROR(IF($D$16=1,(IF(G142&gt;=1,(IF(H142&gt;=$D$14,(IF(H142&lt;=$D$15,G142,0)),0)),0)),0),0)</f>
        <v>0</v>
      </c>
      <c s="137">
        <f t="shared" si="13"/>
        <v>0</v>
      </c>
      <c s="72"/>
      <c s="78"/>
      <c s="38"/>
      <c s="36"/>
      <c s="36"/>
      <c s="36"/>
      <c s="36"/>
      <c s="38"/>
      <c s="78"/>
      <c s="78"/>
      <c s="38"/>
      <c s="38"/>
      <c s="38"/>
      <c s="38"/>
      <c s="38"/>
      <c s="38"/>
      <c s="38"/>
      <c s="38"/>
      <c s="36"/>
      <c s="144"/>
      <c s="36"/>
      <c s="36"/>
      <c s="36"/>
      <c s="36"/>
      <c s="36"/>
      <c s="146"/>
      <c s="15">
        <f t="shared" si="15" ref="AH142:AH205">IFERROR(IF($G142&gt;=1,(IF(LEN(P142)&gt;=2,VLOOKUP(P142,$A$1:$B$9,2,0),0)),0),0)</f>
        <v>0</v>
      </c>
      <c s="15">
        <f t="shared" si="16" ref="AI142:AI205">IFERROR(IF($G142&gt;=1,(IF(LEN(R142)&gt;=2,VLOOKUP(R142,$A$1:$B$9,2,0),0)),0),0)</f>
        <v>0</v>
      </c>
      <c s="15">
        <f t="shared" si="17" ref="AJ142:AJ205">IFERROR(IF($G142&gt;=1,(IF(LEN(T142)&gt;=2,VLOOKUP(T142,$A$1:$B$9,2,0),0)),0),0)</f>
        <v>0</v>
      </c>
      <c s="15">
        <f t="shared" si="18" ref="AK142:AK205">IFERROR(IF($G142&gt;=1,(IF(LEN(V142)&gt;=2,VLOOKUP(V142,$A$1:$B$9,2,0),0)),0),0)</f>
        <v>0</v>
      </c>
      <c s="15">
        <f t="shared" si="19" ref="AL142:AL205">IFERROR(IF($G142&gt;=1,(IF(LEN(X142)&gt;=2,VLOOKUP(X142,$A$1:$B$9,2,0),0)),0),0)</f>
        <v>0</v>
      </c>
    </row>
    <row r="143" spans="6:38" ht="20.1" customHeight="1">
      <c r="F143" s="15">
        <f t="shared" si="14"/>
        <v>0</v>
      </c>
      <c s="137">
        <f t="shared" si="20" ref="G143:G206">IFERROR(IF(H143&gt;=2000,(IF(LEN(I143)&gt;=3,G142+1,0)),0),0)</f>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44" spans="6:38" ht="20.1" customHeight="1">
      <c r="F144"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45" spans="6:38" ht="20.1" customHeight="1">
      <c r="F145"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46" spans="6:38" ht="20.1" customHeight="1">
      <c r="F146"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47" spans="6:38" ht="20.1" customHeight="1">
      <c r="F147"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48" spans="6:38" ht="20.1" customHeight="1">
      <c r="F148"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49" spans="6:38" ht="20.1" customHeight="1">
      <c r="F149"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50" spans="6:38" ht="20.1" customHeight="1">
      <c r="F150"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51" spans="6:38" ht="20.1" customHeight="1">
      <c r="F151"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52" spans="6:38" ht="20.1" customHeight="1">
      <c r="F152"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53" spans="6:38" ht="20.1" customHeight="1">
      <c r="F153"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54" spans="6:38" ht="20.1" customHeight="1">
      <c r="F154"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55" spans="6:38" ht="20.1" customHeight="1">
      <c r="F155"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56" spans="6:38" ht="20.1" customHeight="1">
      <c r="F156"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57" spans="6:38" ht="20.1" customHeight="1">
      <c r="F157"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58" spans="6:38" ht="20.1" customHeight="1">
      <c r="F158"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59" spans="6:38" ht="20.1" customHeight="1">
      <c r="F159"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60" spans="6:38" ht="20.1" customHeight="1">
      <c r="F160"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61" spans="6:38" ht="20.1" customHeight="1">
      <c r="F161"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62" spans="6:38" ht="20.1" customHeight="1">
      <c r="F162"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63" spans="6:38" ht="20.1" customHeight="1">
      <c r="F163"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64" spans="6:38" ht="20.1" customHeight="1">
      <c r="F164"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65" spans="6:38" ht="20.1" customHeight="1">
      <c r="F165"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66" spans="6:38" ht="20.1" customHeight="1">
      <c r="F166"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67" spans="6:38" ht="20.1" customHeight="1">
      <c r="F167"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68" spans="6:38" ht="20.1" customHeight="1">
      <c r="F168"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69" spans="6:38" ht="20.1" customHeight="1">
      <c r="F169"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70" spans="6:38" ht="20.1" customHeight="1">
      <c r="F170"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71" spans="6:38" ht="20.1" customHeight="1">
      <c r="F171"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72" spans="6:38" ht="20.1" customHeight="1">
      <c r="F172"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73" spans="6:38" ht="20.1" customHeight="1">
      <c r="F173"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74" spans="6:38" ht="20.1" customHeight="1">
      <c r="F174"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75" spans="6:38" ht="20.1" customHeight="1">
      <c r="F175"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76" spans="6:38" ht="20.1" customHeight="1">
      <c r="F176"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77" spans="6:38" ht="20.1" customHeight="1">
      <c r="F177"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78" spans="6:38" ht="20.1" customHeight="1">
      <c r="F178"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79" spans="6:38" ht="20.1" customHeight="1">
      <c r="F179"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80" spans="6:38" ht="20.1" customHeight="1">
      <c r="F180"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81" spans="6:38" ht="20.1" customHeight="1">
      <c r="F181"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82" spans="6:38" ht="20.1" customHeight="1">
      <c r="F182"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83" spans="6:38" ht="20.1" customHeight="1">
      <c r="F183"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84" spans="6:38" ht="20.1" customHeight="1">
      <c r="F184"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85" spans="6:38" ht="20.1" customHeight="1">
      <c r="F185"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86" spans="6:38" ht="20.1" customHeight="1">
      <c r="F186"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87" spans="6:38" ht="20.1" customHeight="1">
      <c r="F187"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88" spans="6:38" ht="20.1" customHeight="1">
      <c r="F188"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89" spans="6:38" ht="20.1" customHeight="1">
      <c r="F189"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90" spans="6:38" ht="20.1" customHeight="1">
      <c r="F190"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91" spans="6:38" ht="20.1" customHeight="1">
      <c r="F191"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92" spans="6:38" ht="20.1" customHeight="1">
      <c r="F192"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93" spans="6:38" ht="20.1" customHeight="1">
      <c r="F193"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94" spans="6:38" ht="20.1" customHeight="1">
      <c r="F194"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95" spans="6:38" ht="20.1" customHeight="1">
      <c r="F195"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96" spans="6:38" ht="20.1" customHeight="1">
      <c r="F196"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97" spans="6:38" ht="20.1" customHeight="1">
      <c r="F197"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98" spans="6:38" ht="20.1" customHeight="1">
      <c r="F198"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199" spans="6:38" ht="20.1" customHeight="1">
      <c r="F199"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200" spans="6:38" ht="20.1" customHeight="1">
      <c r="F200"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201" spans="6:38" ht="20.1" customHeight="1">
      <c r="F201"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202" spans="6:38" ht="20.1" customHeight="1">
      <c r="F202"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203" spans="6:38" ht="20.1" customHeight="1">
      <c r="F203"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204" spans="6:38" ht="20.1" customHeight="1">
      <c r="F204"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205" spans="6:38" ht="20.1" customHeight="1">
      <c r="F205" s="15">
        <f t="shared" si="14"/>
        <v>0</v>
      </c>
      <c s="137">
        <f t="shared" si="20"/>
        <v>0</v>
      </c>
      <c s="72"/>
      <c s="78"/>
      <c s="38"/>
      <c s="36"/>
      <c s="36"/>
      <c s="36"/>
      <c s="36"/>
      <c s="38"/>
      <c s="78"/>
      <c s="78"/>
      <c s="38"/>
      <c s="38"/>
      <c s="38"/>
      <c s="38"/>
      <c s="38"/>
      <c s="38"/>
      <c s="38"/>
      <c s="38"/>
      <c s="36"/>
      <c s="144"/>
      <c s="36"/>
      <c s="36"/>
      <c s="36"/>
      <c s="36"/>
      <c s="36"/>
      <c s="146"/>
      <c s="15">
        <f t="shared" si="15"/>
        <v>0</v>
      </c>
      <c s="15">
        <f t="shared" si="16"/>
        <v>0</v>
      </c>
      <c s="15">
        <f t="shared" si="17"/>
        <v>0</v>
      </c>
      <c s="15">
        <f t="shared" si="18"/>
        <v>0</v>
      </c>
      <c s="15">
        <f t="shared" si="19"/>
        <v>0</v>
      </c>
    </row>
    <row r="206" spans="6:38" ht="20.1" customHeight="1">
      <c r="F206" s="15">
        <f t="shared" si="21" ref="F206:F269">IFERROR(IF($D$16=1,(IF(G206&gt;=1,(IF(H206&gt;=$D$14,(IF(H206&lt;=$D$15,G206,0)),0)),0)),0),0)</f>
        <v>0</v>
      </c>
      <c s="137">
        <f t="shared" si="20"/>
        <v>0</v>
      </c>
      <c s="72"/>
      <c s="78"/>
      <c s="38"/>
      <c s="36"/>
      <c s="36"/>
      <c s="36"/>
      <c s="36"/>
      <c s="38"/>
      <c s="78"/>
      <c s="78"/>
      <c s="38"/>
      <c s="38"/>
      <c s="38"/>
      <c s="38"/>
      <c s="38"/>
      <c s="38"/>
      <c s="38"/>
      <c s="38"/>
      <c s="36"/>
      <c s="144"/>
      <c s="36"/>
      <c s="36"/>
      <c s="36"/>
      <c s="36"/>
      <c s="36"/>
      <c s="146"/>
      <c s="15">
        <f t="shared" si="22" ref="AH206:AH269">IFERROR(IF($G206&gt;=1,(IF(LEN(P206)&gt;=2,VLOOKUP(P206,$A$1:$B$9,2,0),0)),0),0)</f>
        <v>0</v>
      </c>
      <c s="15">
        <f t="shared" si="23" ref="AI206:AI269">IFERROR(IF($G206&gt;=1,(IF(LEN(R206)&gt;=2,VLOOKUP(R206,$A$1:$B$9,2,0),0)),0),0)</f>
        <v>0</v>
      </c>
      <c s="15">
        <f t="shared" si="24" ref="AJ206:AJ269">IFERROR(IF($G206&gt;=1,(IF(LEN(T206)&gt;=2,VLOOKUP(T206,$A$1:$B$9,2,0),0)),0),0)</f>
        <v>0</v>
      </c>
      <c s="15">
        <f t="shared" si="25" ref="AK206:AK269">IFERROR(IF($G206&gt;=1,(IF(LEN(V206)&gt;=2,VLOOKUP(V206,$A$1:$B$9,2,0),0)),0),0)</f>
        <v>0</v>
      </c>
      <c s="15">
        <f t="shared" si="26" ref="AL206:AL269">IFERROR(IF($G206&gt;=1,(IF(LEN(X206)&gt;=2,VLOOKUP(X206,$A$1:$B$9,2,0),0)),0),0)</f>
        <v>0</v>
      </c>
    </row>
    <row r="207" spans="6:38" ht="20.1" customHeight="1">
      <c r="F207" s="15">
        <f t="shared" si="21"/>
        <v>0</v>
      </c>
      <c s="137">
        <f t="shared" si="27" ref="G207:G270">IFERROR(IF(H207&gt;=2000,(IF(LEN(I207)&gt;=3,G206+1,0)),0),0)</f>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08" spans="6:38" ht="20.1" customHeight="1">
      <c r="F208"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09" spans="6:38" ht="20.1" customHeight="1">
      <c r="F209"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10" spans="6:38" ht="20.1" customHeight="1">
      <c r="F210"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11" spans="6:38" ht="20.1" customHeight="1">
      <c r="F211"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12" spans="6:38" ht="20.1" customHeight="1">
      <c r="F212"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13" spans="6:38" ht="20.1" customHeight="1">
      <c r="F213"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14" spans="6:38" ht="20.1" customHeight="1">
      <c r="F214"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15" spans="6:38" ht="20.1" customHeight="1">
      <c r="F215"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16" spans="6:38" ht="20.1" customHeight="1">
      <c r="F216"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17" spans="6:38" ht="20.1" customHeight="1">
      <c r="F217"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18" spans="6:38" ht="20.1" customHeight="1">
      <c r="F218"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19" spans="6:38" ht="20.1" customHeight="1">
      <c r="F219"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20" spans="6:38" ht="20.1" customHeight="1">
      <c r="F220"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21" spans="6:38" ht="20.1" customHeight="1">
      <c r="F221"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22" spans="6:38" ht="20.1" customHeight="1">
      <c r="F222"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23" spans="6:38" ht="20.1" customHeight="1">
      <c r="F223"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24" spans="6:38" ht="20.1" customHeight="1">
      <c r="F224"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25" spans="6:38" ht="20.1" customHeight="1">
      <c r="F225"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26" spans="6:38" ht="20.1" customHeight="1">
      <c r="F226"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27" spans="6:38" ht="20.1" customHeight="1">
      <c r="F227"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28" spans="6:38" ht="20.1" customHeight="1">
      <c r="F228"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29" spans="6:38" ht="20.1" customHeight="1">
      <c r="F229"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30" spans="6:38" ht="20.1" customHeight="1">
      <c r="F230"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31" spans="6:38" ht="20.1" customHeight="1">
      <c r="F231"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32" spans="6:38" ht="20.1" customHeight="1">
      <c r="F232"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33" spans="6:38" ht="20.1" customHeight="1">
      <c r="F233"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34" spans="6:38" ht="20.1" customHeight="1">
      <c r="F234"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35" spans="6:38" ht="20.1" customHeight="1">
      <c r="F235"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36" spans="6:38" ht="20.1" customHeight="1">
      <c r="F236"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37" spans="6:38" ht="20.1" customHeight="1">
      <c r="F237"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38" spans="6:38" ht="20.1" customHeight="1">
      <c r="F238"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39" spans="6:38" ht="20.1" customHeight="1">
      <c r="F239"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40" spans="6:38" ht="20.1" customHeight="1">
      <c r="F240"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41" spans="6:38" ht="20.1" customHeight="1">
      <c r="F241"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42" spans="6:38" ht="20.1" customHeight="1">
      <c r="F242"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43" spans="6:38" ht="20.1" customHeight="1">
      <c r="F243"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44" spans="6:38" ht="20.1" customHeight="1">
      <c r="F244"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45" spans="6:38" ht="20.1" customHeight="1">
      <c r="F245"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46" spans="6:38" ht="20.1" customHeight="1">
      <c r="F246"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47" spans="6:38" ht="20.1" customHeight="1">
      <c r="F247"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48" spans="6:38" ht="20.1" customHeight="1">
      <c r="F248"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49" spans="6:38" ht="20.1" customHeight="1">
      <c r="F249"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50" spans="6:38" ht="20.1" customHeight="1">
      <c r="F250"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51" spans="6:38" ht="20.1" customHeight="1">
      <c r="F251"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52" spans="6:38" ht="20.1" customHeight="1">
      <c r="F252"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53" spans="6:38" ht="20.1" customHeight="1">
      <c r="F253"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54" spans="6:38" ht="20.1" customHeight="1">
      <c r="F254"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55" spans="6:38" ht="20.1" customHeight="1">
      <c r="F255"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56" spans="6:38" ht="20.1" customHeight="1">
      <c r="F256"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57" spans="6:38" ht="20.1" customHeight="1">
      <c r="F257"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58" spans="6:38" ht="20.1" customHeight="1">
      <c r="F258"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59" spans="6:38" ht="20.1" customHeight="1">
      <c r="F259"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60" spans="6:38" ht="20.1" customHeight="1">
      <c r="F260"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61" spans="6:38" ht="20.1" customHeight="1">
      <c r="F261"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62" spans="6:38" ht="20.1" customHeight="1">
      <c r="F262"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63" spans="6:38" ht="20.1" customHeight="1">
      <c r="F263"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64" spans="6:38" ht="20.1" customHeight="1">
      <c r="F264"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65" spans="6:38" ht="20.1" customHeight="1">
      <c r="F265"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66" spans="6:38" ht="20.1" customHeight="1">
      <c r="F266"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67" spans="6:38" ht="20.1" customHeight="1">
      <c r="F267"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68" spans="6:38" ht="20.1" customHeight="1">
      <c r="F268"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69" spans="6:38" ht="20.1" customHeight="1">
      <c r="F269" s="15">
        <f t="shared" si="21"/>
        <v>0</v>
      </c>
      <c s="137">
        <f t="shared" si="27"/>
        <v>0</v>
      </c>
      <c s="72"/>
      <c s="78"/>
      <c s="38"/>
      <c s="36"/>
      <c s="36"/>
      <c s="36"/>
      <c s="36"/>
      <c s="38"/>
      <c s="78"/>
      <c s="78"/>
      <c s="38"/>
      <c s="38"/>
      <c s="38"/>
      <c s="38"/>
      <c s="38"/>
      <c s="38"/>
      <c s="38"/>
      <c s="38"/>
      <c s="36"/>
      <c s="144"/>
      <c s="36"/>
      <c s="36"/>
      <c s="36"/>
      <c s="36"/>
      <c s="36"/>
      <c s="146"/>
      <c s="15">
        <f t="shared" si="22"/>
        <v>0</v>
      </c>
      <c s="15">
        <f t="shared" si="23"/>
        <v>0</v>
      </c>
      <c s="15">
        <f t="shared" si="24"/>
        <v>0</v>
      </c>
      <c s="15">
        <f t="shared" si="25"/>
        <v>0</v>
      </c>
      <c s="15">
        <f t="shared" si="26"/>
        <v>0</v>
      </c>
    </row>
    <row r="270" spans="6:38" ht="20.1" customHeight="1">
      <c r="F270" s="15">
        <f t="shared" si="28" ref="F270:F333">IFERROR(IF($D$16=1,(IF(G270&gt;=1,(IF(H270&gt;=$D$14,(IF(H270&lt;=$D$15,G270,0)),0)),0)),0),0)</f>
        <v>0</v>
      </c>
      <c s="137">
        <f t="shared" si="27"/>
        <v>0</v>
      </c>
      <c s="72"/>
      <c s="78"/>
      <c s="38"/>
      <c s="36"/>
      <c s="36"/>
      <c s="36"/>
      <c s="36"/>
      <c s="38"/>
      <c s="78"/>
      <c s="78"/>
      <c s="38"/>
      <c s="38"/>
      <c s="38"/>
      <c s="38"/>
      <c s="38"/>
      <c s="38"/>
      <c s="38"/>
      <c s="38"/>
      <c s="36"/>
      <c s="144"/>
      <c s="36"/>
      <c s="36"/>
      <c s="36"/>
      <c s="36"/>
      <c s="36"/>
      <c s="146"/>
      <c s="15">
        <f t="shared" si="29" ref="AH270:AH333">IFERROR(IF($G270&gt;=1,(IF(LEN(P270)&gt;=2,VLOOKUP(P270,$A$1:$B$9,2,0),0)),0),0)</f>
        <v>0</v>
      </c>
      <c s="15">
        <f t="shared" si="30" ref="AI270:AI333">IFERROR(IF($G270&gt;=1,(IF(LEN(R270)&gt;=2,VLOOKUP(R270,$A$1:$B$9,2,0),0)),0),0)</f>
        <v>0</v>
      </c>
      <c s="15">
        <f t="shared" si="31" ref="AJ270:AJ333">IFERROR(IF($G270&gt;=1,(IF(LEN(T270)&gt;=2,VLOOKUP(T270,$A$1:$B$9,2,0),0)),0),0)</f>
        <v>0</v>
      </c>
      <c s="15">
        <f t="shared" si="32" ref="AK270:AK333">IFERROR(IF($G270&gt;=1,(IF(LEN(V270)&gt;=2,VLOOKUP(V270,$A$1:$B$9,2,0),0)),0),0)</f>
        <v>0</v>
      </c>
      <c s="15">
        <f t="shared" si="33" ref="AL270:AL333">IFERROR(IF($G270&gt;=1,(IF(LEN(X270)&gt;=2,VLOOKUP(X270,$A$1:$B$9,2,0),0)),0),0)</f>
        <v>0</v>
      </c>
    </row>
    <row r="271" spans="6:38" ht="20.1" customHeight="1">
      <c r="F271" s="15">
        <f t="shared" si="28"/>
        <v>0</v>
      </c>
      <c s="137">
        <f t="shared" si="34" ref="G271:G334">IFERROR(IF(H271&gt;=2000,(IF(LEN(I271)&gt;=3,G270+1,0)),0),0)</f>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72" spans="6:38" ht="20.1" customHeight="1">
      <c r="F272"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73" spans="6:38" ht="20.1" customHeight="1">
      <c r="F273"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74" spans="6:38" ht="20.1" customHeight="1">
      <c r="F274"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75" spans="6:38" ht="20.1" customHeight="1">
      <c r="F275"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76" spans="6:38" ht="20.1" customHeight="1">
      <c r="F276"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77" spans="6:38" ht="20.1" customHeight="1">
      <c r="F277"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78" spans="6:38" ht="20.1" customHeight="1">
      <c r="F278"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79" spans="6:38" ht="20.1" customHeight="1">
      <c r="F279"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80" spans="6:38" ht="20.1" customHeight="1">
      <c r="F280"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81" spans="6:38" ht="20.1" customHeight="1">
      <c r="F281"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82" spans="6:38" ht="20.1" customHeight="1">
      <c r="F282"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83" spans="6:38" ht="20.1" customHeight="1">
      <c r="F283"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84" spans="6:38" ht="20.1" customHeight="1">
      <c r="F284"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85" spans="6:38" ht="20.1" customHeight="1">
      <c r="F285"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86" spans="6:38" ht="20.1" customHeight="1">
      <c r="F286"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87" spans="6:38" ht="20.1" customHeight="1">
      <c r="F287"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88" spans="6:38" ht="20.1" customHeight="1">
      <c r="F288"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89" spans="6:38" ht="20.1" customHeight="1">
      <c r="F289"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90" spans="6:38" ht="20.1" customHeight="1">
      <c r="F290"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91" spans="6:38" ht="20.1" customHeight="1">
      <c r="F291"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92" spans="6:38" ht="20.1" customHeight="1">
      <c r="F292"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93" spans="6:38" ht="20.1" customHeight="1">
      <c r="F293"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94" spans="6:38" ht="20.1" customHeight="1">
      <c r="F294"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95" spans="6:38" ht="20.1" customHeight="1">
      <c r="F295"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96" spans="6:38" ht="20.1" customHeight="1">
      <c r="F296"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97" spans="6:38" ht="20.1" customHeight="1">
      <c r="F297"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98" spans="6:38" ht="20.1" customHeight="1">
      <c r="F298"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299" spans="6:38" ht="20.1" customHeight="1">
      <c r="F299"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00" spans="6:38" ht="20.1" customHeight="1">
      <c r="F300"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01" spans="6:38" ht="20.1" customHeight="1">
      <c r="F301"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02" spans="6:38" ht="20.1" customHeight="1">
      <c r="F302"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03" spans="6:38" ht="20.1" customHeight="1">
      <c r="F303"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04" spans="6:38" ht="20.1" customHeight="1">
      <c r="F304"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05" spans="6:38" ht="20.1" customHeight="1">
      <c r="F305"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06" spans="6:38" ht="20.1" customHeight="1">
      <c r="F306"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07" spans="6:38" ht="20.1" customHeight="1">
      <c r="F307"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08" spans="6:38" ht="20.1" customHeight="1">
      <c r="F308"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09" spans="6:38" ht="20.1" customHeight="1">
      <c r="F309"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10" spans="6:38" ht="20.1" customHeight="1">
      <c r="F310"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11" spans="6:38" ht="20.1" customHeight="1">
      <c r="F311"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12" spans="6:38" ht="20.1" customHeight="1">
      <c r="F312"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13" spans="6:38" ht="20.1" customHeight="1">
      <c r="F313"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14" spans="6:38" ht="20.1" customHeight="1">
      <c r="F314"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15" spans="6:38" ht="20.1" customHeight="1">
      <c r="F315"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16" spans="6:38" ht="20.1" customHeight="1">
      <c r="F316"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17" spans="6:38" ht="20.1" customHeight="1">
      <c r="F317"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18" spans="6:38" ht="20.1" customHeight="1">
      <c r="F318"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19" spans="6:38" ht="20.1" customHeight="1">
      <c r="F319"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20" spans="6:38" ht="20.1" customHeight="1">
      <c r="F320"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21" spans="6:38" ht="20.1" customHeight="1">
      <c r="F321"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22" spans="6:38" ht="20.1" customHeight="1">
      <c r="F322"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23" spans="6:38" ht="20.1" customHeight="1">
      <c r="F323"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24" spans="6:38" ht="20.1" customHeight="1">
      <c r="F324"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25" spans="6:38" ht="20.1" customHeight="1">
      <c r="F325"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26" spans="6:38" ht="20.1" customHeight="1">
      <c r="F326"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27" spans="6:38" ht="20.1" customHeight="1">
      <c r="F327"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28" spans="6:38" ht="20.1" customHeight="1">
      <c r="F328"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29" spans="6:38" ht="20.1" customHeight="1">
      <c r="F329"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30" spans="6:38" ht="20.1" customHeight="1">
      <c r="F330"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31" spans="6:38" ht="20.1" customHeight="1">
      <c r="F331"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32" spans="6:38" ht="20.1" customHeight="1">
      <c r="F332"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33" spans="6:38" ht="20.1" customHeight="1">
      <c r="F333" s="15">
        <f t="shared" si="28"/>
        <v>0</v>
      </c>
      <c s="137">
        <f t="shared" si="34"/>
        <v>0</v>
      </c>
      <c s="72"/>
      <c s="78"/>
      <c s="38"/>
      <c s="36"/>
      <c s="36"/>
      <c s="36"/>
      <c s="36"/>
      <c s="38"/>
      <c s="78"/>
      <c s="78"/>
      <c s="38"/>
      <c s="38"/>
      <c s="38"/>
      <c s="38"/>
      <c s="38"/>
      <c s="38"/>
      <c s="38"/>
      <c s="38"/>
      <c s="36"/>
      <c s="144"/>
      <c s="36"/>
      <c s="36"/>
      <c s="36"/>
      <c s="36"/>
      <c s="36"/>
      <c s="146"/>
      <c s="15">
        <f t="shared" si="29"/>
        <v>0</v>
      </c>
      <c s="15">
        <f t="shared" si="30"/>
        <v>0</v>
      </c>
      <c s="15">
        <f t="shared" si="31"/>
        <v>0</v>
      </c>
      <c s="15">
        <f t="shared" si="32"/>
        <v>0</v>
      </c>
      <c s="15">
        <f t="shared" si="33"/>
        <v>0</v>
      </c>
    </row>
    <row r="334" spans="6:38" ht="20.1" customHeight="1">
      <c r="F334" s="15">
        <f t="shared" si="35" ref="F334:F397">IFERROR(IF($D$16=1,(IF(G334&gt;=1,(IF(H334&gt;=$D$14,(IF(H334&lt;=$D$15,G334,0)),0)),0)),0),0)</f>
        <v>0</v>
      </c>
      <c s="137">
        <f t="shared" si="34"/>
        <v>0</v>
      </c>
      <c s="72"/>
      <c s="78"/>
      <c s="38"/>
      <c s="36"/>
      <c s="36"/>
      <c s="36"/>
      <c s="36"/>
      <c s="38"/>
      <c s="78"/>
      <c s="78"/>
      <c s="38"/>
      <c s="38"/>
      <c s="38"/>
      <c s="38"/>
      <c s="38"/>
      <c s="38"/>
      <c s="38"/>
      <c s="38"/>
      <c s="36"/>
      <c s="144"/>
      <c s="36"/>
      <c s="36"/>
      <c s="36"/>
      <c s="36"/>
      <c s="36"/>
      <c s="146"/>
      <c s="15">
        <f t="shared" si="36" ref="AH334:AH397">IFERROR(IF($G334&gt;=1,(IF(LEN(P334)&gt;=2,VLOOKUP(P334,$A$1:$B$9,2,0),0)),0),0)</f>
        <v>0</v>
      </c>
      <c s="15">
        <f t="shared" si="37" ref="AI334:AI397">IFERROR(IF($G334&gt;=1,(IF(LEN(R334)&gt;=2,VLOOKUP(R334,$A$1:$B$9,2,0),0)),0),0)</f>
        <v>0</v>
      </c>
      <c s="15">
        <f t="shared" si="38" ref="AJ334:AJ397">IFERROR(IF($G334&gt;=1,(IF(LEN(T334)&gt;=2,VLOOKUP(T334,$A$1:$B$9,2,0),0)),0),0)</f>
        <v>0</v>
      </c>
      <c s="15">
        <f t="shared" si="39" ref="AK334:AK397">IFERROR(IF($G334&gt;=1,(IF(LEN(V334)&gt;=2,VLOOKUP(V334,$A$1:$B$9,2,0),0)),0),0)</f>
        <v>0</v>
      </c>
      <c s="15">
        <f t="shared" si="40" ref="AL334:AL397">IFERROR(IF($G334&gt;=1,(IF(LEN(X334)&gt;=2,VLOOKUP(X334,$A$1:$B$9,2,0),0)),0),0)</f>
        <v>0</v>
      </c>
    </row>
    <row r="335" spans="6:38" ht="20.1" customHeight="1">
      <c r="F335" s="15">
        <f t="shared" si="35"/>
        <v>0</v>
      </c>
      <c s="137">
        <f t="shared" si="41" ref="G335:G398">IFERROR(IF(H335&gt;=2000,(IF(LEN(I335)&gt;=3,G334+1,0)),0),0)</f>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36" spans="6:38" ht="20.1" customHeight="1">
      <c r="F336"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37" spans="6:38" ht="20.1" customHeight="1">
      <c r="F337"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38" spans="6:38" ht="20.1" customHeight="1">
      <c r="F338"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39" spans="6:38" ht="20.1" customHeight="1">
      <c r="F339"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40" spans="6:38" ht="20.1" customHeight="1">
      <c r="F340"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41" spans="6:38" ht="20.1" customHeight="1">
      <c r="F341"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42" spans="6:38" ht="20.1" customHeight="1">
      <c r="F342"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43" spans="6:38" ht="20.1" customHeight="1">
      <c r="F343"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44" spans="6:38" ht="20.1" customHeight="1">
      <c r="F344"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45" spans="6:38" ht="20.1" customHeight="1">
      <c r="F345"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46" spans="6:38" ht="20.1" customHeight="1">
      <c r="F346"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47" spans="6:38" ht="20.1" customHeight="1">
      <c r="F347"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48" spans="6:38" ht="20.1" customHeight="1">
      <c r="F348"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49" spans="6:38" ht="20.1" customHeight="1">
      <c r="F349"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50" spans="6:38" ht="20.1" customHeight="1">
      <c r="F350"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51" spans="6:38" ht="20.1" customHeight="1">
      <c r="F351"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52" spans="6:38" ht="20.1" customHeight="1">
      <c r="F352"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53" spans="6:38" ht="20.1" customHeight="1">
      <c r="F353"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54" spans="6:38" ht="20.1" customHeight="1">
      <c r="F354"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55" spans="6:38" ht="20.1" customHeight="1">
      <c r="F355"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56" spans="6:38" ht="20.1" customHeight="1">
      <c r="F356"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57" spans="6:38" ht="20.1" customHeight="1">
      <c r="F357"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58" spans="6:38" ht="20.1" customHeight="1">
      <c r="F358"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59" spans="6:38" ht="20.1" customHeight="1">
      <c r="F359"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60" spans="6:38" ht="20.1" customHeight="1">
      <c r="F360"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61" spans="6:38" ht="20.1" customHeight="1">
      <c r="F361"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62" spans="6:38" ht="20.1" customHeight="1">
      <c r="F362"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63" spans="6:38" ht="20.1" customHeight="1">
      <c r="F363"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64" spans="6:38" ht="20.1" customHeight="1">
      <c r="F364"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65" spans="6:38" ht="20.1" customHeight="1">
      <c r="F365"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66" spans="6:38" ht="20.1" customHeight="1">
      <c r="F366"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67" spans="6:38" ht="20.1" customHeight="1">
      <c r="F367"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68" spans="6:38" ht="20.1" customHeight="1">
      <c r="F368"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69" spans="6:38" ht="20.1" customHeight="1">
      <c r="F369"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70" spans="6:38" ht="20.1" customHeight="1">
      <c r="F370"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71" spans="6:38" ht="20.1" customHeight="1">
      <c r="F371"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72" spans="6:38" ht="20.1" customHeight="1">
      <c r="F372"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73" spans="6:38" ht="20.1" customHeight="1">
      <c r="F373"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74" spans="6:38" ht="20.1" customHeight="1">
      <c r="F374"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75" spans="6:38" ht="20.1" customHeight="1">
      <c r="F375"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76" spans="6:38" ht="20.1" customHeight="1">
      <c r="F376"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77" spans="6:38" ht="20.1" customHeight="1">
      <c r="F377"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78" spans="6:38" ht="20.1" customHeight="1">
      <c r="F378"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79" spans="6:38" ht="20.1" customHeight="1">
      <c r="F379"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80" spans="6:38" ht="20.1" customHeight="1">
      <c r="F380"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81" spans="6:38" ht="20.1" customHeight="1">
      <c r="F381"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82" spans="6:38" ht="20.1" customHeight="1">
      <c r="F382"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83" spans="6:38" ht="20.1" customHeight="1">
      <c r="F383"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84" spans="6:38" ht="20.1" customHeight="1">
      <c r="F384"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85" spans="6:38" ht="20.1" customHeight="1">
      <c r="F385"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86" spans="6:38" ht="20.1" customHeight="1">
      <c r="F386"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87" spans="6:38" ht="20.1" customHeight="1">
      <c r="F387"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88" spans="6:38" ht="20.1" customHeight="1">
      <c r="F388"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89" spans="6:38" ht="20.1" customHeight="1">
      <c r="F389"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90" spans="6:38" ht="20.1" customHeight="1">
      <c r="F390"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91" spans="6:38" ht="20.1" customHeight="1">
      <c r="F391"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92" spans="6:38" ht="20.1" customHeight="1">
      <c r="F392"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93" spans="6:38" ht="20.1" customHeight="1">
      <c r="F393"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94" spans="6:38" ht="20.1" customHeight="1">
      <c r="F394"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95" spans="6:38" ht="20.1" customHeight="1">
      <c r="F395"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96" spans="6:38" ht="20.1" customHeight="1">
      <c r="F396"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97" spans="6:38" ht="20.1" customHeight="1">
      <c r="F397" s="15">
        <f t="shared" si="35"/>
        <v>0</v>
      </c>
      <c s="137">
        <f t="shared" si="41"/>
        <v>0</v>
      </c>
      <c s="72"/>
      <c s="78"/>
      <c s="38"/>
      <c s="36"/>
      <c s="36"/>
      <c s="36"/>
      <c s="36"/>
      <c s="38"/>
      <c s="78"/>
      <c s="78"/>
      <c s="38"/>
      <c s="38"/>
      <c s="38"/>
      <c s="38"/>
      <c s="38"/>
      <c s="38"/>
      <c s="38"/>
      <c s="38"/>
      <c s="36"/>
      <c s="144"/>
      <c s="36"/>
      <c s="36"/>
      <c s="36"/>
      <c s="36"/>
      <c s="36"/>
      <c s="146"/>
      <c s="15">
        <f t="shared" si="36"/>
        <v>0</v>
      </c>
      <c s="15">
        <f t="shared" si="37"/>
        <v>0</v>
      </c>
      <c s="15">
        <f t="shared" si="38"/>
        <v>0</v>
      </c>
      <c s="15">
        <f t="shared" si="39"/>
        <v>0</v>
      </c>
      <c s="15">
        <f t="shared" si="40"/>
        <v>0</v>
      </c>
    </row>
    <row r="398" spans="6:38" ht="20.1" customHeight="1">
      <c r="F398" s="15">
        <f t="shared" si="42" ref="F398:F461">IFERROR(IF($D$16=1,(IF(G398&gt;=1,(IF(H398&gt;=$D$14,(IF(H398&lt;=$D$15,G398,0)),0)),0)),0),0)</f>
        <v>0</v>
      </c>
      <c s="137">
        <f t="shared" si="41"/>
        <v>0</v>
      </c>
      <c s="72"/>
      <c s="78"/>
      <c s="38"/>
      <c s="36"/>
      <c s="36"/>
      <c s="36"/>
      <c s="36"/>
      <c s="38"/>
      <c s="78"/>
      <c s="78"/>
      <c s="38"/>
      <c s="38"/>
      <c s="38"/>
      <c s="38"/>
      <c s="38"/>
      <c s="38"/>
      <c s="38"/>
      <c s="38"/>
      <c s="36"/>
      <c s="144"/>
      <c s="36"/>
      <c s="36"/>
      <c s="36"/>
      <c s="36"/>
      <c s="36"/>
      <c s="146"/>
      <c s="15">
        <f t="shared" si="43" ref="AH398:AH461">IFERROR(IF($G398&gt;=1,(IF(LEN(P398)&gt;=2,VLOOKUP(P398,$A$1:$B$9,2,0),0)),0),0)</f>
        <v>0</v>
      </c>
      <c s="15">
        <f t="shared" si="44" ref="AI398:AI461">IFERROR(IF($G398&gt;=1,(IF(LEN(R398)&gt;=2,VLOOKUP(R398,$A$1:$B$9,2,0),0)),0),0)</f>
        <v>0</v>
      </c>
      <c s="15">
        <f t="shared" si="45" ref="AJ398:AJ461">IFERROR(IF($G398&gt;=1,(IF(LEN(T398)&gt;=2,VLOOKUP(T398,$A$1:$B$9,2,0),0)),0),0)</f>
        <v>0</v>
      </c>
      <c s="15">
        <f t="shared" si="46" ref="AK398:AK461">IFERROR(IF($G398&gt;=1,(IF(LEN(V398)&gt;=2,VLOOKUP(V398,$A$1:$B$9,2,0),0)),0),0)</f>
        <v>0</v>
      </c>
      <c s="15">
        <f t="shared" si="47" ref="AL398:AL461">IFERROR(IF($G398&gt;=1,(IF(LEN(X398)&gt;=2,VLOOKUP(X398,$A$1:$B$9,2,0),0)),0),0)</f>
        <v>0</v>
      </c>
    </row>
    <row r="399" spans="6:38" ht="20.1" customHeight="1">
      <c r="F399" s="15">
        <f t="shared" si="42"/>
        <v>0</v>
      </c>
      <c s="137">
        <f t="shared" si="48" ref="G399:G462">IFERROR(IF(H399&gt;=2000,(IF(LEN(I399)&gt;=3,G398+1,0)),0),0)</f>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00" spans="6:38" ht="20.1" customHeight="1">
      <c r="F400"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01" spans="6:38" ht="20.1" customHeight="1">
      <c r="F401"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02" spans="6:38" ht="20.1" customHeight="1">
      <c r="F402"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03" spans="6:38" ht="20.1" customHeight="1">
      <c r="F403"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04" spans="6:38" ht="20.1" customHeight="1">
      <c r="F404"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05" spans="6:38" ht="20.1" customHeight="1">
      <c r="F405"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06" spans="6:38" ht="20.1" customHeight="1">
      <c r="F406"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07" spans="6:38" ht="20.1" customHeight="1">
      <c r="F407"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08" spans="6:38" ht="20.1" customHeight="1">
      <c r="F408"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09" spans="6:38" ht="20.1" customHeight="1">
      <c r="F409"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10" spans="6:38" ht="20.1" customHeight="1">
      <c r="F410"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11" spans="6:38" ht="20.1" customHeight="1">
      <c r="F411"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12" spans="6:38" ht="20.1" customHeight="1">
      <c r="F412"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13" spans="6:38" ht="20.1" customHeight="1">
      <c r="F413"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14" spans="6:38" ht="20.1" customHeight="1">
      <c r="F414"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15" spans="6:38" ht="20.1" customHeight="1">
      <c r="F415"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16" spans="6:38" ht="20.1" customHeight="1">
      <c r="F416"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17" spans="6:38" ht="20.1" customHeight="1">
      <c r="F417"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18" spans="6:38" ht="20.1" customHeight="1">
      <c r="F418"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19" spans="6:38" ht="20.1" customHeight="1">
      <c r="F419"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20" spans="6:38" ht="20.1" customHeight="1">
      <c r="F420"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21" spans="6:38" ht="20.1" customHeight="1">
      <c r="F421"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22" spans="6:38" ht="20.1" customHeight="1">
      <c r="F422"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23" spans="6:38" ht="20.1" customHeight="1">
      <c r="F423"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24" spans="6:38" ht="20.1" customHeight="1">
      <c r="F424"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25" spans="6:38" ht="20.1" customHeight="1">
      <c r="F425"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26" spans="6:38" ht="20.1" customHeight="1">
      <c r="F426"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27" spans="6:38" ht="20.1" customHeight="1">
      <c r="F427"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28" spans="6:38" ht="20.1" customHeight="1">
      <c r="F428"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29" spans="6:38" ht="20.1" customHeight="1">
      <c r="F429"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30" spans="6:38" ht="20.1" customHeight="1">
      <c r="F430"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31" spans="6:38" ht="20.1" customHeight="1">
      <c r="F431"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32" spans="6:38" ht="20.1" customHeight="1">
      <c r="F432"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33" spans="6:38" ht="20.1" customHeight="1">
      <c r="F433"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34" spans="6:38" ht="20.1" customHeight="1">
      <c r="F434"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35" spans="6:38" ht="20.1" customHeight="1">
      <c r="F435"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36" spans="6:38" ht="20.1" customHeight="1">
      <c r="F436"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37" spans="6:38" ht="20.1" customHeight="1">
      <c r="F437"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38" spans="6:38" ht="20.1" customHeight="1">
      <c r="F438"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39" spans="6:38" ht="20.1" customHeight="1">
      <c r="F439"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40" spans="6:38" ht="20.1" customHeight="1">
      <c r="F440"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41" spans="6:38" ht="20.1" customHeight="1">
      <c r="F441"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42" spans="6:38" ht="20.1" customHeight="1">
      <c r="F442"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43" spans="6:38" ht="20.1" customHeight="1">
      <c r="F443"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44" spans="6:38" ht="20.1" customHeight="1">
      <c r="F444"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45" spans="6:38" ht="20.1" customHeight="1">
      <c r="F445"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46" spans="6:38" ht="20.1" customHeight="1">
      <c r="F446"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47" spans="6:38" ht="20.1" customHeight="1">
      <c r="F447"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48" spans="6:38" ht="20.1" customHeight="1">
      <c r="F448"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49" spans="6:38" ht="20.1" customHeight="1">
      <c r="F449"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50" spans="6:38" ht="20.1" customHeight="1">
      <c r="F450"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51" spans="6:38" ht="20.1" customHeight="1">
      <c r="F451"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52" spans="6:38" ht="20.1" customHeight="1">
      <c r="F452"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53" spans="6:38" ht="20.1" customHeight="1">
      <c r="F453"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54" spans="6:38" ht="20.1" customHeight="1">
      <c r="F454"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55" spans="6:38" ht="20.1" customHeight="1">
      <c r="F455"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56" spans="6:38" ht="20.1" customHeight="1">
      <c r="F456"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57" spans="6:38" ht="20.1" customHeight="1">
      <c r="F457"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58" spans="6:38" ht="20.1" customHeight="1">
      <c r="F458"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59" spans="6:38" ht="20.1" customHeight="1">
      <c r="F459"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60" spans="6:38" ht="20.1" customHeight="1">
      <c r="F460"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61" spans="6:38" ht="20.1" customHeight="1">
      <c r="F461" s="15">
        <f t="shared" si="42"/>
        <v>0</v>
      </c>
      <c s="137">
        <f t="shared" si="48"/>
        <v>0</v>
      </c>
      <c s="72"/>
      <c s="78"/>
      <c s="38"/>
      <c s="36"/>
      <c s="36"/>
      <c s="36"/>
      <c s="36"/>
      <c s="38"/>
      <c s="78"/>
      <c s="78"/>
      <c s="38"/>
      <c s="38"/>
      <c s="38"/>
      <c s="38"/>
      <c s="38"/>
      <c s="38"/>
      <c s="38"/>
      <c s="38"/>
      <c s="36"/>
      <c s="144"/>
      <c s="36"/>
      <c s="36"/>
      <c s="36"/>
      <c s="36"/>
      <c s="36"/>
      <c s="146"/>
      <c s="15">
        <f t="shared" si="43"/>
        <v>0</v>
      </c>
      <c s="15">
        <f t="shared" si="44"/>
        <v>0</v>
      </c>
      <c s="15">
        <f t="shared" si="45"/>
        <v>0</v>
      </c>
      <c s="15">
        <f t="shared" si="46"/>
        <v>0</v>
      </c>
      <c s="15">
        <f t="shared" si="47"/>
        <v>0</v>
      </c>
    </row>
    <row r="462" spans="6:38" ht="20.1" customHeight="1">
      <c r="F462" s="15">
        <f t="shared" si="49" ref="F462:F525">IFERROR(IF($D$16=1,(IF(G462&gt;=1,(IF(H462&gt;=$D$14,(IF(H462&lt;=$D$15,G462,0)),0)),0)),0),0)</f>
        <v>0</v>
      </c>
      <c s="137">
        <f t="shared" si="48"/>
        <v>0</v>
      </c>
      <c s="72"/>
      <c s="78"/>
      <c s="38"/>
      <c s="36"/>
      <c s="36"/>
      <c s="36"/>
      <c s="36"/>
      <c s="38"/>
      <c s="78"/>
      <c s="78"/>
      <c s="38"/>
      <c s="38"/>
      <c s="38"/>
      <c s="38"/>
      <c s="38"/>
      <c s="38"/>
      <c s="38"/>
      <c s="38"/>
      <c s="36"/>
      <c s="144"/>
      <c s="36"/>
      <c s="36"/>
      <c s="36"/>
      <c s="36"/>
      <c s="36"/>
      <c s="146"/>
      <c s="15">
        <f t="shared" si="50" ref="AH462:AH525">IFERROR(IF($G462&gt;=1,(IF(LEN(P462)&gt;=2,VLOOKUP(P462,$A$1:$B$9,2,0),0)),0),0)</f>
        <v>0</v>
      </c>
      <c s="15">
        <f t="shared" si="51" ref="AI462:AI525">IFERROR(IF($G462&gt;=1,(IF(LEN(R462)&gt;=2,VLOOKUP(R462,$A$1:$B$9,2,0),0)),0),0)</f>
        <v>0</v>
      </c>
      <c s="15">
        <f t="shared" si="52" ref="AJ462:AJ525">IFERROR(IF($G462&gt;=1,(IF(LEN(T462)&gt;=2,VLOOKUP(T462,$A$1:$B$9,2,0),0)),0),0)</f>
        <v>0</v>
      </c>
      <c s="15">
        <f t="shared" si="53" ref="AK462:AK525">IFERROR(IF($G462&gt;=1,(IF(LEN(V462)&gt;=2,VLOOKUP(V462,$A$1:$B$9,2,0),0)),0),0)</f>
        <v>0</v>
      </c>
      <c s="15">
        <f t="shared" si="54" ref="AL462:AL525">IFERROR(IF($G462&gt;=1,(IF(LEN(X462)&gt;=2,VLOOKUP(X462,$A$1:$B$9,2,0),0)),0),0)</f>
        <v>0</v>
      </c>
    </row>
    <row r="463" spans="6:38" ht="20.1" customHeight="1">
      <c r="F463" s="15">
        <f t="shared" si="49"/>
        <v>0</v>
      </c>
      <c s="137">
        <f t="shared" si="55" ref="G463:G526">IFERROR(IF(H463&gt;=2000,(IF(LEN(I463)&gt;=3,G462+1,0)),0),0)</f>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64" spans="6:38" ht="20.1" customHeight="1">
      <c r="F464"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65" spans="6:38" ht="20.1" customHeight="1">
      <c r="F465"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66" spans="6:38" ht="20.1" customHeight="1">
      <c r="F466"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67" spans="6:38" ht="20.1" customHeight="1">
      <c r="F467"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68" spans="6:38" ht="20.1" customHeight="1">
      <c r="F468"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69" spans="6:38" ht="20.1" customHeight="1">
      <c r="F469"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70" spans="6:38" ht="20.1" customHeight="1">
      <c r="F470"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71" spans="6:38" ht="20.1" customHeight="1">
      <c r="F471"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72" spans="6:38" ht="20.1" customHeight="1">
      <c r="F472"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73" spans="6:38" ht="20.1" customHeight="1">
      <c r="F473"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74" spans="6:38" ht="20.1" customHeight="1">
      <c r="F474"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75" spans="6:38" ht="20.1" customHeight="1">
      <c r="F475"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76" spans="6:38" ht="20.1" customHeight="1">
      <c r="F476"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77" spans="6:38" ht="20.1" customHeight="1">
      <c r="F477"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78" spans="6:38" ht="20.1" customHeight="1">
      <c r="F478"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79" spans="6:38" ht="20.1" customHeight="1">
      <c r="F479"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80" spans="6:38" ht="20.1" customHeight="1">
      <c r="F480"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81" spans="6:38" ht="20.1" customHeight="1">
      <c r="F481"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82" spans="6:38" ht="20.1" customHeight="1">
      <c r="F482"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83" spans="6:38" ht="20.1" customHeight="1">
      <c r="F483"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84" spans="6:38" ht="20.1" customHeight="1">
      <c r="F484"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85" spans="6:38" ht="20.1" customHeight="1">
      <c r="F485"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86" spans="6:38" ht="20.1" customHeight="1">
      <c r="F486"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87" spans="6:38" ht="20.1" customHeight="1">
      <c r="F487"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88" spans="6:38" ht="20.1" customHeight="1">
      <c r="F488"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89" spans="6:38" ht="20.1" customHeight="1">
      <c r="F489"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90" spans="6:38" ht="20.1" customHeight="1">
      <c r="F490"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91" spans="6:38" ht="20.1" customHeight="1">
      <c r="F491"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92" spans="6:38" ht="20.1" customHeight="1">
      <c r="F492"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93" spans="6:38" ht="20.1" customHeight="1">
      <c r="F493"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94" spans="6:38" ht="20.1" customHeight="1">
      <c r="F494"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95" spans="6:38" ht="20.1" customHeight="1">
      <c r="F495"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96" spans="6:38" ht="20.1" customHeight="1">
      <c r="F496"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97" spans="6:38" ht="20.1" customHeight="1">
      <c r="F497"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98" spans="6:38" ht="20.1" customHeight="1">
      <c r="F498"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499" spans="6:38" ht="20.1" customHeight="1">
      <c r="F499"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00" spans="6:38" ht="20.1" customHeight="1">
      <c r="F500"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01" spans="6:38" ht="20.1" customHeight="1">
      <c r="F501"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02" spans="6:38" ht="20.1" customHeight="1">
      <c r="F502"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03" spans="6:38" ht="20.1" customHeight="1">
      <c r="F503"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04" spans="6:38" ht="20.1" customHeight="1">
      <c r="F504"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05" spans="6:38" ht="20.1" customHeight="1">
      <c r="F505"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06" spans="6:38" ht="20.1" customHeight="1">
      <c r="F506"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07" spans="6:38" ht="20.1" customHeight="1">
      <c r="F507"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08" spans="6:38" ht="20.1" customHeight="1">
      <c r="F508"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09" spans="6:38" ht="20.1" customHeight="1">
      <c r="F509"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10" spans="6:38" ht="20.1" customHeight="1">
      <c r="F510"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11" spans="6:38" ht="20.1" customHeight="1">
      <c r="F511"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12" spans="6:38" ht="20.1" customHeight="1">
      <c r="F512"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13" spans="6:38" ht="20.1" customHeight="1">
      <c r="F513"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14" spans="6:38" ht="20.1" customHeight="1">
      <c r="F514"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15" spans="6:38" ht="20.1" customHeight="1">
      <c r="F515"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16" spans="6:38" ht="20.1" customHeight="1">
      <c r="F516"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17" spans="6:38" ht="20.1" customHeight="1">
      <c r="F517"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18" spans="6:38" ht="20.1" customHeight="1">
      <c r="F518"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19" spans="6:38" ht="20.1" customHeight="1">
      <c r="F519"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20" spans="6:38" ht="20.1" customHeight="1">
      <c r="F520"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21" spans="6:38" ht="20.1" customHeight="1">
      <c r="F521"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22" spans="6:38" ht="20.1" customHeight="1">
      <c r="F522"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23" spans="6:38" ht="20.1" customHeight="1">
      <c r="F523"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24" spans="6:38" ht="20.1" customHeight="1">
      <c r="F524"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25" spans="6:38" ht="20.1" customHeight="1">
      <c r="F525" s="15">
        <f t="shared" si="49"/>
        <v>0</v>
      </c>
      <c s="137">
        <f t="shared" si="55"/>
        <v>0</v>
      </c>
      <c s="72"/>
      <c s="78"/>
      <c s="38"/>
      <c s="36"/>
      <c s="36"/>
      <c s="36"/>
      <c s="36"/>
      <c s="38"/>
      <c s="78"/>
      <c s="78"/>
      <c s="38"/>
      <c s="38"/>
      <c s="38"/>
      <c s="38"/>
      <c s="38"/>
      <c s="38"/>
      <c s="38"/>
      <c s="38"/>
      <c s="36"/>
      <c s="144"/>
      <c s="36"/>
      <c s="36"/>
      <c s="36"/>
      <c s="36"/>
      <c s="36"/>
      <c s="146"/>
      <c s="15">
        <f t="shared" si="50"/>
        <v>0</v>
      </c>
      <c s="15">
        <f t="shared" si="51"/>
        <v>0</v>
      </c>
      <c s="15">
        <f t="shared" si="52"/>
        <v>0</v>
      </c>
      <c s="15">
        <f t="shared" si="53"/>
        <v>0</v>
      </c>
      <c s="15">
        <f t="shared" si="54"/>
        <v>0</v>
      </c>
    </row>
    <row r="526" spans="6:38" ht="20.1" customHeight="1">
      <c r="F526" s="15">
        <f t="shared" si="56" ref="F526:F589">IFERROR(IF($D$16=1,(IF(G526&gt;=1,(IF(H526&gt;=$D$14,(IF(H526&lt;=$D$15,G526,0)),0)),0)),0),0)</f>
        <v>0</v>
      </c>
      <c s="137">
        <f t="shared" si="55"/>
        <v>0</v>
      </c>
      <c s="72"/>
      <c s="78"/>
      <c s="38"/>
      <c s="36"/>
      <c s="36"/>
      <c s="36"/>
      <c s="36"/>
      <c s="38"/>
      <c s="78"/>
      <c s="78"/>
      <c s="38"/>
      <c s="38"/>
      <c s="38"/>
      <c s="38"/>
      <c s="38"/>
      <c s="38"/>
      <c s="38"/>
      <c s="38"/>
      <c s="36"/>
      <c s="144"/>
      <c s="36"/>
      <c s="36"/>
      <c s="36"/>
      <c s="36"/>
      <c s="36"/>
      <c s="146"/>
      <c s="15">
        <f t="shared" si="57" ref="AH526:AH589">IFERROR(IF($G526&gt;=1,(IF(LEN(P526)&gt;=2,VLOOKUP(P526,$A$1:$B$9,2,0),0)),0),0)</f>
        <v>0</v>
      </c>
      <c s="15">
        <f t="shared" si="58" ref="AI526:AI589">IFERROR(IF($G526&gt;=1,(IF(LEN(R526)&gt;=2,VLOOKUP(R526,$A$1:$B$9,2,0),0)),0),0)</f>
        <v>0</v>
      </c>
      <c s="15">
        <f t="shared" si="59" ref="AJ526:AJ589">IFERROR(IF($G526&gt;=1,(IF(LEN(T526)&gt;=2,VLOOKUP(T526,$A$1:$B$9,2,0),0)),0),0)</f>
        <v>0</v>
      </c>
      <c s="15">
        <f t="shared" si="60" ref="AK526:AK589">IFERROR(IF($G526&gt;=1,(IF(LEN(V526)&gt;=2,VLOOKUP(V526,$A$1:$B$9,2,0),0)),0),0)</f>
        <v>0</v>
      </c>
      <c s="15">
        <f t="shared" si="61" ref="AL526:AL589">IFERROR(IF($G526&gt;=1,(IF(LEN(X526)&gt;=2,VLOOKUP(X526,$A$1:$B$9,2,0),0)),0),0)</f>
        <v>0</v>
      </c>
    </row>
    <row r="527" spans="6:38" ht="20.1" customHeight="1">
      <c r="F527" s="15">
        <f t="shared" si="56"/>
        <v>0</v>
      </c>
      <c s="137">
        <f t="shared" si="62" ref="G527:G590">IFERROR(IF(H527&gt;=2000,(IF(LEN(I527)&gt;=3,G526+1,0)),0),0)</f>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28" spans="6:38" ht="20.1" customHeight="1">
      <c r="F528"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29" spans="6:38" ht="20.1" customHeight="1">
      <c r="F529"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30" spans="6:38" ht="20.1" customHeight="1">
      <c r="F530"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31" spans="6:38" ht="20.1" customHeight="1">
      <c r="F531"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32" spans="6:38" ht="20.1" customHeight="1">
      <c r="F532"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33" spans="6:38" ht="20.1" customHeight="1">
      <c r="F533"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34" spans="6:38" ht="20.1" customHeight="1">
      <c r="F534"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35" spans="6:38" ht="20.1" customHeight="1">
      <c r="F535"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36" spans="6:38" ht="20.1" customHeight="1">
      <c r="F536"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37" spans="6:38" ht="20.1" customHeight="1">
      <c r="F537"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38" spans="6:38" ht="20.1" customHeight="1">
      <c r="F538"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39" spans="6:38" ht="20.1" customHeight="1">
      <c r="F539"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40" spans="6:38" ht="20.1" customHeight="1">
      <c r="F540"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41" spans="6:38" ht="20.1" customHeight="1">
      <c r="F541"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42" spans="6:38" ht="20.1" customHeight="1">
      <c r="F542"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43" spans="6:38" ht="20.1" customHeight="1">
      <c r="F543"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44" spans="6:38" ht="20.1" customHeight="1">
      <c r="F544"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45" spans="6:38" ht="20.1" customHeight="1">
      <c r="F545"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46" spans="6:38" ht="20.1" customHeight="1">
      <c r="F546"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47" spans="6:38" ht="20.1" customHeight="1">
      <c r="F547"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48" spans="6:38" ht="20.1" customHeight="1">
      <c r="F548"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49" spans="6:38" ht="20.1" customHeight="1">
      <c r="F549"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50" spans="6:38" ht="20.1" customHeight="1">
      <c r="F550"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51" spans="6:38" ht="20.1" customHeight="1">
      <c r="F551"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52" spans="6:38" ht="20.1" customHeight="1">
      <c r="F552"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53" spans="6:38" ht="20.1" customHeight="1">
      <c r="F553"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54" spans="6:38" ht="20.1" customHeight="1">
      <c r="F554"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55" spans="6:38" ht="20.1" customHeight="1">
      <c r="F555"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56" spans="6:38" ht="20.1" customHeight="1">
      <c r="F556"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57" spans="6:38" ht="20.1" customHeight="1">
      <c r="F557"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58" spans="6:38" ht="20.1" customHeight="1">
      <c r="F558"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59" spans="6:38" ht="20.1" customHeight="1">
      <c r="F559"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60" spans="6:38" ht="20.1" customHeight="1">
      <c r="F560"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61" spans="6:38" ht="20.1" customHeight="1">
      <c r="F561"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62" spans="6:38" ht="20.1" customHeight="1">
      <c r="F562"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63" spans="6:38" ht="20.1" customHeight="1">
      <c r="F563"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64" spans="6:38" ht="20.1" customHeight="1">
      <c r="F564"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65" spans="6:38" ht="20.1" customHeight="1">
      <c r="F565"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66" spans="6:38" ht="20.1" customHeight="1">
      <c r="F566"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67" spans="6:38" ht="20.1" customHeight="1">
      <c r="F567"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68" spans="6:38" ht="20.1" customHeight="1">
      <c r="F568"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69" spans="6:38" ht="20.1" customHeight="1">
      <c r="F569"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70" spans="6:38" ht="20.1" customHeight="1">
      <c r="F570"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71" spans="6:38" ht="20.1" customHeight="1">
      <c r="F571"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72" spans="6:38" ht="20.1" customHeight="1">
      <c r="F572"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73" spans="6:38" ht="20.1" customHeight="1">
      <c r="F573"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74" spans="6:38" ht="20.1" customHeight="1">
      <c r="F574"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75" spans="6:38" ht="20.1" customHeight="1">
      <c r="F575"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76" spans="6:38" ht="20.1" customHeight="1">
      <c r="F576"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77" spans="6:38" ht="20.1" customHeight="1">
      <c r="F577"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78" spans="6:38" ht="20.1" customHeight="1">
      <c r="F578"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79" spans="6:38" ht="20.1" customHeight="1">
      <c r="F579"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80" spans="6:38" ht="20.1" customHeight="1">
      <c r="F580"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81" spans="6:38" ht="20.1" customHeight="1">
      <c r="F581"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82" spans="6:38" ht="20.1" customHeight="1">
      <c r="F582"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83" spans="6:38" ht="20.1" customHeight="1">
      <c r="F583"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84" spans="6:38" ht="20.1" customHeight="1">
      <c r="F584"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85" spans="6:38" ht="20.1" customHeight="1">
      <c r="F585"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86" spans="6:38" ht="20.1" customHeight="1">
      <c r="F586"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87" spans="6:38" ht="20.1" customHeight="1">
      <c r="F587"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88" spans="6:38" ht="20.1" customHeight="1">
      <c r="F588"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89" spans="6:38" ht="20.1" customHeight="1">
      <c r="F589" s="15">
        <f t="shared" si="56"/>
        <v>0</v>
      </c>
      <c s="137">
        <f t="shared" si="62"/>
        <v>0</v>
      </c>
      <c s="72"/>
      <c s="78"/>
      <c s="38"/>
      <c s="36"/>
      <c s="36"/>
      <c s="36"/>
      <c s="36"/>
      <c s="38"/>
      <c s="78"/>
      <c s="78"/>
      <c s="38"/>
      <c s="38"/>
      <c s="38"/>
      <c s="38"/>
      <c s="38"/>
      <c s="38"/>
      <c s="38"/>
      <c s="38"/>
      <c s="36"/>
      <c s="144"/>
      <c s="36"/>
      <c s="36"/>
      <c s="36"/>
      <c s="36"/>
      <c s="36"/>
      <c s="146"/>
      <c s="15">
        <f t="shared" si="57"/>
        <v>0</v>
      </c>
      <c s="15">
        <f t="shared" si="58"/>
        <v>0</v>
      </c>
      <c s="15">
        <f t="shared" si="59"/>
        <v>0</v>
      </c>
      <c s="15">
        <f t="shared" si="60"/>
        <v>0</v>
      </c>
      <c s="15">
        <f t="shared" si="61"/>
        <v>0</v>
      </c>
    </row>
    <row r="590" spans="6:38" ht="20.1" customHeight="1">
      <c r="F590" s="15">
        <f t="shared" si="63" ref="F590:F653">IFERROR(IF($D$16=1,(IF(G590&gt;=1,(IF(H590&gt;=$D$14,(IF(H590&lt;=$D$15,G590,0)),0)),0)),0),0)</f>
        <v>0</v>
      </c>
      <c s="137">
        <f t="shared" si="62"/>
        <v>0</v>
      </c>
      <c s="72"/>
      <c s="78"/>
      <c s="38"/>
      <c s="36"/>
      <c s="36"/>
      <c s="36"/>
      <c s="36"/>
      <c s="38"/>
      <c s="78"/>
      <c s="78"/>
      <c s="38"/>
      <c s="38"/>
      <c s="38"/>
      <c s="38"/>
      <c s="38"/>
      <c s="38"/>
      <c s="38"/>
      <c s="38"/>
      <c s="36"/>
      <c s="144"/>
      <c s="36"/>
      <c s="36"/>
      <c s="36"/>
      <c s="36"/>
      <c s="36"/>
      <c s="146"/>
      <c s="15">
        <f t="shared" si="64" ref="AH590:AH653">IFERROR(IF($G590&gt;=1,(IF(LEN(P590)&gt;=2,VLOOKUP(P590,$A$1:$B$9,2,0),0)),0),0)</f>
        <v>0</v>
      </c>
      <c s="15">
        <f t="shared" si="65" ref="AI590:AI653">IFERROR(IF($G590&gt;=1,(IF(LEN(R590)&gt;=2,VLOOKUP(R590,$A$1:$B$9,2,0),0)),0),0)</f>
        <v>0</v>
      </c>
      <c s="15">
        <f t="shared" si="66" ref="AJ590:AJ653">IFERROR(IF($G590&gt;=1,(IF(LEN(T590)&gt;=2,VLOOKUP(T590,$A$1:$B$9,2,0),0)),0),0)</f>
        <v>0</v>
      </c>
      <c s="15">
        <f t="shared" si="67" ref="AK590:AK653">IFERROR(IF($G590&gt;=1,(IF(LEN(V590)&gt;=2,VLOOKUP(V590,$A$1:$B$9,2,0),0)),0),0)</f>
        <v>0</v>
      </c>
      <c s="15">
        <f t="shared" si="68" ref="AL590:AL653">IFERROR(IF($G590&gt;=1,(IF(LEN(X590)&gt;=2,VLOOKUP(X590,$A$1:$B$9,2,0),0)),0),0)</f>
        <v>0</v>
      </c>
    </row>
    <row r="591" spans="6:38" ht="20.1" customHeight="1">
      <c r="F591" s="15">
        <f t="shared" si="63"/>
        <v>0</v>
      </c>
      <c s="137">
        <f t="shared" si="69" ref="G591:G654">IFERROR(IF(H591&gt;=2000,(IF(LEN(I591)&gt;=3,G590+1,0)),0),0)</f>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592" spans="6:38" ht="20.1" customHeight="1">
      <c r="F592"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593" spans="6:38" ht="20.1" customHeight="1">
      <c r="F593"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594" spans="6:38" ht="20.1" customHeight="1">
      <c r="F594"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595" spans="6:38" ht="20.1" customHeight="1">
      <c r="F595"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596" spans="6:38" ht="20.1" customHeight="1">
      <c r="F596"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597" spans="6:38" ht="20.1" customHeight="1">
      <c r="F597"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598" spans="6:38" ht="20.1" customHeight="1">
      <c r="F598"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599" spans="6:38" ht="20.1" customHeight="1">
      <c r="F599"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00" spans="6:38" ht="20.1" customHeight="1">
      <c r="F600"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01" spans="6:38" ht="20.1" customHeight="1">
      <c r="F601"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02" spans="6:38" ht="20.1" customHeight="1">
      <c r="F602"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03" spans="6:38" ht="20.1" customHeight="1">
      <c r="F603"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04" spans="6:38" ht="20.1" customHeight="1">
      <c r="F604"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05" spans="6:38" ht="20.1" customHeight="1">
      <c r="F605"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06" spans="6:38" ht="20.1" customHeight="1">
      <c r="F606"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07" spans="6:38" ht="20.1" customHeight="1">
      <c r="F607"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08" spans="6:38" ht="20.1" customHeight="1">
      <c r="F608"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09" spans="6:38" ht="20.1" customHeight="1">
      <c r="F609"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10" spans="6:38" ht="20.1" customHeight="1">
      <c r="F610"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11" spans="6:38" ht="20.1" customHeight="1">
      <c r="F611"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12" spans="6:38" ht="20.1" customHeight="1">
      <c r="F612"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13" spans="6:38" ht="20.1" customHeight="1">
      <c r="F613"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14" spans="6:38" ht="20.1" customHeight="1">
      <c r="F614"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15" spans="6:38" ht="20.1" customHeight="1">
      <c r="F615"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16" spans="6:38" ht="20.1" customHeight="1">
      <c r="F616"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17" spans="6:38" ht="20.1" customHeight="1">
      <c r="F617"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18" spans="6:38" ht="20.1" customHeight="1">
      <c r="F618"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19" spans="6:38" ht="20.1" customHeight="1">
      <c r="F619"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20" spans="6:38" ht="20.1" customHeight="1">
      <c r="F620"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21" spans="6:38" ht="20.1" customHeight="1">
      <c r="F621"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22" spans="6:38" ht="20.1" customHeight="1">
      <c r="F622"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23" spans="6:38" ht="20.1" customHeight="1">
      <c r="F623"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24" spans="6:38" ht="20.1" customHeight="1">
      <c r="F624"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25" spans="6:38" ht="20.1" customHeight="1">
      <c r="F625"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26" spans="6:38" ht="20.1" customHeight="1">
      <c r="F626"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27" spans="6:38" ht="20.1" customHeight="1">
      <c r="F627"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28" spans="6:38" ht="20.1" customHeight="1">
      <c r="F628"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29" spans="6:38" ht="20.1" customHeight="1">
      <c r="F629"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30" spans="6:38" ht="20.1" customHeight="1">
      <c r="F630"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31" spans="6:38" ht="20.1" customHeight="1">
      <c r="F631"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32" spans="6:38" ht="20.1" customHeight="1">
      <c r="F632"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33" spans="6:38" ht="20.1" customHeight="1">
      <c r="F633"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34" spans="6:38" ht="20.1" customHeight="1">
      <c r="F634"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35" spans="6:38" ht="20.1" customHeight="1">
      <c r="F635"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36" spans="6:38" ht="20.1" customHeight="1">
      <c r="F636"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37" spans="6:38" ht="20.1" customHeight="1">
      <c r="F637"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38" spans="6:38" ht="20.1" customHeight="1">
      <c r="F638"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39" spans="6:38" ht="20.1" customHeight="1">
      <c r="F639"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40" spans="6:38" ht="20.1" customHeight="1">
      <c r="F640"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41" spans="6:38" ht="20.1" customHeight="1">
      <c r="F641"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42" spans="6:38" ht="20.1" customHeight="1">
      <c r="F642"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43" spans="6:38" ht="20.1" customHeight="1">
      <c r="F643"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44" spans="6:38" ht="20.1" customHeight="1">
      <c r="F644"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45" spans="6:38" ht="20.1" customHeight="1">
      <c r="F645"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46" spans="6:38" ht="20.1" customHeight="1">
      <c r="F646"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47" spans="6:38" ht="20.1" customHeight="1">
      <c r="F647"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48" spans="6:38" ht="20.1" customHeight="1">
      <c r="F648"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49" spans="6:38" ht="20.1" customHeight="1">
      <c r="F649"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50" spans="6:38" ht="20.1" customHeight="1">
      <c r="F650"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51" spans="6:38" ht="20.1" customHeight="1">
      <c r="F651"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52" spans="6:38" ht="20.1" customHeight="1">
      <c r="F652"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53" spans="6:38" ht="20.1" customHeight="1">
      <c r="F653" s="15">
        <f t="shared" si="63"/>
        <v>0</v>
      </c>
      <c s="137">
        <f t="shared" si="69"/>
        <v>0</v>
      </c>
      <c s="72"/>
      <c s="78"/>
      <c s="38"/>
      <c s="36"/>
      <c s="36"/>
      <c s="36"/>
      <c s="36"/>
      <c s="38"/>
      <c s="78"/>
      <c s="78"/>
      <c s="38"/>
      <c s="38"/>
      <c s="38"/>
      <c s="38"/>
      <c s="38"/>
      <c s="38"/>
      <c s="38"/>
      <c s="38"/>
      <c s="36"/>
      <c s="144"/>
      <c s="36"/>
      <c s="36"/>
      <c s="36"/>
      <c s="36"/>
      <c s="36"/>
      <c s="146"/>
      <c s="15">
        <f t="shared" si="64"/>
        <v>0</v>
      </c>
      <c s="15">
        <f t="shared" si="65"/>
        <v>0</v>
      </c>
      <c s="15">
        <f t="shared" si="66"/>
        <v>0</v>
      </c>
      <c s="15">
        <f t="shared" si="67"/>
        <v>0</v>
      </c>
      <c s="15">
        <f t="shared" si="68"/>
        <v>0</v>
      </c>
    </row>
    <row r="654" spans="6:38" ht="20.1" customHeight="1">
      <c r="F654" s="15">
        <f t="shared" si="70" ref="F654:F717">IFERROR(IF($D$16=1,(IF(G654&gt;=1,(IF(H654&gt;=$D$14,(IF(H654&lt;=$D$15,G654,0)),0)),0)),0),0)</f>
        <v>0</v>
      </c>
      <c s="137">
        <f t="shared" si="69"/>
        <v>0</v>
      </c>
      <c s="72"/>
      <c s="78"/>
      <c s="38"/>
      <c s="36"/>
      <c s="36"/>
      <c s="36"/>
      <c s="36"/>
      <c s="38"/>
      <c s="78"/>
      <c s="78"/>
      <c s="38"/>
      <c s="38"/>
      <c s="38"/>
      <c s="38"/>
      <c s="38"/>
      <c s="38"/>
      <c s="38"/>
      <c s="38"/>
      <c s="36"/>
      <c s="144"/>
      <c s="36"/>
      <c s="36"/>
      <c s="36"/>
      <c s="36"/>
      <c s="36"/>
      <c s="146"/>
      <c s="15">
        <f t="shared" si="71" ref="AH654:AH717">IFERROR(IF($G654&gt;=1,(IF(LEN(P654)&gt;=2,VLOOKUP(P654,$A$1:$B$9,2,0),0)),0),0)</f>
        <v>0</v>
      </c>
      <c s="15">
        <f t="shared" si="72" ref="AI654:AI717">IFERROR(IF($G654&gt;=1,(IF(LEN(R654)&gt;=2,VLOOKUP(R654,$A$1:$B$9,2,0),0)),0),0)</f>
        <v>0</v>
      </c>
      <c s="15">
        <f t="shared" si="73" ref="AJ654:AJ717">IFERROR(IF($G654&gt;=1,(IF(LEN(T654)&gt;=2,VLOOKUP(T654,$A$1:$B$9,2,0),0)),0),0)</f>
        <v>0</v>
      </c>
      <c s="15">
        <f t="shared" si="74" ref="AK654:AK717">IFERROR(IF($G654&gt;=1,(IF(LEN(V654)&gt;=2,VLOOKUP(V654,$A$1:$B$9,2,0),0)),0),0)</f>
        <v>0</v>
      </c>
      <c s="15">
        <f t="shared" si="75" ref="AL654:AL717">IFERROR(IF($G654&gt;=1,(IF(LEN(X654)&gt;=2,VLOOKUP(X654,$A$1:$B$9,2,0),0)),0),0)</f>
        <v>0</v>
      </c>
    </row>
    <row r="655" spans="6:38" ht="20.1" customHeight="1">
      <c r="F655" s="15">
        <f t="shared" si="70"/>
        <v>0</v>
      </c>
      <c s="137">
        <f t="shared" si="76" ref="G655:G718">IFERROR(IF(H655&gt;=2000,(IF(LEN(I655)&gt;=3,G654+1,0)),0),0)</f>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56" spans="6:38" ht="20.1" customHeight="1">
      <c r="F656"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57" spans="6:38" ht="20.1" customHeight="1">
      <c r="F657"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58" spans="6:38" ht="20.1" customHeight="1">
      <c r="F658"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59" spans="6:38" ht="20.1" customHeight="1">
      <c r="F659"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60" spans="6:38" ht="20.1" customHeight="1">
      <c r="F660"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61" spans="6:38" ht="20.1" customHeight="1">
      <c r="F661"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62" spans="6:38" ht="20.1" customHeight="1">
      <c r="F662"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63" spans="6:38" ht="20.1" customHeight="1">
      <c r="F663"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64" spans="6:38" ht="20.1" customHeight="1">
      <c r="F664"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65" spans="6:38" ht="20.1" customHeight="1">
      <c r="F665"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66" spans="6:38" ht="20.1" customHeight="1">
      <c r="F666"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67" spans="6:38" ht="20.1" customHeight="1">
      <c r="F667"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68" spans="6:38" ht="20.1" customHeight="1">
      <c r="F668"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69" spans="6:38" ht="20.1" customHeight="1">
      <c r="F669"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70" spans="6:38" ht="20.1" customHeight="1">
      <c r="F670"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71" spans="6:38" ht="20.1" customHeight="1">
      <c r="F671"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72" spans="6:38" ht="20.1" customHeight="1">
      <c r="F672"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73" spans="6:38" ht="20.1" customHeight="1">
      <c r="F673"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74" spans="6:38" ht="20.1" customHeight="1">
      <c r="F674"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75" spans="6:38" ht="20.1" customHeight="1">
      <c r="F675"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76" spans="6:38" ht="20.1" customHeight="1">
      <c r="F676"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77" spans="6:38" ht="20.1" customHeight="1">
      <c r="F677"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78" spans="6:38" ht="20.1" customHeight="1">
      <c r="F678"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79" spans="6:38" ht="20.1" customHeight="1">
      <c r="F679"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80" spans="6:38" ht="20.1" customHeight="1">
      <c r="F680"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81" spans="6:38" ht="20.1" customHeight="1">
      <c r="F681"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82" spans="6:38" ht="20.1" customHeight="1">
      <c r="F682"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83" spans="6:38" ht="20.1" customHeight="1">
      <c r="F683"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84" spans="6:38" ht="20.1" customHeight="1">
      <c r="F684"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85" spans="6:38" ht="20.1" customHeight="1">
      <c r="F685"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86" spans="6:38" ht="20.1" customHeight="1">
      <c r="F686"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87" spans="6:38" ht="20.1" customHeight="1">
      <c r="F687"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88" spans="6:38" ht="20.1" customHeight="1">
      <c r="F688"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89" spans="6:38" ht="20.1" customHeight="1">
      <c r="F689"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90" spans="6:38" ht="20.1" customHeight="1">
      <c r="F690"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91" spans="6:38" ht="20.1" customHeight="1">
      <c r="F691"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92" spans="6:38" ht="20.1" customHeight="1">
      <c r="F692"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93" spans="6:38" ht="20.1" customHeight="1">
      <c r="F693"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94" spans="6:38" ht="20.1" customHeight="1">
      <c r="F694"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95" spans="6:38" ht="20.1" customHeight="1">
      <c r="F695"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96" spans="6:38" ht="20.1" customHeight="1">
      <c r="F696"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97" spans="6:38" ht="20.1" customHeight="1">
      <c r="F697"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98" spans="6:38" ht="20.1" customHeight="1">
      <c r="F698"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699" spans="6:38" ht="20.1" customHeight="1">
      <c r="F699"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00" spans="6:38" ht="20.1" customHeight="1">
      <c r="F700"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01" spans="6:38" ht="20.1" customHeight="1" hidden="1">
      <c r="F701"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02" spans="6:38" ht="20.1" customHeight="1" hidden="1">
      <c r="F702"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03" spans="6:38" ht="20.1" customHeight="1" hidden="1">
      <c r="F703"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04" spans="6:38" ht="20.1" customHeight="1" hidden="1">
      <c r="F704"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05" spans="6:38" ht="20.1" customHeight="1" hidden="1">
      <c r="F705"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06" spans="6:38" ht="20.1" customHeight="1" hidden="1">
      <c r="F706"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07" spans="6:38" ht="20.1" customHeight="1" hidden="1">
      <c r="F707"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08" spans="6:38" ht="20.1" customHeight="1" hidden="1">
      <c r="F708"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09" spans="6:38" ht="20.1" customHeight="1" hidden="1">
      <c r="F709"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10" spans="6:38" ht="20.1" customHeight="1" hidden="1">
      <c r="F710"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11" spans="6:38" ht="20.1" customHeight="1" hidden="1">
      <c r="F711"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12" spans="6:38" ht="20.1" customHeight="1" hidden="1">
      <c r="F712"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13" spans="6:38" ht="20.1" customHeight="1" hidden="1">
      <c r="F713"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14" spans="6:38" ht="20.1" customHeight="1" hidden="1">
      <c r="F714"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15" spans="6:38" ht="20.1" customHeight="1" hidden="1">
      <c r="F715"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16" spans="6:38" ht="20.1" customHeight="1" hidden="1">
      <c r="F716"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17" spans="6:38" ht="20.1" customHeight="1" hidden="1">
      <c r="F717" s="15">
        <f t="shared" si="70"/>
        <v>0</v>
      </c>
      <c s="137">
        <f t="shared" si="76"/>
        <v>0</v>
      </c>
      <c s="72"/>
      <c s="78"/>
      <c s="38"/>
      <c s="36"/>
      <c s="36"/>
      <c s="36"/>
      <c s="36"/>
      <c s="38"/>
      <c s="78"/>
      <c s="78"/>
      <c s="38"/>
      <c s="38"/>
      <c s="38"/>
      <c s="38"/>
      <c s="38"/>
      <c s="38"/>
      <c s="38"/>
      <c s="38"/>
      <c s="36"/>
      <c s="144"/>
      <c s="36"/>
      <c s="36"/>
      <c s="36"/>
      <c s="36"/>
      <c s="36"/>
      <c s="146"/>
      <c s="15">
        <f t="shared" si="71"/>
        <v>0</v>
      </c>
      <c s="15">
        <f t="shared" si="72"/>
        <v>0</v>
      </c>
      <c s="15">
        <f t="shared" si="73"/>
        <v>0</v>
      </c>
      <c s="15">
        <f t="shared" si="74"/>
        <v>0</v>
      </c>
      <c s="15">
        <f t="shared" si="75"/>
        <v>0</v>
      </c>
    </row>
    <row r="718" spans="6:38" ht="20.1" customHeight="1" hidden="1">
      <c r="F718" s="15">
        <f t="shared" si="77" ref="F718:F781">IFERROR(IF($D$16=1,(IF(G718&gt;=1,(IF(H718&gt;=$D$14,(IF(H718&lt;=$D$15,G718,0)),0)),0)),0),0)</f>
        <v>0</v>
      </c>
      <c s="137">
        <f t="shared" si="76"/>
        <v>0</v>
      </c>
      <c s="72"/>
      <c s="78"/>
      <c s="38"/>
      <c s="36"/>
      <c s="36"/>
      <c s="36"/>
      <c s="36"/>
      <c s="38"/>
      <c s="78"/>
      <c s="78"/>
      <c s="38"/>
      <c s="38"/>
      <c s="38"/>
      <c s="38"/>
      <c s="38"/>
      <c s="38"/>
      <c s="38"/>
      <c s="38"/>
      <c s="36"/>
      <c s="144"/>
      <c s="36"/>
      <c s="36"/>
      <c s="36"/>
      <c s="36"/>
      <c s="36"/>
      <c s="146"/>
      <c s="15">
        <f t="shared" si="78" ref="AH718:AH781">IFERROR(IF($G718&gt;=1,(IF(LEN(P718)&gt;=2,VLOOKUP(P718,$A$1:$B$9,2,0),0)),0),0)</f>
        <v>0</v>
      </c>
      <c s="15">
        <f t="shared" si="79" ref="AI718:AI781">IFERROR(IF($G718&gt;=1,(IF(LEN(R718)&gt;=2,VLOOKUP(R718,$A$1:$B$9,2,0),0)),0),0)</f>
        <v>0</v>
      </c>
      <c s="15">
        <f t="shared" si="80" ref="AJ718:AJ781">IFERROR(IF($G718&gt;=1,(IF(LEN(T718)&gt;=2,VLOOKUP(T718,$A$1:$B$9,2,0),0)),0),0)</f>
        <v>0</v>
      </c>
      <c s="15">
        <f t="shared" si="81" ref="AK718:AK781">IFERROR(IF($G718&gt;=1,(IF(LEN(V718)&gt;=2,VLOOKUP(V718,$A$1:$B$9,2,0),0)),0),0)</f>
        <v>0</v>
      </c>
      <c s="15">
        <f t="shared" si="82" ref="AL718:AL781">IFERROR(IF($G718&gt;=1,(IF(LEN(X718)&gt;=2,VLOOKUP(X718,$A$1:$B$9,2,0),0)),0),0)</f>
        <v>0</v>
      </c>
    </row>
    <row r="719" spans="6:38" ht="20.1" customHeight="1" hidden="1">
      <c r="F719" s="15">
        <f t="shared" si="77"/>
        <v>0</v>
      </c>
      <c s="137">
        <f t="shared" si="83" ref="G719:G782">IFERROR(IF(H719&gt;=2000,(IF(LEN(I719)&gt;=3,G718+1,0)),0),0)</f>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20" spans="6:38" ht="20.1" customHeight="1" hidden="1">
      <c r="F720"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21" spans="6:38" ht="20.1" customHeight="1" hidden="1">
      <c r="F721"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22" spans="6:38" ht="20.1" customHeight="1" hidden="1">
      <c r="F722"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23" spans="6:38" ht="20.1" customHeight="1" hidden="1">
      <c r="F723"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24" spans="6:38" ht="20.1" customHeight="1" hidden="1">
      <c r="F724"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25" spans="6:38" ht="20.1" customHeight="1" hidden="1">
      <c r="F725"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26" spans="6:38" ht="20.1" customHeight="1" hidden="1">
      <c r="F726"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27" spans="6:38" ht="20.1" customHeight="1" hidden="1">
      <c r="F727"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28" spans="6:38" ht="20.1" customHeight="1" hidden="1">
      <c r="F728"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29" spans="6:38" ht="20.1" customHeight="1" hidden="1">
      <c r="F729"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30" spans="6:38" ht="20.1" customHeight="1" hidden="1">
      <c r="F730"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31" spans="6:38" ht="20.1" customHeight="1" hidden="1">
      <c r="F731"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32" spans="6:38" ht="20.1" customHeight="1" hidden="1">
      <c r="F732"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33" spans="6:38" ht="20.1" customHeight="1" hidden="1">
      <c r="F733"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34" spans="6:38" ht="20.1" customHeight="1" hidden="1">
      <c r="F734"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35" spans="6:38" ht="20.1" customHeight="1" hidden="1">
      <c r="F735"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36" spans="6:38" ht="20.1" customHeight="1" hidden="1">
      <c r="F736"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37" spans="6:38" ht="20.1" customHeight="1" hidden="1">
      <c r="F737"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38" spans="6:38" ht="20.1" customHeight="1" hidden="1">
      <c r="F738"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39" spans="6:38" ht="20.1" customHeight="1" hidden="1">
      <c r="F739"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40" spans="6:38" ht="20.1" customHeight="1" hidden="1">
      <c r="F740"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41" spans="6:38" ht="20.1" customHeight="1" hidden="1">
      <c r="F741"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42" spans="6:38" ht="20.1" customHeight="1" hidden="1">
      <c r="F742"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43" spans="6:38" ht="20.1" customHeight="1" hidden="1">
      <c r="F743"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44" spans="6:38" ht="20.1" customHeight="1" hidden="1">
      <c r="F744"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45" spans="6:38" ht="20.1" customHeight="1" hidden="1">
      <c r="F745"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46" spans="6:38" ht="20.1" customHeight="1" hidden="1">
      <c r="F746"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47" spans="6:38" ht="20.1" customHeight="1" hidden="1">
      <c r="F747"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48" spans="6:38" ht="20.1" customHeight="1" hidden="1">
      <c r="F748"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49" spans="6:38" ht="20.1" customHeight="1" hidden="1">
      <c r="F749"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50" spans="6:38" ht="20.1" customHeight="1" hidden="1">
      <c r="F750"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51" spans="6:38" ht="20.1" customHeight="1" hidden="1">
      <c r="F751"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52" spans="6:38" ht="20.1" customHeight="1" hidden="1">
      <c r="F752"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53" spans="6:38" ht="20.1" customHeight="1" hidden="1">
      <c r="F753"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54" spans="6:38" ht="20.1" customHeight="1" hidden="1">
      <c r="F754"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55" spans="6:38" ht="20.1" customHeight="1" hidden="1">
      <c r="F755"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56" spans="6:38" ht="20.1" customHeight="1" hidden="1">
      <c r="F756"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57" spans="6:38" ht="20.1" customHeight="1" hidden="1">
      <c r="F757"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58" spans="6:38" ht="20.1" customHeight="1" hidden="1">
      <c r="F758"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59" spans="6:38" ht="20.1" customHeight="1" hidden="1">
      <c r="F759"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60" spans="6:38" ht="20.1" customHeight="1" hidden="1">
      <c r="F760"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61" spans="6:38" ht="20.1" customHeight="1" hidden="1">
      <c r="F761"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62" spans="6:38" ht="20.1" customHeight="1" hidden="1">
      <c r="F762"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63" spans="6:38" ht="20.1" customHeight="1" hidden="1">
      <c r="F763"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64" spans="6:38" ht="20.1" customHeight="1" hidden="1">
      <c r="F764"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65" spans="6:38" ht="20.1" customHeight="1" hidden="1">
      <c r="F765"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66" spans="6:38" ht="20.1" customHeight="1" hidden="1">
      <c r="F766"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67" spans="6:38" ht="20.1" customHeight="1" hidden="1">
      <c r="F767"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68" spans="6:38" ht="20.1" customHeight="1" hidden="1">
      <c r="F768"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69" spans="6:38" ht="20.1" customHeight="1" hidden="1">
      <c r="F769"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70" spans="6:38" ht="20.1" customHeight="1" hidden="1">
      <c r="F770"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71" spans="6:38" ht="20.1" customHeight="1" hidden="1">
      <c r="F771"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72" spans="6:38" ht="20.1" customHeight="1" hidden="1">
      <c r="F772"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73" spans="6:38" ht="20.1" customHeight="1" hidden="1">
      <c r="F773"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74" spans="6:38" ht="20.1" customHeight="1" hidden="1">
      <c r="F774"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75" spans="6:38" ht="20.1" customHeight="1" hidden="1">
      <c r="F775"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76" spans="6:38" ht="20.1" customHeight="1" hidden="1">
      <c r="F776"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77" spans="6:38" ht="20.1" customHeight="1" hidden="1">
      <c r="F777"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78" spans="6:38" ht="20.1" customHeight="1" hidden="1">
      <c r="F778"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79" spans="6:38" ht="20.1" customHeight="1" hidden="1">
      <c r="F779"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80" spans="6:38" ht="20.1" customHeight="1" hidden="1">
      <c r="F780"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81" spans="6:38" ht="20.1" customHeight="1" hidden="1">
      <c r="F781" s="15">
        <f t="shared" si="77"/>
        <v>0</v>
      </c>
      <c s="137">
        <f t="shared" si="83"/>
        <v>0</v>
      </c>
      <c s="72"/>
      <c s="78"/>
      <c s="38"/>
      <c s="36"/>
      <c s="36"/>
      <c s="36"/>
      <c s="36"/>
      <c s="38"/>
      <c s="78"/>
      <c s="78"/>
      <c s="38"/>
      <c s="38"/>
      <c s="38"/>
      <c s="38"/>
      <c s="38"/>
      <c s="38"/>
      <c s="38"/>
      <c s="38"/>
      <c s="36"/>
      <c s="144"/>
      <c s="36"/>
      <c s="36"/>
      <c s="36"/>
      <c s="36"/>
      <c s="36"/>
      <c s="146"/>
      <c s="15">
        <f t="shared" si="78"/>
        <v>0</v>
      </c>
      <c s="15">
        <f t="shared" si="79"/>
        <v>0</v>
      </c>
      <c s="15">
        <f t="shared" si="80"/>
        <v>0</v>
      </c>
      <c s="15">
        <f t="shared" si="81"/>
        <v>0</v>
      </c>
      <c s="15">
        <f t="shared" si="82"/>
        <v>0</v>
      </c>
    </row>
    <row r="782" spans="6:38" ht="20.1" customHeight="1" hidden="1">
      <c r="F782" s="15">
        <f t="shared" si="84" ref="F782:F845">IFERROR(IF($D$16=1,(IF(G782&gt;=1,(IF(H782&gt;=$D$14,(IF(H782&lt;=$D$15,G782,0)),0)),0)),0),0)</f>
        <v>0</v>
      </c>
      <c s="137">
        <f t="shared" si="83"/>
        <v>0</v>
      </c>
      <c s="72"/>
      <c s="78"/>
      <c s="38"/>
      <c s="36"/>
      <c s="36"/>
      <c s="36"/>
      <c s="36"/>
      <c s="38"/>
      <c s="78"/>
      <c s="78"/>
      <c s="38"/>
      <c s="38"/>
      <c s="38"/>
      <c s="38"/>
      <c s="38"/>
      <c s="38"/>
      <c s="38"/>
      <c s="38"/>
      <c s="36"/>
      <c s="144"/>
      <c s="36"/>
      <c s="36"/>
      <c s="36"/>
      <c s="36"/>
      <c s="36"/>
      <c s="146"/>
      <c s="15">
        <f t="shared" si="85" ref="AH782:AH845">IFERROR(IF($G782&gt;=1,(IF(LEN(P782)&gt;=2,VLOOKUP(P782,$A$1:$B$9,2,0),0)),0),0)</f>
        <v>0</v>
      </c>
      <c s="15">
        <f t="shared" si="86" ref="AI782:AI845">IFERROR(IF($G782&gt;=1,(IF(LEN(R782)&gt;=2,VLOOKUP(R782,$A$1:$B$9,2,0),0)),0),0)</f>
        <v>0</v>
      </c>
      <c s="15">
        <f t="shared" si="87" ref="AJ782:AJ845">IFERROR(IF($G782&gt;=1,(IF(LEN(T782)&gt;=2,VLOOKUP(T782,$A$1:$B$9,2,0),0)),0),0)</f>
        <v>0</v>
      </c>
      <c s="15">
        <f t="shared" si="88" ref="AK782:AK845">IFERROR(IF($G782&gt;=1,(IF(LEN(V782)&gt;=2,VLOOKUP(V782,$A$1:$B$9,2,0),0)),0),0)</f>
        <v>0</v>
      </c>
      <c s="15">
        <f t="shared" si="89" ref="AL782:AL845">IFERROR(IF($G782&gt;=1,(IF(LEN(X782)&gt;=2,VLOOKUP(X782,$A$1:$B$9,2,0),0)),0),0)</f>
        <v>0</v>
      </c>
    </row>
    <row r="783" spans="6:38" ht="20.1" customHeight="1" hidden="1">
      <c r="F783" s="15">
        <f t="shared" si="84"/>
        <v>0</v>
      </c>
      <c s="137">
        <f t="shared" si="90" ref="G783:G846">IFERROR(IF(H783&gt;=2000,(IF(LEN(I783)&gt;=3,G782+1,0)),0),0)</f>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84" spans="6:38" ht="20.1" customHeight="1" hidden="1">
      <c r="F784"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85" spans="6:38" ht="20.1" customHeight="1" hidden="1">
      <c r="F785"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86" spans="6:38" ht="20.1" customHeight="1" hidden="1">
      <c r="F786"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87" spans="6:38" ht="20.1" customHeight="1" hidden="1">
      <c r="F787"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88" spans="6:38" ht="20.1" customHeight="1" hidden="1">
      <c r="F788"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89" spans="6:38" ht="20.1" customHeight="1" hidden="1">
      <c r="F789"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90" spans="6:38" ht="20.1" customHeight="1" hidden="1">
      <c r="F790"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91" spans="6:38" ht="20.1" customHeight="1" hidden="1">
      <c r="F791"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92" spans="6:38" ht="20.1" customHeight="1" hidden="1">
      <c r="F792"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93" spans="6:38" ht="20.1" customHeight="1" hidden="1">
      <c r="F793"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94" spans="6:38" ht="20.1" customHeight="1" hidden="1">
      <c r="F794"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95" spans="6:38" ht="20.1" customHeight="1" hidden="1">
      <c r="F795"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96" spans="6:38" ht="20.1" customHeight="1" hidden="1">
      <c r="F796"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97" spans="6:38" ht="20.1" customHeight="1" hidden="1">
      <c r="F797"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98" spans="6:38" ht="20.1" customHeight="1" hidden="1">
      <c r="F798"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799" spans="6:38" ht="20.1" customHeight="1" hidden="1">
      <c r="F799"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00" spans="6:38" ht="20.1" customHeight="1" hidden="1">
      <c r="F800"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01" spans="6:38" ht="20.1" customHeight="1" hidden="1">
      <c r="F801"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02" spans="6:38" ht="20.1" customHeight="1" hidden="1">
      <c r="F802"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03" spans="6:38" ht="20.1" customHeight="1" hidden="1">
      <c r="F803"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04" spans="6:38" ht="20.1" customHeight="1" hidden="1">
      <c r="F804"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05" spans="6:38" ht="20.1" customHeight="1" hidden="1">
      <c r="F805"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06" spans="6:38" ht="20.1" customHeight="1" hidden="1">
      <c r="F806"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07" spans="6:38" ht="20.1" customHeight="1" hidden="1">
      <c r="F807"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08" spans="6:38" ht="20.1" customHeight="1" hidden="1">
      <c r="F808"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09" spans="6:38" ht="20.1" customHeight="1" hidden="1">
      <c r="F809"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10" spans="6:38" ht="20.1" customHeight="1" hidden="1">
      <c r="F810"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11" spans="6:38" ht="20.1" customHeight="1" hidden="1">
      <c r="F811"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12" spans="6:38" ht="20.1" customHeight="1" hidden="1">
      <c r="F812"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13" spans="6:38" ht="20.1" customHeight="1" hidden="1">
      <c r="F813"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14" spans="6:38" ht="20.1" customHeight="1" hidden="1">
      <c r="F814"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15" spans="6:38" ht="20.1" customHeight="1" hidden="1">
      <c r="F815"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16" spans="6:38" ht="20.1" customHeight="1" hidden="1">
      <c r="F816"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17" spans="6:38" ht="20.1" customHeight="1" hidden="1">
      <c r="F817"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18" spans="6:38" ht="20.1" customHeight="1" hidden="1">
      <c r="F818"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19" spans="6:38" ht="20.1" customHeight="1" hidden="1">
      <c r="F819"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20" spans="6:38" ht="20.1" customHeight="1" hidden="1">
      <c r="F820"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21" spans="6:38" ht="20.1" customHeight="1" hidden="1">
      <c r="F821"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22" spans="6:38" ht="20.1" customHeight="1" hidden="1">
      <c r="F822"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23" spans="6:38" ht="20.1" customHeight="1" hidden="1">
      <c r="F823"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24" spans="6:38" ht="20.1" customHeight="1" hidden="1">
      <c r="F824"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25" spans="6:38" ht="20.1" customHeight="1" hidden="1">
      <c r="F825"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26" spans="6:38" ht="20.1" customHeight="1" hidden="1">
      <c r="F826"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27" spans="6:38" ht="20.1" customHeight="1" hidden="1">
      <c r="F827"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28" spans="6:38" ht="20.1" customHeight="1" hidden="1">
      <c r="F828"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29" spans="6:38" ht="20.1" customHeight="1" hidden="1">
      <c r="F829"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30" spans="6:38" ht="20.1" customHeight="1" hidden="1">
      <c r="F830"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31" spans="6:38" ht="20.1" customHeight="1" hidden="1">
      <c r="F831"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32" spans="6:38" ht="20.1" customHeight="1" hidden="1">
      <c r="F832"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33" spans="6:38" ht="20.1" customHeight="1" hidden="1">
      <c r="F833"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34" spans="6:38" ht="20.1" customHeight="1" hidden="1">
      <c r="F834"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35" spans="6:38" ht="20.1" customHeight="1" hidden="1">
      <c r="F835"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36" spans="6:38" ht="20.1" customHeight="1" hidden="1">
      <c r="F836"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37" spans="6:38" ht="20.1" customHeight="1" hidden="1">
      <c r="F837"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38" spans="6:38" ht="20.1" customHeight="1" hidden="1">
      <c r="F838"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39" spans="6:38" ht="20.1" customHeight="1" hidden="1">
      <c r="F839"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40" spans="6:38" ht="20.1" customHeight="1" hidden="1">
      <c r="F840"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41" spans="6:38" ht="20.1" customHeight="1" hidden="1">
      <c r="F841"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42" spans="6:38" ht="20.1" customHeight="1" hidden="1">
      <c r="F842"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43" spans="6:38" ht="20.1" customHeight="1" hidden="1">
      <c r="F843"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44" spans="6:38" ht="20.1" customHeight="1" hidden="1">
      <c r="F844"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45" spans="6:38" ht="20.1" customHeight="1" hidden="1">
      <c r="F845" s="15">
        <f t="shared" si="84"/>
        <v>0</v>
      </c>
      <c s="137">
        <f t="shared" si="90"/>
        <v>0</v>
      </c>
      <c s="72"/>
      <c s="78"/>
      <c s="38"/>
      <c s="36"/>
      <c s="36"/>
      <c s="36"/>
      <c s="36"/>
      <c s="38"/>
      <c s="78"/>
      <c s="78"/>
      <c s="38"/>
      <c s="38"/>
      <c s="38"/>
      <c s="38"/>
      <c s="38"/>
      <c s="38"/>
      <c s="38"/>
      <c s="38"/>
      <c s="36"/>
      <c s="144"/>
      <c s="36"/>
      <c s="36"/>
      <c s="36"/>
      <c s="36"/>
      <c s="36"/>
      <c s="146"/>
      <c s="15">
        <f t="shared" si="85"/>
        <v>0</v>
      </c>
      <c s="15">
        <f t="shared" si="86"/>
        <v>0</v>
      </c>
      <c s="15">
        <f t="shared" si="87"/>
        <v>0</v>
      </c>
      <c s="15">
        <f t="shared" si="88"/>
        <v>0</v>
      </c>
      <c s="15">
        <f t="shared" si="89"/>
        <v>0</v>
      </c>
    </row>
    <row r="846" spans="6:38" ht="20.1" customHeight="1" hidden="1">
      <c r="F846" s="15">
        <f t="shared" si="91" ref="F846:F909">IFERROR(IF($D$16=1,(IF(G846&gt;=1,(IF(H846&gt;=$D$14,(IF(H846&lt;=$D$15,G846,0)),0)),0)),0),0)</f>
        <v>0</v>
      </c>
      <c s="137">
        <f t="shared" si="90"/>
        <v>0</v>
      </c>
      <c s="72"/>
      <c s="78"/>
      <c s="38"/>
      <c s="36"/>
      <c s="36"/>
      <c s="36"/>
      <c s="36"/>
      <c s="38"/>
      <c s="78"/>
      <c s="78"/>
      <c s="38"/>
      <c s="38"/>
      <c s="38"/>
      <c s="38"/>
      <c s="38"/>
      <c s="38"/>
      <c s="38"/>
      <c s="38"/>
      <c s="36"/>
      <c s="144"/>
      <c s="36"/>
      <c s="36"/>
      <c s="36"/>
      <c s="36"/>
      <c s="36"/>
      <c s="146"/>
      <c s="15">
        <f t="shared" si="92" ref="AH846:AH909">IFERROR(IF($G846&gt;=1,(IF(LEN(P846)&gt;=2,VLOOKUP(P846,$A$1:$B$9,2,0),0)),0),0)</f>
        <v>0</v>
      </c>
      <c s="15">
        <f t="shared" si="93" ref="AI846:AI909">IFERROR(IF($G846&gt;=1,(IF(LEN(R846)&gt;=2,VLOOKUP(R846,$A$1:$B$9,2,0),0)),0),0)</f>
        <v>0</v>
      </c>
      <c s="15">
        <f t="shared" si="94" ref="AJ846:AJ909">IFERROR(IF($G846&gt;=1,(IF(LEN(T846)&gt;=2,VLOOKUP(T846,$A$1:$B$9,2,0),0)),0),0)</f>
        <v>0</v>
      </c>
      <c s="15">
        <f t="shared" si="95" ref="AK846:AK909">IFERROR(IF($G846&gt;=1,(IF(LEN(V846)&gt;=2,VLOOKUP(V846,$A$1:$B$9,2,0),0)),0),0)</f>
        <v>0</v>
      </c>
      <c s="15">
        <f t="shared" si="96" ref="AL846:AL909">IFERROR(IF($G846&gt;=1,(IF(LEN(X846)&gt;=2,VLOOKUP(X846,$A$1:$B$9,2,0),0)),0),0)</f>
        <v>0</v>
      </c>
    </row>
    <row r="847" spans="6:38" ht="20.1" customHeight="1" hidden="1">
      <c r="F847" s="15">
        <f t="shared" si="91"/>
        <v>0</v>
      </c>
      <c s="137">
        <f t="shared" si="97" ref="G847:G910">IFERROR(IF(H847&gt;=2000,(IF(LEN(I847)&gt;=3,G846+1,0)),0),0)</f>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48" spans="6:38" ht="20.1" customHeight="1" hidden="1">
      <c r="F848"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49" spans="6:38" ht="20.1" customHeight="1" hidden="1">
      <c r="F849"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50" spans="6:38" ht="20.1" customHeight="1" hidden="1">
      <c r="F850"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51" spans="6:38" ht="20.1" customHeight="1" hidden="1">
      <c r="F851"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52" spans="6:38" ht="20.1" customHeight="1" hidden="1">
      <c r="F852"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53" spans="6:38" ht="20.1" customHeight="1" hidden="1">
      <c r="F853"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54" spans="6:38" ht="20.1" customHeight="1" hidden="1">
      <c r="F854"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55" spans="6:38" ht="20.1" customHeight="1" hidden="1">
      <c r="F855"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56" spans="6:38" ht="20.1" customHeight="1" hidden="1">
      <c r="F856"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57" spans="6:38" ht="20.1" customHeight="1" hidden="1">
      <c r="F857"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58" spans="6:38" ht="20.1" customHeight="1" hidden="1">
      <c r="F858"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59" spans="6:38" ht="20.1" customHeight="1" hidden="1">
      <c r="F859"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60" spans="6:38" ht="20.1" customHeight="1" hidden="1">
      <c r="F860"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61" spans="6:38" ht="20.1" customHeight="1" hidden="1">
      <c r="F861"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62" spans="6:38" ht="20.1" customHeight="1" hidden="1">
      <c r="F862"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63" spans="6:38" ht="20.1" customHeight="1" hidden="1">
      <c r="F863"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64" spans="6:38" ht="20.1" customHeight="1" hidden="1">
      <c r="F864"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65" spans="6:38" ht="20.1" customHeight="1" hidden="1">
      <c r="F865"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66" spans="6:38" ht="20.1" customHeight="1" hidden="1">
      <c r="F866"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67" spans="6:38" ht="20.1" customHeight="1" hidden="1">
      <c r="F867"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68" spans="6:38" ht="20.1" customHeight="1" hidden="1">
      <c r="F868"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69" spans="6:38" ht="20.1" customHeight="1" hidden="1">
      <c r="F869"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70" spans="6:38" ht="20.1" customHeight="1" hidden="1">
      <c r="F870"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71" spans="6:38" ht="20.1" customHeight="1" hidden="1">
      <c r="F871"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72" spans="6:38" ht="20.1" customHeight="1" hidden="1">
      <c r="F872"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73" spans="6:38" ht="20.1" customHeight="1" hidden="1">
      <c r="F873"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74" spans="6:38" ht="20.1" customHeight="1" hidden="1">
      <c r="F874"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75" spans="6:38" ht="20.1" customHeight="1" hidden="1">
      <c r="F875"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76" spans="6:38" ht="20.1" customHeight="1" hidden="1">
      <c r="F876"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77" spans="6:38" ht="20.1" customHeight="1" hidden="1">
      <c r="F877"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78" spans="6:38" ht="20.1" customHeight="1" hidden="1">
      <c r="F878"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79" spans="6:38" ht="20.1" customHeight="1" hidden="1">
      <c r="F879"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80" spans="6:38" ht="20.1" customHeight="1" hidden="1">
      <c r="F880"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81" spans="6:38" ht="20.1" customHeight="1" hidden="1">
      <c r="F881"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82" spans="6:38" ht="20.1" customHeight="1" hidden="1">
      <c r="F882"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83" spans="6:38" ht="20.1" customHeight="1" hidden="1">
      <c r="F883"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84" spans="6:38" ht="20.1" customHeight="1" hidden="1">
      <c r="F884"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85" spans="6:38" ht="20.1" customHeight="1" hidden="1">
      <c r="F885"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86" spans="6:38" ht="20.1" customHeight="1" hidden="1">
      <c r="F886"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87" spans="6:38" ht="20.1" customHeight="1" hidden="1">
      <c r="F887"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88" spans="6:38" ht="20.1" customHeight="1" hidden="1">
      <c r="F888"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89" spans="6:38" ht="20.1" customHeight="1" hidden="1">
      <c r="F889"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90" spans="6:38" ht="20.1" customHeight="1" hidden="1">
      <c r="F890"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91" spans="6:38" ht="20.1" customHeight="1" hidden="1">
      <c r="F891"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92" spans="6:38" ht="20.1" customHeight="1" hidden="1">
      <c r="F892"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93" spans="6:38" ht="20.1" customHeight="1" hidden="1">
      <c r="F893"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94" spans="6:38" ht="20.1" customHeight="1" hidden="1">
      <c r="F894"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95" spans="6:38" ht="20.1" customHeight="1" hidden="1">
      <c r="F895"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96" spans="6:38" ht="20.1" customHeight="1" hidden="1">
      <c r="F896"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97" spans="6:38" ht="20.1" customHeight="1" hidden="1">
      <c r="F897"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98" spans="6:38" ht="20.1" customHeight="1" hidden="1">
      <c r="F898"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899" spans="6:38" ht="20.1" customHeight="1" hidden="1">
      <c r="F899"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900" spans="6:38" ht="20.1" customHeight="1" hidden="1">
      <c r="F900"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901" spans="6:38" ht="20.1" customHeight="1" hidden="1">
      <c r="F901"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902" spans="6:38" ht="20.1" customHeight="1" hidden="1">
      <c r="F902"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903" spans="6:38" ht="20.1" customHeight="1" hidden="1">
      <c r="F903"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904" spans="6:38" ht="20.1" customHeight="1" hidden="1">
      <c r="F904"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905" spans="6:38" ht="20.1" customHeight="1" hidden="1">
      <c r="F905"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906" spans="6:38" ht="20.1" customHeight="1" hidden="1">
      <c r="F906"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907" spans="6:38" ht="20.1" customHeight="1" hidden="1">
      <c r="F907"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908" spans="6:38" ht="20.1" customHeight="1" hidden="1">
      <c r="F908"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909" spans="6:38" ht="20.1" customHeight="1" hidden="1">
      <c r="F909" s="15">
        <f t="shared" si="91"/>
        <v>0</v>
      </c>
      <c s="137">
        <f t="shared" si="97"/>
        <v>0</v>
      </c>
      <c s="72"/>
      <c s="78"/>
      <c s="38"/>
      <c s="36"/>
      <c s="36"/>
      <c s="36"/>
      <c s="36"/>
      <c s="38"/>
      <c s="78"/>
      <c s="78"/>
      <c s="38"/>
      <c s="38"/>
      <c s="38"/>
      <c s="38"/>
      <c s="38"/>
      <c s="38"/>
      <c s="38"/>
      <c s="38"/>
      <c s="36"/>
      <c s="144"/>
      <c s="36"/>
      <c s="36"/>
      <c s="36"/>
      <c s="36"/>
      <c s="36"/>
      <c s="146"/>
      <c s="15">
        <f t="shared" si="92"/>
        <v>0</v>
      </c>
      <c s="15">
        <f t="shared" si="93"/>
        <v>0</v>
      </c>
      <c s="15">
        <f t="shared" si="94"/>
        <v>0</v>
      </c>
      <c s="15">
        <f t="shared" si="95"/>
        <v>0</v>
      </c>
      <c s="15">
        <f t="shared" si="96"/>
        <v>0</v>
      </c>
    </row>
    <row r="910" spans="6:38" ht="20.1" customHeight="1" hidden="1">
      <c r="F910" s="15">
        <f t="shared" si="98" ref="F910:F973">IFERROR(IF($D$16=1,(IF(G910&gt;=1,(IF(H910&gt;=$D$14,(IF(H910&lt;=$D$15,G910,0)),0)),0)),0),0)</f>
        <v>0</v>
      </c>
      <c s="137">
        <f t="shared" si="97"/>
        <v>0</v>
      </c>
      <c s="72"/>
      <c s="78"/>
      <c s="38"/>
      <c s="36"/>
      <c s="36"/>
      <c s="36"/>
      <c s="36"/>
      <c s="38"/>
      <c s="78"/>
      <c s="78"/>
      <c s="38"/>
      <c s="38"/>
      <c s="38"/>
      <c s="38"/>
      <c s="38"/>
      <c s="38"/>
      <c s="38"/>
      <c s="38"/>
      <c s="36"/>
      <c s="144"/>
      <c s="36"/>
      <c s="36"/>
      <c s="36"/>
      <c s="36"/>
      <c s="36"/>
      <c s="146"/>
      <c s="15">
        <f t="shared" si="99" ref="AH910:AH973">IFERROR(IF($G910&gt;=1,(IF(LEN(P910)&gt;=2,VLOOKUP(P910,$A$1:$B$9,2,0),0)),0),0)</f>
        <v>0</v>
      </c>
      <c s="15">
        <f t="shared" si="100" ref="AI910:AI973">IFERROR(IF($G910&gt;=1,(IF(LEN(R910)&gt;=2,VLOOKUP(R910,$A$1:$B$9,2,0),0)),0),0)</f>
        <v>0</v>
      </c>
      <c s="15">
        <f t="shared" si="101" ref="AJ910:AJ973">IFERROR(IF($G910&gt;=1,(IF(LEN(T910)&gt;=2,VLOOKUP(T910,$A$1:$B$9,2,0),0)),0),0)</f>
        <v>0</v>
      </c>
      <c s="15">
        <f t="shared" si="102" ref="AK910:AK973">IFERROR(IF($G910&gt;=1,(IF(LEN(V910)&gt;=2,VLOOKUP(V910,$A$1:$B$9,2,0),0)),0),0)</f>
        <v>0</v>
      </c>
      <c s="15">
        <f t="shared" si="103" ref="AL910:AL973">IFERROR(IF($G910&gt;=1,(IF(LEN(X910)&gt;=2,VLOOKUP(X910,$A$1:$B$9,2,0),0)),0),0)</f>
        <v>0</v>
      </c>
    </row>
    <row r="911" spans="6:38" ht="20.1" customHeight="1" hidden="1">
      <c r="F911" s="15">
        <f t="shared" si="98"/>
        <v>0</v>
      </c>
      <c s="137">
        <f t="shared" si="104" ref="G911:G974">IFERROR(IF(H911&gt;=2000,(IF(LEN(I911)&gt;=3,G910+1,0)),0),0)</f>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12" spans="6:38" ht="20.1" customHeight="1" hidden="1">
      <c r="F912"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13" spans="6:38" ht="20.1" customHeight="1" hidden="1">
      <c r="F913"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14" spans="6:38" ht="20.1" customHeight="1" hidden="1">
      <c r="F914"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15" spans="6:38" ht="20.1" customHeight="1" hidden="1">
      <c r="F915"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16" spans="6:38" ht="20.1" customHeight="1" hidden="1">
      <c r="F916"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17" spans="6:38" ht="20.1" customHeight="1" hidden="1">
      <c r="F917"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18" spans="6:38" ht="20.1" customHeight="1" hidden="1">
      <c r="F918"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19" spans="6:38" ht="20.1" customHeight="1" hidden="1">
      <c r="F919"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20" spans="6:38" ht="20.1" customHeight="1" hidden="1">
      <c r="F920"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21" spans="6:38" ht="20.1" customHeight="1" hidden="1">
      <c r="F921"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22" spans="6:38" ht="20.1" customHeight="1" hidden="1">
      <c r="F922"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23" spans="6:38" ht="20.1" customHeight="1" hidden="1">
      <c r="F923"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24" spans="6:38" ht="20.1" customHeight="1" hidden="1">
      <c r="F924"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25" spans="6:38" ht="20.1" customHeight="1" hidden="1">
      <c r="F925"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26" spans="6:38" ht="20.1" customHeight="1" hidden="1">
      <c r="F926"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27" spans="6:38" ht="20.1" customHeight="1" hidden="1">
      <c r="F927"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28" spans="6:38" ht="20.1" customHeight="1" hidden="1">
      <c r="F928"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29" spans="6:38" ht="20.1" customHeight="1" hidden="1">
      <c r="F929"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30" spans="6:38" ht="20.1" customHeight="1" hidden="1">
      <c r="F930"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31" spans="6:38" ht="20.1" customHeight="1" hidden="1">
      <c r="F931"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32" spans="6:38" ht="20.1" customHeight="1" hidden="1">
      <c r="F932"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33" spans="6:38" ht="20.1" customHeight="1" hidden="1">
      <c r="F933"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34" spans="6:38" ht="20.1" customHeight="1" hidden="1">
      <c r="F934"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35" spans="6:38" ht="20.1" customHeight="1" hidden="1">
      <c r="F935"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36" spans="6:38" ht="20.1" customHeight="1" hidden="1">
      <c r="F936"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37" spans="6:38" ht="20.1" customHeight="1" hidden="1">
      <c r="F937"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38" spans="6:38" ht="20.1" customHeight="1" hidden="1">
      <c r="F938"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39" spans="6:38" ht="20.1" customHeight="1" hidden="1">
      <c r="F939"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40" spans="6:38" ht="20.1" customHeight="1" hidden="1">
      <c r="F940"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41" spans="6:38" ht="20.1" customHeight="1" hidden="1">
      <c r="F941"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42" spans="6:38" ht="20.1" customHeight="1" hidden="1">
      <c r="F942"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43" spans="6:38" ht="20.1" customHeight="1" hidden="1">
      <c r="F943"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44" spans="6:38" ht="20.1" customHeight="1" hidden="1">
      <c r="F944"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45" spans="6:38" ht="20.1" customHeight="1" hidden="1">
      <c r="F945"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46" spans="6:38" ht="20.1" customHeight="1" hidden="1">
      <c r="F946"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47" spans="6:38" ht="20.1" customHeight="1" hidden="1">
      <c r="F947"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48" spans="6:38" ht="20.1" customHeight="1" hidden="1">
      <c r="F948"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49" spans="6:38" ht="20.1" customHeight="1" hidden="1">
      <c r="F949"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50" spans="6:38" ht="20.1" customHeight="1" hidden="1">
      <c r="F950"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51" spans="6:38" ht="20.1" customHeight="1" hidden="1">
      <c r="F951"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52" spans="6:38" ht="20.1" customHeight="1" hidden="1">
      <c r="F952"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53" spans="6:38" ht="20.1" customHeight="1" hidden="1">
      <c r="F953"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54" spans="6:38" ht="20.1" customHeight="1" hidden="1">
      <c r="F954"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55" spans="6:38" ht="20.1" customHeight="1" hidden="1">
      <c r="F955"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56" spans="6:38" ht="20.1" customHeight="1" hidden="1">
      <c r="F956"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57" spans="6:38" ht="20.1" customHeight="1" hidden="1">
      <c r="F957"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58" spans="6:38" ht="20.1" customHeight="1" hidden="1">
      <c r="F958"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59" spans="6:38" ht="20.1" customHeight="1" hidden="1">
      <c r="F959"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60" spans="6:38" ht="20.1" customHeight="1" hidden="1">
      <c r="F960"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61" spans="6:38" ht="20.1" customHeight="1" hidden="1">
      <c r="F961"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62" spans="6:38" ht="20.1" customHeight="1" hidden="1">
      <c r="F962"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63" spans="6:38" ht="20.1" customHeight="1" hidden="1">
      <c r="F963"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64" spans="6:38" ht="20.1" customHeight="1" hidden="1">
      <c r="F964"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65" spans="6:38" ht="20.1" customHeight="1" hidden="1">
      <c r="F965"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66" spans="6:38" ht="20.1" customHeight="1" hidden="1">
      <c r="F966"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67" spans="6:38" ht="20.1" customHeight="1" hidden="1">
      <c r="F967"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68" spans="6:38" ht="20.1" customHeight="1" hidden="1">
      <c r="F968"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69" spans="6:38" ht="20.1" customHeight="1" hidden="1">
      <c r="F969"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70" spans="6:38" ht="20.1" customHeight="1" hidden="1">
      <c r="F970"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71" spans="6:38" ht="20.1" customHeight="1" hidden="1">
      <c r="F971"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72" spans="6:38" ht="20.1" customHeight="1" hidden="1">
      <c r="F972"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73" spans="6:38" ht="20.1" customHeight="1" hidden="1">
      <c r="F973" s="15">
        <f t="shared" si="98"/>
        <v>0</v>
      </c>
      <c s="137">
        <f t="shared" si="104"/>
        <v>0</v>
      </c>
      <c s="72"/>
      <c s="78"/>
      <c s="38"/>
      <c s="36"/>
      <c s="36"/>
      <c s="36"/>
      <c s="36"/>
      <c s="38"/>
      <c s="78"/>
      <c s="78"/>
      <c s="38"/>
      <c s="38"/>
      <c s="38"/>
      <c s="38"/>
      <c s="38"/>
      <c s="38"/>
      <c s="38"/>
      <c s="38"/>
      <c s="36"/>
      <c s="144"/>
      <c s="36"/>
      <c s="36"/>
      <c s="36"/>
      <c s="36"/>
      <c s="36"/>
      <c s="146"/>
      <c s="15">
        <f t="shared" si="99"/>
        <v>0</v>
      </c>
      <c s="15">
        <f t="shared" si="100"/>
        <v>0</v>
      </c>
      <c s="15">
        <f t="shared" si="101"/>
        <v>0</v>
      </c>
      <c s="15">
        <f t="shared" si="102"/>
        <v>0</v>
      </c>
      <c s="15">
        <f t="shared" si="103"/>
        <v>0</v>
      </c>
    </row>
    <row r="974" spans="6:38" ht="20.1" customHeight="1" hidden="1">
      <c r="F974" s="15">
        <f t="shared" si="105" ref="F974:F1012">IFERROR(IF($D$16=1,(IF(G974&gt;=1,(IF(H974&gt;=$D$14,(IF(H974&lt;=$D$15,G974,0)),0)),0)),0),0)</f>
        <v>0</v>
      </c>
      <c s="137">
        <f t="shared" si="104"/>
        <v>0</v>
      </c>
      <c s="72"/>
      <c s="78"/>
      <c s="38"/>
      <c s="36"/>
      <c s="36"/>
      <c s="36"/>
      <c s="36"/>
      <c s="38"/>
      <c s="78"/>
      <c s="78"/>
      <c s="38"/>
      <c s="38"/>
      <c s="38"/>
      <c s="38"/>
      <c s="38"/>
      <c s="38"/>
      <c s="38"/>
      <c s="38"/>
      <c s="36"/>
      <c s="144"/>
      <c s="36"/>
      <c s="36"/>
      <c s="36"/>
      <c s="36"/>
      <c s="36"/>
      <c s="146"/>
      <c s="15">
        <f t="shared" si="106" ref="AH974:AH1012">IFERROR(IF($G974&gt;=1,(IF(LEN(P974)&gt;=2,VLOOKUP(P974,$A$1:$B$9,2,0),0)),0),0)</f>
        <v>0</v>
      </c>
      <c s="15">
        <f t="shared" si="107" ref="AI974:AI1012">IFERROR(IF($G974&gt;=1,(IF(LEN(R974)&gt;=2,VLOOKUP(R974,$A$1:$B$9,2,0),0)),0),0)</f>
        <v>0</v>
      </c>
      <c s="15">
        <f t="shared" si="108" ref="AJ974:AJ1012">IFERROR(IF($G974&gt;=1,(IF(LEN(T974)&gt;=2,VLOOKUP(T974,$A$1:$B$9,2,0),0)),0),0)</f>
        <v>0</v>
      </c>
      <c s="15">
        <f t="shared" si="109" ref="AK974:AK1012">IFERROR(IF($G974&gt;=1,(IF(LEN(V974)&gt;=2,VLOOKUP(V974,$A$1:$B$9,2,0),0)),0),0)</f>
        <v>0</v>
      </c>
      <c s="15">
        <f t="shared" si="110" ref="AL974:AL1012">IFERROR(IF($G974&gt;=1,(IF(LEN(X974)&gt;=2,VLOOKUP(X974,$A$1:$B$9,2,0),0)),0),0)</f>
        <v>0</v>
      </c>
    </row>
    <row r="975" spans="6:38" ht="20.1" customHeight="1" hidden="1">
      <c r="F975" s="15">
        <f t="shared" si="105"/>
        <v>0</v>
      </c>
      <c s="137">
        <f t="shared" si="111" ref="G975:G1012">IFERROR(IF(H975&gt;=2000,(IF(LEN(I975)&gt;=3,G974+1,0)),0),0)</f>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76" spans="6:38" ht="20.1" customHeight="1" hidden="1">
      <c r="F976"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77" spans="6:38" ht="20.1" customHeight="1" hidden="1">
      <c r="F977"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78" spans="6:38" ht="20.1" customHeight="1" hidden="1">
      <c r="F978"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79" spans="6:38" ht="20.1" customHeight="1" hidden="1">
      <c r="F979"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80" spans="6:38" ht="20.1" customHeight="1" hidden="1">
      <c r="F980"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81" spans="6:38" ht="20.1" customHeight="1" hidden="1">
      <c r="F981"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82" spans="6:38" ht="20.1" customHeight="1" hidden="1">
      <c r="F982"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83" spans="6:38" ht="20.1" customHeight="1" hidden="1">
      <c r="F983"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84" spans="6:38" ht="20.1" customHeight="1" hidden="1">
      <c r="F984"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85" spans="6:38" ht="20.1" customHeight="1" hidden="1">
      <c r="F985"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86" spans="6:38" ht="20.1" customHeight="1" hidden="1">
      <c r="F986"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87" spans="6:38" ht="20.1" customHeight="1" hidden="1">
      <c r="F987"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88" spans="6:38" ht="20.1" customHeight="1" hidden="1">
      <c r="F988"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89" spans="6:38" ht="20.1" customHeight="1" hidden="1">
      <c r="F989"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90" spans="6:38" ht="20.1" customHeight="1" hidden="1">
      <c r="F990"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91" spans="6:38" ht="20.1" customHeight="1" hidden="1">
      <c r="F991"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92" spans="6:38" ht="20.1" customHeight="1" hidden="1">
      <c r="F992"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93" spans="6:38" ht="20.1" customHeight="1" hidden="1">
      <c r="F993"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94" spans="6:38" ht="20.1" customHeight="1" hidden="1">
      <c r="F994"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95" spans="6:38" ht="20.1" customHeight="1" hidden="1">
      <c r="F995"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96" spans="6:38" ht="20.1" customHeight="1" hidden="1">
      <c r="F996"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97" spans="6:38" ht="20.1" customHeight="1" hidden="1">
      <c r="F997"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98" spans="6:38" ht="20.1" customHeight="1" hidden="1">
      <c r="F998"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999" spans="6:38" ht="20.1" customHeight="1" hidden="1">
      <c r="F999"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1000" spans="6:38" ht="20.1" customHeight="1" hidden="1">
      <c r="F1000"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1001" spans="6:38" ht="20.1" customHeight="1" hidden="1">
      <c r="F1001"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1002" spans="6:38" ht="20.1" customHeight="1" hidden="1">
      <c r="F1002"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1003" spans="6:38" ht="20.1" customHeight="1" hidden="1">
      <c r="F1003"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1004" spans="6:38" ht="20.1" customHeight="1" hidden="1">
      <c r="F1004"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1005" spans="6:38" ht="20.1" customHeight="1" hidden="1">
      <c r="F1005"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1006" spans="6:38" ht="20.1" customHeight="1" hidden="1">
      <c r="F1006"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1007" spans="6:38" ht="20.1" customHeight="1" hidden="1">
      <c r="F1007"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1008" spans="6:38" ht="20.1" customHeight="1" hidden="1">
      <c r="F1008"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1009" spans="6:38" ht="20.1" customHeight="1" hidden="1">
      <c r="F1009"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1010" spans="6:38" ht="20.1" customHeight="1" hidden="1">
      <c r="F1010"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1011" spans="6:38" ht="20.1" customHeight="1" hidden="1">
      <c r="F1011"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1012" spans="6:38" ht="20.1" customHeight="1" hidden="1">
      <c r="F1012" s="15">
        <f t="shared" si="105"/>
        <v>0</v>
      </c>
      <c s="137">
        <f t="shared" si="111"/>
        <v>0</v>
      </c>
      <c s="72"/>
      <c s="78"/>
      <c s="38"/>
      <c s="36"/>
      <c s="36"/>
      <c s="36"/>
      <c s="36"/>
      <c s="38"/>
      <c s="78"/>
      <c s="78"/>
      <c s="38"/>
      <c s="38"/>
      <c s="38"/>
      <c s="38"/>
      <c s="38"/>
      <c s="38"/>
      <c s="38"/>
      <c s="38"/>
      <c s="36"/>
      <c s="144"/>
      <c s="36"/>
      <c s="36"/>
      <c s="36"/>
      <c s="36"/>
      <c s="36"/>
      <c s="146"/>
      <c s="15">
        <f t="shared" si="106"/>
        <v>0</v>
      </c>
      <c s="15">
        <f t="shared" si="107"/>
        <v>0</v>
      </c>
      <c s="15">
        <f t="shared" si="108"/>
        <v>0</v>
      </c>
      <c s="15">
        <f t="shared" si="109"/>
        <v>0</v>
      </c>
      <c s="15">
        <f t="shared" si="110"/>
        <v>0</v>
      </c>
    </row>
    <row r="1013" ht="15" thickBot="1"/>
  </sheetData>
  <sheetProtection password="CDA0" sheet="1" objects="1" scenarios="1"/>
  <mergeCells count="19">
    <mergeCell ref="J1:U1"/>
    <mergeCell ref="I10:O10"/>
    <mergeCell ref="P10:Y10"/>
    <mergeCell ref="P11:Q11"/>
    <mergeCell ref="R11:S11"/>
    <mergeCell ref="T11:U11"/>
    <mergeCell ref="V11:W11"/>
    <mergeCell ref="X11:Y11"/>
    <mergeCell ref="L11:L12"/>
    <mergeCell ref="M11:M12"/>
    <mergeCell ref="N11:N12"/>
    <mergeCell ref="O11:O12"/>
    <mergeCell ref="AG10:AG12"/>
    <mergeCell ref="Z10:AF11"/>
    <mergeCell ref="G10:G12"/>
    <mergeCell ref="H10:H12"/>
    <mergeCell ref="I11:I12"/>
    <mergeCell ref="J11:J12"/>
    <mergeCell ref="K11:K12"/>
  </mergeCells>
  <conditionalFormatting sqref="Q14">
    <cfRule type="expression" priority="3" dxfId="10">
      <formula>$G13=0</formula>
    </cfRule>
  </conditionalFormatting>
  <conditionalFormatting sqref="P15">
    <cfRule type="expression" priority="4" dxfId="10">
      <formula>$G14=0</formula>
    </cfRule>
  </conditionalFormatting>
  <conditionalFormatting sqref="G18:AG1012 R14:R17 Q15:Q17 S14 P14 P16:P17 G14:O17">
    <cfRule type="expression" priority="6" dxfId="10">
      <formula>$G13=0</formula>
    </cfRule>
  </conditionalFormatting>
  <conditionalFormatting sqref="S15:S17 T14:AA17 AB17:AG17">
    <cfRule type="expression" priority="5" dxfId="10">
      <formula>$G13=0</formula>
    </cfRule>
  </conditionalFormatting>
  <conditionalFormatting sqref="AB15:AG16">
    <cfRule type="expression" priority="2" dxfId="10">
      <formula>$G14=0</formula>
    </cfRule>
  </conditionalFormatting>
  <conditionalFormatting sqref="AB14:AG14">
    <cfRule type="expression" priority="1" dxfId="10">
      <formula>$G13=0</formula>
    </cfRule>
  </conditionalFormatting>
  <dataValidations count="3">
    <dataValidation allowBlank="1" showInputMessage="1" showErrorMessage="1" prompt="क्र.सं. स्वत: प्रदर्शित होगी" sqref="G13"/>
    <dataValidation type="list" allowBlank="1" showInputMessage="1" showErrorMessage="1" sqref="P13:P1012 R13:R1012 T13:T1012 V13:V1012 X13:X1012">
      <formula1>संशोधन</formula1>
    </dataValidation>
    <dataValidation type="list" allowBlank="1" showInputMessage="1" showErrorMessage="1" sqref="AG13:AG1048576">
      <formula1>$J$1</formula1>
    </dataValidation>
  </dataValidations>
  <printOptions horizontalCentered="1" verticalCentered="1"/>
  <pageMargins left="0" right="0" top="0.5" bottom="0.5" header="0.25" footer="0.25"/>
  <pageSetup orientation="landscape" paperSize="9" scale="44" r:id="rId2"/>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rgb="FF7030A0"/>
  </sheetPr>
  <dimension ref="A1:AF82"/>
  <sheetViews>
    <sheetView view="pageBreakPreview" zoomScaleNormal="100" zoomScaleSheetLayoutView="100" workbookViewId="0" topLeftCell="A1">
      <pane ySplit="7" topLeftCell="A59" activePane="bottomLeft" state="frozen"/>
      <selection pane="topLeft" activeCell="A1" sqref="A1"/>
      <selection pane="bottomLeft" activeCell="AB4" sqref="AB4:AD5"/>
    </sheetView>
  </sheetViews>
  <sheetFormatPr defaultColWidth="0" defaultRowHeight="15" zeroHeight="1"/>
  <cols>
    <col min="1" max="21" width="4.71428571428571" style="15" customWidth="1"/>
    <col min="22" max="22" width="1.71428571428571" style="15" customWidth="1"/>
    <col min="23" max="24" width="2.71428571428571" style="15" hidden="1" customWidth="1"/>
    <col min="25" max="25" width="3.14285714285714" style="15" hidden="1" customWidth="1"/>
    <col min="26" max="32" width="4.71428571428571" style="15" customWidth="1"/>
    <col min="33" max="16384" width="9.14285714285714" style="15" hidden="1"/>
  </cols>
  <sheetData>
    <row r="1" spans="1:32" ht="15">
      <c r="A1" s="622"/>
      <c s="623"/>
      <c s="623"/>
      <c s="623"/>
      <c s="623"/>
      <c s="623"/>
      <c s="626" t="s">
        <v>220</v>
      </c>
      <c s="627"/>
      <c s="627"/>
      <c s="627"/>
      <c s="627"/>
      <c s="627"/>
      <c s="627"/>
      <c s="627"/>
      <c s="627"/>
      <c s="105"/>
      <c s="105"/>
      <c s="105"/>
      <c s="105"/>
      <c s="105"/>
      <c s="105"/>
      <c s="801"/>
      <c s="15" t="str">
        <f>IFERROR(IF($AB$4&gt;=1,VLOOKUP($AB$4,'R-8'!$G$13:$AG$1012,5,0),""),"")</f>
        <v/>
      </c>
      <c s="32">
        <f>LEN(W1)</f>
        <v>0</v>
      </c>
      <c s="128" t="s">
        <v>221</v>
      </c>
      <c s="586" t="s">
        <v>365</v>
      </c>
      <c s="586"/>
      <c s="586"/>
      <c s="586"/>
      <c s="586"/>
      <c s="586"/>
      <c s="586"/>
    </row>
    <row r="2" spans="1:32" ht="15">
      <c r="A2" s="624"/>
      <c s="625"/>
      <c s="625"/>
      <c s="625"/>
      <c s="625"/>
      <c s="625"/>
      <c s="628"/>
      <c s="628"/>
      <c s="628"/>
      <c s="628"/>
      <c s="628"/>
      <c s="628"/>
      <c s="628"/>
      <c s="628"/>
      <c s="628"/>
      <c s="85"/>
      <c s="85"/>
      <c s="85"/>
      <c s="85"/>
      <c s="85"/>
      <c s="85"/>
      <c s="802"/>
      <c s="15" t="str">
        <f>IFERROR(IF($AB$4&gt;=1,VLOOKUP($AB$4,'R-8'!$G$13:$AG$1012,6,0),""),"")</f>
        <v/>
      </c>
      <c s="32">
        <f>LEN(W2)</f>
        <v>0</v>
      </c>
      <c r="Z2" s="586"/>
      <c s="586"/>
      <c s="586"/>
      <c s="586"/>
      <c s="586"/>
      <c s="586"/>
      <c s="586"/>
    </row>
    <row r="3" spans="1:32" ht="20.1" customHeight="1" thickBot="1">
      <c r="A3" s="624"/>
      <c s="625"/>
      <c s="625"/>
      <c s="625"/>
      <c s="625"/>
      <c s="625"/>
      <c s="84"/>
      <c s="84"/>
      <c s="629" t="s">
        <v>366</v>
      </c>
      <c s="629"/>
      <c s="629"/>
      <c s="629"/>
      <c s="629"/>
      <c s="84"/>
      <c s="84"/>
      <c s="85"/>
      <c s="85"/>
      <c s="85"/>
      <c s="85"/>
      <c s="85"/>
      <c s="85"/>
      <c s="802"/>
      <c r="Z3" s="586"/>
      <c s="586"/>
      <c s="586"/>
      <c s="586"/>
      <c s="586"/>
      <c s="586"/>
      <c s="586"/>
    </row>
    <row r="4" spans="1:30" ht="20.1" customHeight="1">
      <c r="A4" s="624"/>
      <c s="625"/>
      <c s="625"/>
      <c s="625"/>
      <c s="625"/>
      <c s="625"/>
      <c s="84"/>
      <c s="84"/>
      <c s="629"/>
      <c s="629"/>
      <c s="629"/>
      <c s="629"/>
      <c s="629"/>
      <c s="781" t="s">
        <v>329</v>
      </c>
      <c s="781"/>
      <c s="781"/>
      <c s="781"/>
      <c s="781"/>
      <c s="781"/>
      <c s="781"/>
      <c s="781"/>
      <c s="802"/>
      <c s="15">
        <f>COUNTIF(X12:X16,"&gt;=1")</f>
        <v>0</v>
      </c>
      <c r="AB4" s="593">
        <v>1</v>
      </c>
      <c s="594"/>
      <c s="595"/>
    </row>
    <row r="5" spans="1:30" ht="15.75" thickBot="1">
      <c r="A5" s="624"/>
      <c s="625"/>
      <c s="625"/>
      <c s="625"/>
      <c s="625"/>
      <c s="625"/>
      <c s="85"/>
      <c s="85"/>
      <c s="85"/>
      <c s="85"/>
      <c s="85"/>
      <c s="85"/>
      <c s="85"/>
      <c s="85"/>
      <c s="85"/>
      <c s="85"/>
      <c s="690" t="s">
        <v>225</v>
      </c>
      <c s="690"/>
      <c s="690"/>
      <c s="690"/>
      <c s="690"/>
      <c s="802"/>
      <c s="15">
        <f>COUNTIF(X12:X16,"0")</f>
        <v>0</v>
      </c>
      <c r="AB5" s="596"/>
      <c s="597"/>
      <c s="598"/>
    </row>
    <row r="6" spans="1:27" ht="15.75" thickBot="1">
      <c r="A6" s="86"/>
      <c s="68"/>
      <c s="68"/>
      <c s="783" t="s">
        <v>226</v>
      </c>
      <c s="783"/>
      <c s="783"/>
      <c s="783"/>
      <c s="783"/>
      <c s="783"/>
      <c s="783"/>
      <c s="783"/>
      <c s="783"/>
      <c s="783"/>
      <c s="783"/>
      <c s="783"/>
      <c s="783"/>
      <c s="783"/>
      <c s="783"/>
      <c s="68"/>
      <c s="68"/>
      <c s="68"/>
      <c s="803"/>
      <c r="AA6" s="67"/>
    </row>
    <row r="7" spans="1:25" ht="19.5" thickBot="1">
      <c r="A7" s="952" t="s">
        <v>367</v>
      </c>
      <c s="953"/>
      <c s="953"/>
      <c s="953"/>
      <c s="953"/>
      <c s="953"/>
      <c s="953"/>
      <c s="953"/>
      <c s="953"/>
      <c s="953"/>
      <c s="953"/>
      <c s="953"/>
      <c s="953"/>
      <c s="953"/>
      <c s="953"/>
      <c s="953"/>
      <c s="953"/>
      <c s="953"/>
      <c s="953"/>
      <c s="953"/>
      <c s="953"/>
      <c s="110"/>
      <c s="112" t="str">
        <f>IFERROR(IF($AB$4&gt;=1,VLOOKUP($AB$4,'R-8'!$G$13:$AL$1012,28,0),""),"")</f>
        <v/>
      </c>
      <c s="15">
        <v>1</v>
      </c>
      <c s="15">
        <v>2</v>
      </c>
    </row>
    <row r="8" spans="1:25" ht="18.95" customHeight="1" thickBot="1">
      <c r="A8" s="788" t="s">
        <v>229</v>
      </c>
      <c s="789"/>
      <c s="789"/>
      <c s="789"/>
      <c s="789"/>
      <c s="789"/>
      <c s="789"/>
      <c s="789"/>
      <c s="789"/>
      <c s="789"/>
      <c s="789"/>
      <c s="789"/>
      <c s="789"/>
      <c s="789"/>
      <c s="789"/>
      <c s="789"/>
      <c s="789"/>
      <c s="789"/>
      <c s="789"/>
      <c s="789"/>
      <c s="789"/>
      <c s="113"/>
      <c s="112" t="str">
        <f>IFERROR(IF($AB$4&gt;=1,VLOOKUP($AB$4,'R-8'!$G$13:$AL$1012,29,0),""),"")</f>
        <v/>
      </c>
      <c s="15">
        <v>3</v>
      </c>
      <c s="15">
        <v>4</v>
      </c>
    </row>
    <row r="9" spans="1:25" ht="18.95" customHeight="1">
      <c r="A9" s="954" t="s">
        <v>230</v>
      </c>
      <c s="955"/>
      <c s="955"/>
      <c s="955"/>
      <c s="955"/>
      <c s="955"/>
      <c s="955"/>
      <c s="847" t="str">
        <f>IFERROR(IF($AB$4&gt;=1,CONCATENATE(HOME!AJ4," ",HOME!AR4),""),"")</f>
        <v>डीडवाना  107</v>
      </c>
      <c s="847"/>
      <c s="847"/>
      <c s="847"/>
      <c s="847"/>
      <c s="847"/>
      <c s="847"/>
      <c s="625" t="s">
        <v>368</v>
      </c>
      <c s="625"/>
      <c s="625"/>
      <c s="622"/>
      <c s="623"/>
      <c s="623"/>
      <c s="623"/>
      <c s="801"/>
      <c s="112" t="str">
        <f>IFERROR(IF($AB$4&gt;=1,VLOOKUP($AB$4,'R-8'!$G$13:$AL$1012,30,0),""),"")</f>
        <v/>
      </c>
      <c s="15">
        <v>5</v>
      </c>
      <c s="15">
        <v>6</v>
      </c>
    </row>
    <row r="10" spans="1:25" ht="18.95" customHeight="1" thickBot="1">
      <c r="A10" s="89"/>
      <c s="792" t="s">
        <v>369</v>
      </c>
      <c s="792"/>
      <c s="792"/>
      <c s="792"/>
      <c s="792"/>
      <c s="792"/>
      <c s="792"/>
      <c s="792"/>
      <c s="792"/>
      <c s="792"/>
      <c s="792"/>
      <c s="792"/>
      <c s="792"/>
      <c s="792"/>
      <c s="792"/>
      <c s="792"/>
      <c s="624"/>
      <c s="625"/>
      <c s="625"/>
      <c s="625"/>
      <c s="802"/>
      <c s="112" t="str">
        <f>IFERROR(IF($AB$4&gt;=1,VLOOKUP($AB$4,'R-8'!$G$13:$AL$1012,31,0),""),"")</f>
        <v/>
      </c>
      <c s="15">
        <v>7</v>
      </c>
      <c s="15">
        <v>8</v>
      </c>
    </row>
    <row r="11" spans="1:25" ht="18.95" customHeight="1">
      <c r="A11" s="892" t="s">
        <v>370</v>
      </c>
      <c s="892"/>
      <c s="892"/>
      <c s="892"/>
      <c s="892"/>
      <c s="892"/>
      <c s="892"/>
      <c s="892"/>
      <c s="892"/>
      <c s="892"/>
      <c s="892"/>
      <c s="892"/>
      <c s="892"/>
      <c s="892"/>
      <c s="892"/>
      <c s="892"/>
      <c s="892"/>
      <c s="624"/>
      <c s="625"/>
      <c s="625"/>
      <c s="625"/>
      <c s="802"/>
      <c s="112" t="str">
        <f>IFERROR(IF($AB$4&gt;=1,VLOOKUP($AB$4,'R-8'!$G$13:$AL$1012,32,0),""),"")</f>
        <v/>
      </c>
      <c s="15">
        <v>9</v>
      </c>
      <c s="15">
        <v>10</v>
      </c>
    </row>
    <row r="12" spans="1:25" ht="18.95" customHeight="1" thickBot="1">
      <c r="A12" s="893"/>
      <c s="893"/>
      <c s="893"/>
      <c s="893"/>
      <c s="893"/>
      <c s="893"/>
      <c s="893"/>
      <c s="893"/>
      <c s="893"/>
      <c s="893"/>
      <c s="893"/>
      <c s="893"/>
      <c s="893"/>
      <c s="893"/>
      <c s="893"/>
      <c s="893"/>
      <c s="893"/>
      <c s="624"/>
      <c s="625"/>
      <c s="625"/>
      <c s="625"/>
      <c s="802"/>
      <c s="112">
        <v>1</v>
      </c>
      <c s="15" t="str">
        <f>IF(W7&gt;=3,W7,IF(W7&gt;=2,0,IF(W7&gt;=1,W7,0)))</f>
        <v/>
      </c>
      <c s="15">
        <f>IFERROR(IF($W$4&gt;=1,SMALL($X$12:$X$16,$W$5+W12),0),0)</f>
        <v>0</v>
      </c>
    </row>
    <row r="13" spans="1:25" ht="21" customHeight="1" thickBot="1">
      <c r="A13" s="90" t="s">
        <v>238</v>
      </c>
      <c s="774" t="s">
        <v>239</v>
      </c>
      <c s="774"/>
      <c s="775"/>
      <c s="935" t="str">
        <f>IFERROR(IF($AB$4&gt;=1,VLOOKUP($AB$4,'R-8'!$G$13:$AG$1012,3,0),""),"")</f>
        <v/>
      </c>
      <c s="936"/>
      <c s="936"/>
      <c s="936"/>
      <c s="936"/>
      <c s="936"/>
      <c s="936"/>
      <c s="936"/>
      <c s="936"/>
      <c s="936"/>
      <c s="936"/>
      <c s="936"/>
      <c s="936"/>
      <c s="624"/>
      <c s="625"/>
      <c s="625"/>
      <c s="625"/>
      <c s="802"/>
      <c s="15">
        <v>2</v>
      </c>
      <c s="15" t="str">
        <f>IF(W8&gt;=3,W8,IF(W8&gt;=2,0,IF(W8&gt;=1,W8,0)))</f>
        <v/>
      </c>
      <c s="15">
        <f>IFERROR(IF($W$4&gt;=1,SMALL($X$12:$X$16,$W$5+W13),0),0)</f>
        <v>0</v>
      </c>
    </row>
    <row r="14" spans="1:25" ht="21" customHeight="1" thickBot="1">
      <c r="A14" s="90" t="s">
        <v>240</v>
      </c>
      <c s="774" t="s">
        <v>241</v>
      </c>
      <c s="774"/>
      <c s="774"/>
      <c s="774"/>
      <c s="774"/>
      <c s="774"/>
      <c s="775"/>
      <c s="936" t="str">
        <f>IFERROR(IF($AB$4&gt;=1,VLOOKUP($AB$4,'R-8'!$G$13:$AG$1012,4,0),""),"")</f>
        <v/>
      </c>
      <c s="936"/>
      <c s="936"/>
      <c s="936"/>
      <c s="936"/>
      <c s="936"/>
      <c s="936"/>
      <c s="936"/>
      <c s="937"/>
      <c s="894"/>
      <c s="790"/>
      <c s="790"/>
      <c s="790"/>
      <c s="803"/>
      <c s="112">
        <v>3</v>
      </c>
      <c s="15" t="str">
        <f>IF(W9&gt;=3,W9,IF(W9&gt;=2,0,IF(W9&gt;=1,W9,0)))</f>
        <v/>
      </c>
      <c s="15">
        <f>IFERROR(IF($W$4&gt;=1,SMALL($X$12:$X$16,$W$5+W14),0),0)</f>
        <v>0</v>
      </c>
    </row>
    <row r="15" spans="1:25" ht="18.95" customHeight="1" thickBot="1">
      <c r="A15" s="938" t="s">
        <v>371</v>
      </c>
      <c s="938"/>
      <c s="938"/>
      <c s="938"/>
      <c s="938"/>
      <c s="938"/>
      <c s="938"/>
      <c s="938"/>
      <c s="938"/>
      <c s="938"/>
      <c s="938"/>
      <c s="938"/>
      <c s="938"/>
      <c s="938"/>
      <c s="938"/>
      <c s="938"/>
      <c s="938"/>
      <c s="938"/>
      <c s="938"/>
      <c s="938"/>
      <c s="938"/>
      <c s="938"/>
      <c s="15">
        <v>4</v>
      </c>
      <c s="15" t="str">
        <f>IF(W10&gt;=3,W10,IF(W10&gt;=2,0,IF(W10&gt;=1,W10,0)))</f>
        <v/>
      </c>
      <c s="15">
        <f>IFERROR(IF($W$4&gt;=1,SMALL($X$12:$X$16,$W$5+W15),0),0)</f>
        <v>0</v>
      </c>
    </row>
    <row r="16" spans="1:25" ht="21" customHeight="1">
      <c r="A16" s="91" t="s">
        <v>242</v>
      </c>
      <c s="615" t="s">
        <v>372</v>
      </c>
      <c s="939"/>
      <c s="939"/>
      <c s="939"/>
      <c s="939"/>
      <c s="939"/>
      <c s="613"/>
      <c s="940" t="str">
        <f>IFERROR(IF($AB$4&gt;=1,CONCATENATE(HOME!AJ4," ",HOME!AR4),""),"")</f>
        <v>डीडवाना  107</v>
      </c>
      <c s="940"/>
      <c s="940"/>
      <c s="940"/>
      <c s="940"/>
      <c s="940"/>
      <c s="940"/>
      <c s="940"/>
      <c s="940"/>
      <c s="940"/>
      <c s="940"/>
      <c s="940"/>
      <c s="940"/>
      <c s="941"/>
      <c s="112">
        <v>5</v>
      </c>
      <c s="15" t="str">
        <f>IF(W11&gt;=3,W11,IF(W11&gt;=2,0,IF(W11&gt;=1,W11,0)))</f>
        <v/>
      </c>
      <c s="15">
        <f>IFERROR(IF($W$4&gt;=1,SMALL($X$12:$X$16,$W$5+W16),0),0)</f>
        <v>0</v>
      </c>
    </row>
    <row r="17" spans="1:23" ht="5.1" customHeight="1">
      <c r="A17" s="92"/>
      <c s="942"/>
      <c s="943"/>
      <c s="943"/>
      <c s="944"/>
      <c s="944"/>
      <c s="944"/>
      <c s="944"/>
      <c s="943"/>
      <c s="943"/>
      <c s="943"/>
      <c s="943"/>
      <c s="943"/>
      <c s="943"/>
      <c s="944"/>
      <c s="944"/>
      <c s="944"/>
      <c s="944"/>
      <c s="943"/>
      <c s="943"/>
      <c s="945"/>
      <c s="114"/>
      <c s="15">
        <v>6</v>
      </c>
    </row>
    <row r="18" spans="1:23" ht="21" customHeight="1">
      <c r="A18" s="92"/>
      <c s="946" t="s">
        <v>323</v>
      </c>
      <c s="947"/>
      <c s="947"/>
      <c s="18" t="str">
        <f>IFERROR(IF(AB4&gt;=1,(IF(W1&gt;=1,(IF(X1&gt;=4,LEFT(RIGHT(W1,4),1),"")),"")),""),"")</f>
        <v/>
      </c>
      <c s="18" t="str">
        <f>IFERROR(IF(AB4&gt;=1,(IF(W1&gt;=1,(IF(X1&gt;=3,LEFT(RIGHT(W1,3),1),"")),"")),""),"")</f>
        <v/>
      </c>
      <c s="18" t="str">
        <f>IFERROR(IF(AB4&gt;=1,(IF(W1&gt;=1,(IF(X1&gt;=2,LEFT(RIGHT(W1,2),1),"")),"")),""),"")</f>
        <v/>
      </c>
      <c s="18" t="str">
        <f>IFERROR(IF(AB4&gt;=1,(IF(W1&gt;=1,(IF(X1&gt;=1,RIGHT(W1,1),"")),"")),""),"")</f>
        <v/>
      </c>
      <c s="948"/>
      <c s="948"/>
      <c s="948"/>
      <c s="949"/>
      <c s="946" t="s">
        <v>338</v>
      </c>
      <c s="947"/>
      <c s="107" t="str">
        <f>IFERROR(IF(AB4&gt;=1,(IF(W2&gt;=1,(IF(X2&gt;=4,LEFT(RIGHT(W2,4),1),"")),"")),""),"")</f>
        <v/>
      </c>
      <c s="18" t="str">
        <f>IFERROR(IF(AB4&gt;=1,(IF(W2&gt;=1,(IF(X2&gt;=3,LEFT(RIGHT(W2,3),1),"")),"")),""),"")</f>
        <v/>
      </c>
      <c s="18" t="str">
        <f>IFERROR(IF(AB4&gt;=1,(IF(W2&gt;=1,(IF(X2&gt;=2,LEFT(RIGHT(W2,2),1),"")),"")),""),"")</f>
        <v/>
      </c>
      <c s="107" t="str">
        <f>IFERROR(IF(AB4&gt;=1,(IF(W2&gt;=1,(IF(X2&gt;=1,RIGHT(W2,1),"")),"")),""),"")</f>
        <v/>
      </c>
      <c s="950"/>
      <c s="950"/>
      <c s="950"/>
      <c s="951"/>
      <c s="112">
        <v>7</v>
      </c>
    </row>
    <row r="19" spans="1:23" ht="5.1" customHeight="1" thickBot="1">
      <c r="A19" s="93"/>
      <c s="926"/>
      <c s="927"/>
      <c s="927"/>
      <c s="928"/>
      <c s="928"/>
      <c s="928"/>
      <c s="928"/>
      <c s="927"/>
      <c s="927"/>
      <c s="927"/>
      <c s="927"/>
      <c s="927"/>
      <c s="927"/>
      <c s="928"/>
      <c s="928"/>
      <c s="928"/>
      <c s="928"/>
      <c s="927"/>
      <c s="927"/>
      <c s="929"/>
      <c s="115"/>
      <c s="15">
        <v>8</v>
      </c>
    </row>
    <row r="20" spans="1:23" ht="21" customHeight="1" thickBot="1">
      <c r="A20" s="94" t="s">
        <v>246</v>
      </c>
      <c s="910" t="s">
        <v>266</v>
      </c>
      <c s="911"/>
      <c s="911"/>
      <c s="911"/>
      <c s="911"/>
      <c s="911"/>
      <c s="911"/>
      <c s="911"/>
      <c s="912" t="str">
        <f>IFERROR(IF($AB$4&gt;=1,VLOOKUP($AB$4,'R-8'!$G$13:$AG$1012,7,0),""),"")</f>
        <v/>
      </c>
      <c s="912"/>
      <c s="912"/>
      <c s="912"/>
      <c s="912"/>
      <c s="912"/>
      <c s="912"/>
      <c s="912"/>
      <c s="912"/>
      <c s="912"/>
      <c s="912"/>
      <c s="912"/>
      <c s="913"/>
      <c s="112">
        <v>9</v>
      </c>
    </row>
    <row r="21" spans="1:24" ht="21" customHeight="1">
      <c r="A21" s="95" t="s">
        <v>248</v>
      </c>
      <c s="930" t="s">
        <v>373</v>
      </c>
      <c s="931"/>
      <c s="931"/>
      <c s="931"/>
      <c s="931"/>
      <c s="931"/>
      <c s="931"/>
      <c s="931"/>
      <c s="931"/>
      <c s="931"/>
      <c s="931"/>
      <c s="931"/>
      <c s="931"/>
      <c s="931"/>
      <c s="931"/>
      <c s="931"/>
      <c s="931"/>
      <c s="931"/>
      <c s="931"/>
      <c s="931"/>
      <c s="932"/>
      <c s="15">
        <v>1</v>
      </c>
      <c s="15" t="s">
        <v>374</v>
      </c>
    </row>
    <row r="22" spans="1:24" ht="5.1" customHeight="1">
      <c r="A22" s="96"/>
      <c s="915"/>
      <c s="933"/>
      <c s="917"/>
      <c s="917"/>
      <c s="917"/>
      <c s="917"/>
      <c s="933"/>
      <c s="917"/>
      <c s="917"/>
      <c s="917"/>
      <c s="933"/>
      <c s="917"/>
      <c s="917"/>
      <c s="917"/>
      <c s="933"/>
      <c s="917"/>
      <c s="917"/>
      <c s="917"/>
      <c s="917"/>
      <c s="934"/>
      <c s="116"/>
      <c s="112">
        <v>2</v>
      </c>
      <c s="15" t="s">
        <v>353</v>
      </c>
    </row>
    <row r="23" spans="1:24" ht="21" customHeight="1">
      <c r="A23" s="96"/>
      <c s="97" t="s">
        <v>239</v>
      </c>
      <c s="54" t="str">
        <f>IFERROR(IF($AB$4&gt;=1,(IF(COUNTIF($W$7:$W$11,"1")=1,$Y$1,"")),""),"")</f>
        <v/>
      </c>
      <c s="98"/>
      <c s="919" t="s">
        <v>353</v>
      </c>
      <c s="920"/>
      <c s="920"/>
      <c s="54" t="str">
        <f>IFERROR(IF($AB$4&gt;=1,(IF(COUNTIF($W$7:$W$11,"2")=1,$Y$1,"")),""),"")</f>
        <v/>
      </c>
      <c s="920" t="s">
        <v>354</v>
      </c>
      <c s="920"/>
      <c s="920"/>
      <c s="54" t="str">
        <f>IFERROR(IF($AB$4&gt;=1,(IF(COUNTIF($W$7:$W$11,"3")=1,$Y$1,"")),""),"")</f>
        <v/>
      </c>
      <c s="920" t="s">
        <v>98</v>
      </c>
      <c s="920"/>
      <c s="920"/>
      <c s="54" t="str">
        <f>IFERROR(IF($AB$4&gt;=1,(IF(COUNTIF($W$7:$W$11,"4")=1,$Y$1,"")),""),"")</f>
        <v/>
      </c>
      <c s="920" t="s">
        <v>375</v>
      </c>
      <c s="920"/>
      <c s="920"/>
      <c s="920"/>
      <c s="54" t="str">
        <f>IFERROR(IF($AB$4&gt;=1,(IF(COUNTIF($W$7:$W$11,"5")=1,$Y$1,"")),""),"")</f>
        <v/>
      </c>
      <c s="117"/>
      <c s="15">
        <v>3</v>
      </c>
      <c s="15" t="s">
        <v>376</v>
      </c>
    </row>
    <row r="24" spans="1:24" ht="5.1" customHeight="1">
      <c r="A24" s="96"/>
      <c s="915"/>
      <c s="916"/>
      <c s="917"/>
      <c s="917"/>
      <c s="917"/>
      <c s="917"/>
      <c s="916"/>
      <c s="917"/>
      <c s="917"/>
      <c s="917"/>
      <c s="916"/>
      <c s="917"/>
      <c s="917"/>
      <c s="917"/>
      <c s="916"/>
      <c s="917"/>
      <c s="917"/>
      <c s="917"/>
      <c s="917"/>
      <c s="918"/>
      <c s="116"/>
      <c s="112">
        <v>4</v>
      </c>
      <c s="15" t="s">
        <v>377</v>
      </c>
    </row>
    <row r="25" spans="1:24" ht="21" customHeight="1">
      <c r="A25" s="96"/>
      <c s="97" t="s">
        <v>100</v>
      </c>
      <c s="54" t="str">
        <f>IFERROR(IF($AB$4&gt;=1,(IF(COUNTIF($W$7:$W$11,"6")=1,$Y$1,"")),""),"")</f>
        <v/>
      </c>
      <c s="98"/>
      <c s="919" t="s">
        <v>356</v>
      </c>
      <c s="920"/>
      <c s="920"/>
      <c s="54" t="str">
        <f>IFERROR(IF($AB$4&gt;=1,(IF(COUNTIF($W$7:$W$11,"7")=1,$Y$1,"")),""),"")</f>
        <v/>
      </c>
      <c s="920" t="s">
        <v>357</v>
      </c>
      <c s="920"/>
      <c s="920"/>
      <c s="54" t="str">
        <f>IFERROR(IF($AB$4&gt;=1,(IF(COUNTIF($W$7:$W$11,"8")=1,$Y$1,"")),""),"")</f>
        <v/>
      </c>
      <c s="920" t="s">
        <v>358</v>
      </c>
      <c s="920"/>
      <c s="920"/>
      <c s="54" t="str">
        <f>IFERROR(IF($AB$4&gt;=1,(IF(COUNTIF($W$7:$W$11,"9")=1,$Y$1,"")),""),"")</f>
        <v/>
      </c>
      <c s="118"/>
      <c s="119"/>
      <c s="119"/>
      <c s="119"/>
      <c s="119"/>
      <c s="120"/>
      <c s="15">
        <v>5</v>
      </c>
      <c s="15" t="s">
        <v>378</v>
      </c>
    </row>
    <row r="26" spans="1:24" ht="5.1" customHeight="1" thickBot="1">
      <c r="A26" s="99"/>
      <c s="921"/>
      <c s="922"/>
      <c s="923"/>
      <c s="923"/>
      <c s="923"/>
      <c s="923"/>
      <c s="922"/>
      <c s="923"/>
      <c s="923"/>
      <c s="923"/>
      <c s="922"/>
      <c s="923"/>
      <c s="923"/>
      <c s="923"/>
      <c s="922"/>
      <c s="922"/>
      <c s="922"/>
      <c s="922"/>
      <c s="922"/>
      <c s="924"/>
      <c s="121"/>
      <c s="112">
        <v>6</v>
      </c>
      <c s="15" t="s">
        <v>379</v>
      </c>
    </row>
    <row r="27" spans="1:24" ht="21" customHeight="1">
      <c r="A27" s="867" t="s">
        <v>380</v>
      </c>
      <c s="868"/>
      <c s="868"/>
      <c s="868"/>
      <c s="868"/>
      <c s="868"/>
      <c s="868"/>
      <c s="868"/>
      <c s="868"/>
      <c s="868"/>
      <c s="868"/>
      <c s="868"/>
      <c s="868"/>
      <c s="868"/>
      <c s="868"/>
      <c s="868"/>
      <c s="868"/>
      <c s="868"/>
      <c s="868"/>
      <c s="868"/>
      <c s="868"/>
      <c s="925"/>
      <c s="15">
        <v>7</v>
      </c>
      <c s="15" t="s">
        <v>381</v>
      </c>
    </row>
    <row r="28" spans="1:24" ht="21" customHeight="1">
      <c r="A28" s="905" t="str">
        <f>IFERROR(IF($AB$4&gt;=1,(IF($W$4&gt;=1,VLOOKUP($Y$12,$W$21:$X$29,2,0),"")),""),"")</f>
        <v/>
      </c>
      <c s="906"/>
      <c s="906"/>
      <c s="906"/>
      <c s="908" t="str">
        <f>IFERROR(IF($AB$4&gt;=1,(IF($W$4&gt;=1,VLOOKUP($AB$4,'R-8'!$G$13:$AG$1012,9+VLOOKUP($Y$12,'F-8'!$W$7:$Y$11,3,0),0),"")),""),"")</f>
        <v/>
      </c>
      <c s="908"/>
      <c s="908"/>
      <c s="908"/>
      <c s="908"/>
      <c s="908"/>
      <c s="906" t="str">
        <f>IFERROR(IF($AB$4&gt;=1,(IF($W$4&gt;=1,VLOOKUP($Y$13,$W$21:$X$29,2,0),"")),""),"")</f>
        <v/>
      </c>
      <c s="906"/>
      <c s="906"/>
      <c s="906"/>
      <c s="907" t="str">
        <f>IFERROR(IF($AB$4&gt;=1,(IF($W$4&gt;=1,VLOOKUP($AB$4,'R-8'!$G$13:$AG$1012,9+VLOOKUP($Y$13,'F-8'!$W$7:$Y$11,3,0),0),"")),""),"")</f>
        <v/>
      </c>
      <c s="907"/>
      <c s="907"/>
      <c s="907"/>
      <c s="907"/>
      <c s="907"/>
      <c s="907"/>
      <c s="116"/>
      <c s="112">
        <v>8</v>
      </c>
      <c s="15" t="s">
        <v>382</v>
      </c>
    </row>
    <row r="29" spans="1:24" ht="21" customHeight="1">
      <c r="A29" s="905" t="str">
        <f>IFERROR(IF($AB$4&gt;=1,(IF($W$4&gt;=1,VLOOKUP($Y$14,$W$21:$X$29,2,0),"")),""),"")</f>
        <v/>
      </c>
      <c s="906"/>
      <c s="906"/>
      <c s="906"/>
      <c s="907" t="str">
        <f>IFERROR(IF($AB$4&gt;=1,(IF($W$4&gt;=1,VLOOKUP($AB$4,'R-8'!$G$13:$AG$1012,9+VLOOKUP($Y$14,'F-8'!$W$7:$Y$11,3,0),0),"")),""),"")</f>
        <v/>
      </c>
      <c s="907"/>
      <c s="907"/>
      <c s="907"/>
      <c s="907"/>
      <c s="907"/>
      <c s="906" t="str">
        <f>IFERROR(IF($AB$4&gt;=1,(IF($W$4&gt;=1,VLOOKUP($Y$15,$W$21:$X$29,2,0),"")),""),"")</f>
        <v/>
      </c>
      <c s="906"/>
      <c s="906"/>
      <c s="906"/>
      <c s="908" t="str">
        <f>IFERROR(IF($AB$4&gt;=1,(IF($W$4&gt;=1,VLOOKUP($AB$4,'R-8'!$G$13:$AG$1012,9+VLOOKUP($Y$15,'F-8'!$W$7:$Y$11,3,0),0),"")),""),"")</f>
        <v/>
      </c>
      <c s="908"/>
      <c s="908"/>
      <c s="908"/>
      <c s="908"/>
      <c s="908"/>
      <c s="908"/>
      <c s="116"/>
      <c s="15">
        <v>9</v>
      </c>
      <c s="15" t="s">
        <v>383</v>
      </c>
    </row>
    <row r="30" spans="1:22" ht="21" customHeight="1" thickBot="1">
      <c r="A30" s="905" t="str">
        <f>IFERROR(IF($AB$4&gt;=1,(IF($W$4&gt;=1,VLOOKUP($Y$16,$W$21:$X$29,2,0),"")),""),"")</f>
        <v/>
      </c>
      <c s="906"/>
      <c s="906"/>
      <c s="906"/>
      <c s="909" t="str">
        <f>IFERROR(IF($AB$4&gt;=1,(IF($W$4&gt;=1,VLOOKUP($AB$4,'R-8'!$G$13:$AG$1012,9+VLOOKUP($Y$16,'F-8'!$W$7:$Y$11,3,0),0),"")),""),"")</f>
        <v/>
      </c>
      <c s="909"/>
      <c s="909"/>
      <c s="909"/>
      <c s="909"/>
      <c s="909"/>
      <c s="909"/>
      <c s="909"/>
      <c s="909"/>
      <c s="909"/>
      <c s="909"/>
      <c s="909"/>
      <c s="909"/>
      <c s="909"/>
      <c s="909"/>
      <c s="909"/>
      <c s="909"/>
      <c s="122"/>
    </row>
    <row r="31" spans="1:22" ht="21" customHeight="1" thickBot="1">
      <c r="A31" s="94" t="s">
        <v>251</v>
      </c>
      <c s="910" t="s">
        <v>271</v>
      </c>
      <c s="911"/>
      <c s="911"/>
      <c s="911"/>
      <c s="912" t="str">
        <f>IFERROR(IF($AB$4&gt;=1,VLOOKUP($AB$4,'R-8'!$G$13:$AG$1012,9,0),""),"")</f>
        <v/>
      </c>
      <c s="912"/>
      <c s="912"/>
      <c s="912"/>
      <c s="912"/>
      <c s="912"/>
      <c s="912"/>
      <c s="912"/>
      <c s="912"/>
      <c s="912"/>
      <c s="912"/>
      <c s="912"/>
      <c s="912"/>
      <c s="912"/>
      <c s="912"/>
      <c s="912"/>
      <c s="913"/>
    </row>
    <row r="32" spans="1:24" ht="21" customHeight="1" thickBot="1">
      <c r="A32" s="94" t="s">
        <v>254</v>
      </c>
      <c s="910" t="s">
        <v>273</v>
      </c>
      <c s="911"/>
      <c s="911"/>
      <c s="911"/>
      <c s="914"/>
      <c s="101"/>
      <c s="100" t="str">
        <f>IFERROR(IF($AB$4&gt;=1,(IF($X$33&gt;=1,LEFT(RIGHT($W$33,10),1),"")),""),"")</f>
        <v>0</v>
      </c>
      <c s="100" t="str">
        <f>IFERROR(IF($AB$4&gt;=1,(IF($X$33&gt;=1,LEFT(RIGHT($W$33,9),1),"")),""),"")</f>
        <v>0</v>
      </c>
      <c s="100" t="str">
        <f>IFERROR(IF($AB$4&gt;=1,(IF($X$33&gt;=1,LEFT(RIGHT($W$33,8),1),"")),""),"")</f>
        <v>0</v>
      </c>
      <c s="100" t="str">
        <f>IFERROR(IF($AB$4&gt;=1,(IF($X$33&gt;=1,LEFT(RIGHT($W$33,7),1),"")),""),"")</f>
        <v>0</v>
      </c>
      <c s="100" t="str">
        <f>IFERROR(IF($AB$4&gt;=1,(IF($X$33&gt;=1,LEFT(RIGHT($W$33,6),1),"")),""),"")</f>
        <v>0</v>
      </c>
      <c s="100" t="str">
        <f>IFERROR(IF($AB$4&gt;=1,(IF($X$33&gt;=1,LEFT(RIGHT($W$33,5),1),"")),""),"")</f>
        <v>0</v>
      </c>
      <c s="100" t="str">
        <f>IFERROR(IF($AB$4&gt;=1,(IF($X$33&gt;=1,LEFT(RIGHT($W$33,4),1),"")),""),"")</f>
        <v>0</v>
      </c>
      <c s="100" t="str">
        <f>IFERROR(IF($AB$4&gt;=1,(IF($X$33&gt;=1,LEFT(RIGHT($W$33,3),1),"")),""),"")</f>
        <v>0</v>
      </c>
      <c s="100" t="str">
        <f>IFERROR(IF($AB$4&gt;=1,(IF($X$33&gt;=1,LEFT(RIGHT($W$33,2),1),"")),""),"")</f>
        <v>0</v>
      </c>
      <c s="100" t="str">
        <f>IFERROR(IF($AB$4&gt;=1,(IF($X$33&gt;=1,RIGHT($W$33,1),"")),""),"")</f>
        <v>0</v>
      </c>
      <c s="123"/>
      <c s="124"/>
      <c s="124"/>
      <c s="124"/>
      <c s="125"/>
      <c s="15" t="str">
        <f>IFERROR(IF($AB$4&gt;=1,VLOOKUP($AB$4,'R-8'!$G$13:$AG$1012,8,0),""),"")</f>
        <v/>
      </c>
      <c s="15">
        <f>LEN(W32)</f>
        <v>0</v>
      </c>
    </row>
    <row r="33" spans="1:24" ht="18.95" customHeight="1">
      <c r="A33" s="102"/>
      <c s="102"/>
      <c s="102"/>
      <c s="102"/>
      <c s="102"/>
      <c s="102"/>
      <c s="102"/>
      <c s="102"/>
      <c s="102"/>
      <c s="102"/>
      <c s="102"/>
      <c s="102"/>
      <c s="102"/>
      <c s="102"/>
      <c s="102"/>
      <c s="102"/>
      <c s="102"/>
      <c s="102"/>
      <c s="102"/>
      <c s="102"/>
      <c s="102"/>
      <c s="102"/>
      <c s="15">
        <f>IF(X32=10,W32,0)</f>
        <v>0</v>
      </c>
      <c s="15">
        <f>LEN(W33)</f>
        <v>1</v>
      </c>
    </row>
    <row r="34" spans="1:22" ht="18.95" customHeight="1">
      <c r="A34" s="102"/>
      <c s="102"/>
      <c s="102"/>
      <c s="102"/>
      <c s="102"/>
      <c s="102"/>
      <c s="102"/>
      <c s="102"/>
      <c s="102"/>
      <c s="102"/>
      <c s="102"/>
      <c s="102"/>
      <c s="102"/>
      <c s="102"/>
      <c s="102"/>
      <c s="102"/>
      <c s="102"/>
      <c s="102"/>
      <c s="102"/>
      <c s="102"/>
      <c s="102"/>
      <c s="102"/>
    </row>
    <row r="35" spans="1:22" ht="18.95" customHeight="1">
      <c r="A35" s="102"/>
      <c s="102"/>
      <c s="102"/>
      <c s="102"/>
      <c s="102"/>
      <c s="102"/>
      <c s="102"/>
      <c s="102"/>
      <c s="102"/>
      <c s="102"/>
      <c s="102"/>
      <c s="102"/>
      <c s="102"/>
      <c s="102"/>
      <c s="102"/>
      <c s="102"/>
      <c s="102"/>
      <c s="102"/>
      <c s="102"/>
      <c s="102"/>
      <c s="102"/>
      <c s="102"/>
    </row>
    <row r="36" spans="1:22" ht="18.95" customHeight="1">
      <c r="A36" s="102"/>
      <c s="102"/>
      <c s="102"/>
      <c s="102"/>
      <c s="102"/>
      <c s="102"/>
      <c s="102"/>
      <c s="102"/>
      <c s="102"/>
      <c s="102"/>
      <c s="102"/>
      <c s="102"/>
      <c s="102"/>
      <c s="102"/>
      <c s="102"/>
      <c s="102"/>
      <c s="102"/>
      <c s="102"/>
      <c s="102"/>
      <c s="102"/>
      <c s="102"/>
      <c s="102"/>
    </row>
    <row r="37" spans="1:22" ht="18.95" customHeight="1">
      <c r="A37" s="102"/>
      <c s="102"/>
      <c s="102"/>
      <c s="102"/>
      <c s="102"/>
      <c s="102"/>
      <c s="102"/>
      <c s="102"/>
      <c s="102"/>
      <c s="102"/>
      <c s="102"/>
      <c s="102"/>
      <c s="102"/>
      <c s="102"/>
      <c s="102"/>
      <c s="102"/>
      <c s="102"/>
      <c s="102"/>
      <c s="102"/>
      <c s="102"/>
      <c s="102"/>
      <c s="102"/>
    </row>
    <row r="38" spans="1:22" ht="18.95" customHeight="1">
      <c r="A38" s="102"/>
      <c s="102"/>
      <c s="102"/>
      <c s="102"/>
      <c s="102"/>
      <c s="102"/>
      <c s="102"/>
      <c s="102"/>
      <c s="102"/>
      <c s="102"/>
      <c s="102"/>
      <c s="102"/>
      <c s="102"/>
      <c s="102"/>
      <c s="102"/>
      <c s="102"/>
      <c s="102"/>
      <c s="102"/>
      <c s="102"/>
      <c s="102"/>
      <c s="102"/>
      <c s="102"/>
    </row>
    <row r="39" spans="1:22" ht="18.95" customHeight="1">
      <c r="A39" s="102"/>
      <c s="102"/>
      <c s="102"/>
      <c s="102"/>
      <c s="102"/>
      <c s="102"/>
      <c s="102"/>
      <c s="102"/>
      <c s="102"/>
      <c s="102"/>
      <c s="102"/>
      <c s="102"/>
      <c s="102"/>
      <c s="102"/>
      <c s="102"/>
      <c s="102"/>
      <c s="102"/>
      <c s="102"/>
      <c s="102"/>
      <c s="102"/>
      <c s="102"/>
      <c s="102"/>
    </row>
    <row r="40" spans="1:22" ht="18.95" customHeight="1">
      <c r="A40" s="102"/>
      <c s="102"/>
      <c s="102"/>
      <c s="102"/>
      <c s="102"/>
      <c s="102"/>
      <c s="102"/>
      <c s="102"/>
      <c s="102"/>
      <c s="102"/>
      <c s="102"/>
      <c s="102"/>
      <c s="102"/>
      <c s="102"/>
      <c s="102"/>
      <c s="102"/>
      <c s="102"/>
      <c s="102"/>
      <c s="102"/>
      <c s="102"/>
      <c s="102"/>
      <c s="102"/>
    </row>
    <row r="41" spans="1:22" ht="18.95" customHeight="1">
      <c r="A41" s="102"/>
      <c s="102"/>
      <c s="102"/>
      <c s="102"/>
      <c s="102"/>
      <c s="102"/>
      <c s="102"/>
      <c s="102"/>
      <c s="102"/>
      <c s="102"/>
      <c s="102"/>
      <c s="102"/>
      <c s="102"/>
      <c s="102"/>
      <c s="102"/>
      <c s="102"/>
      <c s="102"/>
      <c s="102"/>
      <c s="102"/>
      <c s="102"/>
      <c s="102"/>
      <c s="102"/>
    </row>
    <row r="42" spans="1:22" ht="18.95" customHeight="1">
      <c r="A42" s="102"/>
      <c s="102"/>
      <c s="102"/>
      <c s="102"/>
      <c s="102"/>
      <c s="102"/>
      <c s="102"/>
      <c s="102"/>
      <c s="102"/>
      <c s="102"/>
      <c s="102"/>
      <c s="102"/>
      <c s="102"/>
      <c s="102"/>
      <c s="102"/>
      <c s="102"/>
      <c s="102"/>
      <c s="102"/>
      <c s="102"/>
      <c s="102"/>
      <c s="102"/>
      <c s="102"/>
    </row>
    <row r="43" spans="1:22" ht="18.95" customHeight="1">
      <c r="A43" s="102"/>
      <c s="102"/>
      <c s="102"/>
      <c s="102"/>
      <c s="102"/>
      <c s="102"/>
      <c s="102"/>
      <c s="102"/>
      <c s="102"/>
      <c s="102"/>
      <c s="102"/>
      <c s="102"/>
      <c s="102"/>
      <c s="102"/>
      <c s="102"/>
      <c s="102"/>
      <c s="102"/>
      <c s="102"/>
      <c s="102"/>
      <c s="102"/>
      <c s="102"/>
      <c s="102"/>
    </row>
    <row r="44" spans="1:22" ht="18.95" customHeight="1">
      <c r="A44" s="102"/>
      <c s="102"/>
      <c s="102"/>
      <c s="102"/>
      <c s="102"/>
      <c s="102"/>
      <c s="102"/>
      <c s="102"/>
      <c s="102"/>
      <c s="102"/>
      <c s="102"/>
      <c s="102"/>
      <c s="102"/>
      <c s="102"/>
      <c s="102"/>
      <c s="102"/>
      <c s="102"/>
      <c s="102"/>
      <c s="102"/>
      <c s="102"/>
      <c s="102"/>
      <c s="102"/>
    </row>
    <row r="45" spans="1:22" ht="18.95" customHeight="1">
      <c r="A45" s="102"/>
      <c s="102"/>
      <c s="102"/>
      <c s="102"/>
      <c s="102"/>
      <c s="102"/>
      <c s="102"/>
      <c s="102"/>
      <c s="102"/>
      <c s="102"/>
      <c s="102"/>
      <c s="102"/>
      <c s="102"/>
      <c s="102"/>
      <c s="102"/>
      <c s="102"/>
      <c s="102"/>
      <c s="102"/>
      <c s="102"/>
      <c s="102"/>
      <c s="102"/>
      <c s="102"/>
    </row>
    <row r="46" spans="1:22" ht="18.95" customHeight="1">
      <c r="A46" s="102"/>
      <c s="102"/>
      <c s="102"/>
      <c s="102"/>
      <c s="102"/>
      <c s="102"/>
      <c s="102"/>
      <c s="102"/>
      <c s="102"/>
      <c s="102"/>
      <c s="102"/>
      <c s="102"/>
      <c s="102"/>
      <c s="102"/>
      <c s="102"/>
      <c s="102"/>
      <c s="102"/>
      <c s="102"/>
      <c s="102"/>
      <c s="102"/>
      <c s="102"/>
      <c s="102"/>
    </row>
    <row r="47" spans="1:22" ht="18.95" customHeight="1" thickBot="1">
      <c r="A47" s="102"/>
      <c s="102"/>
      <c s="102"/>
      <c s="102"/>
      <c s="102"/>
      <c s="102"/>
      <c s="102"/>
      <c s="102"/>
      <c s="102"/>
      <c s="102"/>
      <c s="102"/>
      <c s="102"/>
      <c s="102"/>
      <c s="102"/>
      <c s="102"/>
      <c s="102"/>
      <c s="102"/>
      <c s="102"/>
      <c s="102"/>
      <c s="102"/>
      <c s="102"/>
      <c s="102"/>
    </row>
    <row r="48" spans="1:22" ht="24.95" customHeight="1">
      <c r="A48" s="895" t="s">
        <v>384</v>
      </c>
      <c s="896"/>
      <c s="896"/>
      <c s="896"/>
      <c s="896"/>
      <c s="896"/>
      <c s="896"/>
      <c s="896"/>
      <c s="896"/>
      <c s="896"/>
      <c s="896"/>
      <c s="896"/>
      <c s="896"/>
      <c s="896"/>
      <c s="896"/>
      <c s="896"/>
      <c s="896"/>
      <c s="896"/>
      <c s="896"/>
      <c s="896"/>
      <c s="896"/>
      <c s="897"/>
    </row>
    <row r="49" spans="1:22" ht="24.95" customHeight="1">
      <c r="A49" s="839"/>
      <c s="840"/>
      <c s="840"/>
      <c s="840"/>
      <c s="840"/>
      <c s="840"/>
      <c s="840"/>
      <c s="840"/>
      <c s="840"/>
      <c s="840"/>
      <c s="840"/>
      <c s="840"/>
      <c s="840"/>
      <c s="840"/>
      <c s="840"/>
      <c s="840"/>
      <c s="840"/>
      <c s="840"/>
      <c s="840"/>
      <c s="840"/>
      <c s="840"/>
      <c s="841"/>
    </row>
    <row r="50" spans="1:22" ht="24.95" customHeight="1">
      <c r="A50" s="839"/>
      <c s="840"/>
      <c s="840"/>
      <c s="840"/>
      <c s="840"/>
      <c s="840"/>
      <c s="840"/>
      <c s="840"/>
      <c s="840"/>
      <c s="840"/>
      <c s="840"/>
      <c s="840"/>
      <c s="840"/>
      <c s="840"/>
      <c s="840"/>
      <c s="840"/>
      <c s="840"/>
      <c s="840"/>
      <c s="840"/>
      <c s="840"/>
      <c s="840"/>
      <c s="841"/>
    </row>
    <row r="51" spans="1:22" ht="24.95" customHeight="1">
      <c r="A51" s="839"/>
      <c s="840"/>
      <c s="840"/>
      <c s="840"/>
      <c s="840"/>
      <c s="840"/>
      <c s="840"/>
      <c s="840"/>
      <c s="840"/>
      <c s="840"/>
      <c s="840"/>
      <c s="840"/>
      <c s="840"/>
      <c s="840"/>
      <c s="840"/>
      <c s="840"/>
      <c s="840"/>
      <c s="840"/>
      <c s="840"/>
      <c s="840"/>
      <c s="840"/>
      <c s="841"/>
    </row>
    <row r="52" spans="1:22" ht="24.95" customHeight="1">
      <c r="A52" s="821" t="s">
        <v>289</v>
      </c>
      <c s="781"/>
      <c s="847" t="str">
        <f>IFERROR(IF(AB4&gt;=1,HOME!AG8,""),"")</f>
        <v xml:space="preserve">कोलिया </v>
      </c>
      <c s="847"/>
      <c s="847"/>
      <c s="847"/>
      <c s="847"/>
      <c s="847"/>
      <c s="108"/>
      <c s="103"/>
      <c s="103"/>
      <c s="103"/>
      <c s="103"/>
      <c s="103"/>
      <c s="103"/>
      <c s="103"/>
      <c s="103"/>
      <c s="103"/>
      <c s="103"/>
      <c s="103"/>
      <c s="103"/>
      <c s="126"/>
    </row>
    <row r="53" spans="1:22" ht="24.95" customHeight="1" thickBot="1">
      <c r="A53" s="851" t="s">
        <v>290</v>
      </c>
      <c s="852"/>
      <c s="904" t="str">
        <f>IFERROR(IF($AB$4&gt;=1,VLOOKUP($AB$4,'R-8'!G13:I1012,2,0),""),"")</f>
        <v/>
      </c>
      <c s="904"/>
      <c s="904"/>
      <c s="904"/>
      <c s="904"/>
      <c s="904"/>
      <c s="109"/>
      <c s="104"/>
      <c s="104"/>
      <c s="104"/>
      <c s="104"/>
      <c s="104"/>
      <c s="842" t="s">
        <v>291</v>
      </c>
      <c s="842"/>
      <c s="842"/>
      <c s="842"/>
      <c s="842"/>
      <c s="842"/>
      <c s="842"/>
      <c s="127"/>
    </row>
    <row r="54" spans="1:22" ht="24.95" customHeight="1">
      <c r="A54" s="697" t="s">
        <v>292</v>
      </c>
      <c s="698"/>
      <c s="698"/>
      <c s="698"/>
      <c s="698"/>
      <c s="698"/>
      <c s="698"/>
      <c s="698"/>
      <c s="698"/>
      <c s="698"/>
      <c s="698"/>
      <c s="698"/>
      <c s="698"/>
      <c s="698"/>
      <c s="698"/>
      <c s="698"/>
      <c s="698"/>
      <c s="698"/>
      <c s="698"/>
      <c s="698"/>
      <c s="698"/>
      <c s="699"/>
    </row>
    <row r="55" spans="1:22" ht="24.95" customHeight="1">
      <c r="A55" s="898" t="str">
        <f>IFERROR(IF($AB$4&gt;=1,VLOOKUP($AB$4,'R-8'!$G$13:$AG$1012,27,0),""),"")</f>
        <v/>
      </c>
      <c s="899"/>
      <c s="899"/>
      <c s="899"/>
      <c s="899"/>
      <c s="899"/>
      <c s="899"/>
      <c s="899"/>
      <c s="899"/>
      <c s="899"/>
      <c s="899"/>
      <c s="899"/>
      <c s="899"/>
      <c s="899"/>
      <c s="899"/>
      <c s="899"/>
      <c s="899"/>
      <c s="899"/>
      <c s="899"/>
      <c s="899"/>
      <c s="899"/>
      <c s="900"/>
    </row>
    <row r="56" spans="1:22" ht="24.95" customHeight="1" thickBot="1">
      <c r="A56" s="901"/>
      <c s="902"/>
      <c s="902"/>
      <c s="902"/>
      <c s="902"/>
      <c s="902"/>
      <c s="902"/>
      <c s="902"/>
      <c s="902"/>
      <c s="902"/>
      <c s="902"/>
      <c s="902"/>
      <c s="902"/>
      <c s="902"/>
      <c s="902"/>
      <c s="902"/>
      <c s="902"/>
      <c s="902"/>
      <c s="902"/>
      <c s="902"/>
      <c s="902"/>
      <c s="903"/>
    </row>
    <row r="57" spans="1:22" ht="24.95" customHeight="1">
      <c r="A57" s="700" t="s">
        <v>293</v>
      </c>
      <c s="701"/>
      <c s="701"/>
      <c s="701"/>
      <c s="701"/>
      <c s="701"/>
      <c s="701"/>
      <c s="701"/>
      <c s="701"/>
      <c s="701"/>
      <c s="701"/>
      <c s="701"/>
      <c s="701"/>
      <c s="701"/>
      <c s="701"/>
      <c s="701"/>
      <c s="701"/>
      <c s="701"/>
      <c s="701"/>
      <c s="701"/>
      <c s="701"/>
      <c s="702"/>
    </row>
    <row r="58" spans="1:22" ht="24.95" customHeight="1">
      <c r="A58" s="845" t="s">
        <v>294</v>
      </c>
      <c s="824"/>
      <c s="824"/>
      <c s="824"/>
      <c s="824"/>
      <c s="824"/>
      <c s="824"/>
      <c s="824"/>
      <c s="824"/>
      <c s="824"/>
      <c s="824"/>
      <c s="824"/>
      <c s="824"/>
      <c s="824"/>
      <c s="824"/>
      <c s="824"/>
      <c s="824"/>
      <c s="824"/>
      <c s="824"/>
      <c s="824"/>
      <c s="824"/>
      <c s="846"/>
    </row>
    <row r="59" spans="1:22" ht="24.95" customHeight="1">
      <c r="A59" s="48"/>
      <c s="824" t="s">
        <v>295</v>
      </c>
      <c s="824"/>
      <c s="824"/>
      <c s="824"/>
      <c s="847" t="str">
        <f>IFERROR(IF(AB4&gt;=1,E13,""),"")</f>
        <v/>
      </c>
      <c s="847"/>
      <c s="847"/>
      <c s="847"/>
      <c s="847"/>
      <c s="847"/>
      <c s="847"/>
      <c s="847"/>
      <c s="847"/>
      <c s="847"/>
      <c s="847"/>
      <c s="847"/>
      <c s="847"/>
      <c s="847"/>
      <c s="847"/>
      <c s="103" t="s">
        <v>385</v>
      </c>
      <c s="126"/>
    </row>
    <row r="60" spans="1:22" ht="24.95" customHeight="1">
      <c r="A60" s="818" t="s">
        <v>386</v>
      </c>
      <c s="819"/>
      <c s="819"/>
      <c s="819"/>
      <c s="819"/>
      <c s="819"/>
      <c s="819"/>
      <c s="819"/>
      <c s="819"/>
      <c s="819"/>
      <c s="819"/>
      <c s="819"/>
      <c s="819"/>
      <c s="819"/>
      <c s="819"/>
      <c s="819"/>
      <c s="819"/>
      <c s="819"/>
      <c s="819"/>
      <c s="819"/>
      <c s="819"/>
      <c s="820"/>
    </row>
    <row r="61" spans="1:22" ht="24.95" customHeight="1">
      <c r="A61" s="818" t="s">
        <v>387</v>
      </c>
      <c s="819"/>
      <c s="819"/>
      <c s="819"/>
      <c s="819"/>
      <c s="819"/>
      <c s="819"/>
      <c s="819"/>
      <c s="819"/>
      <c s="819"/>
      <c s="819"/>
      <c s="819"/>
      <c s="819"/>
      <c s="819"/>
      <c s="819"/>
      <c s="819"/>
      <c s="819"/>
      <c s="819"/>
      <c s="819"/>
      <c s="819"/>
      <c s="819"/>
      <c s="820"/>
    </row>
    <row r="62" spans="1:22" ht="24.95" customHeight="1">
      <c r="A62" s="821"/>
      <c s="781"/>
      <c s="781"/>
      <c s="781"/>
      <c s="781"/>
      <c s="781"/>
      <c s="781"/>
      <c s="781"/>
      <c s="781"/>
      <c s="781"/>
      <c s="781"/>
      <c s="781"/>
      <c s="781"/>
      <c s="781"/>
      <c s="781"/>
      <c s="781"/>
      <c s="781"/>
      <c s="781"/>
      <c s="781"/>
      <c s="781"/>
      <c s="781"/>
      <c s="822"/>
    </row>
    <row r="63" spans="1:22" ht="24.95" customHeight="1">
      <c r="A63" s="48" t="s">
        <v>289</v>
      </c>
      <c s="103"/>
      <c s="824"/>
      <c s="824"/>
      <c s="824"/>
      <c s="824"/>
      <c s="103"/>
      <c s="103"/>
      <c s="103"/>
      <c s="103"/>
      <c s="103"/>
      <c s="103"/>
      <c s="103"/>
      <c s="103"/>
      <c s="103"/>
      <c s="103"/>
      <c s="103"/>
      <c s="103"/>
      <c s="103"/>
      <c s="103"/>
      <c s="103"/>
      <c s="126"/>
    </row>
    <row r="64" spans="1:22" ht="24.95" customHeight="1" thickBot="1">
      <c r="A64" s="49" t="s">
        <v>290</v>
      </c>
      <c s="104"/>
      <c s="842"/>
      <c s="842"/>
      <c s="842"/>
      <c s="842"/>
      <c s="843" t="s">
        <v>344</v>
      </c>
      <c s="843"/>
      <c s="843"/>
      <c s="843"/>
      <c s="843"/>
      <c s="843"/>
      <c s="843"/>
      <c s="844" t="s">
        <v>345</v>
      </c>
      <c s="844"/>
      <c s="844"/>
      <c s="844"/>
      <c s="844"/>
      <c s="844"/>
      <c s="844"/>
      <c s="844"/>
      <c s="127"/>
    </row>
    <row r="65" spans="1:22" ht="35.25" customHeight="1">
      <c r="A65" s="835" t="s">
        <v>346</v>
      </c>
      <c s="836"/>
      <c s="836"/>
      <c s="836"/>
      <c s="836"/>
      <c s="836"/>
      <c s="836"/>
      <c s="836"/>
      <c s="836"/>
      <c s="836"/>
      <c s="836"/>
      <c s="836"/>
      <c s="836"/>
      <c s="836"/>
      <c s="836"/>
      <c s="836"/>
      <c s="836"/>
      <c s="836"/>
      <c s="836"/>
      <c s="836"/>
      <c s="836"/>
      <c s="837"/>
    </row>
    <row r="66" spans="1:22" ht="20.1" customHeight="1">
      <c r="A66" s="826" t="s">
        <v>295</v>
      </c>
      <c s="827"/>
      <c s="827"/>
      <c s="827"/>
      <c s="838" t="str">
        <f>IFERROR(IF(AB4&gt;=1,E13,""),"")</f>
        <v/>
      </c>
      <c s="838"/>
      <c s="838"/>
      <c s="838"/>
      <c s="838"/>
      <c s="838"/>
      <c s="838"/>
      <c s="838"/>
      <c s="838"/>
      <c s="827" t="s">
        <v>388</v>
      </c>
      <c s="827"/>
      <c s="827"/>
      <c s="827"/>
      <c s="827"/>
      <c s="659" t="s">
        <v>304</v>
      </c>
      <c s="660"/>
      <c s="660"/>
      <c s="661"/>
    </row>
    <row r="67" spans="1:22" ht="20.1" customHeight="1">
      <c r="A67" s="129" t="s">
        <v>305</v>
      </c>
      <c s="130"/>
      <c s="130"/>
      <c s="130"/>
      <c s="130"/>
      <c s="130"/>
      <c s="130"/>
      <c s="130"/>
      <c s="130"/>
      <c s="130"/>
      <c s="130"/>
      <c s="130"/>
      <c s="130" t="s">
        <v>213</v>
      </c>
      <c s="130"/>
      <c s="828" t="str">
        <f>IFERROR(IF($AB$4&gt;=1,VLOOKUP($AB$4,'R-8'!$G$13:$AG$1012,20,0),""),"")</f>
        <v/>
      </c>
      <c s="829"/>
      <c s="829"/>
      <c s="830"/>
      <c s="662"/>
      <c s="663"/>
      <c s="663"/>
      <c s="664"/>
    </row>
    <row r="68" spans="1:22" ht="20.1" customHeight="1">
      <c r="A68" s="833" t="s">
        <v>260</v>
      </c>
      <c s="834"/>
      <c s="834"/>
      <c s="834"/>
      <c s="828" t="str">
        <f>IFERROR(IF($AB$4&gt;=1,VLOOKUP($AB$4,'R-8'!$G$13:$AG$1012,21,0),""),"")</f>
        <v/>
      </c>
      <c s="829"/>
      <c s="829"/>
      <c s="829"/>
      <c s="829"/>
      <c s="829"/>
      <c s="829"/>
      <c s="829"/>
      <c s="829"/>
      <c s="829"/>
      <c s="829"/>
      <c s="829"/>
      <c s="829"/>
      <c s="830"/>
      <c s="662"/>
      <c s="663"/>
      <c s="663"/>
      <c s="664"/>
    </row>
    <row r="69" spans="1:22" ht="20.1" customHeight="1">
      <c r="A69" s="826" t="s">
        <v>261</v>
      </c>
      <c s="827"/>
      <c s="828" t="str">
        <f>IFERROR(IF($AB$4&gt;=1,VLOOKUP($AB$4,'R-8'!$G$13:$AG$1012,22,0),""),"")</f>
        <v/>
      </c>
      <c s="829"/>
      <c s="829"/>
      <c s="829"/>
      <c s="829"/>
      <c s="829"/>
      <c s="829"/>
      <c s="829"/>
      <c s="829"/>
      <c s="829"/>
      <c s="829"/>
      <c s="829"/>
      <c s="829"/>
      <c s="829"/>
      <c s="829"/>
      <c s="830"/>
      <c s="665"/>
      <c s="666"/>
      <c s="666"/>
      <c s="667"/>
    </row>
    <row r="70" spans="1:22" ht="20.1" customHeight="1">
      <c r="A70" s="826" t="s">
        <v>56</v>
      </c>
      <c s="827"/>
      <c s="828" t="str">
        <f>IFERROR(IF($AB$4&gt;=1,VLOOKUP($AB$4,'R-8'!$G$13:$AG$1012,23,0),""),"")</f>
        <v/>
      </c>
      <c s="829"/>
      <c s="829"/>
      <c s="829"/>
      <c s="829"/>
      <c s="829"/>
      <c s="829"/>
      <c s="829"/>
      <c s="830"/>
      <c s="831" t="s">
        <v>53</v>
      </c>
      <c s="831"/>
      <c s="831"/>
      <c s="828" t="str">
        <f>IFERROR(IF($AB$4&gt;=1,VLOOKUP($AB$4,'R-8'!$G$13:$AG$1012,26,0),""),"")</f>
        <v/>
      </c>
      <c s="829"/>
      <c s="829"/>
      <c s="829"/>
      <c s="829"/>
      <c s="829"/>
      <c s="829"/>
      <c s="832"/>
    </row>
    <row r="71" spans="1:22" ht="20.1" customHeight="1">
      <c r="A71" s="826" t="s">
        <v>49</v>
      </c>
      <c s="827"/>
      <c s="828" t="str">
        <f>IFERROR(IF($AB$4&gt;=1,VLOOKUP($AB$4,'R-8'!$G$13:$AG$1012,24,0),""),"")</f>
        <v/>
      </c>
      <c s="829"/>
      <c s="829"/>
      <c s="829"/>
      <c s="829"/>
      <c s="829"/>
      <c s="829"/>
      <c s="830"/>
      <c s="831" t="s">
        <v>262</v>
      </c>
      <c s="831"/>
      <c s="831"/>
      <c s="831"/>
      <c s="831"/>
      <c s="828" t="str">
        <f>IFERROR(IF($AB$4&gt;=1,VLOOKUP($AB$4,'R-8'!$G$13:$AG$1012,25,0),""),"")</f>
        <v/>
      </c>
      <c s="829"/>
      <c s="829"/>
      <c s="829"/>
      <c s="829"/>
      <c s="829"/>
      <c s="832"/>
    </row>
    <row r="72" spans="1:22" ht="49.5" customHeight="1">
      <c r="A72" s="818" t="s">
        <v>389</v>
      </c>
      <c s="819"/>
      <c s="819"/>
      <c s="819"/>
      <c s="819"/>
      <c s="819"/>
      <c s="819"/>
      <c s="819"/>
      <c s="819"/>
      <c s="819"/>
      <c s="819"/>
      <c s="819"/>
      <c s="819"/>
      <c s="819"/>
      <c s="819"/>
      <c s="819"/>
      <c s="819"/>
      <c s="819"/>
      <c s="819"/>
      <c s="819"/>
      <c s="819"/>
      <c s="820"/>
    </row>
    <row r="73" spans="1:22" ht="21.95" customHeight="1">
      <c r="A73" s="821" t="s">
        <v>390</v>
      </c>
      <c s="781"/>
      <c s="781"/>
      <c s="781"/>
      <c s="781"/>
      <c s="781"/>
      <c s="781"/>
      <c s="781"/>
      <c s="781"/>
      <c s="781"/>
      <c s="781"/>
      <c s="781"/>
      <c s="781"/>
      <c s="781"/>
      <c s="781"/>
      <c s="781"/>
      <c s="781"/>
      <c s="781"/>
      <c s="781"/>
      <c s="781"/>
      <c s="781"/>
      <c s="822"/>
    </row>
    <row r="74" spans="1:22" ht="20.1" customHeight="1">
      <c r="A74" s="48" t="s">
        <v>290</v>
      </c>
      <c s="103"/>
      <c s="103"/>
      <c s="103"/>
      <c s="103"/>
      <c s="103"/>
      <c s="103"/>
      <c s="103"/>
      <c s="103"/>
      <c s="103"/>
      <c s="103"/>
      <c s="103"/>
      <c s="103"/>
      <c s="103"/>
      <c s="103"/>
      <c s="103"/>
      <c s="103"/>
      <c s="103"/>
      <c s="103"/>
      <c s="103"/>
      <c s="103"/>
      <c s="126"/>
    </row>
    <row r="75" spans="1:22" ht="20.1" customHeight="1">
      <c r="A75" s="48"/>
      <c s="103"/>
      <c s="103"/>
      <c s="103"/>
      <c s="103"/>
      <c s="103"/>
      <c s="103"/>
      <c s="103"/>
      <c s="103"/>
      <c s="103"/>
      <c s="103"/>
      <c s="103"/>
      <c s="103" t="s">
        <v>308</v>
      </c>
      <c s="103"/>
      <c s="103"/>
      <c s="103"/>
      <c s="103"/>
      <c s="103"/>
      <c s="103"/>
      <c s="103"/>
      <c s="103"/>
      <c s="126"/>
    </row>
    <row r="76" spans="1:22" ht="20.1" customHeight="1" thickBot="1">
      <c r="A76" s="49"/>
      <c s="104"/>
      <c s="104"/>
      <c s="104"/>
      <c s="104"/>
      <c s="104"/>
      <c s="104"/>
      <c s="104"/>
      <c s="104"/>
      <c s="104"/>
      <c s="104" t="s">
        <v>309</v>
      </c>
      <c s="104"/>
      <c s="104"/>
      <c s="104"/>
      <c s="104"/>
      <c s="104"/>
      <c s="104"/>
      <c s="104"/>
      <c s="104"/>
      <c s="104"/>
      <c s="104"/>
      <c s="127"/>
    </row>
    <row r="77" spans="1:22" ht="20.1" customHeight="1">
      <c r="A77" s="823" t="s">
        <v>349</v>
      </c>
      <c s="823"/>
      <c s="823"/>
      <c s="823"/>
      <c s="823"/>
      <c s="823"/>
      <c s="823"/>
      <c s="823"/>
      <c s="823"/>
      <c s="823"/>
      <c s="823"/>
      <c s="823"/>
      <c s="823"/>
      <c s="823"/>
      <c s="823"/>
      <c s="823"/>
      <c s="823"/>
      <c s="823"/>
      <c s="823"/>
      <c s="823"/>
      <c s="823"/>
      <c s="823"/>
    </row>
    <row r="78" spans="1:22" ht="20.1" customHeight="1">
      <c r="A78" s="131" t="s">
        <v>350</v>
      </c>
      <c s="131"/>
      <c s="131"/>
      <c s="131"/>
      <c s="131"/>
      <c s="131"/>
      <c s="131"/>
      <c s="131"/>
      <c s="131"/>
      <c s="131"/>
      <c s="131"/>
      <c s="131"/>
      <c s="131"/>
      <c s="103" t="s">
        <v>290</v>
      </c>
      <c s="131"/>
      <c s="131"/>
      <c s="131"/>
      <c s="131"/>
      <c s="131"/>
      <c s="131"/>
      <c s="131"/>
      <c s="131"/>
    </row>
    <row r="79" spans="1:22" ht="20.1" customHeight="1">
      <c r="A79" s="131"/>
      <c s="824" t="s">
        <v>295</v>
      </c>
      <c s="824"/>
      <c s="824"/>
      <c s="824"/>
      <c s="825" t="str">
        <f>IFERROR(IF(AB4&gt;=1,E13,""),"")</f>
        <v/>
      </c>
      <c s="825"/>
      <c s="825"/>
      <c s="825"/>
      <c s="825"/>
      <c s="825"/>
      <c s="825"/>
      <c s="825"/>
      <c s="825"/>
      <c s="823" t="s">
        <v>391</v>
      </c>
      <c s="823"/>
      <c s="823"/>
      <c s="823"/>
      <c s="823"/>
      <c s="823"/>
      <c s="823"/>
      <c s="823"/>
    </row>
    <row r="80" spans="1:22" ht="20.1" customHeight="1">
      <c r="A80" s="132"/>
      <c s="132"/>
      <c s="798" t="s">
        <v>352</v>
      </c>
      <c s="798"/>
      <c s="798"/>
      <c s="798"/>
      <c s="798"/>
      <c s="798"/>
      <c s="798"/>
      <c s="798"/>
      <c s="798"/>
      <c s="798"/>
      <c s="798"/>
      <c s="798"/>
      <c s="798"/>
      <c s="798"/>
      <c s="132"/>
      <c s="132"/>
      <c s="132"/>
      <c s="132"/>
      <c s="132"/>
      <c s="132"/>
    </row>
    <row r="81" spans="1:22" ht="20.1" customHeight="1">
      <c r="A81" s="132"/>
      <c s="132"/>
      <c s="132"/>
      <c s="132"/>
      <c s="132"/>
      <c s="132"/>
      <c s="132"/>
      <c s="132"/>
      <c s="132"/>
      <c s="132"/>
      <c s="132"/>
      <c s="132"/>
      <c s="132"/>
      <c s="132"/>
      <c s="132"/>
      <c s="132"/>
      <c s="132"/>
      <c s="132"/>
      <c s="132"/>
      <c s="132"/>
      <c s="132"/>
      <c s="132"/>
    </row>
    <row r="82" spans="1:22" ht="20.1" customHeight="1">
      <c r="A82" s="132"/>
      <c s="132"/>
      <c s="132"/>
      <c s="132"/>
      <c s="132"/>
      <c s="132"/>
      <c s="132"/>
      <c s="132"/>
      <c s="132"/>
      <c s="132"/>
      <c s="132"/>
      <c s="132"/>
      <c s="132"/>
      <c s="799" t="s">
        <v>314</v>
      </c>
      <c s="799"/>
      <c s="799"/>
      <c s="799"/>
      <c s="799"/>
      <c s="799"/>
      <c s="799"/>
      <c s="799"/>
      <c s="799"/>
    </row>
    <row r="83" ht="15"/>
    <row r="84" ht="15"/>
    <row r="85" ht="15"/>
    <row r="86" ht="15"/>
    <row r="87" ht="15"/>
    <row r="88" ht="15"/>
    <row r="89" ht="15"/>
    <row r="90" ht="15"/>
    <row r="91" ht="15"/>
    <row r="92" ht="15"/>
    <row r="93" ht="15"/>
    <row r="94" ht="15"/>
    <row r="95" ht="15"/>
    <row r="96" ht="15"/>
    <row r="97" ht="15"/>
    <row r="98" ht="15"/>
    <row r="99" ht="15"/>
    <row r="100" ht="15"/>
  </sheetData>
  <sheetProtection password="CDA0" sheet="1" objects="1" scenarios="1"/>
  <mergeCells count="102">
    <mergeCell ref="N4:U4"/>
    <mergeCell ref="Q5:U5"/>
    <mergeCell ref="D6:R6"/>
    <mergeCell ref="A7:U7"/>
    <mergeCell ref="A8:U8"/>
    <mergeCell ref="A9:G9"/>
    <mergeCell ref="H9:N9"/>
    <mergeCell ref="O9:Q9"/>
    <mergeCell ref="B10:Q10"/>
    <mergeCell ref="B13:D13"/>
    <mergeCell ref="E13:Q13"/>
    <mergeCell ref="B14:H14"/>
    <mergeCell ref="I14:Q14"/>
    <mergeCell ref="A15:V15"/>
    <mergeCell ref="B16:H16"/>
    <mergeCell ref="I16:V16"/>
    <mergeCell ref="B17:U17"/>
    <mergeCell ref="B18:D18"/>
    <mergeCell ref="I18:L18"/>
    <mergeCell ref="M18:N18"/>
    <mergeCell ref="S18:V18"/>
    <mergeCell ref="B19:U19"/>
    <mergeCell ref="B20:I20"/>
    <mergeCell ref="J20:V20"/>
    <mergeCell ref="B21:V21"/>
    <mergeCell ref="B22:U22"/>
    <mergeCell ref="E23:G23"/>
    <mergeCell ref="I23:K23"/>
    <mergeCell ref="M23:O23"/>
    <mergeCell ref="Q23:T23"/>
    <mergeCell ref="B24:U24"/>
    <mergeCell ref="E25:G25"/>
    <mergeCell ref="I25:K25"/>
    <mergeCell ref="M25:O25"/>
    <mergeCell ref="B26:U26"/>
    <mergeCell ref="A27:V27"/>
    <mergeCell ref="A28:D28"/>
    <mergeCell ref="E28:J28"/>
    <mergeCell ref="K28:N28"/>
    <mergeCell ref="O28:U28"/>
    <mergeCell ref="A29:D29"/>
    <mergeCell ref="E29:J29"/>
    <mergeCell ref="K29:N29"/>
    <mergeCell ref="O29:U29"/>
    <mergeCell ref="A30:D30"/>
    <mergeCell ref="E30:U30"/>
    <mergeCell ref="B31:E31"/>
    <mergeCell ref="F31:V31"/>
    <mergeCell ref="B32:F32"/>
    <mergeCell ref="A52:B52"/>
    <mergeCell ref="C52:H52"/>
    <mergeCell ref="A53:B53"/>
    <mergeCell ref="C53:H53"/>
    <mergeCell ref="O53:U53"/>
    <mergeCell ref="A54:V54"/>
    <mergeCell ref="A57:V57"/>
    <mergeCell ref="A58:V58"/>
    <mergeCell ref="B59:E59"/>
    <mergeCell ref="F59:T59"/>
    <mergeCell ref="A68:D68"/>
    <mergeCell ref="E68:R68"/>
    <mergeCell ref="A69:B69"/>
    <mergeCell ref="C69:R69"/>
    <mergeCell ref="A70:B70"/>
    <mergeCell ref="C70:K70"/>
    <mergeCell ref="L70:N70"/>
    <mergeCell ref="O70:V70"/>
    <mergeCell ref="A60:V60"/>
    <mergeCell ref="A61:V61"/>
    <mergeCell ref="A62:V62"/>
    <mergeCell ref="C63:F63"/>
    <mergeCell ref="C64:F64"/>
    <mergeCell ref="G64:M64"/>
    <mergeCell ref="N64:U64"/>
    <mergeCell ref="A65:V65"/>
    <mergeCell ref="A66:D66"/>
    <mergeCell ref="E66:M66"/>
    <mergeCell ref="N66:R66"/>
    <mergeCell ref="C80:P80"/>
    <mergeCell ref="N82:V82"/>
    <mergeCell ref="V1:V6"/>
    <mergeCell ref="A1:F5"/>
    <mergeCell ref="G1:O2"/>
    <mergeCell ref="Z1:AF3"/>
    <mergeCell ref="I3:M4"/>
    <mergeCell ref="AB4:AD5"/>
    <mergeCell ref="A11:Q12"/>
    <mergeCell ref="R9:V14"/>
    <mergeCell ref="S66:V69"/>
    <mergeCell ref="A48:V51"/>
    <mergeCell ref="A55:V56"/>
    <mergeCell ref="A71:B71"/>
    <mergeCell ref="C71:J71"/>
    <mergeCell ref="K71:O71"/>
    <mergeCell ref="P71:V71"/>
    <mergeCell ref="A72:V72"/>
    <mergeCell ref="A73:V73"/>
    <mergeCell ref="A77:V77"/>
    <mergeCell ref="B79:E79"/>
    <mergeCell ref="F79:N79"/>
    <mergeCell ref="O79:V79"/>
    <mergeCell ref="O67:R67"/>
  </mergeCells>
  <conditionalFormatting sqref="B10:Q10">
    <cfRule type="expression" priority="1" dxfId="0">
      <formula>$A$1:$V$82=0</formula>
    </cfRule>
  </conditionalFormatting>
  <conditionalFormatting sqref="A1:V100">
    <cfRule type="cellIs" priority="2" dxfId="0" operator="equal">
      <formula>0</formula>
    </cfRule>
  </conditionalFormatting>
  <dataValidations count="1">
    <dataValidation type="list" allowBlank="1" showInputMessage="1" showErrorMessage="1" sqref="AB4:AD5">
      <formula1>SNC</formula1>
    </dataValidation>
  </dataValidations>
  <printOptions horizontalCentered="1"/>
  <pageMargins left="0" right="0" top="0.25" bottom="0.25" header="0" footer="0"/>
  <pageSetup orientation="portrait" paperSize="9" scale="99" r:id="rId2"/>
  <rowBreaks count="1" manualBreakCount="1">
    <brk id="47" max="24" man="1"/>
  </rowBreaks>
  <colBreaks count="1" manualBreakCount="1">
    <brk id="22" max="81" man="1"/>
  </colBreaks>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pageSetUpPr fitToPage="1"/>
  </sheetPr>
  <dimension ref="A1:AI1009"/>
  <sheetViews>
    <sheetView workbookViewId="0" topLeftCell="M1">
      <pane ySplit="9" topLeftCell="A695" activePane="bottomLeft" state="frozen"/>
      <selection pane="topLeft" activeCell="M7" sqref="M7"/>
      <selection pane="bottomLeft" activeCell="M1009" sqref="A701:XFD1009"/>
    </sheetView>
  </sheetViews>
  <sheetFormatPr defaultColWidth="0" defaultRowHeight="12" customHeight="1" zeroHeight="1"/>
  <cols>
    <col min="1" max="1" width="4.71428571428571" style="15" hidden="1" customWidth="1"/>
    <col min="2" max="2" width="3.28571428571429" style="15" hidden="1" customWidth="1"/>
    <col min="3" max="3" width="5" style="15" hidden="1" customWidth="1"/>
    <col min="4" max="4" width="3.71428571428571" style="15" hidden="1" customWidth="1"/>
    <col min="5" max="5" width="2.85714285714286" style="15" hidden="1" customWidth="1"/>
    <col min="6" max="6" width="6.42857142857143" style="15" hidden="1" customWidth="1"/>
    <col min="7" max="7" width="6" style="15" customWidth="1"/>
    <col min="8" max="8" width="10.7142857142857" style="15" customWidth="1"/>
    <col min="9" max="11" width="18.7142857142857" style="15" customWidth="1"/>
    <col min="12" max="12" width="8.28571428571429" style="15" customWidth="1"/>
    <col min="13" max="13" width="6.71428571428571" style="16" customWidth="1"/>
    <col min="14" max="14" width="18.1428571428571" style="16" customWidth="1"/>
    <col min="15" max="15" width="7" style="15" customWidth="1"/>
    <col min="16" max="16" width="11.5714285714286" style="15" customWidth="1"/>
    <col min="17" max="17" width="5.57142857142857" style="15" customWidth="1"/>
    <col min="18" max="18" width="14.7142857142857" style="16" customWidth="1"/>
    <col min="19" max="19" width="8.71428571428571" style="15" customWidth="1"/>
    <col min="20" max="20" width="6.28571428571429" style="15" customWidth="1"/>
    <col min="21" max="21" width="20.7142857142857" style="15" hidden="1" customWidth="1"/>
    <col min="22" max="22" width="20.7142857142857" style="16" customWidth="1"/>
    <col min="23" max="23" width="9" style="16" customWidth="1"/>
    <col min="24" max="24" width="17.7142857142857" style="16" hidden="1" customWidth="1"/>
    <col min="25" max="25" width="9.42857142857143" style="16" customWidth="1"/>
    <col min="26" max="26" width="9.28571428571429" style="16" customWidth="1"/>
    <col min="27" max="27" width="47" style="16" customWidth="1"/>
    <col min="28" max="28" width="2.14285714285714" style="15" hidden="1" customWidth="1"/>
    <col min="29" max="29" width="1.85714285714286" style="15" hidden="1" customWidth="1"/>
    <col min="30" max="31" width="3" style="15" hidden="1" customWidth="1"/>
    <col min="32" max="33" width="2.57142857142857" style="15" hidden="1" customWidth="1"/>
    <col min="34" max="34" width="3.71428571428571" style="15" hidden="1" customWidth="1"/>
    <col min="35" max="35" width="9.14285714285714" style="15" customWidth="1"/>
    <col min="36" max="16383" width="9.14285714285714" style="15" hidden="1"/>
    <col min="16384" max="16384" width="1.85714285714286" style="15" hidden="1" customWidth="1"/>
  </cols>
  <sheetData>
    <row r="1" spans="1:2" ht="12" customHeight="1" hidden="1">
      <c r="A1" s="15" t="s">
        <v>392</v>
      </c>
      <c s="15">
        <v>1</v>
      </c>
    </row>
    <row r="2" spans="1:2" ht="12" customHeight="1" hidden="1">
      <c r="A2" s="15" t="s">
        <v>393</v>
      </c>
      <c s="15">
        <v>2</v>
      </c>
    </row>
    <row r="3" spans="1:2" ht="12" customHeight="1" hidden="1">
      <c r="A3" s="15" t="s">
        <v>394</v>
      </c>
      <c s="15">
        <v>3</v>
      </c>
    </row>
    <row r="4" ht="12" customHeight="1" hidden="1"/>
    <row r="5" spans="1:4" ht="12" customHeight="1" hidden="1">
      <c r="A5" s="15" t="s">
        <v>395</v>
      </c>
      <c s="15">
        <v>1</v>
      </c>
      <c r="D5" s="15" t="e">
        <f ca="1">OFFSET($G$10:$G$1009,,,COUNTIF($G$10:$G$1009,"&gt;=1"))</f>
        <v>#REF!</v>
      </c>
    </row>
    <row r="6" spans="1:35" ht="12" customHeight="1" hidden="1">
      <c r="A6" s="15" t="s">
        <v>396</v>
      </c>
      <c s="15">
        <v>2</v>
      </c>
      <c r="AI6" s="83"/>
    </row>
    <row r="7" spans="4:35" ht="21.75" customHeight="1">
      <c r="D7" s="15">
        <v>36526</v>
      </c>
      <c r="G7" s="69" t="s">
        <v>397</v>
      </c>
      <c s="70"/>
      <c s="70"/>
      <c s="70"/>
      <c s="70"/>
      <c s="70"/>
      <c s="22"/>
      <c s="22"/>
      <c s="70"/>
      <c s="70"/>
      <c s="70"/>
      <c s="22"/>
      <c s="70"/>
      <c s="70"/>
      <c s="70"/>
      <c s="22"/>
      <c s="22"/>
      <c s="22"/>
      <c s="22"/>
      <c s="22"/>
      <c s="22"/>
      <c s="81"/>
      <c s="81"/>
      <c s="81"/>
      <c s="81"/>
      <c s="81"/>
      <c s="81">
        <v>27</v>
      </c>
      <c r="AI7" s="83"/>
    </row>
    <row r="8" spans="7:35" ht="12" customHeight="1">
      <c r="G8" s="882" t="s">
        <v>92</v>
      </c>
      <c s="882" t="s">
        <v>195</v>
      </c>
      <c s="873" t="s">
        <v>197</v>
      </c>
      <c s="956" t="s">
        <v>398</v>
      </c>
      <c s="957"/>
      <c s="958" t="s">
        <v>399</v>
      </c>
      <c s="958"/>
      <c s="960" t="s">
        <v>400</v>
      </c>
      <c s="882" t="s">
        <v>98</v>
      </c>
      <c s="882" t="s">
        <v>99</v>
      </c>
      <c s="873" t="s">
        <v>401</v>
      </c>
      <c s="962" t="s">
        <v>402</v>
      </c>
      <c s="964" t="s">
        <v>403</v>
      </c>
      <c s="956" t="s">
        <v>404</v>
      </c>
      <c s="959"/>
      <c s="959"/>
      <c s="959"/>
      <c s="959"/>
      <c s="959"/>
      <c s="957"/>
      <c s="883" t="s">
        <v>405</v>
      </c>
      <c r="AI8" s="83"/>
    </row>
    <row r="9" spans="7:35" ht="12" customHeight="1">
      <c r="G9" s="882"/>
      <c s="882"/>
      <c s="875"/>
      <c s="73" t="s">
        <v>406</v>
      </c>
      <c s="73" t="s">
        <v>97</v>
      </c>
      <c s="74" t="s">
        <v>323</v>
      </c>
      <c s="75" t="s">
        <v>338</v>
      </c>
      <c s="961"/>
      <c s="882"/>
      <c s="882"/>
      <c s="875"/>
      <c s="963"/>
      <c s="965"/>
      <c s="79" t="s">
        <v>213</v>
      </c>
      <c s="79" t="s">
        <v>407</v>
      </c>
      <c s="80" t="s">
        <v>408</v>
      </c>
      <c s="80" t="s">
        <v>210</v>
      </c>
      <c s="80" t="s">
        <v>409</v>
      </c>
      <c s="80" t="s">
        <v>211</v>
      </c>
      <c s="80" t="s">
        <v>217</v>
      </c>
      <c s="883"/>
      <c r="AI9" s="83"/>
    </row>
    <row r="10" spans="6:35" ht="18.75" customHeight="1">
      <c r="F10" s="15">
        <f>IFERROR(IF($D$13=1,(IF(G10&gt;=1,(IF(H10&gt;=$D$11,(IF(H10&lt;=$D$12,G10,0)),0)),0)),0),0)</f>
        <v>0</v>
      </c>
      <c s="71">
        <f>IFERROR(IF(H10&gt;=2000,(IF(LEN(J10)&gt;=2,(IF(LEN(K10)&gt;=2,1,0)),0)),0),0)</f>
        <v>0</v>
      </c>
      <c s="72"/>
      <c s="38"/>
      <c s="38"/>
      <c s="38"/>
      <c s="36"/>
      <c s="38"/>
      <c s="38"/>
      <c s="36"/>
      <c s="37"/>
      <c s="36"/>
      <c s="38"/>
      <c s="36"/>
      <c s="36"/>
      <c s="36"/>
      <c s="38"/>
      <c s="72"/>
      <c s="38"/>
      <c s="38"/>
      <c s="38"/>
      <c s="36"/>
      <c s="15">
        <f>IFERROR(IF(G10&gt;=1,(IF(LEN(R10)&gt;=3,VLOOKUP(R10,$A$1:$B$3,2,0),0)),0),0)</f>
        <v>0</v>
      </c>
      <c s="15">
        <f>IFERROR(IF(G10&gt;=1,(IF(LEN(S10)&gt;=3,VLOOKUP(S10,$A$5:$B$6,2,0),0)),0),0)</f>
        <v>0</v>
      </c>
      <c r="AI10" s="83"/>
    </row>
    <row r="11" spans="4:35" ht="12" customHeight="1">
      <c r="D11" s="15">
        <f>REPORT!AD11</f>
        <v>45292</v>
      </c>
      <c r="F11" s="15">
        <f t="shared" si="0" ref="F11:F74">IFERROR(IF($D$13=1,(IF(G11&gt;=1,(IF(H11&gt;=$D$11,(IF(H11&lt;=$D$12,G11,0)),0)),0)),0),0)</f>
        <v>0</v>
      </c>
      <c s="71">
        <f>IFERROR(IF(H11&gt;=2000,(IF(LEN(J11)&gt;=2,(IF(LEN(K11)&gt;=2,G10+1,0)),0)),0),0)</f>
        <v>0</v>
      </c>
      <c s="72"/>
      <c s="38"/>
      <c s="38"/>
      <c s="38"/>
      <c s="36"/>
      <c s="38"/>
      <c s="38"/>
      <c s="36"/>
      <c s="37"/>
      <c s="36"/>
      <c s="38"/>
      <c s="36"/>
      <c s="36"/>
      <c s="36"/>
      <c s="38"/>
      <c s="72"/>
      <c s="38"/>
      <c s="38"/>
      <c s="38"/>
      <c s="36"/>
      <c s="15">
        <f t="shared" si="1" ref="AB11:AB74">IFERROR(IF(G11&gt;=1,(IF(LEN(R11)&gt;=3,VLOOKUP(R11,$A$1:$B$3,2,0),0)),0),0)</f>
        <v>0</v>
      </c>
      <c s="15">
        <f t="shared" si="2" ref="AC11:AC74">IFERROR(IF(G11&gt;=1,(IF(LEN(S11)&gt;=3,VLOOKUP(S11,$A$5:$B$6,2,0),0)),0),0)</f>
        <v>0</v>
      </c>
      <c r="AI11" s="83"/>
    </row>
    <row r="12" spans="4:35" ht="12" customHeight="1">
      <c r="D12" s="15">
        <f>REPORT!AG11</f>
        <v>45382</v>
      </c>
      <c r="F12" s="15">
        <f t="shared" si="0"/>
        <v>0</v>
      </c>
      <c s="71">
        <f t="shared" si="3" ref="G12:G75">IFERROR(IF(H12&gt;=2000,(IF(LEN(J12)&gt;=2,(IF(LEN(K12)&gt;=2,G11+1,0)),0)),0),0)</f>
        <v>0</v>
      </c>
      <c s="72"/>
      <c s="38"/>
      <c s="38"/>
      <c s="38"/>
      <c s="36"/>
      <c s="38"/>
      <c s="38"/>
      <c s="36"/>
      <c s="37"/>
      <c s="36"/>
      <c s="38"/>
      <c s="36"/>
      <c s="36"/>
      <c s="36"/>
      <c s="38"/>
      <c s="72"/>
      <c s="38"/>
      <c s="38"/>
      <c s="38"/>
      <c s="36"/>
      <c s="15">
        <f t="shared" si="1"/>
        <v>0</v>
      </c>
      <c s="15">
        <f t="shared" si="2"/>
        <v>0</v>
      </c>
      <c r="AI12" s="83"/>
    </row>
    <row r="13" spans="4:35" ht="12" customHeight="1">
      <c r="D13" s="15">
        <f>IFERROR(IF(D11&gt;=E7,(IF(D12&gt;=E7,(IF(D12&gt;=D11,1,0)),0)),0),0)</f>
        <v>1</v>
      </c>
      <c r="F13" s="15">
        <f t="shared" si="0"/>
        <v>0</v>
      </c>
      <c s="71">
        <f t="shared" si="3"/>
        <v>0</v>
      </c>
      <c s="72"/>
      <c s="38"/>
      <c s="76"/>
      <c s="38"/>
      <c s="36"/>
      <c s="38"/>
      <c s="38"/>
      <c s="36"/>
      <c s="37"/>
      <c s="36"/>
      <c s="38"/>
      <c s="36"/>
      <c s="36"/>
      <c s="36"/>
      <c s="38"/>
      <c s="72"/>
      <c s="38"/>
      <c s="76"/>
      <c s="38"/>
      <c s="36"/>
      <c s="15">
        <f t="shared" si="1"/>
        <v>0</v>
      </c>
      <c s="15">
        <f t="shared" si="2"/>
        <v>0</v>
      </c>
      <c r="AI13" s="83"/>
    </row>
    <row r="14" spans="6:35" ht="12" customHeight="1">
      <c r="F14" s="15">
        <f t="shared" si="0"/>
        <v>0</v>
      </c>
      <c s="71">
        <f t="shared" si="3"/>
        <v>0</v>
      </c>
      <c s="72"/>
      <c s="38"/>
      <c s="38"/>
      <c s="38"/>
      <c s="36"/>
      <c s="38"/>
      <c s="38"/>
      <c s="36"/>
      <c s="37"/>
      <c s="36"/>
      <c s="38"/>
      <c s="36"/>
      <c s="36"/>
      <c s="36"/>
      <c s="38"/>
      <c s="72"/>
      <c s="38"/>
      <c s="38"/>
      <c s="38"/>
      <c s="36"/>
      <c s="15">
        <f t="shared" si="1"/>
        <v>0</v>
      </c>
      <c s="15">
        <f t="shared" si="2"/>
        <v>0</v>
      </c>
      <c r="AI14" s="83"/>
    </row>
    <row r="15" spans="6:35" ht="12" customHeight="1">
      <c r="F15" s="15">
        <f t="shared" si="0"/>
        <v>0</v>
      </c>
      <c s="71">
        <f t="shared" si="3"/>
        <v>0</v>
      </c>
      <c s="72"/>
      <c s="38"/>
      <c s="38"/>
      <c s="76"/>
      <c s="36"/>
      <c s="38"/>
      <c s="38"/>
      <c s="36"/>
      <c s="37"/>
      <c s="36"/>
      <c s="38"/>
      <c s="36"/>
      <c s="36"/>
      <c s="36"/>
      <c s="38"/>
      <c s="72"/>
      <c s="38"/>
      <c s="38"/>
      <c s="76"/>
      <c s="36"/>
      <c s="15">
        <f t="shared" si="1"/>
        <v>0</v>
      </c>
      <c s="15">
        <f t="shared" si="2"/>
        <v>0</v>
      </c>
      <c r="AI15" s="83"/>
    </row>
    <row r="16" spans="1:35" ht="12" customHeight="1">
      <c r="A16" s="15" t="s">
        <v>532</v>
      </c>
      <c r="F16" s="15">
        <f t="shared" si="0"/>
        <v>0</v>
      </c>
      <c s="71">
        <f t="shared" si="3"/>
        <v>0</v>
      </c>
      <c s="72"/>
      <c s="38"/>
      <c s="38"/>
      <c s="38"/>
      <c s="36"/>
      <c s="76"/>
      <c s="38"/>
      <c s="36"/>
      <c s="37"/>
      <c s="36"/>
      <c s="38"/>
      <c s="36"/>
      <c s="36"/>
      <c s="36"/>
      <c s="38"/>
      <c s="72"/>
      <c s="38"/>
      <c s="38"/>
      <c s="38"/>
      <c s="36"/>
      <c s="15">
        <f t="shared" si="1"/>
        <v>0</v>
      </c>
      <c s="15">
        <f t="shared" si="2"/>
        <v>0</v>
      </c>
      <c r="AI16" s="83"/>
    </row>
    <row r="17" spans="6:35" ht="12" customHeight="1">
      <c r="F17" s="15">
        <f t="shared" si="0"/>
        <v>0</v>
      </c>
      <c s="71">
        <f t="shared" si="3"/>
        <v>0</v>
      </c>
      <c s="72"/>
      <c s="38"/>
      <c s="38"/>
      <c s="38"/>
      <c s="36"/>
      <c s="38"/>
      <c s="38"/>
      <c s="36"/>
      <c s="37"/>
      <c s="36"/>
      <c s="38"/>
      <c s="36"/>
      <c s="36"/>
      <c s="36"/>
      <c s="38"/>
      <c s="72"/>
      <c s="38"/>
      <c s="38"/>
      <c s="38"/>
      <c s="36"/>
      <c s="15">
        <f t="shared" si="1"/>
        <v>0</v>
      </c>
      <c s="15">
        <f t="shared" si="2"/>
        <v>0</v>
      </c>
      <c r="AI17" s="83"/>
    </row>
    <row r="18" spans="6:35" ht="12" customHeight="1">
      <c r="F18" s="15">
        <f t="shared" si="0"/>
        <v>0</v>
      </c>
      <c s="71">
        <f t="shared" si="3"/>
        <v>0</v>
      </c>
      <c s="72"/>
      <c s="38"/>
      <c s="38"/>
      <c s="38"/>
      <c s="36"/>
      <c s="38"/>
      <c s="38"/>
      <c s="36"/>
      <c s="37"/>
      <c s="36"/>
      <c s="38"/>
      <c s="36"/>
      <c s="36"/>
      <c s="36"/>
      <c s="38"/>
      <c s="72"/>
      <c s="38"/>
      <c s="38"/>
      <c s="38"/>
      <c s="36"/>
      <c s="15">
        <f t="shared" si="1"/>
        <v>0</v>
      </c>
      <c s="15">
        <f t="shared" si="2"/>
        <v>0</v>
      </c>
      <c r="AI18" s="83"/>
    </row>
    <row r="19" spans="6:35" ht="12" customHeight="1">
      <c r="F19" s="15">
        <f t="shared" si="0"/>
        <v>0</v>
      </c>
      <c s="71">
        <f t="shared" si="3"/>
        <v>0</v>
      </c>
      <c s="72"/>
      <c s="38"/>
      <c s="38"/>
      <c s="38"/>
      <c s="36"/>
      <c s="38"/>
      <c s="38"/>
      <c s="36"/>
      <c s="77"/>
      <c s="36"/>
      <c s="38"/>
      <c s="36"/>
      <c s="36"/>
      <c s="36"/>
      <c s="38"/>
      <c s="72"/>
      <c s="38"/>
      <c s="38"/>
      <c s="38"/>
      <c s="36"/>
      <c s="15">
        <f t="shared" si="1"/>
        <v>0</v>
      </c>
      <c s="15">
        <f t="shared" si="2"/>
        <v>0</v>
      </c>
      <c r="AI19" s="83"/>
    </row>
    <row r="20" spans="6:35" ht="12" customHeight="1">
      <c r="F20" s="15">
        <f t="shared" si="0"/>
        <v>0</v>
      </c>
      <c s="71">
        <f t="shared" si="3"/>
        <v>0</v>
      </c>
      <c s="72"/>
      <c s="38"/>
      <c s="38"/>
      <c s="38"/>
      <c s="36"/>
      <c s="38"/>
      <c s="38"/>
      <c s="36"/>
      <c s="37"/>
      <c s="36"/>
      <c s="38"/>
      <c s="36"/>
      <c s="36"/>
      <c s="36"/>
      <c s="38"/>
      <c s="72"/>
      <c s="38"/>
      <c s="38"/>
      <c s="38"/>
      <c s="36"/>
      <c s="15">
        <f t="shared" si="1"/>
        <v>0</v>
      </c>
      <c s="15">
        <f t="shared" si="2"/>
        <v>0</v>
      </c>
      <c r="AI20" s="83"/>
    </row>
    <row r="21" spans="6:35" ht="12" customHeight="1">
      <c r="F21" s="15">
        <f t="shared" si="0"/>
        <v>0</v>
      </c>
      <c s="71">
        <f t="shared" si="3"/>
        <v>0</v>
      </c>
      <c s="72"/>
      <c s="38"/>
      <c s="38"/>
      <c s="38"/>
      <c s="36"/>
      <c s="38"/>
      <c s="38"/>
      <c s="36"/>
      <c s="37"/>
      <c s="36"/>
      <c s="38"/>
      <c s="36"/>
      <c s="36"/>
      <c s="36"/>
      <c s="38"/>
      <c s="72"/>
      <c s="38"/>
      <c s="38"/>
      <c s="38"/>
      <c s="36"/>
      <c s="15">
        <f t="shared" si="1"/>
        <v>0</v>
      </c>
      <c s="15">
        <f t="shared" si="2"/>
        <v>0</v>
      </c>
      <c r="AI21" s="83"/>
    </row>
    <row r="22" spans="6:35" ht="12" customHeight="1">
      <c r="F22" s="15">
        <f t="shared" si="0"/>
        <v>0</v>
      </c>
      <c s="71">
        <f t="shared" si="3"/>
        <v>0</v>
      </c>
      <c s="72"/>
      <c s="38"/>
      <c s="38"/>
      <c s="38"/>
      <c s="36"/>
      <c s="76"/>
      <c s="38"/>
      <c s="36"/>
      <c s="37"/>
      <c s="36"/>
      <c s="38"/>
      <c s="36"/>
      <c s="36"/>
      <c s="36"/>
      <c s="38"/>
      <c s="72"/>
      <c s="38"/>
      <c s="38"/>
      <c s="38"/>
      <c s="36"/>
      <c s="15">
        <f t="shared" si="1"/>
        <v>0</v>
      </c>
      <c s="15">
        <f t="shared" si="2"/>
        <v>0</v>
      </c>
      <c r="AI22" s="83"/>
    </row>
    <row r="23" spans="6:35" ht="12" customHeight="1">
      <c r="F23" s="15">
        <f t="shared" si="4" ref="F23:F33">IFERROR(IF($D$13=1,(IF(G23&gt;=1,(IF(H23&gt;=$D$11,(IF(H23&lt;=$D$12,G23,0)),0)),0)),0),0)</f>
        <v>0</v>
      </c>
      <c s="71">
        <f t="shared" si="5" ref="G23:G33">IFERROR(IF(H23&gt;=2000,(IF(LEN(J23)&gt;=2,(IF(LEN(K23)&gt;=2,G22+1,0)),0)),0),0)</f>
        <v>0</v>
      </c>
      <c s="72"/>
      <c s="38"/>
      <c s="38"/>
      <c s="38"/>
      <c s="36"/>
      <c s="38"/>
      <c s="38"/>
      <c s="36"/>
      <c s="37"/>
      <c s="36"/>
      <c s="38"/>
      <c s="36"/>
      <c s="36"/>
      <c s="36"/>
      <c s="78"/>
      <c s="72"/>
      <c s="38"/>
      <c s="38"/>
      <c s="38"/>
      <c s="36"/>
      <c s="15">
        <f t="shared" si="6" ref="AB23:AB33">IFERROR(IF(G23&gt;=1,(IF(LEN(R23)&gt;=3,VLOOKUP(R23,$A$1:$B$3,2,0),0)),0),0)</f>
        <v>0</v>
      </c>
      <c s="15">
        <f t="shared" si="7" ref="AC23:AC33">IFERROR(IF(G23&gt;=1,(IF(LEN(S23)&gt;=3,VLOOKUP(S23,$A$5:$B$6,2,0),0)),0),0)</f>
        <v>0</v>
      </c>
      <c r="AI23" s="83"/>
    </row>
    <row r="24" spans="6:35" ht="12" customHeight="1">
      <c r="F24" s="15">
        <f t="shared" si="4"/>
        <v>0</v>
      </c>
      <c s="71">
        <f t="shared" si="5"/>
        <v>0</v>
      </c>
      <c s="72"/>
      <c s="38"/>
      <c s="38"/>
      <c s="38"/>
      <c s="36"/>
      <c s="38"/>
      <c s="38"/>
      <c s="36"/>
      <c s="37"/>
      <c s="36"/>
      <c s="38"/>
      <c s="36"/>
      <c s="36"/>
      <c s="36"/>
      <c s="78"/>
      <c s="72"/>
      <c s="38"/>
      <c s="38"/>
      <c s="38"/>
      <c s="36"/>
      <c s="15">
        <f t="shared" si="6"/>
        <v>0</v>
      </c>
      <c s="15">
        <f t="shared" si="7"/>
        <v>0</v>
      </c>
      <c r="AI24" s="83"/>
    </row>
    <row r="25" spans="6:35" ht="12" customHeight="1">
      <c r="F25" s="15">
        <f t="shared" si="4"/>
        <v>0</v>
      </c>
      <c s="71">
        <f t="shared" si="5"/>
        <v>0</v>
      </c>
      <c s="72"/>
      <c s="38"/>
      <c s="38"/>
      <c s="38"/>
      <c s="36"/>
      <c s="38"/>
      <c s="38"/>
      <c s="36"/>
      <c s="37"/>
      <c s="36"/>
      <c s="38"/>
      <c s="36"/>
      <c s="36"/>
      <c s="36"/>
      <c s="78"/>
      <c s="72"/>
      <c s="38"/>
      <c s="38"/>
      <c s="38"/>
      <c s="36"/>
      <c s="15">
        <f t="shared" si="6"/>
        <v>0</v>
      </c>
      <c s="15">
        <f t="shared" si="7"/>
        <v>0</v>
      </c>
      <c r="AI25" s="83"/>
    </row>
    <row r="26" spans="6:35" ht="12" customHeight="1">
      <c r="F26" s="15">
        <f t="shared" si="4"/>
        <v>0</v>
      </c>
      <c s="71">
        <f t="shared" si="5"/>
        <v>0</v>
      </c>
      <c s="72"/>
      <c s="38"/>
      <c s="38"/>
      <c s="38"/>
      <c s="36"/>
      <c s="38"/>
      <c s="38"/>
      <c s="36"/>
      <c s="37"/>
      <c s="36"/>
      <c s="38"/>
      <c s="36"/>
      <c s="36"/>
      <c s="36"/>
      <c s="78"/>
      <c s="72"/>
      <c s="38"/>
      <c s="38"/>
      <c s="38"/>
      <c s="36"/>
      <c s="15">
        <f t="shared" si="6"/>
        <v>0</v>
      </c>
      <c s="15">
        <f t="shared" si="7"/>
        <v>0</v>
      </c>
      <c r="AI26" s="83"/>
    </row>
    <row r="27" spans="6:35" ht="12" customHeight="1">
      <c r="F27" s="15">
        <f t="shared" si="4"/>
        <v>0</v>
      </c>
      <c s="71">
        <f t="shared" si="5"/>
        <v>0</v>
      </c>
      <c s="72"/>
      <c s="78"/>
      <c s="38"/>
      <c s="38"/>
      <c s="36"/>
      <c s="38"/>
      <c s="38"/>
      <c s="36"/>
      <c s="37"/>
      <c s="36"/>
      <c s="38"/>
      <c s="36"/>
      <c s="36"/>
      <c s="36"/>
      <c s="78"/>
      <c s="72"/>
      <c s="78"/>
      <c s="38"/>
      <c s="38"/>
      <c s="36"/>
      <c s="15">
        <f>IFERROR(IF(G27&gt;=1,(IF(LEN(R28)&gt;=3,VLOOKUP(R28,$A$1:$B$3,2,0),0)),0),0)</f>
        <v>0</v>
      </c>
      <c s="15">
        <f>IFERROR(IF(G27&gt;=1,(IF(LEN(S28)&gt;=3,VLOOKUP(S28,$A$5:$B$6,2,0),0)),0),0)</f>
        <v>0</v>
      </c>
      <c r="AI27" s="83"/>
    </row>
    <row r="28" spans="6:35" ht="12" customHeight="1">
      <c r="F28" s="15">
        <f t="shared" si="4"/>
        <v>0</v>
      </c>
      <c s="71">
        <f t="shared" si="5"/>
        <v>0</v>
      </c>
      <c s="72"/>
      <c s="38"/>
      <c s="38"/>
      <c s="38"/>
      <c s="36"/>
      <c s="38"/>
      <c s="38"/>
      <c s="36"/>
      <c s="37"/>
      <c s="36"/>
      <c s="38"/>
      <c s="36"/>
      <c s="36"/>
      <c s="36"/>
      <c s="78"/>
      <c s="72"/>
      <c s="38"/>
      <c s="38"/>
      <c s="38"/>
      <c s="36"/>
      <c s="15">
        <f>IFERROR(IF(G28&gt;=1,(IF(LEN(R29)&gt;=3,VLOOKUP(R29,$A$1:$B$3,2,0),0)),0),0)</f>
        <v>0</v>
      </c>
      <c s="15">
        <f>IFERROR(IF(G28&gt;=1,(IF(LEN(S29)&gt;=3,VLOOKUP(S29,$A$5:$B$6,2,0),0)),0),0)</f>
        <v>0</v>
      </c>
      <c r="AI28" s="83"/>
    </row>
    <row r="29" spans="6:35" ht="12" customHeight="1">
      <c r="F29" s="15">
        <f t="shared" si="4"/>
        <v>0</v>
      </c>
      <c s="71">
        <f t="shared" si="5"/>
        <v>0</v>
      </c>
      <c s="72"/>
      <c s="38"/>
      <c s="38"/>
      <c s="38"/>
      <c s="36"/>
      <c s="38"/>
      <c s="38"/>
      <c s="36"/>
      <c s="37"/>
      <c s="36"/>
      <c s="38"/>
      <c s="36"/>
      <c s="36"/>
      <c s="36"/>
      <c s="78"/>
      <c s="72"/>
      <c s="38"/>
      <c s="38"/>
      <c s="38"/>
      <c s="36"/>
      <c s="15">
        <f>IFERROR(IF(G29&gt;=1,(IF(LEN(R30)&gt;=3,VLOOKUP(R30,$A$1:$B$3,2,0),0)),0),0)</f>
        <v>0</v>
      </c>
      <c s="15">
        <f>IFERROR(IF(G29&gt;=1,(IF(LEN(S30)&gt;=3,VLOOKUP(S30,$A$5:$B$6,2,0),0)),0),0)</f>
        <v>0</v>
      </c>
      <c r="AI29" s="83"/>
    </row>
    <row r="30" spans="6:35" ht="12" customHeight="1">
      <c r="F30" s="15">
        <f t="shared" si="4"/>
        <v>0</v>
      </c>
      <c s="71">
        <f t="shared" si="5"/>
        <v>0</v>
      </c>
      <c s="72"/>
      <c s="38"/>
      <c s="78"/>
      <c s="38"/>
      <c s="36"/>
      <c s="38"/>
      <c s="38"/>
      <c s="36"/>
      <c s="37"/>
      <c s="36"/>
      <c s="38"/>
      <c s="36"/>
      <c s="36"/>
      <c s="36"/>
      <c s="78"/>
      <c s="72"/>
      <c s="38"/>
      <c s="78"/>
      <c s="38"/>
      <c s="36"/>
      <c s="15">
        <f>IFERROR(IF(G30&gt;=1,(IF(LEN(R31)&gt;=3,VLOOKUP(R31,$A$1:$B$3,2,0),0)),0),0)</f>
        <v>0</v>
      </c>
      <c s="15">
        <f>IFERROR(IF(G30&gt;=1,(IF(LEN(S31)&gt;=3,VLOOKUP(S31,$A$5:$B$6,2,0),0)),0),0)</f>
        <v>0</v>
      </c>
      <c r="AI30" s="83"/>
    </row>
    <row r="31" spans="6:35" ht="12" customHeight="1">
      <c r="F31" s="15">
        <f t="shared" si="4"/>
        <v>0</v>
      </c>
      <c s="71">
        <f t="shared" si="5"/>
        <v>0</v>
      </c>
      <c s="72"/>
      <c s="38"/>
      <c s="38"/>
      <c s="78"/>
      <c s="36"/>
      <c s="38"/>
      <c s="38"/>
      <c s="36"/>
      <c s="37"/>
      <c s="36"/>
      <c s="38"/>
      <c s="36"/>
      <c s="36"/>
      <c s="36"/>
      <c s="78"/>
      <c s="72"/>
      <c s="38"/>
      <c s="38"/>
      <c s="78"/>
      <c s="36"/>
      <c s="15">
        <f>IFERROR(IF(G31&gt;=1,(IF(LEN(#REF!)&gt;=3,VLOOKUP(#REF!,$A$1:$B$3,2,0),0)),0),0)</f>
        <v>0</v>
      </c>
      <c s="15">
        <f>IFERROR(IF(G31&gt;=1,(IF(LEN(#REF!)&gt;=3,VLOOKUP(#REF!,$A$5:$B$6,2,0),0)),0),0)</f>
        <v>0</v>
      </c>
      <c r="AI31" s="83"/>
    </row>
    <row r="32" spans="6:35" ht="12" customHeight="1">
      <c r="F32" s="15">
        <f t="shared" si="4"/>
        <v>0</v>
      </c>
      <c s="71">
        <f t="shared" si="5"/>
        <v>0</v>
      </c>
      <c s="72"/>
      <c s="78"/>
      <c s="78"/>
      <c s="38"/>
      <c s="36"/>
      <c s="38"/>
      <c s="38"/>
      <c s="36"/>
      <c s="37"/>
      <c s="36"/>
      <c s="38"/>
      <c s="36"/>
      <c s="36"/>
      <c s="36"/>
      <c s="78"/>
      <c s="72"/>
      <c s="78"/>
      <c s="78"/>
      <c s="38"/>
      <c s="36"/>
      <c s="15">
        <f t="shared" si="6"/>
        <v>0</v>
      </c>
      <c s="15">
        <f t="shared" si="7"/>
        <v>0</v>
      </c>
      <c r="AI32" s="83"/>
    </row>
    <row r="33" spans="6:35" ht="12" customHeight="1">
      <c r="F33" s="15">
        <f t="shared" si="4"/>
        <v>0</v>
      </c>
      <c s="71">
        <f t="shared" si="5"/>
        <v>0</v>
      </c>
      <c s="72"/>
      <c s="78"/>
      <c s="38"/>
      <c s="78"/>
      <c s="36"/>
      <c s="38"/>
      <c s="38"/>
      <c s="36"/>
      <c s="37"/>
      <c s="36"/>
      <c s="38"/>
      <c s="36"/>
      <c s="36"/>
      <c s="36"/>
      <c s="78"/>
      <c s="72"/>
      <c s="78"/>
      <c s="38"/>
      <c s="78"/>
      <c s="36"/>
      <c s="15">
        <f t="shared" si="6"/>
        <v>0</v>
      </c>
      <c s="15">
        <f t="shared" si="7"/>
        <v>0</v>
      </c>
      <c r="AI33" s="83"/>
    </row>
    <row r="34" spans="6:35" ht="12" customHeight="1">
      <c r="F34" s="15">
        <f t="shared" si="0"/>
        <v>0</v>
      </c>
      <c s="71">
        <f t="shared" si="3"/>
        <v>0</v>
      </c>
      <c s="72"/>
      <c s="78"/>
      <c s="78"/>
      <c s="78"/>
      <c s="36"/>
      <c s="38"/>
      <c s="38"/>
      <c s="36"/>
      <c s="37"/>
      <c s="36"/>
      <c s="38"/>
      <c s="36"/>
      <c s="36"/>
      <c s="36"/>
      <c s="78"/>
      <c s="72"/>
      <c s="78"/>
      <c s="78"/>
      <c s="78"/>
      <c s="36"/>
      <c s="15">
        <f t="shared" si="1"/>
        <v>0</v>
      </c>
      <c s="15">
        <f t="shared" si="2"/>
        <v>0</v>
      </c>
      <c r="AI34" s="83"/>
    </row>
    <row r="35" spans="6:35" ht="12" customHeight="1">
      <c r="F35" s="15">
        <f t="shared" si="0"/>
        <v>0</v>
      </c>
      <c s="71">
        <f t="shared" si="3"/>
        <v>0</v>
      </c>
      <c s="72"/>
      <c s="38"/>
      <c s="38"/>
      <c s="38"/>
      <c s="36"/>
      <c s="38"/>
      <c s="38"/>
      <c s="36"/>
      <c s="37"/>
      <c s="36"/>
      <c s="38"/>
      <c s="36"/>
      <c s="36"/>
      <c s="36"/>
      <c s="78"/>
      <c s="72"/>
      <c s="38"/>
      <c s="38"/>
      <c s="38"/>
      <c s="36"/>
      <c s="15">
        <f t="shared" si="1"/>
        <v>0</v>
      </c>
      <c s="15">
        <f t="shared" si="2"/>
        <v>0</v>
      </c>
      <c r="AI35" s="83"/>
    </row>
    <row r="36" spans="6:35" ht="12" customHeight="1">
      <c r="F36" s="15">
        <f t="shared" si="0"/>
        <v>0</v>
      </c>
      <c s="71">
        <f t="shared" si="3"/>
        <v>0</v>
      </c>
      <c s="72"/>
      <c s="38"/>
      <c s="38"/>
      <c s="38"/>
      <c s="36"/>
      <c s="38"/>
      <c s="38"/>
      <c s="36"/>
      <c s="37"/>
      <c s="36"/>
      <c s="38"/>
      <c s="36"/>
      <c s="36"/>
      <c s="36"/>
      <c s="78"/>
      <c s="72"/>
      <c s="38"/>
      <c s="38"/>
      <c s="38"/>
      <c s="36"/>
      <c s="15">
        <f t="shared" si="1"/>
        <v>0</v>
      </c>
      <c s="15">
        <f t="shared" si="2"/>
        <v>0</v>
      </c>
      <c r="AI36" s="83"/>
    </row>
    <row r="37" spans="6:35" ht="12" customHeight="1">
      <c r="F37" s="15">
        <f t="shared" si="0"/>
        <v>0</v>
      </c>
      <c s="71">
        <f t="shared" si="3"/>
        <v>0</v>
      </c>
      <c s="72"/>
      <c s="38"/>
      <c s="38"/>
      <c s="38"/>
      <c s="36"/>
      <c s="38"/>
      <c s="38"/>
      <c s="36"/>
      <c s="37"/>
      <c s="36"/>
      <c s="38"/>
      <c s="36"/>
      <c s="36"/>
      <c s="36"/>
      <c s="78"/>
      <c s="72"/>
      <c s="38"/>
      <c s="38"/>
      <c s="38"/>
      <c s="36"/>
      <c s="15">
        <f t="shared" si="1"/>
        <v>0</v>
      </c>
      <c s="15">
        <f t="shared" si="2"/>
        <v>0</v>
      </c>
      <c r="AI37" s="83"/>
    </row>
    <row r="38" spans="6:35" ht="12" customHeight="1">
      <c r="F38" s="15">
        <f t="shared" si="0"/>
        <v>0</v>
      </c>
      <c s="71">
        <f t="shared" si="3"/>
        <v>0</v>
      </c>
      <c s="72"/>
      <c s="38"/>
      <c s="38"/>
      <c s="38"/>
      <c s="36"/>
      <c s="38"/>
      <c s="38"/>
      <c s="36"/>
      <c s="37"/>
      <c s="36"/>
      <c s="38"/>
      <c s="36"/>
      <c s="36"/>
      <c s="36"/>
      <c s="78"/>
      <c s="38"/>
      <c s="38"/>
      <c s="38"/>
      <c s="38"/>
      <c s="38"/>
      <c s="15">
        <f t="shared" si="1"/>
        <v>0</v>
      </c>
      <c s="15">
        <f t="shared" si="2"/>
        <v>0</v>
      </c>
      <c r="AI38" s="83"/>
    </row>
    <row r="39" spans="6:35" ht="12" customHeight="1">
      <c r="F39" s="15">
        <f t="shared" si="0"/>
        <v>0</v>
      </c>
      <c s="71">
        <f t="shared" si="3"/>
        <v>0</v>
      </c>
      <c s="72"/>
      <c s="38"/>
      <c s="38"/>
      <c s="38"/>
      <c s="36"/>
      <c s="38"/>
      <c s="38"/>
      <c s="36"/>
      <c s="37"/>
      <c s="36"/>
      <c s="38"/>
      <c s="36"/>
      <c s="36"/>
      <c s="36"/>
      <c s="78"/>
      <c s="38"/>
      <c s="38"/>
      <c s="38"/>
      <c s="38"/>
      <c s="38"/>
      <c s="15">
        <f t="shared" si="1"/>
        <v>0</v>
      </c>
      <c s="15">
        <f t="shared" si="2"/>
        <v>0</v>
      </c>
      <c r="AI39" s="83"/>
    </row>
    <row r="40" spans="6:35" ht="12" customHeight="1">
      <c r="F40" s="15">
        <f t="shared" si="0"/>
        <v>0</v>
      </c>
      <c s="71">
        <f t="shared" si="3"/>
        <v>0</v>
      </c>
      <c s="72"/>
      <c s="38"/>
      <c s="38"/>
      <c s="38"/>
      <c s="36"/>
      <c s="38"/>
      <c s="38"/>
      <c s="36"/>
      <c s="37"/>
      <c s="36"/>
      <c s="38"/>
      <c s="36"/>
      <c s="36"/>
      <c s="36"/>
      <c s="38"/>
      <c s="38"/>
      <c s="38"/>
      <c s="38"/>
      <c s="38"/>
      <c s="38"/>
      <c s="15">
        <f t="shared" si="1"/>
        <v>0</v>
      </c>
      <c s="15">
        <f t="shared" si="2"/>
        <v>0</v>
      </c>
      <c r="AI40" s="83"/>
    </row>
    <row r="41" spans="6:35" ht="12" customHeight="1">
      <c r="F41" s="15">
        <f t="shared" si="0"/>
        <v>0</v>
      </c>
      <c s="71">
        <f t="shared" si="3"/>
        <v>0</v>
      </c>
      <c s="72"/>
      <c s="38"/>
      <c s="38"/>
      <c s="38"/>
      <c s="36"/>
      <c s="38"/>
      <c s="38"/>
      <c s="36"/>
      <c s="37"/>
      <c s="36"/>
      <c s="38"/>
      <c s="36"/>
      <c s="36"/>
      <c s="36"/>
      <c s="38"/>
      <c s="38"/>
      <c s="38"/>
      <c s="38"/>
      <c s="38"/>
      <c s="38"/>
      <c s="15">
        <f t="shared" si="1"/>
        <v>0</v>
      </c>
      <c s="15">
        <f t="shared" si="2"/>
        <v>0</v>
      </c>
      <c r="AI41" s="83"/>
    </row>
    <row r="42" spans="6:35" ht="12" customHeight="1">
      <c r="F42" s="15">
        <f t="shared" si="0"/>
        <v>0</v>
      </c>
      <c s="71">
        <f t="shared" si="3"/>
        <v>0</v>
      </c>
      <c s="72"/>
      <c s="38"/>
      <c s="38"/>
      <c s="38"/>
      <c s="36"/>
      <c s="38"/>
      <c s="38"/>
      <c s="36"/>
      <c s="37"/>
      <c s="36"/>
      <c s="38"/>
      <c s="36"/>
      <c s="36"/>
      <c s="36"/>
      <c s="38"/>
      <c s="38"/>
      <c s="38"/>
      <c s="38"/>
      <c s="38"/>
      <c s="38"/>
      <c s="15">
        <f t="shared" si="1"/>
        <v>0</v>
      </c>
      <c s="15">
        <f t="shared" si="2"/>
        <v>0</v>
      </c>
      <c r="AI42" s="83"/>
    </row>
    <row r="43" spans="6:35" ht="12" customHeight="1">
      <c r="F43" s="15">
        <f t="shared" si="0"/>
        <v>0</v>
      </c>
      <c s="71">
        <f t="shared" si="3"/>
        <v>0</v>
      </c>
      <c s="72"/>
      <c s="38"/>
      <c s="38"/>
      <c s="38"/>
      <c s="36"/>
      <c s="38"/>
      <c s="38"/>
      <c s="36"/>
      <c s="37"/>
      <c s="36"/>
      <c s="38"/>
      <c s="36"/>
      <c s="36"/>
      <c s="36"/>
      <c s="38"/>
      <c s="38"/>
      <c s="38"/>
      <c s="38"/>
      <c s="38"/>
      <c s="38"/>
      <c s="15">
        <f t="shared" si="1"/>
        <v>0</v>
      </c>
      <c s="15">
        <f t="shared" si="2"/>
        <v>0</v>
      </c>
      <c r="AI43" s="83"/>
    </row>
    <row r="44" spans="6:35" ht="12" customHeight="1">
      <c r="F44" s="15">
        <f t="shared" si="0"/>
        <v>0</v>
      </c>
      <c s="71">
        <f t="shared" si="3"/>
        <v>0</v>
      </c>
      <c s="72"/>
      <c s="38"/>
      <c s="38"/>
      <c s="38"/>
      <c s="36"/>
      <c s="38"/>
      <c s="38"/>
      <c s="36"/>
      <c s="37"/>
      <c s="36"/>
      <c s="38"/>
      <c s="36"/>
      <c s="36"/>
      <c s="36"/>
      <c s="38"/>
      <c s="38"/>
      <c s="38"/>
      <c s="38"/>
      <c s="38"/>
      <c s="38"/>
      <c s="15">
        <f t="shared" si="1"/>
        <v>0</v>
      </c>
      <c s="15">
        <f t="shared" si="2"/>
        <v>0</v>
      </c>
      <c r="AI44" s="83"/>
    </row>
    <row r="45" spans="6:35" ht="12" customHeight="1">
      <c r="F45" s="15">
        <f t="shared" si="0"/>
        <v>0</v>
      </c>
      <c s="71">
        <f t="shared" si="3"/>
        <v>0</v>
      </c>
      <c s="72"/>
      <c s="38"/>
      <c s="38"/>
      <c s="38"/>
      <c s="36"/>
      <c s="38"/>
      <c s="38"/>
      <c s="36"/>
      <c s="37"/>
      <c s="36"/>
      <c s="38"/>
      <c s="36"/>
      <c s="36"/>
      <c s="36"/>
      <c s="38"/>
      <c s="38"/>
      <c s="38"/>
      <c s="38"/>
      <c s="38"/>
      <c s="38"/>
      <c s="15">
        <f t="shared" si="1"/>
        <v>0</v>
      </c>
      <c s="15">
        <f t="shared" si="2"/>
        <v>0</v>
      </c>
      <c r="AI45" s="83"/>
    </row>
    <row r="46" spans="6:35" ht="12" customHeight="1">
      <c r="F46" s="15">
        <f t="shared" si="0"/>
        <v>0</v>
      </c>
      <c s="71">
        <f t="shared" si="3"/>
        <v>0</v>
      </c>
      <c s="72"/>
      <c s="38"/>
      <c s="38"/>
      <c s="38"/>
      <c s="36"/>
      <c s="38"/>
      <c s="38"/>
      <c s="36"/>
      <c s="37"/>
      <c s="36"/>
      <c s="38"/>
      <c s="36"/>
      <c s="36"/>
      <c s="36"/>
      <c s="38"/>
      <c s="38"/>
      <c s="38"/>
      <c s="38"/>
      <c s="38"/>
      <c s="38"/>
      <c s="15">
        <f t="shared" si="1"/>
        <v>0</v>
      </c>
      <c s="15">
        <f t="shared" si="2"/>
        <v>0</v>
      </c>
      <c r="AI46" s="83"/>
    </row>
    <row r="47" spans="6:35" ht="12" customHeight="1">
      <c r="F47" s="15">
        <f t="shared" si="0"/>
        <v>0</v>
      </c>
      <c s="71">
        <f t="shared" si="3"/>
        <v>0</v>
      </c>
      <c s="72"/>
      <c s="38"/>
      <c s="38"/>
      <c s="38"/>
      <c s="36"/>
      <c s="38"/>
      <c s="38"/>
      <c s="36"/>
      <c s="37"/>
      <c s="36"/>
      <c s="38"/>
      <c s="36"/>
      <c s="36"/>
      <c s="36"/>
      <c s="38"/>
      <c s="38"/>
      <c s="38"/>
      <c s="38"/>
      <c s="38"/>
      <c s="38"/>
      <c s="15">
        <f t="shared" si="1"/>
        <v>0</v>
      </c>
      <c s="15">
        <f t="shared" si="2"/>
        <v>0</v>
      </c>
      <c r="AI47" s="83"/>
    </row>
    <row r="48" spans="6:35" ht="12" customHeight="1">
      <c r="F48" s="15">
        <f t="shared" si="0"/>
        <v>0</v>
      </c>
      <c s="71">
        <f t="shared" si="3"/>
        <v>0</v>
      </c>
      <c s="72"/>
      <c s="38"/>
      <c s="38"/>
      <c s="38"/>
      <c s="36"/>
      <c s="38"/>
      <c s="38"/>
      <c s="36"/>
      <c s="37"/>
      <c s="36"/>
      <c s="38"/>
      <c s="36"/>
      <c s="36"/>
      <c s="36"/>
      <c s="38"/>
      <c s="38"/>
      <c s="38"/>
      <c s="38"/>
      <c s="38"/>
      <c s="38"/>
      <c s="15">
        <f t="shared" si="1"/>
        <v>0</v>
      </c>
      <c s="15">
        <f t="shared" si="2"/>
        <v>0</v>
      </c>
      <c r="AI48" s="83"/>
    </row>
    <row r="49" spans="6:35" ht="12" customHeight="1">
      <c r="F49" s="15">
        <f t="shared" si="0"/>
        <v>0</v>
      </c>
      <c s="71">
        <f t="shared" si="3"/>
        <v>0</v>
      </c>
      <c s="72"/>
      <c s="38"/>
      <c s="38"/>
      <c s="38"/>
      <c s="36"/>
      <c s="38"/>
      <c s="38"/>
      <c s="36"/>
      <c s="37"/>
      <c s="36"/>
      <c s="38"/>
      <c s="36"/>
      <c s="36"/>
      <c s="36"/>
      <c s="38"/>
      <c s="38"/>
      <c s="38"/>
      <c s="38"/>
      <c s="38"/>
      <c s="38"/>
      <c s="15">
        <f t="shared" si="1"/>
        <v>0</v>
      </c>
      <c s="15">
        <f t="shared" si="2"/>
        <v>0</v>
      </c>
      <c r="AI49" s="83"/>
    </row>
    <row r="50" spans="6:35" ht="12" customHeight="1">
      <c r="F50" s="15">
        <f t="shared" si="0"/>
        <v>0</v>
      </c>
      <c s="71">
        <f t="shared" si="3"/>
        <v>0</v>
      </c>
      <c s="72"/>
      <c s="38"/>
      <c s="38"/>
      <c s="38"/>
      <c s="36"/>
      <c s="38"/>
      <c s="38"/>
      <c s="36"/>
      <c s="37"/>
      <c s="36"/>
      <c s="38"/>
      <c s="36"/>
      <c s="36"/>
      <c s="36"/>
      <c s="38"/>
      <c s="38"/>
      <c s="38"/>
      <c s="38"/>
      <c s="38"/>
      <c s="38"/>
      <c s="15">
        <f t="shared" si="1"/>
        <v>0</v>
      </c>
      <c s="15">
        <f t="shared" si="2"/>
        <v>0</v>
      </c>
      <c r="AI50" s="83"/>
    </row>
    <row r="51" spans="6:35" ht="12" customHeight="1">
      <c r="F51" s="15">
        <f t="shared" si="0"/>
        <v>0</v>
      </c>
      <c s="71">
        <f t="shared" si="3"/>
        <v>0</v>
      </c>
      <c s="72"/>
      <c s="38"/>
      <c s="38"/>
      <c s="38"/>
      <c s="36"/>
      <c s="38"/>
      <c s="38"/>
      <c s="36"/>
      <c s="37"/>
      <c s="36"/>
      <c s="38"/>
      <c s="36"/>
      <c s="36"/>
      <c s="36"/>
      <c s="38"/>
      <c s="38"/>
      <c s="38"/>
      <c s="38"/>
      <c s="38"/>
      <c s="38"/>
      <c s="15">
        <f t="shared" si="1"/>
        <v>0</v>
      </c>
      <c s="15">
        <f t="shared" si="2"/>
        <v>0</v>
      </c>
      <c r="AI51" s="83"/>
    </row>
    <row r="52" spans="6:35" ht="12" customHeight="1">
      <c r="F52" s="15">
        <f t="shared" si="0"/>
        <v>0</v>
      </c>
      <c s="71">
        <f t="shared" si="3"/>
        <v>0</v>
      </c>
      <c s="72"/>
      <c s="38"/>
      <c s="38"/>
      <c s="38"/>
      <c s="36"/>
      <c s="38"/>
      <c s="38"/>
      <c s="36"/>
      <c s="37"/>
      <c s="36"/>
      <c s="38"/>
      <c s="36"/>
      <c s="36"/>
      <c s="36"/>
      <c s="38"/>
      <c s="38"/>
      <c s="38"/>
      <c s="38"/>
      <c s="38"/>
      <c s="38"/>
      <c s="15">
        <f t="shared" si="1"/>
        <v>0</v>
      </c>
      <c s="15">
        <f t="shared" si="2"/>
        <v>0</v>
      </c>
      <c r="AI52" s="83"/>
    </row>
    <row r="53" spans="6:35" ht="12" customHeight="1">
      <c r="F53" s="15">
        <f t="shared" si="0"/>
        <v>0</v>
      </c>
      <c s="71">
        <f t="shared" si="3"/>
        <v>0</v>
      </c>
      <c s="72"/>
      <c s="38"/>
      <c s="38"/>
      <c s="38"/>
      <c s="36"/>
      <c s="38"/>
      <c s="38"/>
      <c s="36"/>
      <c s="37"/>
      <c s="36"/>
      <c s="38"/>
      <c s="36"/>
      <c s="36"/>
      <c s="36"/>
      <c s="38"/>
      <c s="38"/>
      <c s="38"/>
      <c s="38"/>
      <c s="38"/>
      <c s="38"/>
      <c s="15">
        <f t="shared" si="1"/>
        <v>0</v>
      </c>
      <c s="15">
        <f t="shared" si="2"/>
        <v>0</v>
      </c>
      <c r="AI53" s="83"/>
    </row>
    <row r="54" spans="6:35" ht="12" customHeight="1">
      <c r="F54" s="15">
        <f t="shared" si="0"/>
        <v>0</v>
      </c>
      <c s="71">
        <f t="shared" si="3"/>
        <v>0</v>
      </c>
      <c s="72"/>
      <c s="38"/>
      <c s="38"/>
      <c s="38"/>
      <c s="36"/>
      <c s="38"/>
      <c s="38"/>
      <c s="36"/>
      <c s="37"/>
      <c s="36"/>
      <c s="38"/>
      <c s="36"/>
      <c s="36"/>
      <c s="36"/>
      <c s="38"/>
      <c s="38"/>
      <c s="38"/>
      <c s="38"/>
      <c s="38"/>
      <c s="38"/>
      <c s="15">
        <f t="shared" si="1"/>
        <v>0</v>
      </c>
      <c s="15">
        <f t="shared" si="2"/>
        <v>0</v>
      </c>
      <c r="AI54" s="83"/>
    </row>
    <row r="55" spans="6:35" ht="12" customHeight="1">
      <c r="F55" s="15">
        <f t="shared" si="0"/>
        <v>0</v>
      </c>
      <c s="71">
        <f t="shared" si="3"/>
        <v>0</v>
      </c>
      <c s="72"/>
      <c s="38"/>
      <c s="38"/>
      <c s="38"/>
      <c s="36"/>
      <c s="38"/>
      <c s="38"/>
      <c s="36"/>
      <c s="37"/>
      <c s="36"/>
      <c s="38"/>
      <c s="36"/>
      <c s="36"/>
      <c s="36"/>
      <c s="38"/>
      <c s="38"/>
      <c s="38"/>
      <c s="38"/>
      <c s="38"/>
      <c s="38"/>
      <c s="15">
        <f t="shared" si="1"/>
        <v>0</v>
      </c>
      <c s="15">
        <f t="shared" si="2"/>
        <v>0</v>
      </c>
      <c r="AI55" s="83"/>
    </row>
    <row r="56" spans="6:35" ht="12" customHeight="1">
      <c r="F56" s="15">
        <f t="shared" si="0"/>
        <v>0</v>
      </c>
      <c s="71">
        <f t="shared" si="3"/>
        <v>0</v>
      </c>
      <c s="72"/>
      <c s="38"/>
      <c s="38"/>
      <c s="38"/>
      <c s="36"/>
      <c s="38"/>
      <c s="38"/>
      <c s="36"/>
      <c s="37"/>
      <c s="36"/>
      <c s="38"/>
      <c s="36"/>
      <c s="36"/>
      <c s="36"/>
      <c s="38"/>
      <c s="38"/>
      <c s="38"/>
      <c s="38"/>
      <c s="38"/>
      <c s="38"/>
      <c s="15">
        <f t="shared" si="1"/>
        <v>0</v>
      </c>
      <c s="15">
        <f t="shared" si="2"/>
        <v>0</v>
      </c>
      <c r="AI56" s="83"/>
    </row>
    <row r="57" spans="6:35" ht="12" customHeight="1">
      <c r="F57" s="15">
        <f t="shared" si="0"/>
        <v>0</v>
      </c>
      <c s="71">
        <f t="shared" si="3"/>
        <v>0</v>
      </c>
      <c s="72"/>
      <c s="38"/>
      <c s="38"/>
      <c s="38"/>
      <c s="36"/>
      <c s="38"/>
      <c s="38"/>
      <c s="36"/>
      <c s="37"/>
      <c s="36"/>
      <c s="38"/>
      <c s="36"/>
      <c s="36"/>
      <c s="36"/>
      <c s="38"/>
      <c s="38"/>
      <c s="38"/>
      <c s="38"/>
      <c s="38"/>
      <c s="38"/>
      <c s="15">
        <f t="shared" si="1"/>
        <v>0</v>
      </c>
      <c s="15">
        <f t="shared" si="2"/>
        <v>0</v>
      </c>
      <c r="AI57" s="83"/>
    </row>
    <row r="58" spans="6:35" ht="12" customHeight="1">
      <c r="F58" s="15">
        <f t="shared" si="0"/>
        <v>0</v>
      </c>
      <c s="71">
        <f t="shared" si="3"/>
        <v>0</v>
      </c>
      <c s="72"/>
      <c s="38"/>
      <c s="38"/>
      <c s="38"/>
      <c s="36"/>
      <c s="38"/>
      <c s="38"/>
      <c s="36"/>
      <c s="37"/>
      <c s="36"/>
      <c s="38"/>
      <c s="36"/>
      <c s="36"/>
      <c s="36"/>
      <c s="38"/>
      <c s="38"/>
      <c s="38"/>
      <c s="38"/>
      <c s="38"/>
      <c s="38"/>
      <c s="15">
        <f t="shared" si="1"/>
        <v>0</v>
      </c>
      <c s="15">
        <f t="shared" si="2"/>
        <v>0</v>
      </c>
      <c r="AI58" s="83"/>
    </row>
    <row r="59" spans="6:35" ht="12" customHeight="1">
      <c r="F59" s="15">
        <f t="shared" si="0"/>
        <v>0</v>
      </c>
      <c s="71">
        <f t="shared" si="3"/>
        <v>0</v>
      </c>
      <c s="72"/>
      <c s="38"/>
      <c s="38"/>
      <c s="38"/>
      <c s="36"/>
      <c s="38"/>
      <c s="38"/>
      <c s="36"/>
      <c s="37"/>
      <c s="36"/>
      <c s="38"/>
      <c s="36"/>
      <c s="36"/>
      <c s="36"/>
      <c s="38"/>
      <c s="38"/>
      <c s="38"/>
      <c s="38"/>
      <c s="38"/>
      <c s="38"/>
      <c s="15">
        <f t="shared" si="1"/>
        <v>0</v>
      </c>
      <c s="15">
        <f t="shared" si="2"/>
        <v>0</v>
      </c>
      <c r="AI59" s="83"/>
    </row>
    <row r="60" spans="6:35" ht="12" customHeight="1">
      <c r="F60" s="15">
        <f t="shared" si="0"/>
        <v>0</v>
      </c>
      <c s="71">
        <f t="shared" si="3"/>
        <v>0</v>
      </c>
      <c s="72"/>
      <c s="38"/>
      <c s="38"/>
      <c s="38"/>
      <c s="36"/>
      <c s="38"/>
      <c s="38"/>
      <c s="36"/>
      <c s="37"/>
      <c s="36"/>
      <c s="38"/>
      <c s="36"/>
      <c s="36"/>
      <c s="36"/>
      <c s="38"/>
      <c s="38"/>
      <c s="38"/>
      <c s="38"/>
      <c s="38"/>
      <c s="38"/>
      <c s="15">
        <f t="shared" si="1"/>
        <v>0</v>
      </c>
      <c s="15">
        <f t="shared" si="2"/>
        <v>0</v>
      </c>
      <c r="AI60" s="83"/>
    </row>
    <row r="61" spans="6:35" ht="12" customHeight="1">
      <c r="F61" s="15">
        <f t="shared" si="0"/>
        <v>0</v>
      </c>
      <c s="71">
        <f t="shared" si="3"/>
        <v>0</v>
      </c>
      <c s="72"/>
      <c s="38"/>
      <c s="38"/>
      <c s="38"/>
      <c s="36"/>
      <c s="38"/>
      <c s="38"/>
      <c s="36"/>
      <c s="37"/>
      <c s="36"/>
      <c s="38"/>
      <c s="36"/>
      <c s="36"/>
      <c s="36"/>
      <c s="38"/>
      <c s="38"/>
      <c s="38"/>
      <c s="38"/>
      <c s="38"/>
      <c s="38"/>
      <c s="15">
        <f t="shared" si="1"/>
        <v>0</v>
      </c>
      <c s="15">
        <f t="shared" si="2"/>
        <v>0</v>
      </c>
      <c r="AI61" s="83"/>
    </row>
    <row r="62" spans="6:35" ht="12" customHeight="1">
      <c r="F62" s="15">
        <f t="shared" si="0"/>
        <v>0</v>
      </c>
      <c s="71">
        <f t="shared" si="3"/>
        <v>0</v>
      </c>
      <c s="72"/>
      <c s="38"/>
      <c s="38"/>
      <c s="38"/>
      <c s="36"/>
      <c s="38"/>
      <c s="38"/>
      <c s="36"/>
      <c s="37"/>
      <c s="36"/>
      <c s="38"/>
      <c s="36"/>
      <c s="36"/>
      <c s="36"/>
      <c s="38"/>
      <c s="38"/>
      <c s="38"/>
      <c s="38"/>
      <c s="38"/>
      <c s="38"/>
      <c s="15">
        <f t="shared" si="1"/>
        <v>0</v>
      </c>
      <c s="15">
        <f t="shared" si="2"/>
        <v>0</v>
      </c>
      <c r="AI62" s="83"/>
    </row>
    <row r="63" spans="6:35" ht="12" customHeight="1">
      <c r="F63" s="15">
        <f t="shared" si="0"/>
        <v>0</v>
      </c>
      <c s="71">
        <f t="shared" si="3"/>
        <v>0</v>
      </c>
      <c s="72"/>
      <c s="38"/>
      <c s="38"/>
      <c s="38"/>
      <c s="36"/>
      <c s="38"/>
      <c s="38"/>
      <c s="36"/>
      <c s="37"/>
      <c s="36"/>
      <c s="38"/>
      <c s="36"/>
      <c s="36"/>
      <c s="36"/>
      <c s="38"/>
      <c s="38"/>
      <c s="38"/>
      <c s="38"/>
      <c s="38"/>
      <c s="38"/>
      <c s="15">
        <f t="shared" si="1"/>
        <v>0</v>
      </c>
      <c s="15">
        <f t="shared" si="2"/>
        <v>0</v>
      </c>
      <c r="AI63" s="83"/>
    </row>
    <row r="64" spans="6:35" ht="12" customHeight="1">
      <c r="F64" s="15">
        <f t="shared" si="0"/>
        <v>0</v>
      </c>
      <c s="71">
        <f t="shared" si="3"/>
        <v>0</v>
      </c>
      <c s="72"/>
      <c s="38"/>
      <c s="38"/>
      <c s="38"/>
      <c s="36"/>
      <c s="38"/>
      <c s="38"/>
      <c s="36"/>
      <c s="37"/>
      <c s="36"/>
      <c s="38"/>
      <c s="36"/>
      <c s="36"/>
      <c s="36"/>
      <c s="38"/>
      <c s="38"/>
      <c s="38"/>
      <c s="38"/>
      <c s="38"/>
      <c s="38"/>
      <c s="15">
        <f t="shared" si="1"/>
        <v>0</v>
      </c>
      <c s="15">
        <f t="shared" si="2"/>
        <v>0</v>
      </c>
      <c r="AI64" s="83"/>
    </row>
    <row r="65" spans="6:35" ht="12" customHeight="1">
      <c r="F65" s="15">
        <f t="shared" si="0"/>
        <v>0</v>
      </c>
      <c s="71">
        <f t="shared" si="3"/>
        <v>0</v>
      </c>
      <c s="72"/>
      <c s="38"/>
      <c s="38"/>
      <c s="38"/>
      <c s="36"/>
      <c s="38"/>
      <c s="38"/>
      <c s="36"/>
      <c s="37"/>
      <c s="36"/>
      <c s="38"/>
      <c s="36"/>
      <c s="36"/>
      <c s="36"/>
      <c s="38"/>
      <c s="38"/>
      <c s="38"/>
      <c s="38"/>
      <c s="38"/>
      <c s="38"/>
      <c s="15">
        <f t="shared" si="1"/>
        <v>0</v>
      </c>
      <c s="15">
        <f t="shared" si="2"/>
        <v>0</v>
      </c>
      <c r="AI65" s="83"/>
    </row>
    <row r="66" spans="6:35" ht="12" customHeight="1">
      <c r="F66" s="15">
        <f t="shared" si="0"/>
        <v>0</v>
      </c>
      <c s="71">
        <f t="shared" si="3"/>
        <v>0</v>
      </c>
      <c s="72"/>
      <c s="38"/>
      <c s="38"/>
      <c s="38"/>
      <c s="36"/>
      <c s="38"/>
      <c s="38"/>
      <c s="36"/>
      <c s="37"/>
      <c s="36"/>
      <c s="38"/>
      <c s="36"/>
      <c s="36"/>
      <c s="36"/>
      <c s="38"/>
      <c s="38"/>
      <c s="38"/>
      <c s="38"/>
      <c s="38"/>
      <c s="38"/>
      <c s="15">
        <f t="shared" si="1"/>
        <v>0</v>
      </c>
      <c s="15">
        <f t="shared" si="2"/>
        <v>0</v>
      </c>
      <c r="AI66" s="83"/>
    </row>
    <row r="67" spans="6:35" ht="12" customHeight="1">
      <c r="F67" s="15">
        <f t="shared" si="0"/>
        <v>0</v>
      </c>
      <c s="71">
        <f t="shared" si="3"/>
        <v>0</v>
      </c>
      <c s="72"/>
      <c s="38"/>
      <c s="38"/>
      <c s="38"/>
      <c s="36"/>
      <c s="38"/>
      <c s="38"/>
      <c s="36"/>
      <c s="37"/>
      <c s="36"/>
      <c s="38"/>
      <c s="36"/>
      <c s="36"/>
      <c s="36"/>
      <c s="38"/>
      <c s="38"/>
      <c s="38"/>
      <c s="38"/>
      <c s="38"/>
      <c s="38"/>
      <c s="15">
        <f t="shared" si="1"/>
        <v>0</v>
      </c>
      <c s="15">
        <f t="shared" si="2"/>
        <v>0</v>
      </c>
      <c r="AI67" s="83"/>
    </row>
    <row r="68" spans="6:35" ht="12" customHeight="1">
      <c r="F68" s="15">
        <f t="shared" si="0"/>
        <v>0</v>
      </c>
      <c s="71">
        <f t="shared" si="3"/>
        <v>0</v>
      </c>
      <c s="72"/>
      <c s="38"/>
      <c s="38"/>
      <c s="38"/>
      <c s="36"/>
      <c s="38"/>
      <c s="38"/>
      <c s="36"/>
      <c s="37"/>
      <c s="36"/>
      <c s="38"/>
      <c s="36"/>
      <c s="36"/>
      <c s="36"/>
      <c s="38"/>
      <c s="38"/>
      <c s="38"/>
      <c s="38"/>
      <c s="38"/>
      <c s="38"/>
      <c s="15">
        <f t="shared" si="1"/>
        <v>0</v>
      </c>
      <c s="15">
        <f t="shared" si="2"/>
        <v>0</v>
      </c>
      <c r="AI68" s="83"/>
    </row>
    <row r="69" spans="6:35" ht="12" customHeight="1">
      <c r="F69" s="15">
        <f t="shared" si="0"/>
        <v>0</v>
      </c>
      <c s="71">
        <f t="shared" si="3"/>
        <v>0</v>
      </c>
      <c s="72"/>
      <c s="38"/>
      <c s="38"/>
      <c s="38"/>
      <c s="36"/>
      <c s="38"/>
      <c s="38"/>
      <c s="36"/>
      <c s="37"/>
      <c s="36"/>
      <c s="38"/>
      <c s="36"/>
      <c s="36"/>
      <c s="36"/>
      <c s="38"/>
      <c s="38"/>
      <c s="38"/>
      <c s="38"/>
      <c s="38"/>
      <c s="38"/>
      <c s="15">
        <f t="shared" si="1"/>
        <v>0</v>
      </c>
      <c s="15">
        <f t="shared" si="2"/>
        <v>0</v>
      </c>
      <c r="AI69" s="83"/>
    </row>
    <row r="70" spans="6:35" ht="12" customHeight="1">
      <c r="F70" s="15">
        <f t="shared" si="0"/>
        <v>0</v>
      </c>
      <c s="71">
        <f t="shared" si="3"/>
        <v>0</v>
      </c>
      <c s="72"/>
      <c s="38"/>
      <c s="38"/>
      <c s="38"/>
      <c s="36"/>
      <c s="38"/>
      <c s="38"/>
      <c s="36"/>
      <c s="37"/>
      <c s="36"/>
      <c s="38"/>
      <c s="36"/>
      <c s="36"/>
      <c s="36"/>
      <c s="38"/>
      <c s="38"/>
      <c s="38"/>
      <c s="38"/>
      <c s="38"/>
      <c s="38"/>
      <c s="15">
        <f t="shared" si="1"/>
        <v>0</v>
      </c>
      <c s="15">
        <f t="shared" si="2"/>
        <v>0</v>
      </c>
      <c r="AI70" s="83"/>
    </row>
    <row r="71" spans="6:35" ht="12" customHeight="1">
      <c r="F71" s="15">
        <f t="shared" si="0"/>
        <v>0</v>
      </c>
      <c s="71">
        <f t="shared" si="3"/>
        <v>0</v>
      </c>
      <c s="72"/>
      <c s="38"/>
      <c s="38"/>
      <c s="38"/>
      <c s="36"/>
      <c s="38"/>
      <c s="38"/>
      <c s="36"/>
      <c s="37"/>
      <c s="36"/>
      <c s="38"/>
      <c s="36"/>
      <c s="36"/>
      <c s="36"/>
      <c s="38"/>
      <c s="38"/>
      <c s="38"/>
      <c s="38"/>
      <c s="38"/>
      <c s="38"/>
      <c s="15">
        <f t="shared" si="1"/>
        <v>0</v>
      </c>
      <c s="15">
        <f t="shared" si="2"/>
        <v>0</v>
      </c>
      <c r="AI71" s="83"/>
    </row>
    <row r="72" spans="6:35" ht="12" customHeight="1">
      <c r="F72" s="15">
        <f t="shared" si="0"/>
        <v>0</v>
      </c>
      <c s="71">
        <f t="shared" si="3"/>
        <v>0</v>
      </c>
      <c s="72"/>
      <c s="38"/>
      <c s="38"/>
      <c s="38"/>
      <c s="36"/>
      <c s="38"/>
      <c s="38"/>
      <c s="36"/>
      <c s="37"/>
      <c s="36"/>
      <c s="38"/>
      <c s="36"/>
      <c s="36"/>
      <c s="36"/>
      <c s="38"/>
      <c s="38"/>
      <c s="38"/>
      <c s="38"/>
      <c s="38"/>
      <c s="38"/>
      <c s="15">
        <f t="shared" si="1"/>
        <v>0</v>
      </c>
      <c s="15">
        <f t="shared" si="2"/>
        <v>0</v>
      </c>
      <c r="AI72" s="83"/>
    </row>
    <row r="73" spans="6:35" ht="12" customHeight="1">
      <c r="F73" s="15">
        <f t="shared" si="0"/>
        <v>0</v>
      </c>
      <c s="71">
        <f t="shared" si="3"/>
        <v>0</v>
      </c>
      <c s="72"/>
      <c s="38"/>
      <c s="38"/>
      <c s="38"/>
      <c s="36"/>
      <c s="38"/>
      <c s="38"/>
      <c s="36"/>
      <c s="37"/>
      <c s="36"/>
      <c s="38"/>
      <c s="36"/>
      <c s="36"/>
      <c s="36"/>
      <c s="38"/>
      <c s="38"/>
      <c s="38"/>
      <c s="38"/>
      <c s="38"/>
      <c s="38"/>
      <c s="15">
        <f t="shared" si="1"/>
        <v>0</v>
      </c>
      <c s="15">
        <f t="shared" si="2"/>
        <v>0</v>
      </c>
      <c r="AI73" s="83"/>
    </row>
    <row r="74" spans="6:35" ht="12" customHeight="1">
      <c r="F74" s="15">
        <f t="shared" si="0"/>
        <v>0</v>
      </c>
      <c s="71">
        <f t="shared" si="3"/>
        <v>0</v>
      </c>
      <c s="72"/>
      <c s="38"/>
      <c s="38"/>
      <c s="38"/>
      <c s="36"/>
      <c s="38"/>
      <c s="38"/>
      <c s="36"/>
      <c s="37"/>
      <c s="36"/>
      <c s="38"/>
      <c s="36"/>
      <c s="36"/>
      <c s="36"/>
      <c s="38"/>
      <c s="38"/>
      <c s="38"/>
      <c s="38"/>
      <c s="38"/>
      <c s="38"/>
      <c s="15">
        <f t="shared" si="1"/>
        <v>0</v>
      </c>
      <c s="15">
        <f t="shared" si="2"/>
        <v>0</v>
      </c>
      <c r="AI74" s="83"/>
    </row>
    <row r="75" spans="6:35" ht="12" customHeight="1">
      <c r="F75" s="15">
        <f t="shared" si="8" ref="F75:F138">IFERROR(IF($D$13=1,(IF(G75&gt;=1,(IF(H75&gt;=$D$11,(IF(H75&lt;=$D$12,G75,0)),0)),0)),0),0)</f>
        <v>0</v>
      </c>
      <c s="71">
        <f t="shared" si="3"/>
        <v>0</v>
      </c>
      <c s="72"/>
      <c s="38"/>
      <c s="38"/>
      <c s="38"/>
      <c s="36"/>
      <c s="38"/>
      <c s="38"/>
      <c s="36"/>
      <c s="37"/>
      <c s="36"/>
      <c s="38"/>
      <c s="36"/>
      <c s="36"/>
      <c s="36"/>
      <c s="38"/>
      <c s="38"/>
      <c s="38"/>
      <c s="38"/>
      <c s="38"/>
      <c s="38"/>
      <c s="15">
        <f t="shared" si="9" ref="AB75:AB138">IFERROR(IF(G75&gt;=1,(IF(LEN(R75)&gt;=3,VLOOKUP(R75,$A$1:$B$3,2,0),0)),0),0)</f>
        <v>0</v>
      </c>
      <c s="15">
        <f t="shared" si="10" ref="AC75:AC138">IFERROR(IF(G75&gt;=1,(IF(LEN(S75)&gt;=3,VLOOKUP(S75,$A$5:$B$6,2,0),0)),0),0)</f>
        <v>0</v>
      </c>
      <c r="AI75" s="83"/>
    </row>
    <row r="76" spans="6:35" ht="12" customHeight="1">
      <c r="F76" s="15">
        <f t="shared" si="8"/>
        <v>0</v>
      </c>
      <c s="71">
        <f t="shared" si="11" ref="G76:G139">IFERROR(IF(H76&gt;=2000,(IF(LEN(J76)&gt;=2,(IF(LEN(K76)&gt;=2,G75+1,0)),0)),0),0)</f>
        <v>0</v>
      </c>
      <c s="72"/>
      <c s="38"/>
      <c s="38"/>
      <c s="38"/>
      <c s="36"/>
      <c s="38"/>
      <c s="38"/>
      <c s="36"/>
      <c s="37"/>
      <c s="36"/>
      <c s="38"/>
      <c s="36"/>
      <c s="36"/>
      <c s="36"/>
      <c s="38"/>
      <c s="38"/>
      <c s="38"/>
      <c s="38"/>
      <c s="38"/>
      <c s="38"/>
      <c s="15">
        <f t="shared" si="9"/>
        <v>0</v>
      </c>
      <c s="15">
        <f t="shared" si="10"/>
        <v>0</v>
      </c>
      <c r="AI76" s="83"/>
    </row>
    <row r="77" spans="6:35" ht="12" customHeight="1">
      <c r="F77" s="15">
        <f t="shared" si="8"/>
        <v>0</v>
      </c>
      <c s="71">
        <f t="shared" si="11"/>
        <v>0</v>
      </c>
      <c s="72"/>
      <c s="38"/>
      <c s="38"/>
      <c s="38"/>
      <c s="36"/>
      <c s="38"/>
      <c s="38"/>
      <c s="36"/>
      <c s="37"/>
      <c s="36"/>
      <c s="38"/>
      <c s="36"/>
      <c s="36"/>
      <c s="36"/>
      <c s="38"/>
      <c s="38"/>
      <c s="38"/>
      <c s="38"/>
      <c s="38"/>
      <c s="38"/>
      <c s="15">
        <f t="shared" si="9"/>
        <v>0</v>
      </c>
      <c s="15">
        <f t="shared" si="10"/>
        <v>0</v>
      </c>
      <c r="AI77" s="83"/>
    </row>
    <row r="78" spans="6:35" ht="12" customHeight="1">
      <c r="F78" s="15">
        <f t="shared" si="8"/>
        <v>0</v>
      </c>
      <c s="71">
        <f t="shared" si="11"/>
        <v>0</v>
      </c>
      <c s="72"/>
      <c s="38"/>
      <c s="38"/>
      <c s="38"/>
      <c s="36"/>
      <c s="38"/>
      <c s="38"/>
      <c s="36"/>
      <c s="37"/>
      <c s="36"/>
      <c s="38"/>
      <c s="36"/>
      <c s="36"/>
      <c s="36"/>
      <c s="38"/>
      <c s="38"/>
      <c s="38"/>
      <c s="38"/>
      <c s="38"/>
      <c s="38"/>
      <c s="15">
        <f t="shared" si="9"/>
        <v>0</v>
      </c>
      <c s="15">
        <f t="shared" si="10"/>
        <v>0</v>
      </c>
      <c r="AI78" s="83"/>
    </row>
    <row r="79" spans="6:35" ht="12" customHeight="1">
      <c r="F79" s="15">
        <f t="shared" si="8"/>
        <v>0</v>
      </c>
      <c s="71">
        <f t="shared" si="11"/>
        <v>0</v>
      </c>
      <c s="72"/>
      <c s="38"/>
      <c s="38"/>
      <c s="38"/>
      <c s="36"/>
      <c s="38"/>
      <c s="38"/>
      <c s="36"/>
      <c s="37"/>
      <c s="36"/>
      <c s="38"/>
      <c s="36"/>
      <c s="36"/>
      <c s="36"/>
      <c s="38"/>
      <c s="38"/>
      <c s="38"/>
      <c s="38"/>
      <c s="38"/>
      <c s="38"/>
      <c s="15">
        <f t="shared" si="9"/>
        <v>0</v>
      </c>
      <c s="15">
        <f t="shared" si="10"/>
        <v>0</v>
      </c>
      <c r="AI79" s="83"/>
    </row>
    <row r="80" spans="6:35" ht="12" customHeight="1">
      <c r="F80" s="15">
        <f t="shared" si="8"/>
        <v>0</v>
      </c>
      <c s="71">
        <f t="shared" si="11"/>
        <v>0</v>
      </c>
      <c s="72"/>
      <c s="38"/>
      <c s="38"/>
      <c s="38"/>
      <c s="36"/>
      <c s="38"/>
      <c s="38"/>
      <c s="36"/>
      <c s="37"/>
      <c s="36"/>
      <c s="38"/>
      <c s="36"/>
      <c s="36"/>
      <c s="36"/>
      <c s="38"/>
      <c s="38"/>
      <c s="38"/>
      <c s="38"/>
      <c s="38"/>
      <c s="38"/>
      <c s="15">
        <f t="shared" si="9"/>
        <v>0</v>
      </c>
      <c s="15">
        <f t="shared" si="10"/>
        <v>0</v>
      </c>
      <c r="AI80" s="83"/>
    </row>
    <row r="81" spans="6:35" ht="12" customHeight="1">
      <c r="F81" s="15">
        <f t="shared" si="8"/>
        <v>0</v>
      </c>
      <c s="71">
        <f t="shared" si="11"/>
        <v>0</v>
      </c>
      <c s="72"/>
      <c s="38"/>
      <c s="38"/>
      <c s="38"/>
      <c s="36"/>
      <c s="38"/>
      <c s="38"/>
      <c s="36"/>
      <c s="37"/>
      <c s="36"/>
      <c s="38"/>
      <c s="36"/>
      <c s="36"/>
      <c s="36"/>
      <c s="38"/>
      <c s="38"/>
      <c s="38"/>
      <c s="38"/>
      <c s="38"/>
      <c s="38"/>
      <c s="15">
        <f t="shared" si="9"/>
        <v>0</v>
      </c>
      <c s="15">
        <f t="shared" si="10"/>
        <v>0</v>
      </c>
      <c r="AI81" s="83"/>
    </row>
    <row r="82" spans="6:35" ht="12" customHeight="1">
      <c r="F82" s="15">
        <f t="shared" si="8"/>
        <v>0</v>
      </c>
      <c s="71">
        <f t="shared" si="11"/>
        <v>0</v>
      </c>
      <c s="72"/>
      <c s="38"/>
      <c s="38"/>
      <c s="38"/>
      <c s="36"/>
      <c s="38"/>
      <c s="38"/>
      <c s="36"/>
      <c s="37"/>
      <c s="36"/>
      <c s="38"/>
      <c s="36"/>
      <c s="36"/>
      <c s="36"/>
      <c s="38"/>
      <c s="38"/>
      <c s="38"/>
      <c s="38"/>
      <c s="38"/>
      <c s="38"/>
      <c s="15">
        <f t="shared" si="9"/>
        <v>0</v>
      </c>
      <c s="15">
        <f t="shared" si="10"/>
        <v>0</v>
      </c>
      <c r="AI82" s="83"/>
    </row>
    <row r="83" spans="6:35" ht="12" customHeight="1">
      <c r="F83" s="15">
        <f t="shared" si="8"/>
        <v>0</v>
      </c>
      <c s="71">
        <f t="shared" si="11"/>
        <v>0</v>
      </c>
      <c s="72"/>
      <c s="38"/>
      <c s="38"/>
      <c s="38"/>
      <c s="36"/>
      <c s="38"/>
      <c s="38"/>
      <c s="36"/>
      <c s="37"/>
      <c s="36"/>
      <c s="38"/>
      <c s="36"/>
      <c s="36"/>
      <c s="36"/>
      <c s="38"/>
      <c s="38"/>
      <c s="38"/>
      <c s="38"/>
      <c s="38"/>
      <c s="38"/>
      <c s="15">
        <f t="shared" si="9"/>
        <v>0</v>
      </c>
      <c s="15">
        <f t="shared" si="10"/>
        <v>0</v>
      </c>
      <c r="AI83" s="83"/>
    </row>
    <row r="84" spans="6:35" ht="12" customHeight="1">
      <c r="F84" s="15">
        <f t="shared" si="8"/>
        <v>0</v>
      </c>
      <c s="71">
        <f t="shared" si="11"/>
        <v>0</v>
      </c>
      <c s="72"/>
      <c s="38"/>
      <c s="38"/>
      <c s="38"/>
      <c s="36"/>
      <c s="38"/>
      <c s="38"/>
      <c s="36"/>
      <c s="37"/>
      <c s="36"/>
      <c s="38"/>
      <c s="36"/>
      <c s="36"/>
      <c s="36"/>
      <c s="38"/>
      <c s="38"/>
      <c s="38"/>
      <c s="38"/>
      <c s="38"/>
      <c s="38"/>
      <c s="15">
        <f t="shared" si="9"/>
        <v>0</v>
      </c>
      <c s="15">
        <f t="shared" si="10"/>
        <v>0</v>
      </c>
      <c r="AI84" s="83"/>
    </row>
    <row r="85" spans="6:35" ht="12" customHeight="1">
      <c r="F85" s="15">
        <f t="shared" si="8"/>
        <v>0</v>
      </c>
      <c s="71">
        <f t="shared" si="11"/>
        <v>0</v>
      </c>
      <c s="72"/>
      <c s="38"/>
      <c s="38"/>
      <c s="38"/>
      <c s="36"/>
      <c s="38"/>
      <c s="38"/>
      <c s="36"/>
      <c s="37"/>
      <c s="36"/>
      <c s="38"/>
      <c s="36"/>
      <c s="36"/>
      <c s="36"/>
      <c s="38"/>
      <c s="38"/>
      <c s="38"/>
      <c s="38"/>
      <c s="38"/>
      <c s="38"/>
      <c s="15">
        <f t="shared" si="9"/>
        <v>0</v>
      </c>
      <c s="15">
        <f t="shared" si="10"/>
        <v>0</v>
      </c>
      <c r="AI85" s="83"/>
    </row>
    <row r="86" spans="6:35" ht="12" customHeight="1">
      <c r="F86" s="15">
        <f t="shared" si="8"/>
        <v>0</v>
      </c>
      <c s="71">
        <f t="shared" si="11"/>
        <v>0</v>
      </c>
      <c s="72"/>
      <c s="38"/>
      <c s="38"/>
      <c s="38"/>
      <c s="36"/>
      <c s="38"/>
      <c s="38"/>
      <c s="36"/>
      <c s="37"/>
      <c s="36"/>
      <c s="38"/>
      <c s="36"/>
      <c s="36"/>
      <c s="36"/>
      <c s="38"/>
      <c s="38"/>
      <c s="38"/>
      <c s="38"/>
      <c s="38"/>
      <c s="38"/>
      <c s="15">
        <f t="shared" si="9"/>
        <v>0</v>
      </c>
      <c s="15">
        <f t="shared" si="10"/>
        <v>0</v>
      </c>
      <c r="AI86" s="83"/>
    </row>
    <row r="87" spans="6:35" ht="12" customHeight="1">
      <c r="F87" s="15">
        <f t="shared" si="8"/>
        <v>0</v>
      </c>
      <c s="71">
        <f t="shared" si="11"/>
        <v>0</v>
      </c>
      <c s="72"/>
      <c s="38"/>
      <c s="38"/>
      <c s="38"/>
      <c s="36"/>
      <c s="38"/>
      <c s="38"/>
      <c s="36"/>
      <c s="37"/>
      <c s="36"/>
      <c s="38"/>
      <c s="36"/>
      <c s="36"/>
      <c s="36"/>
      <c s="38"/>
      <c s="38"/>
      <c s="38"/>
      <c s="38"/>
      <c s="38"/>
      <c s="38"/>
      <c s="15">
        <f t="shared" si="9"/>
        <v>0</v>
      </c>
      <c s="15">
        <f t="shared" si="10"/>
        <v>0</v>
      </c>
      <c r="AI87" s="83"/>
    </row>
    <row r="88" spans="6:35" ht="12" customHeight="1">
      <c r="F88" s="15">
        <f t="shared" si="8"/>
        <v>0</v>
      </c>
      <c s="71">
        <f t="shared" si="11"/>
        <v>0</v>
      </c>
      <c s="72"/>
      <c s="38"/>
      <c s="38"/>
      <c s="38"/>
      <c s="36"/>
      <c s="38"/>
      <c s="38"/>
      <c s="36"/>
      <c s="37"/>
      <c s="36"/>
      <c s="38"/>
      <c s="36"/>
      <c s="36"/>
      <c s="36"/>
      <c s="38"/>
      <c s="38"/>
      <c s="38"/>
      <c s="38"/>
      <c s="38"/>
      <c s="38"/>
      <c s="15">
        <f t="shared" si="9"/>
        <v>0</v>
      </c>
      <c s="15">
        <f t="shared" si="10"/>
        <v>0</v>
      </c>
      <c r="AI88" s="83"/>
    </row>
    <row r="89" spans="6:35" ht="12" customHeight="1">
      <c r="F89" s="15">
        <f t="shared" si="8"/>
        <v>0</v>
      </c>
      <c s="71">
        <f t="shared" si="11"/>
        <v>0</v>
      </c>
      <c s="72"/>
      <c s="38"/>
      <c s="38"/>
      <c s="38"/>
      <c s="36"/>
      <c s="38"/>
      <c s="38"/>
      <c s="36"/>
      <c s="37"/>
      <c s="36"/>
      <c s="38"/>
      <c s="36"/>
      <c s="36"/>
      <c s="36"/>
      <c s="38"/>
      <c s="38"/>
      <c s="38"/>
      <c s="38"/>
      <c s="38"/>
      <c s="38"/>
      <c s="15">
        <f t="shared" si="9"/>
        <v>0</v>
      </c>
      <c s="15">
        <f t="shared" si="10"/>
        <v>0</v>
      </c>
      <c r="AI89" s="83"/>
    </row>
    <row r="90" spans="6:35" ht="12" customHeight="1">
      <c r="F90" s="15">
        <f t="shared" si="8"/>
        <v>0</v>
      </c>
      <c s="71">
        <f t="shared" si="11"/>
        <v>0</v>
      </c>
      <c s="72"/>
      <c s="38"/>
      <c s="38"/>
      <c s="38"/>
      <c s="36"/>
      <c s="38"/>
      <c s="38"/>
      <c s="36"/>
      <c s="37"/>
      <c s="36"/>
      <c s="38"/>
      <c s="36"/>
      <c s="36"/>
      <c s="36"/>
      <c s="38"/>
      <c s="38"/>
      <c s="38"/>
      <c s="38"/>
      <c s="38"/>
      <c s="38"/>
      <c s="15">
        <f t="shared" si="9"/>
        <v>0</v>
      </c>
      <c s="15">
        <f t="shared" si="10"/>
        <v>0</v>
      </c>
      <c r="AI90" s="83"/>
    </row>
    <row r="91" spans="6:35" ht="12" customHeight="1">
      <c r="F91" s="15">
        <f t="shared" si="8"/>
        <v>0</v>
      </c>
      <c s="71">
        <f t="shared" si="11"/>
        <v>0</v>
      </c>
      <c s="72"/>
      <c s="38"/>
      <c s="38"/>
      <c s="38"/>
      <c s="36"/>
      <c s="38"/>
      <c s="38"/>
      <c s="36"/>
      <c s="37"/>
      <c s="36"/>
      <c s="38"/>
      <c s="36"/>
      <c s="36"/>
      <c s="36"/>
      <c s="38"/>
      <c s="38"/>
      <c s="38"/>
      <c s="38"/>
      <c s="38"/>
      <c s="38"/>
      <c s="15">
        <f t="shared" si="9"/>
        <v>0</v>
      </c>
      <c s="15">
        <f t="shared" si="10"/>
        <v>0</v>
      </c>
      <c r="AI91" s="83"/>
    </row>
    <row r="92" spans="6:35" ht="12" customHeight="1">
      <c r="F92" s="15">
        <f t="shared" si="8"/>
        <v>0</v>
      </c>
      <c s="71">
        <f t="shared" si="11"/>
        <v>0</v>
      </c>
      <c s="72"/>
      <c s="38"/>
      <c s="38"/>
      <c s="38"/>
      <c s="36"/>
      <c s="38"/>
      <c s="38"/>
      <c s="36"/>
      <c s="37"/>
      <c s="36"/>
      <c s="38"/>
      <c s="36"/>
      <c s="36"/>
      <c s="36"/>
      <c s="38"/>
      <c s="38"/>
      <c s="38"/>
      <c s="38"/>
      <c s="38"/>
      <c s="38"/>
      <c s="15">
        <f t="shared" si="9"/>
        <v>0</v>
      </c>
      <c s="15">
        <f t="shared" si="10"/>
        <v>0</v>
      </c>
      <c r="AI92" s="83"/>
    </row>
    <row r="93" spans="6:35" ht="12" customHeight="1">
      <c r="F93" s="15">
        <f t="shared" si="8"/>
        <v>0</v>
      </c>
      <c s="71">
        <f t="shared" si="11"/>
        <v>0</v>
      </c>
      <c s="72"/>
      <c s="38"/>
      <c s="38"/>
      <c s="38"/>
      <c s="36"/>
      <c s="38"/>
      <c s="38"/>
      <c s="36"/>
      <c s="37"/>
      <c s="36"/>
      <c s="38"/>
      <c s="36"/>
      <c s="36"/>
      <c s="36"/>
      <c s="38"/>
      <c s="38"/>
      <c s="38"/>
      <c s="38"/>
      <c s="38"/>
      <c s="38"/>
      <c s="15">
        <f t="shared" si="9"/>
        <v>0</v>
      </c>
      <c s="15">
        <f t="shared" si="10"/>
        <v>0</v>
      </c>
      <c r="AI93" s="83"/>
    </row>
    <row r="94" spans="6:35" ht="12" customHeight="1">
      <c r="F94" s="15">
        <f t="shared" si="8"/>
        <v>0</v>
      </c>
      <c s="71">
        <f t="shared" si="11"/>
        <v>0</v>
      </c>
      <c s="72"/>
      <c s="38"/>
      <c s="38"/>
      <c s="38"/>
      <c s="36"/>
      <c s="38"/>
      <c s="38"/>
      <c s="36"/>
      <c s="37"/>
      <c s="36"/>
      <c s="38"/>
      <c s="36"/>
      <c s="36"/>
      <c s="36"/>
      <c s="38"/>
      <c s="38"/>
      <c s="38"/>
      <c s="38"/>
      <c s="38"/>
      <c s="38"/>
      <c s="15">
        <f t="shared" si="9"/>
        <v>0</v>
      </c>
      <c s="15">
        <f t="shared" si="10"/>
        <v>0</v>
      </c>
      <c r="AI94" s="83"/>
    </row>
    <row r="95" spans="6:35" ht="12" customHeight="1">
      <c r="F95" s="15">
        <f t="shared" si="8"/>
        <v>0</v>
      </c>
      <c s="71">
        <f t="shared" si="11"/>
        <v>0</v>
      </c>
      <c s="72"/>
      <c s="38"/>
      <c s="38"/>
      <c s="38"/>
      <c s="36"/>
      <c s="38"/>
      <c s="38"/>
      <c s="36"/>
      <c s="37"/>
      <c s="36"/>
      <c s="38"/>
      <c s="36"/>
      <c s="36"/>
      <c s="36"/>
      <c s="38"/>
      <c s="38"/>
      <c s="38"/>
      <c s="38"/>
      <c s="38"/>
      <c s="38"/>
      <c s="15">
        <f t="shared" si="9"/>
        <v>0</v>
      </c>
      <c s="15">
        <f t="shared" si="10"/>
        <v>0</v>
      </c>
      <c r="AI95" s="83"/>
    </row>
    <row r="96" spans="6:35" ht="12" customHeight="1">
      <c r="F96" s="15">
        <f t="shared" si="8"/>
        <v>0</v>
      </c>
      <c s="71">
        <f t="shared" si="11"/>
        <v>0</v>
      </c>
      <c s="72"/>
      <c s="38"/>
      <c s="38"/>
      <c s="38"/>
      <c s="36"/>
      <c s="38"/>
      <c s="38"/>
      <c s="36"/>
      <c s="37"/>
      <c s="36"/>
      <c s="38"/>
      <c s="36"/>
      <c s="36"/>
      <c s="36"/>
      <c s="38"/>
      <c s="38"/>
      <c s="38"/>
      <c s="38"/>
      <c s="38"/>
      <c s="38"/>
      <c s="15">
        <f t="shared" si="9"/>
        <v>0</v>
      </c>
      <c s="15">
        <f t="shared" si="10"/>
        <v>0</v>
      </c>
      <c r="AI96" s="83"/>
    </row>
    <row r="97" spans="6:35" ht="12" customHeight="1">
      <c r="F97" s="15">
        <f t="shared" si="8"/>
        <v>0</v>
      </c>
      <c s="71">
        <f t="shared" si="11"/>
        <v>0</v>
      </c>
      <c s="72"/>
      <c s="38"/>
      <c s="38"/>
      <c s="38"/>
      <c s="36"/>
      <c s="38"/>
      <c s="38"/>
      <c s="36"/>
      <c s="37"/>
      <c s="36"/>
      <c s="38"/>
      <c s="36"/>
      <c s="36"/>
      <c s="36"/>
      <c s="38"/>
      <c s="38"/>
      <c s="38"/>
      <c s="38"/>
      <c s="38"/>
      <c s="38"/>
      <c s="15">
        <f t="shared" si="9"/>
        <v>0</v>
      </c>
      <c s="15">
        <f t="shared" si="10"/>
        <v>0</v>
      </c>
      <c r="AI97" s="83"/>
    </row>
    <row r="98" spans="6:35" ht="12" customHeight="1">
      <c r="F98" s="15">
        <f t="shared" si="8"/>
        <v>0</v>
      </c>
      <c s="71">
        <f t="shared" si="11"/>
        <v>0</v>
      </c>
      <c s="72"/>
      <c s="38"/>
      <c s="38"/>
      <c s="38"/>
      <c s="36"/>
      <c s="38"/>
      <c s="38"/>
      <c s="36"/>
      <c s="37"/>
      <c s="36"/>
      <c s="38"/>
      <c s="36"/>
      <c s="36"/>
      <c s="36"/>
      <c s="38"/>
      <c s="38"/>
      <c s="38"/>
      <c s="38"/>
      <c s="38"/>
      <c s="38"/>
      <c s="15">
        <f t="shared" si="9"/>
        <v>0</v>
      </c>
      <c s="15">
        <f t="shared" si="10"/>
        <v>0</v>
      </c>
      <c r="AI98" s="83"/>
    </row>
    <row r="99" spans="6:35" ht="12" customHeight="1">
      <c r="F99" s="15">
        <f t="shared" si="8"/>
        <v>0</v>
      </c>
      <c s="71">
        <f t="shared" si="11"/>
        <v>0</v>
      </c>
      <c s="72"/>
      <c s="38"/>
      <c s="38"/>
      <c s="38"/>
      <c s="36"/>
      <c s="38"/>
      <c s="38"/>
      <c s="36"/>
      <c s="37"/>
      <c s="36"/>
      <c s="38"/>
      <c s="36"/>
      <c s="36"/>
      <c s="36"/>
      <c s="38"/>
      <c s="38"/>
      <c s="38"/>
      <c s="38"/>
      <c s="38"/>
      <c s="38"/>
      <c s="15">
        <f t="shared" si="9"/>
        <v>0</v>
      </c>
      <c s="15">
        <f t="shared" si="10"/>
        <v>0</v>
      </c>
      <c r="AI99" s="83"/>
    </row>
    <row r="100" spans="6:35" ht="12" customHeight="1">
      <c r="F100" s="15">
        <f t="shared" si="8"/>
        <v>0</v>
      </c>
      <c s="71">
        <f t="shared" si="11"/>
        <v>0</v>
      </c>
      <c s="72"/>
      <c s="38"/>
      <c s="38"/>
      <c s="38"/>
      <c s="36"/>
      <c s="38"/>
      <c s="38"/>
      <c s="36"/>
      <c s="37"/>
      <c s="36"/>
      <c s="38"/>
      <c s="36"/>
      <c s="36"/>
      <c s="36"/>
      <c s="38"/>
      <c s="38"/>
      <c s="38"/>
      <c s="38"/>
      <c s="38"/>
      <c s="38"/>
      <c s="15">
        <f t="shared" si="9"/>
        <v>0</v>
      </c>
      <c s="15">
        <f t="shared" si="10"/>
        <v>0</v>
      </c>
      <c r="AI100" s="83"/>
    </row>
    <row r="101" spans="6:35" ht="12" customHeight="1">
      <c r="F101" s="15">
        <f t="shared" si="8"/>
        <v>0</v>
      </c>
      <c s="71">
        <f t="shared" si="11"/>
        <v>0</v>
      </c>
      <c s="72"/>
      <c s="38"/>
      <c s="38"/>
      <c s="38"/>
      <c s="36"/>
      <c s="38"/>
      <c s="38"/>
      <c s="36"/>
      <c s="37"/>
      <c s="36"/>
      <c s="38"/>
      <c s="36"/>
      <c s="36"/>
      <c s="36"/>
      <c s="38"/>
      <c s="38"/>
      <c s="38"/>
      <c s="38"/>
      <c s="38"/>
      <c s="38"/>
      <c s="15">
        <f t="shared" si="9"/>
        <v>0</v>
      </c>
      <c s="15">
        <f t="shared" si="10"/>
        <v>0</v>
      </c>
      <c r="AI101" s="83"/>
    </row>
    <row r="102" spans="6:35" ht="12" customHeight="1">
      <c r="F102" s="15">
        <f t="shared" si="8"/>
        <v>0</v>
      </c>
      <c s="71">
        <f t="shared" si="11"/>
        <v>0</v>
      </c>
      <c s="72"/>
      <c s="38"/>
      <c s="38"/>
      <c s="38"/>
      <c s="36"/>
      <c s="38"/>
      <c s="38"/>
      <c s="36"/>
      <c s="37"/>
      <c s="36"/>
      <c s="38"/>
      <c s="36"/>
      <c s="36"/>
      <c s="36"/>
      <c s="38"/>
      <c s="38"/>
      <c s="38"/>
      <c s="38"/>
      <c s="38"/>
      <c s="38"/>
      <c s="15">
        <f t="shared" si="9"/>
        <v>0</v>
      </c>
      <c s="15">
        <f t="shared" si="10"/>
        <v>0</v>
      </c>
      <c r="AI102" s="83"/>
    </row>
    <row r="103" spans="6:35" ht="12" customHeight="1">
      <c r="F103" s="15">
        <f t="shared" si="8"/>
        <v>0</v>
      </c>
      <c s="71">
        <f t="shared" si="11"/>
        <v>0</v>
      </c>
      <c s="72"/>
      <c s="38"/>
      <c s="38"/>
      <c s="38"/>
      <c s="36"/>
      <c s="38"/>
      <c s="38"/>
      <c s="36"/>
      <c s="37"/>
      <c s="36"/>
      <c s="38"/>
      <c s="36"/>
      <c s="36"/>
      <c s="36"/>
      <c s="38"/>
      <c s="38"/>
      <c s="38"/>
      <c s="38"/>
      <c s="38"/>
      <c s="38"/>
      <c s="15">
        <f t="shared" si="9"/>
        <v>0</v>
      </c>
      <c s="15">
        <f t="shared" si="10"/>
        <v>0</v>
      </c>
      <c r="AI103" s="83"/>
    </row>
    <row r="104" spans="6:35" ht="12" customHeight="1">
      <c r="F104" s="15">
        <f t="shared" si="8"/>
        <v>0</v>
      </c>
      <c s="71">
        <f t="shared" si="11"/>
        <v>0</v>
      </c>
      <c s="72"/>
      <c s="38"/>
      <c s="38"/>
      <c s="38"/>
      <c s="36"/>
      <c s="38"/>
      <c s="38"/>
      <c s="36"/>
      <c s="37"/>
      <c s="36"/>
      <c s="38"/>
      <c s="36"/>
      <c s="36"/>
      <c s="36"/>
      <c s="38"/>
      <c s="38"/>
      <c s="38"/>
      <c s="38"/>
      <c s="38"/>
      <c s="38"/>
      <c s="15">
        <f t="shared" si="9"/>
        <v>0</v>
      </c>
      <c s="15">
        <f t="shared" si="10"/>
        <v>0</v>
      </c>
      <c r="AI104" s="83"/>
    </row>
    <row r="105" spans="6:35" ht="12" customHeight="1">
      <c r="F105" s="15">
        <f t="shared" si="8"/>
        <v>0</v>
      </c>
      <c s="71">
        <f t="shared" si="11"/>
        <v>0</v>
      </c>
      <c s="72"/>
      <c s="38"/>
      <c s="38"/>
      <c s="38"/>
      <c s="36"/>
      <c s="38"/>
      <c s="38"/>
      <c s="36"/>
      <c s="37"/>
      <c s="36"/>
      <c s="38"/>
      <c s="36"/>
      <c s="36"/>
      <c s="36"/>
      <c s="38"/>
      <c s="38"/>
      <c s="38"/>
      <c s="38"/>
      <c s="38"/>
      <c s="38"/>
      <c s="15">
        <f t="shared" si="9"/>
        <v>0</v>
      </c>
      <c s="15">
        <f t="shared" si="10"/>
        <v>0</v>
      </c>
      <c r="AI105" s="83"/>
    </row>
    <row r="106" spans="6:35" ht="12" customHeight="1">
      <c r="F106" s="15">
        <f t="shared" si="8"/>
        <v>0</v>
      </c>
      <c s="71">
        <f t="shared" si="11"/>
        <v>0</v>
      </c>
      <c s="72"/>
      <c s="38"/>
      <c s="38"/>
      <c s="38"/>
      <c s="36"/>
      <c s="38"/>
      <c s="38"/>
      <c s="36"/>
      <c s="37"/>
      <c s="36"/>
      <c s="38"/>
      <c s="36"/>
      <c s="36"/>
      <c s="36"/>
      <c s="38"/>
      <c s="38"/>
      <c s="38"/>
      <c s="38"/>
      <c s="38"/>
      <c s="38"/>
      <c s="15">
        <f t="shared" si="9"/>
        <v>0</v>
      </c>
      <c s="15">
        <f t="shared" si="10"/>
        <v>0</v>
      </c>
      <c r="AI106" s="83"/>
    </row>
    <row r="107" spans="6:35" ht="12" customHeight="1">
      <c r="F107" s="15">
        <f t="shared" si="8"/>
        <v>0</v>
      </c>
      <c s="71">
        <f t="shared" si="11"/>
        <v>0</v>
      </c>
      <c s="72"/>
      <c s="38"/>
      <c s="38"/>
      <c s="38"/>
      <c s="36"/>
      <c s="38"/>
      <c s="38"/>
      <c s="36"/>
      <c s="37"/>
      <c s="36"/>
      <c s="38"/>
      <c s="36"/>
      <c s="36"/>
      <c s="36"/>
      <c s="38"/>
      <c s="38"/>
      <c s="38"/>
      <c s="38"/>
      <c s="38"/>
      <c s="38"/>
      <c s="15">
        <f t="shared" si="9"/>
        <v>0</v>
      </c>
      <c s="15">
        <f t="shared" si="10"/>
        <v>0</v>
      </c>
      <c r="AI107" s="83"/>
    </row>
    <row r="108" spans="6:35" ht="12" customHeight="1">
      <c r="F108" s="15">
        <f t="shared" si="8"/>
        <v>0</v>
      </c>
      <c s="71">
        <f t="shared" si="11"/>
        <v>0</v>
      </c>
      <c s="72"/>
      <c s="38"/>
      <c s="38"/>
      <c s="38"/>
      <c s="36"/>
      <c s="38"/>
      <c s="38"/>
      <c s="36"/>
      <c s="37"/>
      <c s="36"/>
      <c s="38"/>
      <c s="36"/>
      <c s="36"/>
      <c s="36"/>
      <c s="38"/>
      <c s="38"/>
      <c s="38"/>
      <c s="38"/>
      <c s="38"/>
      <c s="38"/>
      <c s="15">
        <f t="shared" si="9"/>
        <v>0</v>
      </c>
      <c s="15">
        <f t="shared" si="10"/>
        <v>0</v>
      </c>
      <c r="AI108" s="83"/>
    </row>
    <row r="109" spans="6:35" ht="12" customHeight="1">
      <c r="F109" s="15">
        <f t="shared" si="8"/>
        <v>0</v>
      </c>
      <c s="71">
        <f t="shared" si="11"/>
        <v>0</v>
      </c>
      <c s="72"/>
      <c s="38"/>
      <c s="38"/>
      <c s="38"/>
      <c s="36"/>
      <c s="38"/>
      <c s="38"/>
      <c s="36"/>
      <c s="37"/>
      <c s="36"/>
      <c s="38"/>
      <c s="36"/>
      <c s="36"/>
      <c s="36"/>
      <c s="38"/>
      <c s="38"/>
      <c s="38"/>
      <c s="38"/>
      <c s="38"/>
      <c s="38"/>
      <c s="15">
        <f t="shared" si="9"/>
        <v>0</v>
      </c>
      <c s="15">
        <f t="shared" si="10"/>
        <v>0</v>
      </c>
      <c r="AI109" s="83"/>
    </row>
    <row r="110" spans="6:35" ht="12" customHeight="1">
      <c r="F110" s="15">
        <f t="shared" si="8"/>
        <v>0</v>
      </c>
      <c s="71">
        <f t="shared" si="11"/>
        <v>0</v>
      </c>
      <c s="72"/>
      <c s="38"/>
      <c s="38"/>
      <c s="38"/>
      <c s="36"/>
      <c s="38"/>
      <c s="38"/>
      <c s="36"/>
      <c s="37"/>
      <c s="36"/>
      <c s="38"/>
      <c s="36"/>
      <c s="36"/>
      <c s="36"/>
      <c s="38"/>
      <c s="38"/>
      <c s="38"/>
      <c s="38"/>
      <c s="38"/>
      <c s="38"/>
      <c s="15">
        <f t="shared" si="9"/>
        <v>0</v>
      </c>
      <c s="15">
        <f t="shared" si="10"/>
        <v>0</v>
      </c>
      <c r="AI110" s="83"/>
    </row>
    <row r="111" spans="6:35" ht="12" customHeight="1">
      <c r="F111" s="15">
        <f t="shared" si="8"/>
        <v>0</v>
      </c>
      <c s="71">
        <f t="shared" si="11"/>
        <v>0</v>
      </c>
      <c s="72"/>
      <c s="38"/>
      <c s="38"/>
      <c s="38"/>
      <c s="36"/>
      <c s="38"/>
      <c s="38"/>
      <c s="36"/>
      <c s="37"/>
      <c s="36"/>
      <c s="38"/>
      <c s="36"/>
      <c s="36"/>
      <c s="36"/>
      <c s="38"/>
      <c s="38"/>
      <c s="38"/>
      <c s="38"/>
      <c s="38"/>
      <c s="38"/>
      <c s="15">
        <f t="shared" si="9"/>
        <v>0</v>
      </c>
      <c s="15">
        <f t="shared" si="10"/>
        <v>0</v>
      </c>
      <c r="AI111" s="83"/>
    </row>
    <row r="112" spans="6:35" ht="12" customHeight="1">
      <c r="F112" s="15">
        <f t="shared" si="8"/>
        <v>0</v>
      </c>
      <c s="71">
        <f t="shared" si="11"/>
        <v>0</v>
      </c>
      <c s="72"/>
      <c s="38"/>
      <c s="38"/>
      <c s="38"/>
      <c s="36"/>
      <c s="38"/>
      <c s="38"/>
      <c s="36"/>
      <c s="37"/>
      <c s="36"/>
      <c s="38"/>
      <c s="36"/>
      <c s="36"/>
      <c s="36"/>
      <c s="38"/>
      <c s="38"/>
      <c s="38"/>
      <c s="38"/>
      <c s="38"/>
      <c s="38"/>
      <c s="15">
        <f t="shared" si="9"/>
        <v>0</v>
      </c>
      <c s="15">
        <f t="shared" si="10"/>
        <v>0</v>
      </c>
      <c r="AI112" s="83"/>
    </row>
    <row r="113" spans="6:35" ht="12" customHeight="1">
      <c r="F113" s="15">
        <f t="shared" si="8"/>
        <v>0</v>
      </c>
      <c s="71">
        <f t="shared" si="11"/>
        <v>0</v>
      </c>
      <c s="72"/>
      <c s="38"/>
      <c s="38"/>
      <c s="38"/>
      <c s="36"/>
      <c s="38"/>
      <c s="38"/>
      <c s="36"/>
      <c s="37"/>
      <c s="36"/>
      <c s="38"/>
      <c s="36"/>
      <c s="36"/>
      <c s="36"/>
      <c s="38"/>
      <c s="38"/>
      <c s="38"/>
      <c s="38"/>
      <c s="38"/>
      <c s="38"/>
      <c s="15">
        <f t="shared" si="9"/>
        <v>0</v>
      </c>
      <c s="15">
        <f t="shared" si="10"/>
        <v>0</v>
      </c>
      <c r="AI113" s="83"/>
    </row>
    <row r="114" spans="6:35" ht="12" customHeight="1">
      <c r="F114" s="15">
        <f t="shared" si="8"/>
        <v>0</v>
      </c>
      <c s="71">
        <f t="shared" si="11"/>
        <v>0</v>
      </c>
      <c s="72"/>
      <c s="38"/>
      <c s="38"/>
      <c s="38"/>
      <c s="36"/>
      <c s="38"/>
      <c s="38"/>
      <c s="36"/>
      <c s="37"/>
      <c s="36"/>
      <c s="38"/>
      <c s="36"/>
      <c s="36"/>
      <c s="36"/>
      <c s="38"/>
      <c s="38"/>
      <c s="38"/>
      <c s="38"/>
      <c s="38"/>
      <c s="38"/>
      <c s="15">
        <f t="shared" si="9"/>
        <v>0</v>
      </c>
      <c s="15">
        <f t="shared" si="10"/>
        <v>0</v>
      </c>
      <c r="AI114" s="83"/>
    </row>
    <row r="115" spans="6:35" ht="12" customHeight="1">
      <c r="F115" s="15">
        <f t="shared" si="8"/>
        <v>0</v>
      </c>
      <c s="71">
        <f t="shared" si="11"/>
        <v>0</v>
      </c>
      <c s="72"/>
      <c s="38"/>
      <c s="38"/>
      <c s="38"/>
      <c s="36"/>
      <c s="38"/>
      <c s="38"/>
      <c s="36"/>
      <c s="37"/>
      <c s="36"/>
      <c s="38"/>
      <c s="36"/>
      <c s="36"/>
      <c s="36"/>
      <c s="38"/>
      <c s="38"/>
      <c s="38"/>
      <c s="38"/>
      <c s="38"/>
      <c s="38"/>
      <c s="15">
        <f t="shared" si="9"/>
        <v>0</v>
      </c>
      <c s="15">
        <f t="shared" si="10"/>
        <v>0</v>
      </c>
      <c r="AI115" s="83"/>
    </row>
    <row r="116" spans="6:35" ht="12" customHeight="1">
      <c r="F116" s="15">
        <f t="shared" si="8"/>
        <v>0</v>
      </c>
      <c s="71">
        <f t="shared" si="11"/>
        <v>0</v>
      </c>
      <c s="72"/>
      <c s="38"/>
      <c s="38"/>
      <c s="38"/>
      <c s="36"/>
      <c s="38"/>
      <c s="38"/>
      <c s="36"/>
      <c s="37"/>
      <c s="36"/>
      <c s="38"/>
      <c s="36"/>
      <c s="36"/>
      <c s="36"/>
      <c s="38"/>
      <c s="38"/>
      <c s="38"/>
      <c s="38"/>
      <c s="38"/>
      <c s="38"/>
      <c s="15">
        <f t="shared" si="9"/>
        <v>0</v>
      </c>
      <c s="15">
        <f t="shared" si="10"/>
        <v>0</v>
      </c>
      <c r="AI116" s="83"/>
    </row>
    <row r="117" spans="6:35" ht="12" customHeight="1">
      <c r="F117" s="15">
        <f t="shared" si="8"/>
        <v>0</v>
      </c>
      <c s="71">
        <f t="shared" si="11"/>
        <v>0</v>
      </c>
      <c s="72"/>
      <c s="38"/>
      <c s="38"/>
      <c s="38"/>
      <c s="36"/>
      <c s="38"/>
      <c s="38"/>
      <c s="36"/>
      <c s="37"/>
      <c s="36"/>
      <c s="38"/>
      <c s="36"/>
      <c s="36"/>
      <c s="36"/>
      <c s="38"/>
      <c s="38"/>
      <c s="38"/>
      <c s="38"/>
      <c s="38"/>
      <c s="38"/>
      <c s="15">
        <f t="shared" si="9"/>
        <v>0</v>
      </c>
      <c s="15">
        <f t="shared" si="10"/>
        <v>0</v>
      </c>
      <c r="AI117" s="83"/>
    </row>
    <row r="118" spans="6:35" ht="12" customHeight="1">
      <c r="F118" s="15">
        <f t="shared" si="8"/>
        <v>0</v>
      </c>
      <c s="71">
        <f t="shared" si="11"/>
        <v>0</v>
      </c>
      <c s="72"/>
      <c s="38"/>
      <c s="38"/>
      <c s="38"/>
      <c s="36"/>
      <c s="38"/>
      <c s="38"/>
      <c s="36"/>
      <c s="37"/>
      <c s="36"/>
      <c s="38"/>
      <c s="36"/>
      <c s="36"/>
      <c s="36"/>
      <c s="38"/>
      <c s="38"/>
      <c s="38"/>
      <c s="38"/>
      <c s="38"/>
      <c s="38"/>
      <c s="15">
        <f t="shared" si="9"/>
        <v>0</v>
      </c>
      <c s="15">
        <f t="shared" si="10"/>
        <v>0</v>
      </c>
      <c r="AI118" s="83"/>
    </row>
    <row r="119" spans="6:35" ht="12" customHeight="1">
      <c r="F119" s="15">
        <f t="shared" si="8"/>
        <v>0</v>
      </c>
      <c s="71">
        <f t="shared" si="11"/>
        <v>0</v>
      </c>
      <c s="72"/>
      <c s="38"/>
      <c s="38"/>
      <c s="38"/>
      <c s="36"/>
      <c s="38"/>
      <c s="38"/>
      <c s="36"/>
      <c s="37"/>
      <c s="36"/>
      <c s="38"/>
      <c s="36"/>
      <c s="36"/>
      <c s="36"/>
      <c s="38"/>
      <c s="38"/>
      <c s="38"/>
      <c s="38"/>
      <c s="38"/>
      <c s="38"/>
      <c s="15">
        <f t="shared" si="9"/>
        <v>0</v>
      </c>
      <c s="15">
        <f t="shared" si="10"/>
        <v>0</v>
      </c>
      <c r="AI119" s="83"/>
    </row>
    <row r="120" spans="6:35" ht="12" customHeight="1">
      <c r="F120" s="15">
        <f t="shared" si="8"/>
        <v>0</v>
      </c>
      <c s="71">
        <f t="shared" si="11"/>
        <v>0</v>
      </c>
      <c s="72"/>
      <c s="38"/>
      <c s="38"/>
      <c s="38"/>
      <c s="36"/>
      <c s="38"/>
      <c s="38"/>
      <c s="36"/>
      <c s="37"/>
      <c s="36"/>
      <c s="38"/>
      <c s="36"/>
      <c s="36"/>
      <c s="36"/>
      <c s="38"/>
      <c s="38"/>
      <c s="38"/>
      <c s="38"/>
      <c s="38"/>
      <c s="38"/>
      <c s="15">
        <f t="shared" si="9"/>
        <v>0</v>
      </c>
      <c s="15">
        <f t="shared" si="10"/>
        <v>0</v>
      </c>
      <c r="AI120" s="83"/>
    </row>
    <row r="121" spans="6:35" ht="12" customHeight="1">
      <c r="F121" s="15">
        <f t="shared" si="8"/>
        <v>0</v>
      </c>
      <c s="71">
        <f t="shared" si="11"/>
        <v>0</v>
      </c>
      <c s="72"/>
      <c s="38"/>
      <c s="38"/>
      <c s="38"/>
      <c s="36"/>
      <c s="38"/>
      <c s="38"/>
      <c s="36"/>
      <c s="37"/>
      <c s="36"/>
      <c s="38"/>
      <c s="36"/>
      <c s="36"/>
      <c s="36"/>
      <c s="38"/>
      <c s="38"/>
      <c s="38"/>
      <c s="38"/>
      <c s="38"/>
      <c s="38"/>
      <c s="15">
        <f t="shared" si="9"/>
        <v>0</v>
      </c>
      <c s="15">
        <f t="shared" si="10"/>
        <v>0</v>
      </c>
      <c r="AI121" s="83"/>
    </row>
    <row r="122" spans="6:35" ht="12" customHeight="1">
      <c r="F122" s="15">
        <f t="shared" si="8"/>
        <v>0</v>
      </c>
      <c s="71">
        <f t="shared" si="11"/>
        <v>0</v>
      </c>
      <c s="72"/>
      <c s="38"/>
      <c s="38"/>
      <c s="38"/>
      <c s="36"/>
      <c s="38"/>
      <c s="38"/>
      <c s="36"/>
      <c s="37"/>
      <c s="36"/>
      <c s="38"/>
      <c s="36"/>
      <c s="36"/>
      <c s="36"/>
      <c s="38"/>
      <c s="38"/>
      <c s="38"/>
      <c s="38"/>
      <c s="38"/>
      <c s="38"/>
      <c s="15">
        <f t="shared" si="9"/>
        <v>0</v>
      </c>
      <c s="15">
        <f t="shared" si="10"/>
        <v>0</v>
      </c>
      <c r="AI122" s="83"/>
    </row>
    <row r="123" spans="6:35" ht="12" customHeight="1">
      <c r="F123" s="15">
        <f t="shared" si="8"/>
        <v>0</v>
      </c>
      <c s="71">
        <f t="shared" si="11"/>
        <v>0</v>
      </c>
      <c s="72"/>
      <c s="38"/>
      <c s="38"/>
      <c s="38"/>
      <c s="36"/>
      <c s="38"/>
      <c s="38"/>
      <c s="36"/>
      <c s="37"/>
      <c s="36"/>
      <c s="38"/>
      <c s="36"/>
      <c s="36"/>
      <c s="36"/>
      <c s="38"/>
      <c s="38"/>
      <c s="38"/>
      <c s="38"/>
      <c s="38"/>
      <c s="38"/>
      <c s="15">
        <f t="shared" si="9"/>
        <v>0</v>
      </c>
      <c s="15">
        <f t="shared" si="10"/>
        <v>0</v>
      </c>
      <c r="AI123" s="83"/>
    </row>
    <row r="124" spans="6:35" ht="12" customHeight="1">
      <c r="F124" s="15">
        <f t="shared" si="8"/>
        <v>0</v>
      </c>
      <c s="71">
        <f t="shared" si="11"/>
        <v>0</v>
      </c>
      <c s="72"/>
      <c s="38"/>
      <c s="38"/>
      <c s="38"/>
      <c s="36"/>
      <c s="38"/>
      <c s="38"/>
      <c s="36"/>
      <c s="37"/>
      <c s="36"/>
      <c s="38"/>
      <c s="36"/>
      <c s="36"/>
      <c s="36"/>
      <c s="38"/>
      <c s="38"/>
      <c s="38"/>
      <c s="38"/>
      <c s="38"/>
      <c s="38"/>
      <c s="15">
        <f t="shared" si="9"/>
        <v>0</v>
      </c>
      <c s="15">
        <f t="shared" si="10"/>
        <v>0</v>
      </c>
      <c r="AI124" s="83"/>
    </row>
    <row r="125" spans="6:35" ht="12" customHeight="1">
      <c r="F125" s="15">
        <f t="shared" si="8"/>
        <v>0</v>
      </c>
      <c s="71">
        <f t="shared" si="11"/>
        <v>0</v>
      </c>
      <c s="72"/>
      <c s="38"/>
      <c s="38"/>
      <c s="38"/>
      <c s="36"/>
      <c s="38"/>
      <c s="38"/>
      <c s="36"/>
      <c s="37"/>
      <c s="36"/>
      <c s="38"/>
      <c s="36"/>
      <c s="36"/>
      <c s="36"/>
      <c s="38"/>
      <c s="38"/>
      <c s="38"/>
      <c s="38"/>
      <c s="38"/>
      <c s="38"/>
      <c s="15">
        <f t="shared" si="9"/>
        <v>0</v>
      </c>
      <c s="15">
        <f t="shared" si="10"/>
        <v>0</v>
      </c>
      <c r="AI125" s="83"/>
    </row>
    <row r="126" spans="6:35" ht="12" customHeight="1">
      <c r="F126" s="15">
        <f t="shared" si="8"/>
        <v>0</v>
      </c>
      <c s="71">
        <f t="shared" si="11"/>
        <v>0</v>
      </c>
      <c s="72"/>
      <c s="38"/>
      <c s="38"/>
      <c s="38"/>
      <c s="36"/>
      <c s="38"/>
      <c s="38"/>
      <c s="36"/>
      <c s="37"/>
      <c s="36"/>
      <c s="38"/>
      <c s="36"/>
      <c s="36"/>
      <c s="36"/>
      <c s="38"/>
      <c s="38"/>
      <c s="38"/>
      <c s="38"/>
      <c s="38"/>
      <c s="38"/>
      <c s="15">
        <f t="shared" si="9"/>
        <v>0</v>
      </c>
      <c s="15">
        <f t="shared" si="10"/>
        <v>0</v>
      </c>
      <c r="AI126" s="83"/>
    </row>
    <row r="127" spans="6:35" ht="12" customHeight="1">
      <c r="F127" s="15">
        <f t="shared" si="8"/>
        <v>0</v>
      </c>
      <c s="71">
        <f t="shared" si="11"/>
        <v>0</v>
      </c>
      <c s="72"/>
      <c s="38"/>
      <c s="38"/>
      <c s="38"/>
      <c s="36"/>
      <c s="38"/>
      <c s="38"/>
      <c s="36"/>
      <c s="37"/>
      <c s="36"/>
      <c s="38"/>
      <c s="36"/>
      <c s="36"/>
      <c s="36"/>
      <c s="38"/>
      <c s="38"/>
      <c s="38"/>
      <c s="38"/>
      <c s="38"/>
      <c s="38"/>
      <c s="15">
        <f t="shared" si="9"/>
        <v>0</v>
      </c>
      <c s="15">
        <f t="shared" si="10"/>
        <v>0</v>
      </c>
      <c r="AI127" s="83"/>
    </row>
    <row r="128" spans="6:35" ht="12" customHeight="1">
      <c r="F128" s="15">
        <f t="shared" si="8"/>
        <v>0</v>
      </c>
      <c s="71">
        <f t="shared" si="11"/>
        <v>0</v>
      </c>
      <c s="72"/>
      <c s="38"/>
      <c s="38"/>
      <c s="38"/>
      <c s="36"/>
      <c s="38"/>
      <c s="38"/>
      <c s="36"/>
      <c s="37"/>
      <c s="36"/>
      <c s="38"/>
      <c s="36"/>
      <c s="36"/>
      <c s="36"/>
      <c s="38"/>
      <c s="38"/>
      <c s="38"/>
      <c s="38"/>
      <c s="38"/>
      <c s="38"/>
      <c s="15">
        <f t="shared" si="9"/>
        <v>0</v>
      </c>
      <c s="15">
        <f t="shared" si="10"/>
        <v>0</v>
      </c>
      <c r="AI128" s="83"/>
    </row>
    <row r="129" spans="6:35" ht="12" customHeight="1">
      <c r="F129" s="15">
        <f t="shared" si="8"/>
        <v>0</v>
      </c>
      <c s="71">
        <f t="shared" si="11"/>
        <v>0</v>
      </c>
      <c s="72"/>
      <c s="38"/>
      <c s="38"/>
      <c s="38"/>
      <c s="36"/>
      <c s="38"/>
      <c s="38"/>
      <c s="36"/>
      <c s="37"/>
      <c s="36"/>
      <c s="38"/>
      <c s="36"/>
      <c s="36"/>
      <c s="36"/>
      <c s="38"/>
      <c s="38"/>
      <c s="38"/>
      <c s="38"/>
      <c s="38"/>
      <c s="38"/>
      <c s="15">
        <f t="shared" si="9"/>
        <v>0</v>
      </c>
      <c s="15">
        <f t="shared" si="10"/>
        <v>0</v>
      </c>
      <c r="AI129" s="83"/>
    </row>
    <row r="130" spans="6:35" ht="12" customHeight="1">
      <c r="F130" s="15">
        <f t="shared" si="8"/>
        <v>0</v>
      </c>
      <c s="71">
        <f t="shared" si="11"/>
        <v>0</v>
      </c>
      <c s="72"/>
      <c s="38"/>
      <c s="38"/>
      <c s="38"/>
      <c s="36"/>
      <c s="38"/>
      <c s="38"/>
      <c s="36"/>
      <c s="37"/>
      <c s="36"/>
      <c s="38"/>
      <c s="36"/>
      <c s="36"/>
      <c s="36"/>
      <c s="38"/>
      <c s="38"/>
      <c s="38"/>
      <c s="38"/>
      <c s="38"/>
      <c s="38"/>
      <c s="15">
        <f t="shared" si="9"/>
        <v>0</v>
      </c>
      <c s="15">
        <f t="shared" si="10"/>
        <v>0</v>
      </c>
      <c r="AI130" s="83"/>
    </row>
    <row r="131" spans="6:35" ht="12" customHeight="1">
      <c r="F131" s="15">
        <f t="shared" si="8"/>
        <v>0</v>
      </c>
      <c s="71">
        <f t="shared" si="11"/>
        <v>0</v>
      </c>
      <c s="72"/>
      <c s="38"/>
      <c s="38"/>
      <c s="38"/>
      <c s="36"/>
      <c s="38"/>
      <c s="38"/>
      <c s="36"/>
      <c s="37"/>
      <c s="36"/>
      <c s="38"/>
      <c s="36"/>
      <c s="36"/>
      <c s="36"/>
      <c s="38"/>
      <c s="38"/>
      <c s="38"/>
      <c s="38"/>
      <c s="38"/>
      <c s="38"/>
      <c s="15">
        <f t="shared" si="9"/>
        <v>0</v>
      </c>
      <c s="15">
        <f t="shared" si="10"/>
        <v>0</v>
      </c>
      <c r="AI131" s="83"/>
    </row>
    <row r="132" spans="6:35" ht="12" customHeight="1">
      <c r="F132" s="15">
        <f t="shared" si="8"/>
        <v>0</v>
      </c>
      <c s="71">
        <f t="shared" si="11"/>
        <v>0</v>
      </c>
      <c s="72"/>
      <c s="38"/>
      <c s="38"/>
      <c s="38"/>
      <c s="36"/>
      <c s="38"/>
      <c s="38"/>
      <c s="36"/>
      <c s="37"/>
      <c s="36"/>
      <c s="38"/>
      <c s="36"/>
      <c s="36"/>
      <c s="36"/>
      <c s="38"/>
      <c s="38"/>
      <c s="38"/>
      <c s="38"/>
      <c s="38"/>
      <c s="38"/>
      <c s="15">
        <f t="shared" si="9"/>
        <v>0</v>
      </c>
      <c s="15">
        <f t="shared" si="10"/>
        <v>0</v>
      </c>
      <c r="AI132" s="83"/>
    </row>
    <row r="133" spans="6:35" ht="12" customHeight="1">
      <c r="F133" s="15">
        <f t="shared" si="8"/>
        <v>0</v>
      </c>
      <c s="71">
        <f t="shared" si="11"/>
        <v>0</v>
      </c>
      <c s="72"/>
      <c s="38"/>
      <c s="38"/>
      <c s="38"/>
      <c s="36"/>
      <c s="38"/>
      <c s="38"/>
      <c s="36"/>
      <c s="37"/>
      <c s="36"/>
      <c s="38"/>
      <c s="36"/>
      <c s="36"/>
      <c s="36"/>
      <c s="38"/>
      <c s="38"/>
      <c s="38"/>
      <c s="38"/>
      <c s="38"/>
      <c s="38"/>
      <c s="15">
        <f t="shared" si="9"/>
        <v>0</v>
      </c>
      <c s="15">
        <f t="shared" si="10"/>
        <v>0</v>
      </c>
      <c r="AI133" s="83"/>
    </row>
    <row r="134" spans="6:35" ht="12" customHeight="1">
      <c r="F134" s="15">
        <f t="shared" si="8"/>
        <v>0</v>
      </c>
      <c s="71">
        <f t="shared" si="11"/>
        <v>0</v>
      </c>
      <c s="72"/>
      <c s="38"/>
      <c s="38"/>
      <c s="38"/>
      <c s="36"/>
      <c s="38"/>
      <c s="38"/>
      <c s="36"/>
      <c s="37"/>
      <c s="36"/>
      <c s="38"/>
      <c s="36"/>
      <c s="36"/>
      <c s="36"/>
      <c s="38"/>
      <c s="38"/>
      <c s="38"/>
      <c s="38"/>
      <c s="38"/>
      <c s="38"/>
      <c s="15">
        <f t="shared" si="9"/>
        <v>0</v>
      </c>
      <c s="15">
        <f t="shared" si="10"/>
        <v>0</v>
      </c>
      <c r="AI134" s="83"/>
    </row>
    <row r="135" spans="6:35" ht="12" customHeight="1">
      <c r="F135" s="15">
        <f t="shared" si="8"/>
        <v>0</v>
      </c>
      <c s="71">
        <f t="shared" si="11"/>
        <v>0</v>
      </c>
      <c s="72"/>
      <c s="38"/>
      <c s="38"/>
      <c s="38"/>
      <c s="36"/>
      <c s="38"/>
      <c s="38"/>
      <c s="36"/>
      <c s="37"/>
      <c s="36"/>
      <c s="38"/>
      <c s="36"/>
      <c s="36"/>
      <c s="36"/>
      <c s="38"/>
      <c s="38"/>
      <c s="38"/>
      <c s="38"/>
      <c s="38"/>
      <c s="38"/>
      <c s="15">
        <f t="shared" si="9"/>
        <v>0</v>
      </c>
      <c s="15">
        <f t="shared" si="10"/>
        <v>0</v>
      </c>
      <c r="AI135" s="83"/>
    </row>
    <row r="136" spans="6:35" ht="12" customHeight="1">
      <c r="F136" s="15">
        <f t="shared" si="8"/>
        <v>0</v>
      </c>
      <c s="71">
        <f t="shared" si="11"/>
        <v>0</v>
      </c>
      <c s="72"/>
      <c s="38"/>
      <c s="38"/>
      <c s="38"/>
      <c s="36"/>
      <c s="38"/>
      <c s="38"/>
      <c s="36"/>
      <c s="37"/>
      <c s="36"/>
      <c s="38"/>
      <c s="36"/>
      <c s="36"/>
      <c s="36"/>
      <c s="38"/>
      <c s="38"/>
      <c s="38"/>
      <c s="38"/>
      <c s="38"/>
      <c s="38"/>
      <c s="15">
        <f t="shared" si="9"/>
        <v>0</v>
      </c>
      <c s="15">
        <f t="shared" si="10"/>
        <v>0</v>
      </c>
      <c r="AI136" s="83"/>
    </row>
    <row r="137" spans="6:35" ht="12" customHeight="1">
      <c r="F137" s="15">
        <f t="shared" si="8"/>
        <v>0</v>
      </c>
      <c s="71">
        <f t="shared" si="11"/>
        <v>0</v>
      </c>
      <c s="72"/>
      <c s="38"/>
      <c s="38"/>
      <c s="38"/>
      <c s="36"/>
      <c s="38"/>
      <c s="38"/>
      <c s="36"/>
      <c s="37"/>
      <c s="36"/>
      <c s="38"/>
      <c s="36"/>
      <c s="36"/>
      <c s="36"/>
      <c s="38"/>
      <c s="38"/>
      <c s="38"/>
      <c s="38"/>
      <c s="38"/>
      <c s="38"/>
      <c s="15">
        <f t="shared" si="9"/>
        <v>0</v>
      </c>
      <c s="15">
        <f t="shared" si="10"/>
        <v>0</v>
      </c>
      <c r="AI137" s="83"/>
    </row>
    <row r="138" spans="6:35" ht="12" customHeight="1">
      <c r="F138" s="15">
        <f t="shared" si="8"/>
        <v>0</v>
      </c>
      <c s="71">
        <f t="shared" si="11"/>
        <v>0</v>
      </c>
      <c s="72"/>
      <c s="38"/>
      <c s="38"/>
      <c s="38"/>
      <c s="36"/>
      <c s="38"/>
      <c s="38"/>
      <c s="36"/>
      <c s="37"/>
      <c s="36"/>
      <c s="38"/>
      <c s="36"/>
      <c s="36"/>
      <c s="36"/>
      <c s="38"/>
      <c s="38"/>
      <c s="38"/>
      <c s="38"/>
      <c s="38"/>
      <c s="38"/>
      <c s="15">
        <f t="shared" si="9"/>
        <v>0</v>
      </c>
      <c s="15">
        <f t="shared" si="10"/>
        <v>0</v>
      </c>
      <c r="AI138" s="83"/>
    </row>
    <row r="139" spans="6:35" ht="12" customHeight="1">
      <c r="F139" s="15">
        <f t="shared" si="12" ref="F139:F202">IFERROR(IF($D$13=1,(IF(G139&gt;=1,(IF(H139&gt;=$D$11,(IF(H139&lt;=$D$12,G139,0)),0)),0)),0),0)</f>
        <v>0</v>
      </c>
      <c s="71">
        <f t="shared" si="11"/>
        <v>0</v>
      </c>
      <c s="72"/>
      <c s="38"/>
      <c s="38"/>
      <c s="38"/>
      <c s="36"/>
      <c s="38"/>
      <c s="38"/>
      <c s="36"/>
      <c s="37"/>
      <c s="36"/>
      <c s="38"/>
      <c s="36"/>
      <c s="36"/>
      <c s="36"/>
      <c s="38"/>
      <c s="38"/>
      <c s="38"/>
      <c s="38"/>
      <c s="38"/>
      <c s="38"/>
      <c s="15">
        <f t="shared" si="13" ref="AB139:AB202">IFERROR(IF(G139&gt;=1,(IF(LEN(R139)&gt;=3,VLOOKUP(R139,$A$1:$B$3,2,0),0)),0),0)</f>
        <v>0</v>
      </c>
      <c s="15">
        <f t="shared" si="14" ref="AC139:AC202">IFERROR(IF(G139&gt;=1,(IF(LEN(S139)&gt;=3,VLOOKUP(S139,$A$5:$B$6,2,0),0)),0),0)</f>
        <v>0</v>
      </c>
      <c r="AI139" s="83"/>
    </row>
    <row r="140" spans="6:35" ht="12" customHeight="1">
      <c r="F140" s="15">
        <f t="shared" si="12"/>
        <v>0</v>
      </c>
      <c s="71">
        <f t="shared" si="15" ref="G140:G203">IFERROR(IF(H140&gt;=2000,(IF(LEN(J140)&gt;=2,(IF(LEN(K140)&gt;=2,G139+1,0)),0)),0),0)</f>
        <v>0</v>
      </c>
      <c s="72"/>
      <c s="38"/>
      <c s="38"/>
      <c s="38"/>
      <c s="36"/>
      <c s="38"/>
      <c s="38"/>
      <c s="36"/>
      <c s="37"/>
      <c s="36"/>
      <c s="38"/>
      <c s="36"/>
      <c s="36"/>
      <c s="36"/>
      <c s="38"/>
      <c s="38"/>
      <c s="38"/>
      <c s="38"/>
      <c s="38"/>
      <c s="38"/>
      <c s="15">
        <f t="shared" si="13"/>
        <v>0</v>
      </c>
      <c s="15">
        <f t="shared" si="14"/>
        <v>0</v>
      </c>
      <c r="AI140" s="83"/>
    </row>
    <row r="141" spans="6:35" ht="12" customHeight="1">
      <c r="F141" s="15">
        <f t="shared" si="12"/>
        <v>0</v>
      </c>
      <c s="71">
        <f t="shared" si="15"/>
        <v>0</v>
      </c>
      <c s="72"/>
      <c s="38"/>
      <c s="38"/>
      <c s="38"/>
      <c s="36"/>
      <c s="38"/>
      <c s="38"/>
      <c s="36"/>
      <c s="37"/>
      <c s="36"/>
      <c s="38"/>
      <c s="36"/>
      <c s="36"/>
      <c s="36"/>
      <c s="38"/>
      <c s="38"/>
      <c s="38"/>
      <c s="38"/>
      <c s="38"/>
      <c s="38"/>
      <c s="15">
        <f t="shared" si="13"/>
        <v>0</v>
      </c>
      <c s="15">
        <f t="shared" si="14"/>
        <v>0</v>
      </c>
      <c r="AI141" s="83"/>
    </row>
    <row r="142" spans="6:35" ht="12" customHeight="1">
      <c r="F142" s="15">
        <f t="shared" si="12"/>
        <v>0</v>
      </c>
      <c s="71">
        <f t="shared" si="15"/>
        <v>0</v>
      </c>
      <c s="72"/>
      <c s="38"/>
      <c s="38"/>
      <c s="38"/>
      <c s="36"/>
      <c s="38"/>
      <c s="38"/>
      <c s="36"/>
      <c s="37"/>
      <c s="36"/>
      <c s="38"/>
      <c s="36"/>
      <c s="36"/>
      <c s="36"/>
      <c s="38"/>
      <c s="38"/>
      <c s="38"/>
      <c s="38"/>
      <c s="38"/>
      <c s="38"/>
      <c s="15">
        <f t="shared" si="13"/>
        <v>0</v>
      </c>
      <c s="15">
        <f t="shared" si="14"/>
        <v>0</v>
      </c>
      <c r="AI142" s="83"/>
    </row>
    <row r="143" spans="6:35" ht="12" customHeight="1">
      <c r="F143" s="15">
        <f t="shared" si="12"/>
        <v>0</v>
      </c>
      <c s="71">
        <f t="shared" si="15"/>
        <v>0</v>
      </c>
      <c s="72"/>
      <c s="38"/>
      <c s="38"/>
      <c s="38"/>
      <c s="36"/>
      <c s="38"/>
      <c s="38"/>
      <c s="36"/>
      <c s="37"/>
      <c s="36"/>
      <c s="38"/>
      <c s="36"/>
      <c s="36"/>
      <c s="36"/>
      <c s="38"/>
      <c s="38"/>
      <c s="38"/>
      <c s="38"/>
      <c s="38"/>
      <c s="38"/>
      <c s="15">
        <f t="shared" si="13"/>
        <v>0</v>
      </c>
      <c s="15">
        <f t="shared" si="14"/>
        <v>0</v>
      </c>
      <c r="AI143" s="83"/>
    </row>
    <row r="144" spans="6:35" ht="12" customHeight="1">
      <c r="F144" s="15">
        <f t="shared" si="12"/>
        <v>0</v>
      </c>
      <c s="71">
        <f t="shared" si="15"/>
        <v>0</v>
      </c>
      <c s="72"/>
      <c s="38"/>
      <c s="38"/>
      <c s="38"/>
      <c s="36"/>
      <c s="38"/>
      <c s="38"/>
      <c s="36"/>
      <c s="37"/>
      <c s="36"/>
      <c s="38"/>
      <c s="36"/>
      <c s="36"/>
      <c s="36"/>
      <c s="38"/>
      <c s="38"/>
      <c s="38"/>
      <c s="38"/>
      <c s="38"/>
      <c s="38"/>
      <c s="15">
        <f t="shared" si="13"/>
        <v>0</v>
      </c>
      <c s="15">
        <f t="shared" si="14"/>
        <v>0</v>
      </c>
      <c r="AI144" s="83"/>
    </row>
    <row r="145" spans="6:35" ht="12" customHeight="1">
      <c r="F145" s="15">
        <f t="shared" si="12"/>
        <v>0</v>
      </c>
      <c s="71">
        <f t="shared" si="15"/>
        <v>0</v>
      </c>
      <c s="72"/>
      <c s="38"/>
      <c s="38"/>
      <c s="38"/>
      <c s="36"/>
      <c s="38"/>
      <c s="38"/>
      <c s="36"/>
      <c s="37"/>
      <c s="36"/>
      <c s="38"/>
      <c s="36"/>
      <c s="36"/>
      <c s="36"/>
      <c s="38"/>
      <c s="38"/>
      <c s="38"/>
      <c s="38"/>
      <c s="38"/>
      <c s="38"/>
      <c s="15">
        <f t="shared" si="13"/>
        <v>0</v>
      </c>
      <c s="15">
        <f t="shared" si="14"/>
        <v>0</v>
      </c>
      <c r="AI145" s="83"/>
    </row>
    <row r="146" spans="6:35" ht="12" customHeight="1">
      <c r="F146" s="15">
        <f t="shared" si="12"/>
        <v>0</v>
      </c>
      <c s="71">
        <f t="shared" si="15"/>
        <v>0</v>
      </c>
      <c s="72"/>
      <c s="38"/>
      <c s="38"/>
      <c s="38"/>
      <c s="36"/>
      <c s="38"/>
      <c s="38"/>
      <c s="36"/>
      <c s="37"/>
      <c s="36"/>
      <c s="38"/>
      <c s="36"/>
      <c s="36"/>
      <c s="36"/>
      <c s="38"/>
      <c s="38"/>
      <c s="38"/>
      <c s="38"/>
      <c s="38"/>
      <c s="38"/>
      <c s="15">
        <f t="shared" si="13"/>
        <v>0</v>
      </c>
      <c s="15">
        <f t="shared" si="14"/>
        <v>0</v>
      </c>
      <c r="AI146" s="83"/>
    </row>
    <row r="147" spans="6:35" ht="12" customHeight="1">
      <c r="F147" s="15">
        <f t="shared" si="12"/>
        <v>0</v>
      </c>
      <c s="71">
        <f t="shared" si="15"/>
        <v>0</v>
      </c>
      <c s="72"/>
      <c s="38"/>
      <c s="38"/>
      <c s="38"/>
      <c s="36"/>
      <c s="38"/>
      <c s="38"/>
      <c s="36"/>
      <c s="37"/>
      <c s="36"/>
      <c s="38"/>
      <c s="36"/>
      <c s="36"/>
      <c s="36"/>
      <c s="38"/>
      <c s="38"/>
      <c s="38"/>
      <c s="38"/>
      <c s="38"/>
      <c s="38"/>
      <c s="15">
        <f t="shared" si="13"/>
        <v>0</v>
      </c>
      <c s="15">
        <f t="shared" si="14"/>
        <v>0</v>
      </c>
      <c r="AI147" s="83"/>
    </row>
    <row r="148" spans="6:35" ht="12" customHeight="1">
      <c r="F148" s="15">
        <f t="shared" si="12"/>
        <v>0</v>
      </c>
      <c s="71">
        <f t="shared" si="15"/>
        <v>0</v>
      </c>
      <c s="72"/>
      <c s="38"/>
      <c s="38"/>
      <c s="38"/>
      <c s="36"/>
      <c s="38"/>
      <c s="38"/>
      <c s="36"/>
      <c s="37"/>
      <c s="36"/>
      <c s="38"/>
      <c s="36"/>
      <c s="36"/>
      <c s="36"/>
      <c s="38"/>
      <c s="38"/>
      <c s="38"/>
      <c s="38"/>
      <c s="38"/>
      <c s="38"/>
      <c s="15">
        <f t="shared" si="13"/>
        <v>0</v>
      </c>
      <c s="15">
        <f t="shared" si="14"/>
        <v>0</v>
      </c>
      <c r="AI148" s="83"/>
    </row>
    <row r="149" spans="6:35" ht="12" customHeight="1">
      <c r="F149" s="15">
        <f t="shared" si="12"/>
        <v>0</v>
      </c>
      <c s="71">
        <f t="shared" si="15"/>
        <v>0</v>
      </c>
      <c s="72"/>
      <c s="38"/>
      <c s="38"/>
      <c s="38"/>
      <c s="36"/>
      <c s="38"/>
      <c s="38"/>
      <c s="36"/>
      <c s="37"/>
      <c s="36"/>
      <c s="38"/>
      <c s="36"/>
      <c s="36"/>
      <c s="36"/>
      <c s="38"/>
      <c s="38"/>
      <c s="38"/>
      <c s="38"/>
      <c s="38"/>
      <c s="38"/>
      <c s="15">
        <f t="shared" si="13"/>
        <v>0</v>
      </c>
      <c s="15">
        <f t="shared" si="14"/>
        <v>0</v>
      </c>
      <c r="AI149" s="83"/>
    </row>
    <row r="150" spans="6:35" ht="12" customHeight="1">
      <c r="F150" s="15">
        <f t="shared" si="12"/>
        <v>0</v>
      </c>
      <c s="71">
        <f t="shared" si="15"/>
        <v>0</v>
      </c>
      <c s="72"/>
      <c s="38"/>
      <c s="38"/>
      <c s="38"/>
      <c s="36"/>
      <c s="38"/>
      <c s="38"/>
      <c s="36"/>
      <c s="37"/>
      <c s="36"/>
      <c s="38"/>
      <c s="36"/>
      <c s="36"/>
      <c s="36"/>
      <c s="38"/>
      <c s="38"/>
      <c s="38"/>
      <c s="38"/>
      <c s="38"/>
      <c s="38"/>
      <c s="15">
        <f t="shared" si="13"/>
        <v>0</v>
      </c>
      <c s="15">
        <f t="shared" si="14"/>
        <v>0</v>
      </c>
      <c r="AI150" s="83"/>
    </row>
    <row r="151" spans="6:35" ht="12" customHeight="1">
      <c r="F151" s="15">
        <f t="shared" si="12"/>
        <v>0</v>
      </c>
      <c s="71">
        <f t="shared" si="15"/>
        <v>0</v>
      </c>
      <c s="72"/>
      <c s="38"/>
      <c s="38"/>
      <c s="38"/>
      <c s="36"/>
      <c s="38"/>
      <c s="38"/>
      <c s="36"/>
      <c s="37"/>
      <c s="36"/>
      <c s="38"/>
      <c s="36"/>
      <c s="36"/>
      <c s="36"/>
      <c s="38"/>
      <c s="38"/>
      <c s="38"/>
      <c s="38"/>
      <c s="38"/>
      <c s="38"/>
      <c s="15">
        <f t="shared" si="13"/>
        <v>0</v>
      </c>
      <c s="15">
        <f t="shared" si="14"/>
        <v>0</v>
      </c>
      <c r="AI151" s="83"/>
    </row>
    <row r="152" spans="6:35" ht="12" customHeight="1">
      <c r="F152" s="15">
        <f t="shared" si="12"/>
        <v>0</v>
      </c>
      <c s="71">
        <f t="shared" si="15"/>
        <v>0</v>
      </c>
      <c s="72"/>
      <c s="38"/>
      <c s="38"/>
      <c s="38"/>
      <c s="36"/>
      <c s="38"/>
      <c s="38"/>
      <c s="36"/>
      <c s="37"/>
      <c s="36"/>
      <c s="38"/>
      <c s="36"/>
      <c s="36"/>
      <c s="36"/>
      <c s="38"/>
      <c s="38"/>
      <c s="38"/>
      <c s="38"/>
      <c s="38"/>
      <c s="38"/>
      <c s="15">
        <f t="shared" si="13"/>
        <v>0</v>
      </c>
      <c s="15">
        <f t="shared" si="14"/>
        <v>0</v>
      </c>
      <c r="AI152" s="83"/>
    </row>
    <row r="153" spans="6:35" ht="12" customHeight="1">
      <c r="F153" s="15">
        <f t="shared" si="12"/>
        <v>0</v>
      </c>
      <c s="71">
        <f t="shared" si="15"/>
        <v>0</v>
      </c>
      <c s="72"/>
      <c s="38"/>
      <c s="38"/>
      <c s="38"/>
      <c s="36"/>
      <c s="38"/>
      <c s="38"/>
      <c s="36"/>
      <c s="37"/>
      <c s="36"/>
      <c s="38"/>
      <c s="36"/>
      <c s="36"/>
      <c s="36"/>
      <c s="38"/>
      <c s="38"/>
      <c s="38"/>
      <c s="38"/>
      <c s="38"/>
      <c s="38"/>
      <c s="15">
        <f t="shared" si="13"/>
        <v>0</v>
      </c>
      <c s="15">
        <f t="shared" si="14"/>
        <v>0</v>
      </c>
      <c r="AI153" s="83"/>
    </row>
    <row r="154" spans="6:35" ht="12" customHeight="1">
      <c r="F154" s="15">
        <f t="shared" si="12"/>
        <v>0</v>
      </c>
      <c s="71">
        <f t="shared" si="15"/>
        <v>0</v>
      </c>
      <c s="72"/>
      <c s="38"/>
      <c s="38"/>
      <c s="38"/>
      <c s="36"/>
      <c s="38"/>
      <c s="38"/>
      <c s="36"/>
      <c s="37"/>
      <c s="36"/>
      <c s="38"/>
      <c s="36"/>
      <c s="36"/>
      <c s="36"/>
      <c s="38"/>
      <c s="38"/>
      <c s="38"/>
      <c s="38"/>
      <c s="38"/>
      <c s="38"/>
      <c s="15">
        <f t="shared" si="13"/>
        <v>0</v>
      </c>
      <c s="15">
        <f t="shared" si="14"/>
        <v>0</v>
      </c>
      <c r="AI154" s="83"/>
    </row>
    <row r="155" spans="6:35" ht="12" customHeight="1">
      <c r="F155" s="15">
        <f t="shared" si="12"/>
        <v>0</v>
      </c>
      <c s="71">
        <f t="shared" si="15"/>
        <v>0</v>
      </c>
      <c s="72"/>
      <c s="38"/>
      <c s="38"/>
      <c s="38"/>
      <c s="36"/>
      <c s="38"/>
      <c s="38"/>
      <c s="36"/>
      <c s="37"/>
      <c s="36"/>
      <c s="38"/>
      <c s="36"/>
      <c s="36"/>
      <c s="36"/>
      <c s="38"/>
      <c s="38"/>
      <c s="38"/>
      <c s="38"/>
      <c s="38"/>
      <c s="38"/>
      <c s="15">
        <f t="shared" si="13"/>
        <v>0</v>
      </c>
      <c s="15">
        <f t="shared" si="14"/>
        <v>0</v>
      </c>
      <c r="AI155" s="83"/>
    </row>
    <row r="156" spans="6:35" ht="12" customHeight="1">
      <c r="F156" s="15">
        <f t="shared" si="12"/>
        <v>0</v>
      </c>
      <c s="71">
        <f t="shared" si="15"/>
        <v>0</v>
      </c>
      <c s="72"/>
      <c s="38"/>
      <c s="38"/>
      <c s="38"/>
      <c s="36"/>
      <c s="38"/>
      <c s="38"/>
      <c s="36"/>
      <c s="37"/>
      <c s="36"/>
      <c s="38"/>
      <c s="36"/>
      <c s="36"/>
      <c s="36"/>
      <c s="38"/>
      <c s="38"/>
      <c s="38"/>
      <c s="38"/>
      <c s="38"/>
      <c s="38"/>
      <c s="15">
        <f t="shared" si="13"/>
        <v>0</v>
      </c>
      <c s="15">
        <f t="shared" si="14"/>
        <v>0</v>
      </c>
      <c r="AI156" s="83"/>
    </row>
    <row r="157" spans="6:35" ht="12" customHeight="1">
      <c r="F157" s="15">
        <f t="shared" si="12"/>
        <v>0</v>
      </c>
      <c s="71">
        <f t="shared" si="15"/>
        <v>0</v>
      </c>
      <c s="72"/>
      <c s="38"/>
      <c s="38"/>
      <c s="38"/>
      <c s="36"/>
      <c s="38"/>
      <c s="38"/>
      <c s="36"/>
      <c s="37"/>
      <c s="36"/>
      <c s="38"/>
      <c s="36"/>
      <c s="36"/>
      <c s="36"/>
      <c s="38"/>
      <c s="38"/>
      <c s="38"/>
      <c s="38"/>
      <c s="38"/>
      <c s="38"/>
      <c s="15">
        <f t="shared" si="13"/>
        <v>0</v>
      </c>
      <c s="15">
        <f t="shared" si="14"/>
        <v>0</v>
      </c>
      <c r="AI157" s="83"/>
    </row>
    <row r="158" spans="6:35" ht="12" customHeight="1">
      <c r="F158" s="15">
        <f t="shared" si="12"/>
        <v>0</v>
      </c>
      <c s="71">
        <f t="shared" si="15"/>
        <v>0</v>
      </c>
      <c s="72"/>
      <c s="38"/>
      <c s="38"/>
      <c s="38"/>
      <c s="36"/>
      <c s="38"/>
      <c s="38"/>
      <c s="36"/>
      <c s="37"/>
      <c s="36"/>
      <c s="38"/>
      <c s="36"/>
      <c s="36"/>
      <c s="36"/>
      <c s="38"/>
      <c s="38"/>
      <c s="38"/>
      <c s="38"/>
      <c s="38"/>
      <c s="38"/>
      <c s="15">
        <f t="shared" si="13"/>
        <v>0</v>
      </c>
      <c s="15">
        <f t="shared" si="14"/>
        <v>0</v>
      </c>
      <c r="AI158" s="83"/>
    </row>
    <row r="159" spans="6:35" ht="12" customHeight="1">
      <c r="F159" s="15">
        <f t="shared" si="12"/>
        <v>0</v>
      </c>
      <c s="71">
        <f t="shared" si="15"/>
        <v>0</v>
      </c>
      <c s="72"/>
      <c s="38"/>
      <c s="38"/>
      <c s="38"/>
      <c s="36"/>
      <c s="38"/>
      <c s="38"/>
      <c s="36"/>
      <c s="37"/>
      <c s="36"/>
      <c s="38"/>
      <c s="36"/>
      <c s="36"/>
      <c s="36"/>
      <c s="38"/>
      <c s="38"/>
      <c s="38"/>
      <c s="38"/>
      <c s="38"/>
      <c s="38"/>
      <c s="15">
        <f t="shared" si="13"/>
        <v>0</v>
      </c>
      <c s="15">
        <f t="shared" si="14"/>
        <v>0</v>
      </c>
      <c r="AI159" s="83"/>
    </row>
    <row r="160" spans="6:35" ht="12" customHeight="1">
      <c r="F160" s="15">
        <f t="shared" si="12"/>
        <v>0</v>
      </c>
      <c s="71">
        <f t="shared" si="15"/>
        <v>0</v>
      </c>
      <c s="72"/>
      <c s="38"/>
      <c s="38"/>
      <c s="38"/>
      <c s="36"/>
      <c s="38"/>
      <c s="38"/>
      <c s="36"/>
      <c s="37"/>
      <c s="36"/>
      <c s="38"/>
      <c s="36"/>
      <c s="36"/>
      <c s="36"/>
      <c s="38"/>
      <c s="38"/>
      <c s="38"/>
      <c s="38"/>
      <c s="38"/>
      <c s="38"/>
      <c s="15">
        <f t="shared" si="13"/>
        <v>0</v>
      </c>
      <c s="15">
        <f t="shared" si="14"/>
        <v>0</v>
      </c>
      <c r="AI160" s="83"/>
    </row>
    <row r="161" spans="6:35" ht="12" customHeight="1">
      <c r="F161" s="15">
        <f t="shared" si="12"/>
        <v>0</v>
      </c>
      <c s="71">
        <f t="shared" si="15"/>
        <v>0</v>
      </c>
      <c s="72"/>
      <c s="38"/>
      <c s="38"/>
      <c s="38"/>
      <c s="36"/>
      <c s="38"/>
      <c s="38"/>
      <c s="36"/>
      <c s="37"/>
      <c s="36"/>
      <c s="38"/>
      <c s="36"/>
      <c s="36"/>
      <c s="36"/>
      <c s="38"/>
      <c s="38"/>
      <c s="38"/>
      <c s="38"/>
      <c s="38"/>
      <c s="38"/>
      <c s="15">
        <f t="shared" si="13"/>
        <v>0</v>
      </c>
      <c s="15">
        <f t="shared" si="14"/>
        <v>0</v>
      </c>
      <c r="AI161" s="83"/>
    </row>
    <row r="162" spans="6:35" ht="12" customHeight="1">
      <c r="F162" s="15">
        <f t="shared" si="12"/>
        <v>0</v>
      </c>
      <c s="71">
        <f t="shared" si="15"/>
        <v>0</v>
      </c>
      <c s="72"/>
      <c s="38"/>
      <c s="38"/>
      <c s="38"/>
      <c s="36"/>
      <c s="38"/>
      <c s="38"/>
      <c s="36"/>
      <c s="37"/>
      <c s="36"/>
      <c s="38"/>
      <c s="36"/>
      <c s="36"/>
      <c s="36"/>
      <c s="38"/>
      <c s="38"/>
      <c s="38"/>
      <c s="38"/>
      <c s="38"/>
      <c s="38"/>
      <c s="15">
        <f t="shared" si="13"/>
        <v>0</v>
      </c>
      <c s="15">
        <f t="shared" si="14"/>
        <v>0</v>
      </c>
      <c r="AI162" s="83"/>
    </row>
    <row r="163" spans="6:35" ht="12" customHeight="1">
      <c r="F163" s="15">
        <f t="shared" si="12"/>
        <v>0</v>
      </c>
      <c s="71">
        <f t="shared" si="15"/>
        <v>0</v>
      </c>
      <c s="72"/>
      <c s="38"/>
      <c s="38"/>
      <c s="38"/>
      <c s="36"/>
      <c s="38"/>
      <c s="38"/>
      <c s="36"/>
      <c s="37"/>
      <c s="36"/>
      <c s="38"/>
      <c s="36"/>
      <c s="36"/>
      <c s="36"/>
      <c s="38"/>
      <c s="38"/>
      <c s="38"/>
      <c s="38"/>
      <c s="38"/>
      <c s="38"/>
      <c s="15">
        <f t="shared" si="13"/>
        <v>0</v>
      </c>
      <c s="15">
        <f t="shared" si="14"/>
        <v>0</v>
      </c>
      <c r="AI163" s="83"/>
    </row>
    <row r="164" spans="6:35" ht="12" customHeight="1">
      <c r="F164" s="15">
        <f t="shared" si="12"/>
        <v>0</v>
      </c>
      <c s="71">
        <f t="shared" si="15"/>
        <v>0</v>
      </c>
      <c s="72"/>
      <c s="38"/>
      <c s="38"/>
      <c s="38"/>
      <c s="36"/>
      <c s="38"/>
      <c s="38"/>
      <c s="36"/>
      <c s="37"/>
      <c s="36"/>
      <c s="38"/>
      <c s="36"/>
      <c s="36"/>
      <c s="36"/>
      <c s="38"/>
      <c s="38"/>
      <c s="38"/>
      <c s="38"/>
      <c s="38"/>
      <c s="38"/>
      <c s="15">
        <f t="shared" si="13"/>
        <v>0</v>
      </c>
      <c s="15">
        <f t="shared" si="14"/>
        <v>0</v>
      </c>
      <c r="AI164" s="83"/>
    </row>
    <row r="165" spans="6:35" ht="12" customHeight="1">
      <c r="F165" s="15">
        <f t="shared" si="12"/>
        <v>0</v>
      </c>
      <c s="71">
        <f t="shared" si="15"/>
        <v>0</v>
      </c>
      <c s="72"/>
      <c s="38"/>
      <c s="38"/>
      <c s="38"/>
      <c s="36"/>
      <c s="38"/>
      <c s="38"/>
      <c s="36"/>
      <c s="37"/>
      <c s="36"/>
      <c s="38"/>
      <c s="36"/>
      <c s="36"/>
      <c s="36"/>
      <c s="38"/>
      <c s="38"/>
      <c s="38"/>
      <c s="38"/>
      <c s="38"/>
      <c s="38"/>
      <c s="15">
        <f t="shared" si="13"/>
        <v>0</v>
      </c>
      <c s="15">
        <f t="shared" si="14"/>
        <v>0</v>
      </c>
      <c r="AI165" s="83"/>
    </row>
    <row r="166" spans="6:35" ht="12" customHeight="1">
      <c r="F166" s="15">
        <f t="shared" si="12"/>
        <v>0</v>
      </c>
      <c s="71">
        <f t="shared" si="15"/>
        <v>0</v>
      </c>
      <c s="72"/>
      <c s="38"/>
      <c s="38"/>
      <c s="38"/>
      <c s="36"/>
      <c s="38"/>
      <c s="38"/>
      <c s="36"/>
      <c s="37"/>
      <c s="36"/>
      <c s="38"/>
      <c s="36"/>
      <c s="36"/>
      <c s="36"/>
      <c s="38"/>
      <c s="38"/>
      <c s="38"/>
      <c s="38"/>
      <c s="38"/>
      <c s="38"/>
      <c s="15">
        <f t="shared" si="13"/>
        <v>0</v>
      </c>
      <c s="15">
        <f t="shared" si="14"/>
        <v>0</v>
      </c>
      <c r="AI166" s="83"/>
    </row>
    <row r="167" spans="6:35" ht="12" customHeight="1">
      <c r="F167" s="15">
        <f t="shared" si="12"/>
        <v>0</v>
      </c>
      <c s="71">
        <f t="shared" si="15"/>
        <v>0</v>
      </c>
      <c s="72"/>
      <c s="38"/>
      <c s="38"/>
      <c s="38"/>
      <c s="36"/>
      <c s="38"/>
      <c s="38"/>
      <c s="36"/>
      <c s="37"/>
      <c s="36"/>
      <c s="38"/>
      <c s="36"/>
      <c s="36"/>
      <c s="36"/>
      <c s="38"/>
      <c s="38"/>
      <c s="38"/>
      <c s="38"/>
      <c s="38"/>
      <c s="38"/>
      <c s="15">
        <f t="shared" si="13"/>
        <v>0</v>
      </c>
      <c s="15">
        <f t="shared" si="14"/>
        <v>0</v>
      </c>
      <c r="AI167" s="83"/>
    </row>
    <row r="168" spans="6:35" ht="12" customHeight="1">
      <c r="F168" s="15">
        <f t="shared" si="12"/>
        <v>0</v>
      </c>
      <c s="71">
        <f t="shared" si="15"/>
        <v>0</v>
      </c>
      <c s="72"/>
      <c s="38"/>
      <c s="38"/>
      <c s="38"/>
      <c s="36"/>
      <c s="38"/>
      <c s="38"/>
      <c s="36"/>
      <c s="37"/>
      <c s="36"/>
      <c s="38"/>
      <c s="36"/>
      <c s="36"/>
      <c s="36"/>
      <c s="38"/>
      <c s="38"/>
      <c s="38"/>
      <c s="38"/>
      <c s="38"/>
      <c s="38"/>
      <c s="15">
        <f t="shared" si="13"/>
        <v>0</v>
      </c>
      <c s="15">
        <f t="shared" si="14"/>
        <v>0</v>
      </c>
      <c r="AI168" s="83"/>
    </row>
    <row r="169" spans="6:35" ht="12" customHeight="1">
      <c r="F169" s="15">
        <f t="shared" si="12"/>
        <v>0</v>
      </c>
      <c s="71">
        <f t="shared" si="15"/>
        <v>0</v>
      </c>
      <c s="72"/>
      <c s="38"/>
      <c s="38"/>
      <c s="38"/>
      <c s="36"/>
      <c s="38"/>
      <c s="38"/>
      <c s="36"/>
      <c s="37"/>
      <c s="36"/>
      <c s="38"/>
      <c s="36"/>
      <c s="36"/>
      <c s="36"/>
      <c s="38"/>
      <c s="38"/>
      <c s="38"/>
      <c s="38"/>
      <c s="38"/>
      <c s="38"/>
      <c s="15">
        <f t="shared" si="13"/>
        <v>0</v>
      </c>
      <c s="15">
        <f t="shared" si="14"/>
        <v>0</v>
      </c>
      <c r="AI169" s="83"/>
    </row>
    <row r="170" spans="6:35" ht="12" customHeight="1">
      <c r="F170" s="15">
        <f t="shared" si="12"/>
        <v>0</v>
      </c>
      <c s="71">
        <f t="shared" si="15"/>
        <v>0</v>
      </c>
      <c s="72"/>
      <c s="38"/>
      <c s="38"/>
      <c s="38"/>
      <c s="36"/>
      <c s="38"/>
      <c s="38"/>
      <c s="36"/>
      <c s="37"/>
      <c s="36"/>
      <c s="38"/>
      <c s="36"/>
      <c s="36"/>
      <c s="36"/>
      <c s="38"/>
      <c s="38"/>
      <c s="38"/>
      <c s="38"/>
      <c s="38"/>
      <c s="38"/>
      <c s="15">
        <f t="shared" si="13"/>
        <v>0</v>
      </c>
      <c s="15">
        <f t="shared" si="14"/>
        <v>0</v>
      </c>
      <c r="AI170" s="83"/>
    </row>
    <row r="171" spans="6:35" ht="12" customHeight="1">
      <c r="F171" s="15">
        <f t="shared" si="12"/>
        <v>0</v>
      </c>
      <c s="71">
        <f t="shared" si="15"/>
        <v>0</v>
      </c>
      <c s="72"/>
      <c s="38"/>
      <c s="38"/>
      <c s="38"/>
      <c s="36"/>
      <c s="38"/>
      <c s="38"/>
      <c s="36"/>
      <c s="37"/>
      <c s="36"/>
      <c s="38"/>
      <c s="36"/>
      <c s="36"/>
      <c s="36"/>
      <c s="38"/>
      <c s="38"/>
      <c s="38"/>
      <c s="38"/>
      <c s="38"/>
      <c s="38"/>
      <c s="15">
        <f t="shared" si="13"/>
        <v>0</v>
      </c>
      <c s="15">
        <f t="shared" si="14"/>
        <v>0</v>
      </c>
      <c r="AI171" s="83"/>
    </row>
    <row r="172" spans="6:35" ht="12" customHeight="1">
      <c r="F172" s="15">
        <f t="shared" si="12"/>
        <v>0</v>
      </c>
      <c s="71">
        <f t="shared" si="15"/>
        <v>0</v>
      </c>
      <c s="72"/>
      <c s="38"/>
      <c s="38"/>
      <c s="38"/>
      <c s="36"/>
      <c s="38"/>
      <c s="38"/>
      <c s="36"/>
      <c s="37"/>
      <c s="36"/>
      <c s="38"/>
      <c s="36"/>
      <c s="36"/>
      <c s="36"/>
      <c s="38"/>
      <c s="38"/>
      <c s="38"/>
      <c s="38"/>
      <c s="38"/>
      <c s="38"/>
      <c s="15">
        <f t="shared" si="13"/>
        <v>0</v>
      </c>
      <c s="15">
        <f t="shared" si="14"/>
        <v>0</v>
      </c>
      <c r="AI172" s="83"/>
    </row>
    <row r="173" spans="6:35" ht="12" customHeight="1">
      <c r="F173" s="15">
        <f t="shared" si="12"/>
        <v>0</v>
      </c>
      <c s="71">
        <f t="shared" si="15"/>
        <v>0</v>
      </c>
      <c s="72"/>
      <c s="38"/>
      <c s="38"/>
      <c s="38"/>
      <c s="36"/>
      <c s="38"/>
      <c s="38"/>
      <c s="36"/>
      <c s="37"/>
      <c s="36"/>
      <c s="38"/>
      <c s="36"/>
      <c s="36"/>
      <c s="36"/>
      <c s="38"/>
      <c s="38"/>
      <c s="38"/>
      <c s="38"/>
      <c s="38"/>
      <c s="38"/>
      <c s="15">
        <f t="shared" si="13"/>
        <v>0</v>
      </c>
      <c s="15">
        <f t="shared" si="14"/>
        <v>0</v>
      </c>
      <c r="AI173" s="83"/>
    </row>
    <row r="174" spans="6:35" ht="12" customHeight="1">
      <c r="F174" s="15">
        <f t="shared" si="12"/>
        <v>0</v>
      </c>
      <c s="71">
        <f t="shared" si="15"/>
        <v>0</v>
      </c>
      <c s="72"/>
      <c s="38"/>
      <c s="38"/>
      <c s="38"/>
      <c s="36"/>
      <c s="38"/>
      <c s="38"/>
      <c s="36"/>
      <c s="37"/>
      <c s="36"/>
      <c s="38"/>
      <c s="36"/>
      <c s="36"/>
      <c s="36"/>
      <c s="38"/>
      <c s="38"/>
      <c s="38"/>
      <c s="38"/>
      <c s="38"/>
      <c s="38"/>
      <c s="15">
        <f t="shared" si="13"/>
        <v>0</v>
      </c>
      <c s="15">
        <f t="shared" si="14"/>
        <v>0</v>
      </c>
      <c r="AI174" s="83"/>
    </row>
    <row r="175" spans="6:35" ht="12" customHeight="1">
      <c r="F175" s="15">
        <f t="shared" si="12"/>
        <v>0</v>
      </c>
      <c s="71">
        <f t="shared" si="15"/>
        <v>0</v>
      </c>
      <c s="72"/>
      <c s="38"/>
      <c s="38"/>
      <c s="38"/>
      <c s="36"/>
      <c s="38"/>
      <c s="38"/>
      <c s="36"/>
      <c s="37"/>
      <c s="36"/>
      <c s="38"/>
      <c s="36"/>
      <c s="36"/>
      <c s="36"/>
      <c s="38"/>
      <c s="38"/>
      <c s="38"/>
      <c s="38"/>
      <c s="38"/>
      <c s="38"/>
      <c s="15">
        <f t="shared" si="13"/>
        <v>0</v>
      </c>
      <c s="15">
        <f t="shared" si="14"/>
        <v>0</v>
      </c>
      <c r="AI175" s="83"/>
    </row>
    <row r="176" spans="6:35" ht="12" customHeight="1">
      <c r="F176" s="15">
        <f t="shared" si="12"/>
        <v>0</v>
      </c>
      <c s="71">
        <f t="shared" si="15"/>
        <v>0</v>
      </c>
      <c s="72"/>
      <c s="38"/>
      <c s="38"/>
      <c s="38"/>
      <c s="36"/>
      <c s="38"/>
      <c s="38"/>
      <c s="36"/>
      <c s="37"/>
      <c s="36"/>
      <c s="38"/>
      <c s="36"/>
      <c s="36"/>
      <c s="36"/>
      <c s="38"/>
      <c s="38"/>
      <c s="38"/>
      <c s="38"/>
      <c s="38"/>
      <c s="38"/>
      <c s="15">
        <f t="shared" si="13"/>
        <v>0</v>
      </c>
      <c s="15">
        <f t="shared" si="14"/>
        <v>0</v>
      </c>
      <c r="AI176" s="83"/>
    </row>
    <row r="177" spans="6:35" ht="12" customHeight="1">
      <c r="F177" s="15">
        <f t="shared" si="12"/>
        <v>0</v>
      </c>
      <c s="71">
        <f t="shared" si="15"/>
        <v>0</v>
      </c>
      <c s="72"/>
      <c s="38"/>
      <c s="38"/>
      <c s="38"/>
      <c s="36"/>
      <c s="38"/>
      <c s="38"/>
      <c s="36"/>
      <c s="37"/>
      <c s="36"/>
      <c s="38"/>
      <c s="36"/>
      <c s="36"/>
      <c s="36"/>
      <c s="38"/>
      <c s="38"/>
      <c s="38"/>
      <c s="38"/>
      <c s="38"/>
      <c s="38"/>
      <c s="15">
        <f t="shared" si="13"/>
        <v>0</v>
      </c>
      <c s="15">
        <f t="shared" si="14"/>
        <v>0</v>
      </c>
      <c r="AI177" s="83"/>
    </row>
    <row r="178" spans="6:35" ht="12" customHeight="1">
      <c r="F178" s="15">
        <f t="shared" si="12"/>
        <v>0</v>
      </c>
      <c s="71">
        <f t="shared" si="15"/>
        <v>0</v>
      </c>
      <c s="72"/>
      <c s="38"/>
      <c s="38"/>
      <c s="38"/>
      <c s="36"/>
      <c s="38"/>
      <c s="38"/>
      <c s="36"/>
      <c s="37"/>
      <c s="36"/>
      <c s="38"/>
      <c s="36"/>
      <c s="36"/>
      <c s="36"/>
      <c s="38"/>
      <c s="38"/>
      <c s="38"/>
      <c s="38"/>
      <c s="38"/>
      <c s="38"/>
      <c s="15">
        <f t="shared" si="13"/>
        <v>0</v>
      </c>
      <c s="15">
        <f t="shared" si="14"/>
        <v>0</v>
      </c>
      <c r="AI178" s="83"/>
    </row>
    <row r="179" spans="6:35" ht="12" customHeight="1">
      <c r="F179" s="15">
        <f t="shared" si="12"/>
        <v>0</v>
      </c>
      <c s="71">
        <f t="shared" si="15"/>
        <v>0</v>
      </c>
      <c s="72"/>
      <c s="38"/>
      <c s="38"/>
      <c s="38"/>
      <c s="36"/>
      <c s="38"/>
      <c s="38"/>
      <c s="36"/>
      <c s="37"/>
      <c s="36"/>
      <c s="38"/>
      <c s="36"/>
      <c s="36"/>
      <c s="36"/>
      <c s="38"/>
      <c s="38"/>
      <c s="38"/>
      <c s="38"/>
      <c s="38"/>
      <c s="38"/>
      <c s="15">
        <f t="shared" si="13"/>
        <v>0</v>
      </c>
      <c s="15">
        <f t="shared" si="14"/>
        <v>0</v>
      </c>
      <c r="AI179" s="83"/>
    </row>
    <row r="180" spans="6:35" ht="12" customHeight="1">
      <c r="F180" s="15">
        <f t="shared" si="12"/>
        <v>0</v>
      </c>
      <c s="71">
        <f t="shared" si="15"/>
        <v>0</v>
      </c>
      <c s="72"/>
      <c s="38"/>
      <c s="38"/>
      <c s="38"/>
      <c s="36"/>
      <c s="38"/>
      <c s="38"/>
      <c s="36"/>
      <c s="37"/>
      <c s="36"/>
      <c s="38"/>
      <c s="36"/>
      <c s="36"/>
      <c s="36"/>
      <c s="38"/>
      <c s="38"/>
      <c s="38"/>
      <c s="38"/>
      <c s="38"/>
      <c s="38"/>
      <c s="15">
        <f t="shared" si="13"/>
        <v>0</v>
      </c>
      <c s="15">
        <f t="shared" si="14"/>
        <v>0</v>
      </c>
      <c r="AI180" s="83"/>
    </row>
    <row r="181" spans="6:35" ht="12" customHeight="1">
      <c r="F181" s="15">
        <f t="shared" si="12"/>
        <v>0</v>
      </c>
      <c s="71">
        <f t="shared" si="15"/>
        <v>0</v>
      </c>
      <c s="72"/>
      <c s="38"/>
      <c s="38"/>
      <c s="38"/>
      <c s="36"/>
      <c s="38"/>
      <c s="38"/>
      <c s="36"/>
      <c s="37"/>
      <c s="36"/>
      <c s="38"/>
      <c s="36"/>
      <c s="36"/>
      <c s="36"/>
      <c s="38"/>
      <c s="38"/>
      <c s="38"/>
      <c s="38"/>
      <c s="38"/>
      <c s="38"/>
      <c s="15">
        <f t="shared" si="13"/>
        <v>0</v>
      </c>
      <c s="15">
        <f t="shared" si="14"/>
        <v>0</v>
      </c>
      <c r="AI181" s="83"/>
    </row>
    <row r="182" spans="6:35" ht="12" customHeight="1">
      <c r="F182" s="15">
        <f t="shared" si="12"/>
        <v>0</v>
      </c>
      <c s="71">
        <f t="shared" si="15"/>
        <v>0</v>
      </c>
      <c s="72"/>
      <c s="38"/>
      <c s="38"/>
      <c s="38"/>
      <c s="36"/>
      <c s="38"/>
      <c s="38"/>
      <c s="36"/>
      <c s="37"/>
      <c s="36"/>
      <c s="38"/>
      <c s="36"/>
      <c s="36"/>
      <c s="36"/>
      <c s="38"/>
      <c s="38"/>
      <c s="38"/>
      <c s="38"/>
      <c s="38"/>
      <c s="38"/>
      <c s="15">
        <f t="shared" si="13"/>
        <v>0</v>
      </c>
      <c s="15">
        <f t="shared" si="14"/>
        <v>0</v>
      </c>
      <c r="AI182" s="83"/>
    </row>
    <row r="183" spans="6:35" ht="12" customHeight="1">
      <c r="F183" s="15">
        <f t="shared" si="12"/>
        <v>0</v>
      </c>
      <c s="71">
        <f t="shared" si="15"/>
        <v>0</v>
      </c>
      <c s="72"/>
      <c s="38"/>
      <c s="38"/>
      <c s="38"/>
      <c s="36"/>
      <c s="38"/>
      <c s="38"/>
      <c s="36"/>
      <c s="37"/>
      <c s="36"/>
      <c s="38"/>
      <c s="36"/>
      <c s="36"/>
      <c s="36"/>
      <c s="38"/>
      <c s="38"/>
      <c s="38"/>
      <c s="38"/>
      <c s="38"/>
      <c s="38"/>
      <c s="15">
        <f t="shared" si="13"/>
        <v>0</v>
      </c>
      <c s="15">
        <f t="shared" si="14"/>
        <v>0</v>
      </c>
      <c r="AI183" s="83"/>
    </row>
    <row r="184" spans="6:35" ht="12" customHeight="1">
      <c r="F184" s="15">
        <f t="shared" si="12"/>
        <v>0</v>
      </c>
      <c s="71">
        <f t="shared" si="15"/>
        <v>0</v>
      </c>
      <c s="72"/>
      <c s="38"/>
      <c s="38"/>
      <c s="38"/>
      <c s="36"/>
      <c s="38"/>
      <c s="38"/>
      <c s="36"/>
      <c s="37"/>
      <c s="36"/>
      <c s="38"/>
      <c s="36"/>
      <c s="36"/>
      <c s="36"/>
      <c s="38"/>
      <c s="38"/>
      <c s="38"/>
      <c s="38"/>
      <c s="38"/>
      <c s="38"/>
      <c s="15">
        <f t="shared" si="13"/>
        <v>0</v>
      </c>
      <c s="15">
        <f t="shared" si="14"/>
        <v>0</v>
      </c>
      <c r="AI184" s="83"/>
    </row>
    <row r="185" spans="6:35" ht="12" customHeight="1">
      <c r="F185" s="15">
        <f t="shared" si="12"/>
        <v>0</v>
      </c>
      <c s="71">
        <f t="shared" si="15"/>
        <v>0</v>
      </c>
      <c s="72"/>
      <c s="38"/>
      <c s="38"/>
      <c s="38"/>
      <c s="36"/>
      <c s="38"/>
      <c s="38"/>
      <c s="36"/>
      <c s="37"/>
      <c s="36"/>
      <c s="38"/>
      <c s="36"/>
      <c s="36"/>
      <c s="36"/>
      <c s="38"/>
      <c s="38"/>
      <c s="38"/>
      <c s="38"/>
      <c s="38"/>
      <c s="38"/>
      <c s="15">
        <f t="shared" si="13"/>
        <v>0</v>
      </c>
      <c s="15">
        <f t="shared" si="14"/>
        <v>0</v>
      </c>
      <c r="AI185" s="83"/>
    </row>
    <row r="186" spans="6:35" ht="12" customHeight="1">
      <c r="F186" s="15">
        <f t="shared" si="12"/>
        <v>0</v>
      </c>
      <c s="71">
        <f t="shared" si="15"/>
        <v>0</v>
      </c>
      <c s="72"/>
      <c s="38"/>
      <c s="38"/>
      <c s="38"/>
      <c s="36"/>
      <c s="38"/>
      <c s="38"/>
      <c s="36"/>
      <c s="37"/>
      <c s="36"/>
      <c s="38"/>
      <c s="36"/>
      <c s="36"/>
      <c s="36"/>
      <c s="38"/>
      <c s="38"/>
      <c s="38"/>
      <c s="38"/>
      <c s="38"/>
      <c s="38"/>
      <c s="15">
        <f t="shared" si="13"/>
        <v>0</v>
      </c>
      <c s="15">
        <f t="shared" si="14"/>
        <v>0</v>
      </c>
      <c r="AI186" s="83"/>
    </row>
    <row r="187" spans="6:35" ht="12" customHeight="1">
      <c r="F187" s="15">
        <f t="shared" si="12"/>
        <v>0</v>
      </c>
      <c s="71">
        <f t="shared" si="15"/>
        <v>0</v>
      </c>
      <c s="72"/>
      <c s="38"/>
      <c s="38"/>
      <c s="38"/>
      <c s="36"/>
      <c s="38"/>
      <c s="38"/>
      <c s="36"/>
      <c s="37"/>
      <c s="36"/>
      <c s="38"/>
      <c s="36"/>
      <c s="36"/>
      <c s="36"/>
      <c s="38"/>
      <c s="38"/>
      <c s="38"/>
      <c s="38"/>
      <c s="38"/>
      <c s="38"/>
      <c s="15">
        <f t="shared" si="13"/>
        <v>0</v>
      </c>
      <c s="15">
        <f t="shared" si="14"/>
        <v>0</v>
      </c>
      <c r="AI187" s="83"/>
    </row>
    <row r="188" spans="6:35" ht="12" customHeight="1">
      <c r="F188" s="15">
        <f t="shared" si="12"/>
        <v>0</v>
      </c>
      <c s="71">
        <f t="shared" si="15"/>
        <v>0</v>
      </c>
      <c s="72"/>
      <c s="38"/>
      <c s="38"/>
      <c s="38"/>
      <c s="36"/>
      <c s="38"/>
      <c s="38"/>
      <c s="36"/>
      <c s="37"/>
      <c s="36"/>
      <c s="38"/>
      <c s="36"/>
      <c s="36"/>
      <c s="36"/>
      <c s="38"/>
      <c s="38"/>
      <c s="38"/>
      <c s="38"/>
      <c s="38"/>
      <c s="38"/>
      <c s="15">
        <f t="shared" si="13"/>
        <v>0</v>
      </c>
      <c s="15">
        <f t="shared" si="14"/>
        <v>0</v>
      </c>
      <c r="AI188" s="83"/>
    </row>
    <row r="189" spans="6:35" ht="12" customHeight="1">
      <c r="F189" s="15">
        <f t="shared" si="12"/>
        <v>0</v>
      </c>
      <c s="71">
        <f t="shared" si="15"/>
        <v>0</v>
      </c>
      <c s="72"/>
      <c s="38"/>
      <c s="38"/>
      <c s="38"/>
      <c s="36"/>
      <c s="38"/>
      <c s="38"/>
      <c s="36"/>
      <c s="37"/>
      <c s="36"/>
      <c s="38"/>
      <c s="36"/>
      <c s="36"/>
      <c s="36"/>
      <c s="38"/>
      <c s="38"/>
      <c s="38"/>
      <c s="38"/>
      <c s="38"/>
      <c s="38"/>
      <c s="15">
        <f t="shared" si="13"/>
        <v>0</v>
      </c>
      <c s="15">
        <f t="shared" si="14"/>
        <v>0</v>
      </c>
      <c r="AI189" s="83"/>
    </row>
    <row r="190" spans="6:35" ht="12" customHeight="1">
      <c r="F190" s="15">
        <f t="shared" si="12"/>
        <v>0</v>
      </c>
      <c s="71">
        <f t="shared" si="15"/>
        <v>0</v>
      </c>
      <c s="72"/>
      <c s="38"/>
      <c s="38"/>
      <c s="38"/>
      <c s="36"/>
      <c s="38"/>
      <c s="38"/>
      <c s="36"/>
      <c s="37"/>
      <c s="36"/>
      <c s="38"/>
      <c s="36"/>
      <c s="36"/>
      <c s="36"/>
      <c s="38"/>
      <c s="38"/>
      <c s="38"/>
      <c s="38"/>
      <c s="38"/>
      <c s="38"/>
      <c s="15">
        <f t="shared" si="13"/>
        <v>0</v>
      </c>
      <c s="15">
        <f t="shared" si="14"/>
        <v>0</v>
      </c>
      <c r="AI190" s="83"/>
    </row>
    <row r="191" spans="6:35" ht="12" customHeight="1">
      <c r="F191" s="15">
        <f t="shared" si="12"/>
        <v>0</v>
      </c>
      <c s="71">
        <f t="shared" si="15"/>
        <v>0</v>
      </c>
      <c s="72"/>
      <c s="38"/>
      <c s="38"/>
      <c s="38"/>
      <c s="36"/>
      <c s="38"/>
      <c s="38"/>
      <c s="36"/>
      <c s="37"/>
      <c s="36"/>
      <c s="38"/>
      <c s="36"/>
      <c s="36"/>
      <c s="36"/>
      <c s="38"/>
      <c s="38"/>
      <c s="38"/>
      <c s="38"/>
      <c s="38"/>
      <c s="38"/>
      <c s="15">
        <f t="shared" si="13"/>
        <v>0</v>
      </c>
      <c s="15">
        <f t="shared" si="14"/>
        <v>0</v>
      </c>
      <c r="AI191" s="83"/>
    </row>
    <row r="192" spans="6:35" ht="12" customHeight="1">
      <c r="F192" s="15">
        <f t="shared" si="12"/>
        <v>0</v>
      </c>
      <c s="71">
        <f t="shared" si="15"/>
        <v>0</v>
      </c>
      <c s="72"/>
      <c s="38"/>
      <c s="38"/>
      <c s="38"/>
      <c s="36"/>
      <c s="38"/>
      <c s="38"/>
      <c s="36"/>
      <c s="37"/>
      <c s="36"/>
      <c s="38"/>
      <c s="36"/>
      <c s="36"/>
      <c s="36"/>
      <c s="38"/>
      <c s="38"/>
      <c s="38"/>
      <c s="38"/>
      <c s="38"/>
      <c s="38"/>
      <c s="15">
        <f t="shared" si="13"/>
        <v>0</v>
      </c>
      <c s="15">
        <f t="shared" si="14"/>
        <v>0</v>
      </c>
      <c r="AI192" s="83"/>
    </row>
    <row r="193" spans="6:35" ht="12" customHeight="1">
      <c r="F193" s="15">
        <f t="shared" si="12"/>
        <v>0</v>
      </c>
      <c s="71">
        <f t="shared" si="15"/>
        <v>0</v>
      </c>
      <c s="72"/>
      <c s="38"/>
      <c s="38"/>
      <c s="38"/>
      <c s="36"/>
      <c s="38"/>
      <c s="38"/>
      <c s="36"/>
      <c s="37"/>
      <c s="36"/>
      <c s="38"/>
      <c s="36"/>
      <c s="36"/>
      <c s="36"/>
      <c s="38"/>
      <c s="38"/>
      <c s="38"/>
      <c s="38"/>
      <c s="38"/>
      <c s="38"/>
      <c s="15">
        <f t="shared" si="13"/>
        <v>0</v>
      </c>
      <c s="15">
        <f t="shared" si="14"/>
        <v>0</v>
      </c>
      <c r="AI193" s="83"/>
    </row>
    <row r="194" spans="6:35" ht="12" customHeight="1">
      <c r="F194" s="15">
        <f t="shared" si="12"/>
        <v>0</v>
      </c>
      <c s="71">
        <f t="shared" si="15"/>
        <v>0</v>
      </c>
      <c s="72"/>
      <c s="38"/>
      <c s="38"/>
      <c s="38"/>
      <c s="36"/>
      <c s="38"/>
      <c s="38"/>
      <c s="36"/>
      <c s="37"/>
      <c s="36"/>
      <c s="38"/>
      <c s="36"/>
      <c s="36"/>
      <c s="36"/>
      <c s="38"/>
      <c s="38"/>
      <c s="38"/>
      <c s="38"/>
      <c s="38"/>
      <c s="38"/>
      <c s="15">
        <f t="shared" si="13"/>
        <v>0</v>
      </c>
      <c s="15">
        <f t="shared" si="14"/>
        <v>0</v>
      </c>
      <c r="AI194" s="83"/>
    </row>
    <row r="195" spans="6:35" ht="12" customHeight="1">
      <c r="F195" s="15">
        <f t="shared" si="12"/>
        <v>0</v>
      </c>
      <c s="71">
        <f t="shared" si="15"/>
        <v>0</v>
      </c>
      <c s="72"/>
      <c s="38"/>
      <c s="38"/>
      <c s="38"/>
      <c s="36"/>
      <c s="38"/>
      <c s="38"/>
      <c s="36"/>
      <c s="37"/>
      <c s="36"/>
      <c s="38"/>
      <c s="36"/>
      <c s="36"/>
      <c s="36"/>
      <c s="38"/>
      <c s="38"/>
      <c s="38"/>
      <c s="38"/>
      <c s="38"/>
      <c s="38"/>
      <c s="15">
        <f t="shared" si="13"/>
        <v>0</v>
      </c>
      <c s="15">
        <f t="shared" si="14"/>
        <v>0</v>
      </c>
      <c r="AI195" s="83"/>
    </row>
    <row r="196" spans="6:35" ht="12" customHeight="1">
      <c r="F196" s="15">
        <f t="shared" si="12"/>
        <v>0</v>
      </c>
      <c s="71">
        <f t="shared" si="15"/>
        <v>0</v>
      </c>
      <c s="72"/>
      <c s="38"/>
      <c s="38"/>
      <c s="38"/>
      <c s="36"/>
      <c s="38"/>
      <c s="38"/>
      <c s="36"/>
      <c s="37"/>
      <c s="36"/>
      <c s="38"/>
      <c s="36"/>
      <c s="36"/>
      <c s="36"/>
      <c s="38"/>
      <c s="38"/>
      <c s="38"/>
      <c s="38"/>
      <c s="38"/>
      <c s="38"/>
      <c s="15">
        <f t="shared" si="13"/>
        <v>0</v>
      </c>
      <c s="15">
        <f t="shared" si="14"/>
        <v>0</v>
      </c>
      <c r="AI196" s="83"/>
    </row>
    <row r="197" spans="6:35" ht="12" customHeight="1">
      <c r="F197" s="15">
        <f t="shared" si="12"/>
        <v>0</v>
      </c>
      <c s="71">
        <f t="shared" si="15"/>
        <v>0</v>
      </c>
      <c s="72"/>
      <c s="38"/>
      <c s="38"/>
      <c s="38"/>
      <c s="36"/>
      <c s="38"/>
      <c s="38"/>
      <c s="36"/>
      <c s="37"/>
      <c s="36"/>
      <c s="38"/>
      <c s="36"/>
      <c s="36"/>
      <c s="36"/>
      <c s="38"/>
      <c s="38"/>
      <c s="38"/>
      <c s="38"/>
      <c s="38"/>
      <c s="38"/>
      <c s="15">
        <f t="shared" si="13"/>
        <v>0</v>
      </c>
      <c s="15">
        <f t="shared" si="14"/>
        <v>0</v>
      </c>
      <c r="AI197" s="83"/>
    </row>
    <row r="198" spans="6:35" ht="12" customHeight="1">
      <c r="F198" s="15">
        <f t="shared" si="12"/>
        <v>0</v>
      </c>
      <c s="71">
        <f t="shared" si="15"/>
        <v>0</v>
      </c>
      <c s="72"/>
      <c s="38"/>
      <c s="38"/>
      <c s="38"/>
      <c s="36"/>
      <c s="38"/>
      <c s="38"/>
      <c s="36"/>
      <c s="37"/>
      <c s="36"/>
      <c s="38"/>
      <c s="36"/>
      <c s="36"/>
      <c s="36"/>
      <c s="38"/>
      <c s="38"/>
      <c s="38"/>
      <c s="38"/>
      <c s="38"/>
      <c s="38"/>
      <c s="15">
        <f t="shared" si="13"/>
        <v>0</v>
      </c>
      <c s="15">
        <f t="shared" si="14"/>
        <v>0</v>
      </c>
      <c r="AI198" s="83"/>
    </row>
    <row r="199" spans="6:35" ht="12" customHeight="1">
      <c r="F199" s="15">
        <f t="shared" si="12"/>
        <v>0</v>
      </c>
      <c s="71">
        <f t="shared" si="15"/>
        <v>0</v>
      </c>
      <c s="72"/>
      <c s="38"/>
      <c s="38"/>
      <c s="38"/>
      <c s="36"/>
      <c s="38"/>
      <c s="38"/>
      <c s="36"/>
      <c s="37"/>
      <c s="36"/>
      <c s="38"/>
      <c s="36"/>
      <c s="36"/>
      <c s="36"/>
      <c s="38"/>
      <c s="38"/>
      <c s="38"/>
      <c s="38"/>
      <c s="38"/>
      <c s="38"/>
      <c s="15">
        <f t="shared" si="13"/>
        <v>0</v>
      </c>
      <c s="15">
        <f t="shared" si="14"/>
        <v>0</v>
      </c>
      <c r="AI199" s="83"/>
    </row>
    <row r="200" spans="6:35" ht="12" customHeight="1">
      <c r="F200" s="15">
        <f t="shared" si="12"/>
        <v>0</v>
      </c>
      <c s="71">
        <f t="shared" si="15"/>
        <v>0</v>
      </c>
      <c s="72"/>
      <c s="38"/>
      <c s="38"/>
      <c s="38"/>
      <c s="36"/>
      <c s="38"/>
      <c s="38"/>
      <c s="36"/>
      <c s="37"/>
      <c s="36"/>
      <c s="38"/>
      <c s="36"/>
      <c s="36"/>
      <c s="36"/>
      <c s="38"/>
      <c s="38"/>
      <c s="38"/>
      <c s="38"/>
      <c s="38"/>
      <c s="38"/>
      <c s="15">
        <f t="shared" si="13"/>
        <v>0</v>
      </c>
      <c s="15">
        <f t="shared" si="14"/>
        <v>0</v>
      </c>
      <c r="AI200" s="83"/>
    </row>
    <row r="201" spans="6:35" ht="12" customHeight="1">
      <c r="F201" s="15">
        <f t="shared" si="12"/>
        <v>0</v>
      </c>
      <c s="71">
        <f t="shared" si="15"/>
        <v>0</v>
      </c>
      <c s="72"/>
      <c s="38"/>
      <c s="38"/>
      <c s="38"/>
      <c s="36"/>
      <c s="38"/>
      <c s="38"/>
      <c s="36"/>
      <c s="37"/>
      <c s="36"/>
      <c s="38"/>
      <c s="36"/>
      <c s="36"/>
      <c s="36"/>
      <c s="38"/>
      <c s="38"/>
      <c s="38"/>
      <c s="38"/>
      <c s="38"/>
      <c s="38"/>
      <c s="15">
        <f t="shared" si="13"/>
        <v>0</v>
      </c>
      <c s="15">
        <f t="shared" si="14"/>
        <v>0</v>
      </c>
      <c r="AI201" s="83"/>
    </row>
    <row r="202" spans="6:35" ht="12" customHeight="1">
      <c r="F202" s="15">
        <f t="shared" si="12"/>
        <v>0</v>
      </c>
      <c s="71">
        <f t="shared" si="15"/>
        <v>0</v>
      </c>
      <c s="72"/>
      <c s="38"/>
      <c s="38"/>
      <c s="38"/>
      <c s="36"/>
      <c s="38"/>
      <c s="38"/>
      <c s="36"/>
      <c s="37"/>
      <c s="36"/>
      <c s="38"/>
      <c s="36"/>
      <c s="36"/>
      <c s="36"/>
      <c s="38"/>
      <c s="38"/>
      <c s="38"/>
      <c s="38"/>
      <c s="38"/>
      <c s="38"/>
      <c s="15">
        <f t="shared" si="13"/>
        <v>0</v>
      </c>
      <c s="15">
        <f t="shared" si="14"/>
        <v>0</v>
      </c>
      <c r="AI202" s="83"/>
    </row>
    <row r="203" spans="6:35" ht="12" customHeight="1">
      <c r="F203" s="15">
        <f t="shared" si="16" ref="F203:F266">IFERROR(IF($D$13=1,(IF(G203&gt;=1,(IF(H203&gt;=$D$11,(IF(H203&lt;=$D$12,G203,0)),0)),0)),0),0)</f>
        <v>0</v>
      </c>
      <c s="71">
        <f t="shared" si="15"/>
        <v>0</v>
      </c>
      <c s="72"/>
      <c s="38"/>
      <c s="38"/>
      <c s="38"/>
      <c s="36"/>
      <c s="38"/>
      <c s="38"/>
      <c s="36"/>
      <c s="37"/>
      <c s="36"/>
      <c s="38"/>
      <c s="36"/>
      <c s="36"/>
      <c s="36"/>
      <c s="38"/>
      <c s="38"/>
      <c s="38"/>
      <c s="38"/>
      <c s="38"/>
      <c s="38"/>
      <c s="15">
        <f t="shared" si="17" ref="AB203:AB266">IFERROR(IF(G203&gt;=1,(IF(LEN(R203)&gt;=3,VLOOKUP(R203,$A$1:$B$3,2,0),0)),0),0)</f>
        <v>0</v>
      </c>
      <c s="15">
        <f t="shared" si="18" ref="AC203:AC266">IFERROR(IF(G203&gt;=1,(IF(LEN(S203)&gt;=3,VLOOKUP(S203,$A$5:$B$6,2,0),0)),0),0)</f>
        <v>0</v>
      </c>
      <c r="AI203" s="83"/>
    </row>
    <row r="204" spans="6:35" ht="12" customHeight="1">
      <c r="F204" s="15">
        <f t="shared" si="16"/>
        <v>0</v>
      </c>
      <c s="71">
        <f t="shared" si="19" ref="G204:G267">IFERROR(IF(H204&gt;=2000,(IF(LEN(J204)&gt;=2,(IF(LEN(K204)&gt;=2,G203+1,0)),0)),0),0)</f>
        <v>0</v>
      </c>
      <c s="72"/>
      <c s="38"/>
      <c s="38"/>
      <c s="38"/>
      <c s="36"/>
      <c s="38"/>
      <c s="38"/>
      <c s="36"/>
      <c s="37"/>
      <c s="36"/>
      <c s="38"/>
      <c s="36"/>
      <c s="36"/>
      <c s="36"/>
      <c s="38"/>
      <c s="38"/>
      <c s="38"/>
      <c s="38"/>
      <c s="38"/>
      <c s="38"/>
      <c s="15">
        <f t="shared" si="17"/>
        <v>0</v>
      </c>
      <c s="15">
        <f t="shared" si="18"/>
        <v>0</v>
      </c>
      <c r="AI204" s="83"/>
    </row>
    <row r="205" spans="6:35" ht="12" customHeight="1">
      <c r="F205" s="15">
        <f t="shared" si="16"/>
        <v>0</v>
      </c>
      <c s="71">
        <f t="shared" si="19"/>
        <v>0</v>
      </c>
      <c s="72"/>
      <c s="38"/>
      <c s="38"/>
      <c s="38"/>
      <c s="36"/>
      <c s="38"/>
      <c s="38"/>
      <c s="36"/>
      <c s="37"/>
      <c s="36"/>
      <c s="38"/>
      <c s="36"/>
      <c s="36"/>
      <c s="36"/>
      <c s="38"/>
      <c s="38"/>
      <c s="38"/>
      <c s="38"/>
      <c s="38"/>
      <c s="38"/>
      <c s="15">
        <f t="shared" si="17"/>
        <v>0</v>
      </c>
      <c s="15">
        <f t="shared" si="18"/>
        <v>0</v>
      </c>
      <c r="AI205" s="83"/>
    </row>
    <row r="206" spans="6:35" ht="12" customHeight="1">
      <c r="F206" s="15">
        <f t="shared" si="16"/>
        <v>0</v>
      </c>
      <c s="71">
        <f t="shared" si="19"/>
        <v>0</v>
      </c>
      <c s="72"/>
      <c s="38"/>
      <c s="38"/>
      <c s="38"/>
      <c s="36"/>
      <c s="38"/>
      <c s="38"/>
      <c s="36"/>
      <c s="37"/>
      <c s="36"/>
      <c s="38"/>
      <c s="36"/>
      <c s="36"/>
      <c s="36"/>
      <c s="38"/>
      <c s="38"/>
      <c s="38"/>
      <c s="38"/>
      <c s="38"/>
      <c s="38"/>
      <c s="15">
        <f t="shared" si="17"/>
        <v>0</v>
      </c>
      <c s="15">
        <f t="shared" si="18"/>
        <v>0</v>
      </c>
      <c r="AI206" s="83"/>
    </row>
    <row r="207" spans="6:35" ht="12" customHeight="1">
      <c r="F207" s="15">
        <f t="shared" si="16"/>
        <v>0</v>
      </c>
      <c s="71">
        <f t="shared" si="19"/>
        <v>0</v>
      </c>
      <c s="72"/>
      <c s="38"/>
      <c s="38"/>
      <c s="38"/>
      <c s="36"/>
      <c s="38"/>
      <c s="38"/>
      <c s="36"/>
      <c s="37"/>
      <c s="36"/>
      <c s="38"/>
      <c s="36"/>
      <c s="36"/>
      <c s="36"/>
      <c s="38"/>
      <c s="38"/>
      <c s="38"/>
      <c s="38"/>
      <c s="38"/>
      <c s="38"/>
      <c s="15">
        <f t="shared" si="17"/>
        <v>0</v>
      </c>
      <c s="15">
        <f t="shared" si="18"/>
        <v>0</v>
      </c>
      <c r="AI207" s="83"/>
    </row>
    <row r="208" spans="6:35" ht="12" customHeight="1">
      <c r="F208" s="15">
        <f t="shared" si="16"/>
        <v>0</v>
      </c>
      <c s="71">
        <f t="shared" si="19"/>
        <v>0</v>
      </c>
      <c s="72"/>
      <c s="38"/>
      <c s="38"/>
      <c s="38"/>
      <c s="36"/>
      <c s="38"/>
      <c s="38"/>
      <c s="36"/>
      <c s="37"/>
      <c s="36"/>
      <c s="38"/>
      <c s="36"/>
      <c s="36"/>
      <c s="36"/>
      <c s="38"/>
      <c s="38"/>
      <c s="38"/>
      <c s="38"/>
      <c s="38"/>
      <c s="38"/>
      <c s="15">
        <f t="shared" si="17"/>
        <v>0</v>
      </c>
      <c s="15">
        <f t="shared" si="18"/>
        <v>0</v>
      </c>
      <c r="AI208" s="83"/>
    </row>
    <row r="209" spans="6:35" ht="12" customHeight="1">
      <c r="F209" s="15">
        <f t="shared" si="16"/>
        <v>0</v>
      </c>
      <c s="71">
        <f t="shared" si="19"/>
        <v>0</v>
      </c>
      <c s="72"/>
      <c s="38"/>
      <c s="38"/>
      <c s="38"/>
      <c s="36"/>
      <c s="38"/>
      <c s="38"/>
      <c s="36"/>
      <c s="37"/>
      <c s="36"/>
      <c s="38"/>
      <c s="36"/>
      <c s="36"/>
      <c s="36"/>
      <c s="38"/>
      <c s="38"/>
      <c s="38"/>
      <c s="38"/>
      <c s="38"/>
      <c s="38"/>
      <c s="15">
        <f t="shared" si="17"/>
        <v>0</v>
      </c>
      <c s="15">
        <f t="shared" si="18"/>
        <v>0</v>
      </c>
      <c r="AI209" s="83"/>
    </row>
    <row r="210" spans="6:35" ht="12" customHeight="1">
      <c r="F210" s="15">
        <f t="shared" si="16"/>
        <v>0</v>
      </c>
      <c s="71">
        <f t="shared" si="19"/>
        <v>0</v>
      </c>
      <c s="72"/>
      <c s="38"/>
      <c s="38"/>
      <c s="38"/>
      <c s="36"/>
      <c s="38"/>
      <c s="38"/>
      <c s="36"/>
      <c s="37"/>
      <c s="36"/>
      <c s="38"/>
      <c s="36"/>
      <c s="36"/>
      <c s="36"/>
      <c s="38"/>
      <c s="38"/>
      <c s="38"/>
      <c s="38"/>
      <c s="38"/>
      <c s="38"/>
      <c s="15">
        <f t="shared" si="17"/>
        <v>0</v>
      </c>
      <c s="15">
        <f t="shared" si="18"/>
        <v>0</v>
      </c>
      <c r="AI210" s="83"/>
    </row>
    <row r="211" spans="6:35" ht="12" customHeight="1">
      <c r="F211" s="15">
        <f t="shared" si="16"/>
        <v>0</v>
      </c>
      <c s="71">
        <f t="shared" si="19"/>
        <v>0</v>
      </c>
      <c s="72"/>
      <c s="38"/>
      <c s="38"/>
      <c s="38"/>
      <c s="36"/>
      <c s="38"/>
      <c s="38"/>
      <c s="36"/>
      <c s="37"/>
      <c s="36"/>
      <c s="38"/>
      <c s="36"/>
      <c s="36"/>
      <c s="36"/>
      <c s="38"/>
      <c s="38"/>
      <c s="38"/>
      <c s="38"/>
      <c s="38"/>
      <c s="38"/>
      <c s="15">
        <f t="shared" si="17"/>
        <v>0</v>
      </c>
      <c s="15">
        <f t="shared" si="18"/>
        <v>0</v>
      </c>
      <c r="AI211" s="83"/>
    </row>
    <row r="212" spans="6:35" ht="12" customHeight="1">
      <c r="F212" s="15">
        <f t="shared" si="16"/>
        <v>0</v>
      </c>
      <c s="71">
        <f t="shared" si="19"/>
        <v>0</v>
      </c>
      <c s="72"/>
      <c s="38"/>
      <c s="38"/>
      <c s="38"/>
      <c s="36"/>
      <c s="38"/>
      <c s="38"/>
      <c s="36"/>
      <c s="37"/>
      <c s="36"/>
      <c s="38"/>
      <c s="36"/>
      <c s="36"/>
      <c s="36"/>
      <c s="38"/>
      <c s="38"/>
      <c s="38"/>
      <c s="38"/>
      <c s="38"/>
      <c s="38"/>
      <c s="15">
        <f t="shared" si="17"/>
        <v>0</v>
      </c>
      <c s="15">
        <f t="shared" si="18"/>
        <v>0</v>
      </c>
      <c r="AI212" s="83"/>
    </row>
    <row r="213" spans="6:35" ht="12" customHeight="1">
      <c r="F213" s="15">
        <f t="shared" si="16"/>
        <v>0</v>
      </c>
      <c s="71">
        <f t="shared" si="19"/>
        <v>0</v>
      </c>
      <c s="72"/>
      <c s="38"/>
      <c s="38"/>
      <c s="38"/>
      <c s="36"/>
      <c s="38"/>
      <c s="38"/>
      <c s="36"/>
      <c s="37"/>
      <c s="36"/>
      <c s="38"/>
      <c s="36"/>
      <c s="36"/>
      <c s="36"/>
      <c s="38"/>
      <c s="38"/>
      <c s="38"/>
      <c s="38"/>
      <c s="38"/>
      <c s="38"/>
      <c s="15">
        <f t="shared" si="17"/>
        <v>0</v>
      </c>
      <c s="15">
        <f t="shared" si="18"/>
        <v>0</v>
      </c>
      <c r="AI213" s="83"/>
    </row>
    <row r="214" spans="6:35" ht="12" customHeight="1">
      <c r="F214" s="15">
        <f t="shared" si="16"/>
        <v>0</v>
      </c>
      <c s="71">
        <f t="shared" si="19"/>
        <v>0</v>
      </c>
      <c s="72"/>
      <c s="38"/>
      <c s="38"/>
      <c s="38"/>
      <c s="36"/>
      <c s="38"/>
      <c s="38"/>
      <c s="36"/>
      <c s="37"/>
      <c s="36"/>
      <c s="38"/>
      <c s="36"/>
      <c s="36"/>
      <c s="36"/>
      <c s="38"/>
      <c s="38"/>
      <c s="38"/>
      <c s="38"/>
      <c s="38"/>
      <c s="38"/>
      <c s="15">
        <f t="shared" si="17"/>
        <v>0</v>
      </c>
      <c s="15">
        <f t="shared" si="18"/>
        <v>0</v>
      </c>
      <c r="AI214" s="83"/>
    </row>
    <row r="215" spans="6:35" ht="12" customHeight="1">
      <c r="F215" s="15">
        <f t="shared" si="16"/>
        <v>0</v>
      </c>
      <c s="71">
        <f t="shared" si="19"/>
        <v>0</v>
      </c>
      <c s="72"/>
      <c s="38"/>
      <c s="38"/>
      <c s="38"/>
      <c s="36"/>
      <c s="38"/>
      <c s="38"/>
      <c s="36"/>
      <c s="37"/>
      <c s="36"/>
      <c s="38"/>
      <c s="36"/>
      <c s="36"/>
      <c s="36"/>
      <c s="38"/>
      <c s="38"/>
      <c s="38"/>
      <c s="38"/>
      <c s="38"/>
      <c s="38"/>
      <c s="15">
        <f t="shared" si="17"/>
        <v>0</v>
      </c>
      <c s="15">
        <f t="shared" si="18"/>
        <v>0</v>
      </c>
      <c r="AI215" s="83"/>
    </row>
    <row r="216" spans="6:35" ht="12" customHeight="1">
      <c r="F216" s="15">
        <f t="shared" si="16"/>
        <v>0</v>
      </c>
      <c s="71">
        <f t="shared" si="19"/>
        <v>0</v>
      </c>
      <c s="72"/>
      <c s="38"/>
      <c s="38"/>
      <c s="38"/>
      <c s="36"/>
      <c s="38"/>
      <c s="38"/>
      <c s="36"/>
      <c s="37"/>
      <c s="36"/>
      <c s="38"/>
      <c s="36"/>
      <c s="36"/>
      <c s="36"/>
      <c s="38"/>
      <c s="38"/>
      <c s="38"/>
      <c s="38"/>
      <c s="38"/>
      <c s="38"/>
      <c s="15">
        <f t="shared" si="17"/>
        <v>0</v>
      </c>
      <c s="15">
        <f t="shared" si="18"/>
        <v>0</v>
      </c>
      <c r="AI216" s="83"/>
    </row>
    <row r="217" spans="6:35" ht="12" customHeight="1">
      <c r="F217" s="15">
        <f t="shared" si="16"/>
        <v>0</v>
      </c>
      <c s="71">
        <f t="shared" si="19"/>
        <v>0</v>
      </c>
      <c s="72"/>
      <c s="38"/>
      <c s="38"/>
      <c s="38"/>
      <c s="36"/>
      <c s="38"/>
      <c s="38"/>
      <c s="36"/>
      <c s="37"/>
      <c s="36"/>
      <c s="38"/>
      <c s="36"/>
      <c s="36"/>
      <c s="36"/>
      <c s="38"/>
      <c s="38"/>
      <c s="38"/>
      <c s="38"/>
      <c s="38"/>
      <c s="38"/>
      <c s="15">
        <f t="shared" si="17"/>
        <v>0</v>
      </c>
      <c s="15">
        <f t="shared" si="18"/>
        <v>0</v>
      </c>
      <c r="AI217" s="83"/>
    </row>
    <row r="218" spans="6:35" ht="12" customHeight="1">
      <c r="F218" s="15">
        <f t="shared" si="16"/>
        <v>0</v>
      </c>
      <c s="71">
        <f t="shared" si="19"/>
        <v>0</v>
      </c>
      <c s="72"/>
      <c s="38"/>
      <c s="38"/>
      <c s="38"/>
      <c s="36"/>
      <c s="38"/>
      <c s="38"/>
      <c s="36"/>
      <c s="37"/>
      <c s="36"/>
      <c s="38"/>
      <c s="36"/>
      <c s="36"/>
      <c s="36"/>
      <c s="38"/>
      <c s="38"/>
      <c s="38"/>
      <c s="38"/>
      <c s="38"/>
      <c s="38"/>
      <c s="15">
        <f t="shared" si="17"/>
        <v>0</v>
      </c>
      <c s="15">
        <f t="shared" si="18"/>
        <v>0</v>
      </c>
      <c r="AI218" s="83"/>
    </row>
    <row r="219" spans="6:35" ht="12" customHeight="1">
      <c r="F219" s="15">
        <f t="shared" si="16"/>
        <v>0</v>
      </c>
      <c s="71">
        <f t="shared" si="19"/>
        <v>0</v>
      </c>
      <c s="72"/>
      <c s="38"/>
      <c s="38"/>
      <c s="38"/>
      <c s="36"/>
      <c s="38"/>
      <c s="38"/>
      <c s="36"/>
      <c s="37"/>
      <c s="36"/>
      <c s="38"/>
      <c s="36"/>
      <c s="36"/>
      <c s="36"/>
      <c s="38"/>
      <c s="38"/>
      <c s="38"/>
      <c s="38"/>
      <c s="38"/>
      <c s="38"/>
      <c s="15">
        <f t="shared" si="17"/>
        <v>0</v>
      </c>
      <c s="15">
        <f t="shared" si="18"/>
        <v>0</v>
      </c>
      <c r="AI219" s="83"/>
    </row>
    <row r="220" spans="6:35" ht="12" customHeight="1">
      <c r="F220" s="15">
        <f t="shared" si="16"/>
        <v>0</v>
      </c>
      <c s="71">
        <f t="shared" si="19"/>
        <v>0</v>
      </c>
      <c s="72"/>
      <c s="38"/>
      <c s="38"/>
      <c s="38"/>
      <c s="36"/>
      <c s="38"/>
      <c s="38"/>
      <c s="36"/>
      <c s="37"/>
      <c s="36"/>
      <c s="38"/>
      <c s="36"/>
      <c s="36"/>
      <c s="36"/>
      <c s="38"/>
      <c s="38"/>
      <c s="38"/>
      <c s="38"/>
      <c s="38"/>
      <c s="38"/>
      <c s="15">
        <f t="shared" si="17"/>
        <v>0</v>
      </c>
      <c s="15">
        <f t="shared" si="18"/>
        <v>0</v>
      </c>
      <c r="AI220" s="83"/>
    </row>
    <row r="221" spans="6:35" ht="12" customHeight="1">
      <c r="F221" s="15">
        <f t="shared" si="16"/>
        <v>0</v>
      </c>
      <c s="71">
        <f t="shared" si="19"/>
        <v>0</v>
      </c>
      <c s="72"/>
      <c s="38"/>
      <c s="38"/>
      <c s="38"/>
      <c s="36"/>
      <c s="38"/>
      <c s="38"/>
      <c s="36"/>
      <c s="37"/>
      <c s="36"/>
      <c s="38"/>
      <c s="36"/>
      <c s="36"/>
      <c s="36"/>
      <c s="38"/>
      <c s="38"/>
      <c s="38"/>
      <c s="38"/>
      <c s="38"/>
      <c s="38"/>
      <c s="15">
        <f t="shared" si="17"/>
        <v>0</v>
      </c>
      <c s="15">
        <f t="shared" si="18"/>
        <v>0</v>
      </c>
      <c r="AI221" s="83"/>
    </row>
    <row r="222" spans="6:35" ht="12" customHeight="1">
      <c r="F222" s="15">
        <f t="shared" si="16"/>
        <v>0</v>
      </c>
      <c s="71">
        <f t="shared" si="19"/>
        <v>0</v>
      </c>
      <c s="72"/>
      <c s="38"/>
      <c s="38"/>
      <c s="38"/>
      <c s="36"/>
      <c s="38"/>
      <c s="38"/>
      <c s="36"/>
      <c s="37"/>
      <c s="36"/>
      <c s="38"/>
      <c s="36"/>
      <c s="36"/>
      <c s="36"/>
      <c s="38"/>
      <c s="38"/>
      <c s="38"/>
      <c s="38"/>
      <c s="38"/>
      <c s="38"/>
      <c s="15">
        <f t="shared" si="17"/>
        <v>0</v>
      </c>
      <c s="15">
        <f t="shared" si="18"/>
        <v>0</v>
      </c>
      <c r="AI222" s="83"/>
    </row>
    <row r="223" spans="6:35" ht="12" customHeight="1">
      <c r="F223" s="15">
        <f t="shared" si="16"/>
        <v>0</v>
      </c>
      <c s="71">
        <f t="shared" si="19"/>
        <v>0</v>
      </c>
      <c s="72"/>
      <c s="38"/>
      <c s="38"/>
      <c s="38"/>
      <c s="36"/>
      <c s="38"/>
      <c s="38"/>
      <c s="36"/>
      <c s="37"/>
      <c s="36"/>
      <c s="38"/>
      <c s="36"/>
      <c s="36"/>
      <c s="36"/>
      <c s="38"/>
      <c s="38"/>
      <c s="38"/>
      <c s="38"/>
      <c s="38"/>
      <c s="38"/>
      <c s="15">
        <f t="shared" si="17"/>
        <v>0</v>
      </c>
      <c s="15">
        <f t="shared" si="18"/>
        <v>0</v>
      </c>
      <c r="AI223" s="83"/>
    </row>
    <row r="224" spans="6:35" ht="12" customHeight="1">
      <c r="F224" s="15">
        <f t="shared" si="16"/>
        <v>0</v>
      </c>
      <c s="71">
        <f t="shared" si="19"/>
        <v>0</v>
      </c>
      <c s="72"/>
      <c s="38"/>
      <c s="38"/>
      <c s="38"/>
      <c s="36"/>
      <c s="38"/>
      <c s="38"/>
      <c s="36"/>
      <c s="37"/>
      <c s="36"/>
      <c s="38"/>
      <c s="36"/>
      <c s="36"/>
      <c s="36"/>
      <c s="38"/>
      <c s="38"/>
      <c s="38"/>
      <c s="38"/>
      <c s="38"/>
      <c s="38"/>
      <c s="15">
        <f t="shared" si="17"/>
        <v>0</v>
      </c>
      <c s="15">
        <f t="shared" si="18"/>
        <v>0</v>
      </c>
      <c r="AI224" s="83"/>
    </row>
    <row r="225" spans="6:35" ht="12" customHeight="1">
      <c r="F225" s="15">
        <f t="shared" si="16"/>
        <v>0</v>
      </c>
      <c s="71">
        <f t="shared" si="19"/>
        <v>0</v>
      </c>
      <c s="72"/>
      <c s="38"/>
      <c s="38"/>
      <c s="38"/>
      <c s="36"/>
      <c s="38"/>
      <c s="38"/>
      <c s="36"/>
      <c s="37"/>
      <c s="36"/>
      <c s="38"/>
      <c s="36"/>
      <c s="36"/>
      <c s="36"/>
      <c s="38"/>
      <c s="38"/>
      <c s="38"/>
      <c s="38"/>
      <c s="38"/>
      <c s="38"/>
      <c s="15">
        <f t="shared" si="17"/>
        <v>0</v>
      </c>
      <c s="15">
        <f t="shared" si="18"/>
        <v>0</v>
      </c>
      <c r="AI225" s="83"/>
    </row>
    <row r="226" spans="6:35" ht="12" customHeight="1">
      <c r="F226" s="15">
        <f t="shared" si="16"/>
        <v>0</v>
      </c>
      <c s="71">
        <f t="shared" si="19"/>
        <v>0</v>
      </c>
      <c s="72"/>
      <c s="38"/>
      <c s="38"/>
      <c s="38"/>
      <c s="36"/>
      <c s="38"/>
      <c s="38"/>
      <c s="36"/>
      <c s="37"/>
      <c s="36"/>
      <c s="38"/>
      <c s="36"/>
      <c s="36"/>
      <c s="36"/>
      <c s="38"/>
      <c s="38"/>
      <c s="38"/>
      <c s="38"/>
      <c s="38"/>
      <c s="38"/>
      <c s="15">
        <f t="shared" si="17"/>
        <v>0</v>
      </c>
      <c s="15">
        <f t="shared" si="18"/>
        <v>0</v>
      </c>
      <c r="AI226" s="83"/>
    </row>
    <row r="227" spans="6:35" ht="12" customHeight="1">
      <c r="F227" s="15">
        <f t="shared" si="16"/>
        <v>0</v>
      </c>
      <c s="71">
        <f t="shared" si="19"/>
        <v>0</v>
      </c>
      <c s="72"/>
      <c s="38"/>
      <c s="38"/>
      <c s="38"/>
      <c s="36"/>
      <c s="38"/>
      <c s="38"/>
      <c s="36"/>
      <c s="37"/>
      <c s="36"/>
      <c s="38"/>
      <c s="36"/>
      <c s="36"/>
      <c s="36"/>
      <c s="38"/>
      <c s="38"/>
      <c s="38"/>
      <c s="38"/>
      <c s="38"/>
      <c s="38"/>
      <c s="15">
        <f t="shared" si="17"/>
        <v>0</v>
      </c>
      <c s="15">
        <f t="shared" si="18"/>
        <v>0</v>
      </c>
      <c r="AI227" s="83"/>
    </row>
    <row r="228" spans="6:35" ht="12" customHeight="1">
      <c r="F228" s="15">
        <f t="shared" si="16"/>
        <v>0</v>
      </c>
      <c s="71">
        <f t="shared" si="19"/>
        <v>0</v>
      </c>
      <c s="72"/>
      <c s="38"/>
      <c s="38"/>
      <c s="38"/>
      <c s="36"/>
      <c s="38"/>
      <c s="38"/>
      <c s="36"/>
      <c s="37"/>
      <c s="36"/>
      <c s="38"/>
      <c s="36"/>
      <c s="36"/>
      <c s="36"/>
      <c s="38"/>
      <c s="38"/>
      <c s="38"/>
      <c s="38"/>
      <c s="38"/>
      <c s="38"/>
      <c s="15">
        <f t="shared" si="17"/>
        <v>0</v>
      </c>
      <c s="15">
        <f t="shared" si="18"/>
        <v>0</v>
      </c>
      <c r="AI228" s="83"/>
    </row>
    <row r="229" spans="6:35" ht="12" customHeight="1">
      <c r="F229" s="15">
        <f t="shared" si="16"/>
        <v>0</v>
      </c>
      <c s="71">
        <f t="shared" si="19"/>
        <v>0</v>
      </c>
      <c s="72"/>
      <c s="38"/>
      <c s="38"/>
      <c s="38"/>
      <c s="36"/>
      <c s="38"/>
      <c s="38"/>
      <c s="36"/>
      <c s="37"/>
      <c s="36"/>
      <c s="38"/>
      <c s="36"/>
      <c s="36"/>
      <c s="36"/>
      <c s="38"/>
      <c s="38"/>
      <c s="38"/>
      <c s="38"/>
      <c s="38"/>
      <c s="38"/>
      <c s="15">
        <f t="shared" si="17"/>
        <v>0</v>
      </c>
      <c s="15">
        <f t="shared" si="18"/>
        <v>0</v>
      </c>
      <c r="AI229" s="83"/>
    </row>
    <row r="230" spans="6:35" ht="12" customHeight="1">
      <c r="F230" s="15">
        <f t="shared" si="16"/>
        <v>0</v>
      </c>
      <c s="71">
        <f t="shared" si="19"/>
        <v>0</v>
      </c>
      <c s="72"/>
      <c s="38"/>
      <c s="38"/>
      <c s="38"/>
      <c s="36"/>
      <c s="38"/>
      <c s="38"/>
      <c s="36"/>
      <c s="37"/>
      <c s="36"/>
      <c s="38"/>
      <c s="36"/>
      <c s="36"/>
      <c s="36"/>
      <c s="38"/>
      <c s="38"/>
      <c s="38"/>
      <c s="38"/>
      <c s="38"/>
      <c s="38"/>
      <c s="15">
        <f t="shared" si="17"/>
        <v>0</v>
      </c>
      <c s="15">
        <f t="shared" si="18"/>
        <v>0</v>
      </c>
      <c r="AI230" s="83"/>
    </row>
    <row r="231" spans="6:35" ht="12" customHeight="1">
      <c r="F231" s="15">
        <f t="shared" si="16"/>
        <v>0</v>
      </c>
      <c s="71">
        <f t="shared" si="19"/>
        <v>0</v>
      </c>
      <c s="72"/>
      <c s="38"/>
      <c s="38"/>
      <c s="38"/>
      <c s="36"/>
      <c s="38"/>
      <c s="38"/>
      <c s="36"/>
      <c s="37"/>
      <c s="36"/>
      <c s="38"/>
      <c s="36"/>
      <c s="36"/>
      <c s="36"/>
      <c s="38"/>
      <c s="38"/>
      <c s="38"/>
      <c s="38"/>
      <c s="38"/>
      <c s="38"/>
      <c s="15">
        <f t="shared" si="17"/>
        <v>0</v>
      </c>
      <c s="15">
        <f t="shared" si="18"/>
        <v>0</v>
      </c>
      <c r="AI231" s="83"/>
    </row>
    <row r="232" spans="6:35" ht="12" customHeight="1">
      <c r="F232" s="15">
        <f t="shared" si="16"/>
        <v>0</v>
      </c>
      <c s="71">
        <f t="shared" si="19"/>
        <v>0</v>
      </c>
      <c s="72"/>
      <c s="38"/>
      <c s="38"/>
      <c s="38"/>
      <c s="36"/>
      <c s="38"/>
      <c s="38"/>
      <c s="36"/>
      <c s="37"/>
      <c s="36"/>
      <c s="38"/>
      <c s="36"/>
      <c s="36"/>
      <c s="36"/>
      <c s="38"/>
      <c s="38"/>
      <c s="38"/>
      <c s="38"/>
      <c s="38"/>
      <c s="38"/>
      <c s="15">
        <f t="shared" si="17"/>
        <v>0</v>
      </c>
      <c s="15">
        <f t="shared" si="18"/>
        <v>0</v>
      </c>
      <c r="AI232" s="83"/>
    </row>
    <row r="233" spans="6:35" ht="12" customHeight="1">
      <c r="F233" s="15">
        <f t="shared" si="16"/>
        <v>0</v>
      </c>
      <c s="71">
        <f t="shared" si="19"/>
        <v>0</v>
      </c>
      <c s="72"/>
      <c s="38"/>
      <c s="38"/>
      <c s="38"/>
      <c s="36"/>
      <c s="38"/>
      <c s="38"/>
      <c s="36"/>
      <c s="37"/>
      <c s="36"/>
      <c s="38"/>
      <c s="36"/>
      <c s="36"/>
      <c s="36"/>
      <c s="38"/>
      <c s="38"/>
      <c s="38"/>
      <c s="38"/>
      <c s="38"/>
      <c s="38"/>
      <c s="15">
        <f t="shared" si="17"/>
        <v>0</v>
      </c>
      <c s="15">
        <f t="shared" si="18"/>
        <v>0</v>
      </c>
      <c r="AI233" s="83"/>
    </row>
    <row r="234" spans="6:35" ht="12" customHeight="1">
      <c r="F234" s="15">
        <f t="shared" si="16"/>
        <v>0</v>
      </c>
      <c s="71">
        <f t="shared" si="19"/>
        <v>0</v>
      </c>
      <c s="72"/>
      <c s="38"/>
      <c s="38"/>
      <c s="38"/>
      <c s="36"/>
      <c s="38"/>
      <c s="38"/>
      <c s="36"/>
      <c s="37"/>
      <c s="36"/>
      <c s="38"/>
      <c s="36"/>
      <c s="36"/>
      <c s="36"/>
      <c s="38"/>
      <c s="38"/>
      <c s="38"/>
      <c s="38"/>
      <c s="38"/>
      <c s="38"/>
      <c s="15">
        <f t="shared" si="17"/>
        <v>0</v>
      </c>
      <c s="15">
        <f t="shared" si="18"/>
        <v>0</v>
      </c>
      <c r="AI234" s="83"/>
    </row>
    <row r="235" spans="6:35" ht="12" customHeight="1">
      <c r="F235" s="15">
        <f t="shared" si="16"/>
        <v>0</v>
      </c>
      <c s="71">
        <f t="shared" si="19"/>
        <v>0</v>
      </c>
      <c s="72"/>
      <c s="38"/>
      <c s="38"/>
      <c s="38"/>
      <c s="36"/>
      <c s="38"/>
      <c s="38"/>
      <c s="36"/>
      <c s="37"/>
      <c s="36"/>
      <c s="38"/>
      <c s="36"/>
      <c s="36"/>
      <c s="36"/>
      <c s="38"/>
      <c s="38"/>
      <c s="38"/>
      <c s="38"/>
      <c s="38"/>
      <c s="38"/>
      <c s="15">
        <f t="shared" si="17"/>
        <v>0</v>
      </c>
      <c s="15">
        <f t="shared" si="18"/>
        <v>0</v>
      </c>
      <c r="AI235" s="83"/>
    </row>
    <row r="236" spans="6:35" ht="12" customHeight="1">
      <c r="F236" s="15">
        <f t="shared" si="16"/>
        <v>0</v>
      </c>
      <c s="71">
        <f t="shared" si="19"/>
        <v>0</v>
      </c>
      <c s="72"/>
      <c s="38"/>
      <c s="38"/>
      <c s="38"/>
      <c s="36"/>
      <c s="38"/>
      <c s="38"/>
      <c s="36"/>
      <c s="37"/>
      <c s="36"/>
      <c s="38"/>
      <c s="36"/>
      <c s="36"/>
      <c s="36"/>
      <c s="38"/>
      <c s="38"/>
      <c s="38"/>
      <c s="38"/>
      <c s="38"/>
      <c s="38"/>
      <c s="15">
        <f t="shared" si="17"/>
        <v>0</v>
      </c>
      <c s="15">
        <f t="shared" si="18"/>
        <v>0</v>
      </c>
      <c r="AI236" s="83"/>
    </row>
    <row r="237" spans="6:35" ht="12" customHeight="1">
      <c r="F237" s="15">
        <f t="shared" si="16"/>
        <v>0</v>
      </c>
      <c s="71">
        <f t="shared" si="19"/>
        <v>0</v>
      </c>
      <c s="72"/>
      <c s="38"/>
      <c s="38"/>
      <c s="38"/>
      <c s="36"/>
      <c s="38"/>
      <c s="38"/>
      <c s="36"/>
      <c s="37"/>
      <c s="36"/>
      <c s="38"/>
      <c s="36"/>
      <c s="36"/>
      <c s="36"/>
      <c s="38"/>
      <c s="38"/>
      <c s="38"/>
      <c s="38"/>
      <c s="38"/>
      <c s="38"/>
      <c s="15">
        <f t="shared" si="17"/>
        <v>0</v>
      </c>
      <c s="15">
        <f t="shared" si="18"/>
        <v>0</v>
      </c>
      <c r="AI237" s="83"/>
    </row>
    <row r="238" spans="6:35" ht="12" customHeight="1">
      <c r="F238" s="15">
        <f t="shared" si="16"/>
        <v>0</v>
      </c>
      <c s="71">
        <f t="shared" si="19"/>
        <v>0</v>
      </c>
      <c s="72"/>
      <c s="38"/>
      <c s="38"/>
      <c s="38"/>
      <c s="36"/>
      <c s="38"/>
      <c s="38"/>
      <c s="36"/>
      <c s="37"/>
      <c s="36"/>
      <c s="38"/>
      <c s="36"/>
      <c s="36"/>
      <c s="36"/>
      <c s="38"/>
      <c s="38"/>
      <c s="38"/>
      <c s="38"/>
      <c s="38"/>
      <c s="38"/>
      <c s="15">
        <f t="shared" si="17"/>
        <v>0</v>
      </c>
      <c s="15">
        <f t="shared" si="18"/>
        <v>0</v>
      </c>
      <c r="AI238" s="83"/>
    </row>
    <row r="239" spans="6:35" ht="12" customHeight="1">
      <c r="F239" s="15">
        <f t="shared" si="16"/>
        <v>0</v>
      </c>
      <c s="71">
        <f t="shared" si="19"/>
        <v>0</v>
      </c>
      <c s="72"/>
      <c s="38"/>
      <c s="38"/>
      <c s="38"/>
      <c s="36"/>
      <c s="38"/>
      <c s="38"/>
      <c s="36"/>
      <c s="37"/>
      <c s="36"/>
      <c s="38"/>
      <c s="36"/>
      <c s="36"/>
      <c s="36"/>
      <c s="38"/>
      <c s="38"/>
      <c s="38"/>
      <c s="38"/>
      <c s="38"/>
      <c s="38"/>
      <c s="15">
        <f t="shared" si="17"/>
        <v>0</v>
      </c>
      <c s="15">
        <f t="shared" si="18"/>
        <v>0</v>
      </c>
      <c r="AI239" s="83"/>
    </row>
    <row r="240" spans="6:35" ht="12" customHeight="1">
      <c r="F240" s="15">
        <f t="shared" si="16"/>
        <v>0</v>
      </c>
      <c s="71">
        <f t="shared" si="19"/>
        <v>0</v>
      </c>
      <c s="72"/>
      <c s="38"/>
      <c s="38"/>
      <c s="38"/>
      <c s="36"/>
      <c s="38"/>
      <c s="38"/>
      <c s="36"/>
      <c s="37"/>
      <c s="36"/>
      <c s="38"/>
      <c s="36"/>
      <c s="36"/>
      <c s="36"/>
      <c s="38"/>
      <c s="38"/>
      <c s="38"/>
      <c s="38"/>
      <c s="38"/>
      <c s="38"/>
      <c s="15">
        <f t="shared" si="17"/>
        <v>0</v>
      </c>
      <c s="15">
        <f t="shared" si="18"/>
        <v>0</v>
      </c>
      <c r="AI240" s="83"/>
    </row>
    <row r="241" spans="6:35" ht="12" customHeight="1">
      <c r="F241" s="15">
        <f t="shared" si="16"/>
        <v>0</v>
      </c>
      <c s="71">
        <f t="shared" si="19"/>
        <v>0</v>
      </c>
      <c s="72"/>
      <c s="38"/>
      <c s="38"/>
      <c s="38"/>
      <c s="36"/>
      <c s="38"/>
      <c s="38"/>
      <c s="36"/>
      <c s="37"/>
      <c s="36"/>
      <c s="38"/>
      <c s="36"/>
      <c s="36"/>
      <c s="36"/>
      <c s="38"/>
      <c s="38"/>
      <c s="38"/>
      <c s="38"/>
      <c s="38"/>
      <c s="38"/>
      <c s="15">
        <f t="shared" si="17"/>
        <v>0</v>
      </c>
      <c s="15">
        <f t="shared" si="18"/>
        <v>0</v>
      </c>
      <c r="AI241" s="83"/>
    </row>
    <row r="242" spans="6:35" ht="12" customHeight="1">
      <c r="F242" s="15">
        <f t="shared" si="16"/>
        <v>0</v>
      </c>
      <c s="71">
        <f t="shared" si="19"/>
        <v>0</v>
      </c>
      <c s="72"/>
      <c s="38"/>
      <c s="38"/>
      <c s="38"/>
      <c s="36"/>
      <c s="38"/>
      <c s="38"/>
      <c s="36"/>
      <c s="37"/>
      <c s="36"/>
      <c s="38"/>
      <c s="36"/>
      <c s="36"/>
      <c s="36"/>
      <c s="38"/>
      <c s="38"/>
      <c s="38"/>
      <c s="38"/>
      <c s="38"/>
      <c s="38"/>
      <c s="15">
        <f t="shared" si="17"/>
        <v>0</v>
      </c>
      <c s="15">
        <f t="shared" si="18"/>
        <v>0</v>
      </c>
      <c r="AI242" s="83"/>
    </row>
    <row r="243" spans="6:35" ht="12" customHeight="1">
      <c r="F243" s="15">
        <f t="shared" si="16"/>
        <v>0</v>
      </c>
      <c s="71">
        <f t="shared" si="19"/>
        <v>0</v>
      </c>
      <c s="72"/>
      <c s="38"/>
      <c s="38"/>
      <c s="38"/>
      <c s="36"/>
      <c s="38"/>
      <c s="38"/>
      <c s="36"/>
      <c s="37"/>
      <c s="36"/>
      <c s="38"/>
      <c s="36"/>
      <c s="36"/>
      <c s="36"/>
      <c s="38"/>
      <c s="38"/>
      <c s="38"/>
      <c s="38"/>
      <c s="38"/>
      <c s="38"/>
      <c s="15">
        <f t="shared" si="17"/>
        <v>0</v>
      </c>
      <c s="15">
        <f t="shared" si="18"/>
        <v>0</v>
      </c>
      <c r="AI243" s="83"/>
    </row>
    <row r="244" spans="6:35" ht="12" customHeight="1">
      <c r="F244" s="15">
        <f t="shared" si="16"/>
        <v>0</v>
      </c>
      <c s="71">
        <f t="shared" si="19"/>
        <v>0</v>
      </c>
      <c s="72"/>
      <c s="38"/>
      <c s="38"/>
      <c s="38"/>
      <c s="36"/>
      <c s="38"/>
      <c s="38"/>
      <c s="36"/>
      <c s="37"/>
      <c s="36"/>
      <c s="38"/>
      <c s="36"/>
      <c s="36"/>
      <c s="36"/>
      <c s="38"/>
      <c s="38"/>
      <c s="38"/>
      <c s="38"/>
      <c s="38"/>
      <c s="38"/>
      <c s="15">
        <f t="shared" si="17"/>
        <v>0</v>
      </c>
      <c s="15">
        <f t="shared" si="18"/>
        <v>0</v>
      </c>
      <c r="AI244" s="83"/>
    </row>
    <row r="245" spans="6:35" ht="12" customHeight="1">
      <c r="F245" s="15">
        <f t="shared" si="16"/>
        <v>0</v>
      </c>
      <c s="71">
        <f t="shared" si="19"/>
        <v>0</v>
      </c>
      <c s="72"/>
      <c s="38"/>
      <c s="38"/>
      <c s="38"/>
      <c s="36"/>
      <c s="38"/>
      <c s="38"/>
      <c s="36"/>
      <c s="37"/>
      <c s="36"/>
      <c s="38"/>
      <c s="36"/>
      <c s="36"/>
      <c s="36"/>
      <c s="38"/>
      <c s="38"/>
      <c s="38"/>
      <c s="38"/>
      <c s="38"/>
      <c s="38"/>
      <c s="15">
        <f t="shared" si="17"/>
        <v>0</v>
      </c>
      <c s="15">
        <f t="shared" si="18"/>
        <v>0</v>
      </c>
      <c r="AI245" s="83"/>
    </row>
    <row r="246" spans="6:35" ht="12" customHeight="1">
      <c r="F246" s="15">
        <f t="shared" si="16"/>
        <v>0</v>
      </c>
      <c s="71">
        <f t="shared" si="19"/>
        <v>0</v>
      </c>
      <c s="72"/>
      <c s="38"/>
      <c s="38"/>
      <c s="38"/>
      <c s="36"/>
      <c s="38"/>
      <c s="38"/>
      <c s="36"/>
      <c s="37"/>
      <c s="36"/>
      <c s="38"/>
      <c s="36"/>
      <c s="36"/>
      <c s="36"/>
      <c s="38"/>
      <c s="38"/>
      <c s="38"/>
      <c s="38"/>
      <c s="38"/>
      <c s="38"/>
      <c s="15">
        <f t="shared" si="17"/>
        <v>0</v>
      </c>
      <c s="15">
        <f t="shared" si="18"/>
        <v>0</v>
      </c>
      <c r="AI246" s="83"/>
    </row>
    <row r="247" spans="6:35" ht="12" customHeight="1">
      <c r="F247" s="15">
        <f t="shared" si="16"/>
        <v>0</v>
      </c>
      <c s="71">
        <f t="shared" si="19"/>
        <v>0</v>
      </c>
      <c s="72"/>
      <c s="38"/>
      <c s="38"/>
      <c s="38"/>
      <c s="36"/>
      <c s="38"/>
      <c s="38"/>
      <c s="36"/>
      <c s="37"/>
      <c s="36"/>
      <c s="38"/>
      <c s="36"/>
      <c s="36"/>
      <c s="36"/>
      <c s="38"/>
      <c s="38"/>
      <c s="38"/>
      <c s="38"/>
      <c s="38"/>
      <c s="38"/>
      <c s="15">
        <f t="shared" si="17"/>
        <v>0</v>
      </c>
      <c s="15">
        <f t="shared" si="18"/>
        <v>0</v>
      </c>
      <c r="AI247" s="83"/>
    </row>
    <row r="248" spans="6:35" ht="12" customHeight="1">
      <c r="F248" s="15">
        <f t="shared" si="16"/>
        <v>0</v>
      </c>
      <c s="71">
        <f t="shared" si="19"/>
        <v>0</v>
      </c>
      <c s="72"/>
      <c s="38"/>
      <c s="38"/>
      <c s="38"/>
      <c s="36"/>
      <c s="38"/>
      <c s="38"/>
      <c s="36"/>
      <c s="37"/>
      <c s="36"/>
      <c s="38"/>
      <c s="36"/>
      <c s="36"/>
      <c s="36"/>
      <c s="38"/>
      <c s="38"/>
      <c s="38"/>
      <c s="38"/>
      <c s="38"/>
      <c s="38"/>
      <c s="15">
        <f t="shared" si="17"/>
        <v>0</v>
      </c>
      <c s="15">
        <f t="shared" si="18"/>
        <v>0</v>
      </c>
      <c r="AI248" s="83"/>
    </row>
    <row r="249" spans="6:35" ht="12" customHeight="1">
      <c r="F249" s="15">
        <f t="shared" si="16"/>
        <v>0</v>
      </c>
      <c s="71">
        <f t="shared" si="19"/>
        <v>0</v>
      </c>
      <c s="72"/>
      <c s="38"/>
      <c s="38"/>
      <c s="38"/>
      <c s="36"/>
      <c s="38"/>
      <c s="38"/>
      <c s="36"/>
      <c s="37"/>
      <c s="36"/>
      <c s="38"/>
      <c s="36"/>
      <c s="36"/>
      <c s="36"/>
      <c s="38"/>
      <c s="38"/>
      <c s="38"/>
      <c s="38"/>
      <c s="38"/>
      <c s="38"/>
      <c s="15">
        <f t="shared" si="17"/>
        <v>0</v>
      </c>
      <c s="15">
        <f t="shared" si="18"/>
        <v>0</v>
      </c>
      <c r="AI249" s="83"/>
    </row>
    <row r="250" spans="6:35" ht="12" customHeight="1">
      <c r="F250" s="15">
        <f t="shared" si="16"/>
        <v>0</v>
      </c>
      <c s="71">
        <f t="shared" si="19"/>
        <v>0</v>
      </c>
      <c s="72"/>
      <c s="38"/>
      <c s="38"/>
      <c s="38"/>
      <c s="36"/>
      <c s="38"/>
      <c s="38"/>
      <c s="36"/>
      <c s="37"/>
      <c s="36"/>
      <c s="38"/>
      <c s="36"/>
      <c s="36"/>
      <c s="36"/>
      <c s="38"/>
      <c s="38"/>
      <c s="38"/>
      <c s="38"/>
      <c s="38"/>
      <c s="38"/>
      <c s="15">
        <f t="shared" si="17"/>
        <v>0</v>
      </c>
      <c s="15">
        <f t="shared" si="18"/>
        <v>0</v>
      </c>
      <c r="AI250" s="83"/>
    </row>
    <row r="251" spans="6:35" ht="12" customHeight="1">
      <c r="F251" s="15">
        <f t="shared" si="16"/>
        <v>0</v>
      </c>
      <c s="71">
        <f t="shared" si="19"/>
        <v>0</v>
      </c>
      <c s="72"/>
      <c s="38"/>
      <c s="38"/>
      <c s="38"/>
      <c s="36"/>
      <c s="38"/>
      <c s="38"/>
      <c s="36"/>
      <c s="37"/>
      <c s="36"/>
      <c s="38"/>
      <c s="36"/>
      <c s="36"/>
      <c s="36"/>
      <c s="38"/>
      <c s="38"/>
      <c s="38"/>
      <c s="38"/>
      <c s="38"/>
      <c s="38"/>
      <c s="15">
        <f t="shared" si="17"/>
        <v>0</v>
      </c>
      <c s="15">
        <f t="shared" si="18"/>
        <v>0</v>
      </c>
      <c r="AI251" s="83"/>
    </row>
    <row r="252" spans="6:35" ht="12" customHeight="1">
      <c r="F252" s="15">
        <f t="shared" si="16"/>
        <v>0</v>
      </c>
      <c s="71">
        <f t="shared" si="19"/>
        <v>0</v>
      </c>
      <c s="72"/>
      <c s="38"/>
      <c s="38"/>
      <c s="38"/>
      <c s="36"/>
      <c s="38"/>
      <c s="38"/>
      <c s="36"/>
      <c s="37"/>
      <c s="36"/>
      <c s="38"/>
      <c s="36"/>
      <c s="36"/>
      <c s="36"/>
      <c s="38"/>
      <c s="38"/>
      <c s="38"/>
      <c s="38"/>
      <c s="38"/>
      <c s="38"/>
      <c s="15">
        <f t="shared" si="17"/>
        <v>0</v>
      </c>
      <c s="15">
        <f t="shared" si="18"/>
        <v>0</v>
      </c>
      <c r="AI252" s="83"/>
    </row>
    <row r="253" spans="6:35" ht="12" customHeight="1">
      <c r="F253" s="15">
        <f t="shared" si="16"/>
        <v>0</v>
      </c>
      <c s="71">
        <f t="shared" si="19"/>
        <v>0</v>
      </c>
      <c s="72"/>
      <c s="38"/>
      <c s="38"/>
      <c s="38"/>
      <c s="36"/>
      <c s="38"/>
      <c s="38"/>
      <c s="36"/>
      <c s="37"/>
      <c s="36"/>
      <c s="38"/>
      <c s="36"/>
      <c s="36"/>
      <c s="36"/>
      <c s="38"/>
      <c s="38"/>
      <c s="38"/>
      <c s="38"/>
      <c s="38"/>
      <c s="38"/>
      <c s="15">
        <f t="shared" si="17"/>
        <v>0</v>
      </c>
      <c s="15">
        <f t="shared" si="18"/>
        <v>0</v>
      </c>
      <c r="AI253" s="83"/>
    </row>
    <row r="254" spans="6:35" ht="12" customHeight="1">
      <c r="F254" s="15">
        <f t="shared" si="16"/>
        <v>0</v>
      </c>
      <c s="71">
        <f t="shared" si="19"/>
        <v>0</v>
      </c>
      <c s="72"/>
      <c s="38"/>
      <c s="38"/>
      <c s="38"/>
      <c s="36"/>
      <c s="38"/>
      <c s="38"/>
      <c s="36"/>
      <c s="37"/>
      <c s="36"/>
      <c s="38"/>
      <c s="36"/>
      <c s="36"/>
      <c s="36"/>
      <c s="38"/>
      <c s="38"/>
      <c s="38"/>
      <c s="38"/>
      <c s="38"/>
      <c s="38"/>
      <c s="15">
        <f t="shared" si="17"/>
        <v>0</v>
      </c>
      <c s="15">
        <f t="shared" si="18"/>
        <v>0</v>
      </c>
      <c r="AI254" s="83"/>
    </row>
    <row r="255" spans="6:35" ht="12" customHeight="1">
      <c r="F255" s="15">
        <f t="shared" si="16"/>
        <v>0</v>
      </c>
      <c s="71">
        <f t="shared" si="19"/>
        <v>0</v>
      </c>
      <c s="72"/>
      <c s="38"/>
      <c s="38"/>
      <c s="38"/>
      <c s="36"/>
      <c s="38"/>
      <c s="38"/>
      <c s="36"/>
      <c s="37"/>
      <c s="36"/>
      <c s="38"/>
      <c s="36"/>
      <c s="36"/>
      <c s="36"/>
      <c s="38"/>
      <c s="38"/>
      <c s="38"/>
      <c s="38"/>
      <c s="38"/>
      <c s="38"/>
      <c s="15">
        <f t="shared" si="17"/>
        <v>0</v>
      </c>
      <c s="15">
        <f t="shared" si="18"/>
        <v>0</v>
      </c>
      <c r="AI255" s="83"/>
    </row>
    <row r="256" spans="6:35" ht="12" customHeight="1">
      <c r="F256" s="15">
        <f t="shared" si="16"/>
        <v>0</v>
      </c>
      <c s="71">
        <f t="shared" si="19"/>
        <v>0</v>
      </c>
      <c s="72"/>
      <c s="38"/>
      <c s="38"/>
      <c s="38"/>
      <c s="36"/>
      <c s="38"/>
      <c s="38"/>
      <c s="36"/>
      <c s="37"/>
      <c s="36"/>
      <c s="38"/>
      <c s="36"/>
      <c s="36"/>
      <c s="36"/>
      <c s="38"/>
      <c s="38"/>
      <c s="38"/>
      <c s="38"/>
      <c s="38"/>
      <c s="38"/>
      <c s="15">
        <f t="shared" si="17"/>
        <v>0</v>
      </c>
      <c s="15">
        <f t="shared" si="18"/>
        <v>0</v>
      </c>
      <c r="AI256" s="83"/>
    </row>
    <row r="257" spans="6:35" ht="12" customHeight="1">
      <c r="F257" s="15">
        <f t="shared" si="16"/>
        <v>0</v>
      </c>
      <c s="71">
        <f t="shared" si="19"/>
        <v>0</v>
      </c>
      <c s="72"/>
      <c s="38"/>
      <c s="38"/>
      <c s="38"/>
      <c s="36"/>
      <c s="38"/>
      <c s="38"/>
      <c s="36"/>
      <c s="37"/>
      <c s="36"/>
      <c s="38"/>
      <c s="36"/>
      <c s="36"/>
      <c s="36"/>
      <c s="38"/>
      <c s="38"/>
      <c s="38"/>
      <c s="38"/>
      <c s="38"/>
      <c s="38"/>
      <c s="15">
        <f t="shared" si="17"/>
        <v>0</v>
      </c>
      <c s="15">
        <f t="shared" si="18"/>
        <v>0</v>
      </c>
      <c r="AI257" s="83"/>
    </row>
    <row r="258" spans="6:35" ht="12" customHeight="1">
      <c r="F258" s="15">
        <f t="shared" si="16"/>
        <v>0</v>
      </c>
      <c s="71">
        <f t="shared" si="19"/>
        <v>0</v>
      </c>
      <c s="72"/>
      <c s="38"/>
      <c s="38"/>
      <c s="38"/>
      <c s="36"/>
      <c s="38"/>
      <c s="38"/>
      <c s="36"/>
      <c s="37"/>
      <c s="36"/>
      <c s="38"/>
      <c s="36"/>
      <c s="36"/>
      <c s="36"/>
      <c s="38"/>
      <c s="38"/>
      <c s="38"/>
      <c s="38"/>
      <c s="38"/>
      <c s="38"/>
      <c s="15">
        <f t="shared" si="17"/>
        <v>0</v>
      </c>
      <c s="15">
        <f t="shared" si="18"/>
        <v>0</v>
      </c>
      <c r="AI258" s="83"/>
    </row>
    <row r="259" spans="6:35" ht="12" customHeight="1">
      <c r="F259" s="15">
        <f t="shared" si="16"/>
        <v>0</v>
      </c>
      <c s="71">
        <f t="shared" si="19"/>
        <v>0</v>
      </c>
      <c s="72"/>
      <c s="38"/>
      <c s="38"/>
      <c s="38"/>
      <c s="36"/>
      <c s="38"/>
      <c s="38"/>
      <c s="36"/>
      <c s="37"/>
      <c s="36"/>
      <c s="38"/>
      <c s="36"/>
      <c s="36"/>
      <c s="36"/>
      <c s="38"/>
      <c s="38"/>
      <c s="38"/>
      <c s="38"/>
      <c s="38"/>
      <c s="38"/>
      <c s="15">
        <f t="shared" si="17"/>
        <v>0</v>
      </c>
      <c s="15">
        <f t="shared" si="18"/>
        <v>0</v>
      </c>
      <c r="AI259" s="83"/>
    </row>
    <row r="260" spans="6:35" ht="12" customHeight="1">
      <c r="F260" s="15">
        <f t="shared" si="16"/>
        <v>0</v>
      </c>
      <c s="71">
        <f t="shared" si="19"/>
        <v>0</v>
      </c>
      <c s="72"/>
      <c s="38"/>
      <c s="38"/>
      <c s="38"/>
      <c s="36"/>
      <c s="38"/>
      <c s="38"/>
      <c s="36"/>
      <c s="37"/>
      <c s="36"/>
      <c s="38"/>
      <c s="36"/>
      <c s="36"/>
      <c s="36"/>
      <c s="38"/>
      <c s="38"/>
      <c s="38"/>
      <c s="38"/>
      <c s="38"/>
      <c s="38"/>
      <c s="15">
        <f t="shared" si="17"/>
        <v>0</v>
      </c>
      <c s="15">
        <f t="shared" si="18"/>
        <v>0</v>
      </c>
      <c r="AI260" s="83"/>
    </row>
    <row r="261" spans="6:35" ht="12" customHeight="1">
      <c r="F261" s="15">
        <f t="shared" si="16"/>
        <v>0</v>
      </c>
      <c s="71">
        <f t="shared" si="19"/>
        <v>0</v>
      </c>
      <c s="72"/>
      <c s="38"/>
      <c s="38"/>
      <c s="38"/>
      <c s="36"/>
      <c s="38"/>
      <c s="38"/>
      <c s="36"/>
      <c s="37"/>
      <c s="36"/>
      <c s="38"/>
      <c s="36"/>
      <c s="36"/>
      <c s="36"/>
      <c s="38"/>
      <c s="38"/>
      <c s="38"/>
      <c s="38"/>
      <c s="38"/>
      <c s="38"/>
      <c s="15">
        <f t="shared" si="17"/>
        <v>0</v>
      </c>
      <c s="15">
        <f t="shared" si="18"/>
        <v>0</v>
      </c>
      <c r="AI261" s="83"/>
    </row>
    <row r="262" spans="6:35" ht="12" customHeight="1">
      <c r="F262" s="15">
        <f t="shared" si="16"/>
        <v>0</v>
      </c>
      <c s="71">
        <f t="shared" si="19"/>
        <v>0</v>
      </c>
      <c s="72"/>
      <c s="38"/>
      <c s="38"/>
      <c s="38"/>
      <c s="36"/>
      <c s="38"/>
      <c s="38"/>
      <c s="36"/>
      <c s="37"/>
      <c s="36"/>
      <c s="38"/>
      <c s="36"/>
      <c s="36"/>
      <c s="36"/>
      <c s="38"/>
      <c s="38"/>
      <c s="38"/>
      <c s="38"/>
      <c s="38"/>
      <c s="38"/>
      <c s="15">
        <f t="shared" si="17"/>
        <v>0</v>
      </c>
      <c s="15">
        <f t="shared" si="18"/>
        <v>0</v>
      </c>
      <c r="AI262" s="83"/>
    </row>
    <row r="263" spans="6:35" ht="12" customHeight="1">
      <c r="F263" s="15">
        <f t="shared" si="16"/>
        <v>0</v>
      </c>
      <c s="71">
        <f t="shared" si="19"/>
        <v>0</v>
      </c>
      <c s="72"/>
      <c s="38"/>
      <c s="38"/>
      <c s="38"/>
      <c s="36"/>
      <c s="38"/>
      <c s="38"/>
      <c s="36"/>
      <c s="37"/>
      <c s="36"/>
      <c s="38"/>
      <c s="36"/>
      <c s="36"/>
      <c s="36"/>
      <c s="38"/>
      <c s="38"/>
      <c s="38"/>
      <c s="38"/>
      <c s="38"/>
      <c s="38"/>
      <c s="15">
        <f t="shared" si="17"/>
        <v>0</v>
      </c>
      <c s="15">
        <f t="shared" si="18"/>
        <v>0</v>
      </c>
      <c r="AI263" s="83"/>
    </row>
    <row r="264" spans="6:35" ht="12" customHeight="1">
      <c r="F264" s="15">
        <f t="shared" si="16"/>
        <v>0</v>
      </c>
      <c s="71">
        <f t="shared" si="19"/>
        <v>0</v>
      </c>
      <c s="72"/>
      <c s="38"/>
      <c s="38"/>
      <c s="38"/>
      <c s="36"/>
      <c s="38"/>
      <c s="38"/>
      <c s="36"/>
      <c s="37"/>
      <c s="36"/>
      <c s="38"/>
      <c s="36"/>
      <c s="36"/>
      <c s="36"/>
      <c s="38"/>
      <c s="38"/>
      <c s="38"/>
      <c s="38"/>
      <c s="38"/>
      <c s="38"/>
      <c s="15">
        <f t="shared" si="17"/>
        <v>0</v>
      </c>
      <c s="15">
        <f t="shared" si="18"/>
        <v>0</v>
      </c>
      <c r="AI264" s="83"/>
    </row>
    <row r="265" spans="6:35" ht="12" customHeight="1">
      <c r="F265" s="15">
        <f t="shared" si="16"/>
        <v>0</v>
      </c>
      <c s="71">
        <f t="shared" si="19"/>
        <v>0</v>
      </c>
      <c s="72"/>
      <c s="38"/>
      <c s="38"/>
      <c s="38"/>
      <c s="36"/>
      <c s="38"/>
      <c s="38"/>
      <c s="36"/>
      <c s="37"/>
      <c s="36"/>
      <c s="38"/>
      <c s="36"/>
      <c s="36"/>
      <c s="36"/>
      <c s="38"/>
      <c s="38"/>
      <c s="38"/>
      <c s="38"/>
      <c s="38"/>
      <c s="38"/>
      <c s="15">
        <f t="shared" si="17"/>
        <v>0</v>
      </c>
      <c s="15">
        <f t="shared" si="18"/>
        <v>0</v>
      </c>
      <c r="AI265" s="83"/>
    </row>
    <row r="266" spans="6:35" ht="12" customHeight="1">
      <c r="F266" s="15">
        <f t="shared" si="16"/>
        <v>0</v>
      </c>
      <c s="71">
        <f t="shared" si="19"/>
        <v>0</v>
      </c>
      <c s="72"/>
      <c s="38"/>
      <c s="38"/>
      <c s="38"/>
      <c s="36"/>
      <c s="38"/>
      <c s="38"/>
      <c s="36"/>
      <c s="37"/>
      <c s="36"/>
      <c s="38"/>
      <c s="36"/>
      <c s="36"/>
      <c s="36"/>
      <c s="38"/>
      <c s="38"/>
      <c s="38"/>
      <c s="38"/>
      <c s="38"/>
      <c s="38"/>
      <c s="15">
        <f t="shared" si="17"/>
        <v>0</v>
      </c>
      <c s="15">
        <f t="shared" si="18"/>
        <v>0</v>
      </c>
      <c r="AI266" s="83"/>
    </row>
    <row r="267" spans="6:35" ht="12" customHeight="1">
      <c r="F267" s="15">
        <f t="shared" si="20" ref="F267:F330">IFERROR(IF($D$13=1,(IF(G267&gt;=1,(IF(H267&gt;=$D$11,(IF(H267&lt;=$D$12,G267,0)),0)),0)),0),0)</f>
        <v>0</v>
      </c>
      <c s="71">
        <f t="shared" si="19"/>
        <v>0</v>
      </c>
      <c s="72"/>
      <c s="38"/>
      <c s="38"/>
      <c s="38"/>
      <c s="36"/>
      <c s="38"/>
      <c s="38"/>
      <c s="36"/>
      <c s="37"/>
      <c s="36"/>
      <c s="38"/>
      <c s="36"/>
      <c s="36"/>
      <c s="36"/>
      <c s="38"/>
      <c s="38"/>
      <c s="38"/>
      <c s="38"/>
      <c s="38"/>
      <c s="38"/>
      <c s="15">
        <f t="shared" si="21" ref="AB267:AB330">IFERROR(IF(G267&gt;=1,(IF(LEN(R267)&gt;=3,VLOOKUP(R267,$A$1:$B$3,2,0),0)),0),0)</f>
        <v>0</v>
      </c>
      <c s="15">
        <f t="shared" si="22" ref="AC267:AC330">IFERROR(IF(G267&gt;=1,(IF(LEN(S267)&gt;=3,VLOOKUP(S267,$A$5:$B$6,2,0),0)),0),0)</f>
        <v>0</v>
      </c>
      <c r="AI267" s="83"/>
    </row>
    <row r="268" spans="6:35" ht="12" customHeight="1">
      <c r="F268" s="15">
        <f t="shared" si="20"/>
        <v>0</v>
      </c>
      <c s="71">
        <f t="shared" si="23" ref="G268:G331">IFERROR(IF(H268&gt;=2000,(IF(LEN(J268)&gt;=2,(IF(LEN(K268)&gt;=2,G267+1,0)),0)),0),0)</f>
        <v>0</v>
      </c>
      <c s="72"/>
      <c s="38"/>
      <c s="38"/>
      <c s="38"/>
      <c s="36"/>
      <c s="38"/>
      <c s="38"/>
      <c s="36"/>
      <c s="37"/>
      <c s="36"/>
      <c s="38"/>
      <c s="36"/>
      <c s="36"/>
      <c s="36"/>
      <c s="38"/>
      <c s="38"/>
      <c s="38"/>
      <c s="38"/>
      <c s="38"/>
      <c s="38"/>
      <c s="15">
        <f t="shared" si="21"/>
        <v>0</v>
      </c>
      <c s="15">
        <f t="shared" si="22"/>
        <v>0</v>
      </c>
      <c r="AI268" s="83"/>
    </row>
    <row r="269" spans="6:35" ht="12" customHeight="1">
      <c r="F269" s="15">
        <f t="shared" si="20"/>
        <v>0</v>
      </c>
      <c s="71">
        <f t="shared" si="23"/>
        <v>0</v>
      </c>
      <c s="72"/>
      <c s="38"/>
      <c s="38"/>
      <c s="38"/>
      <c s="36"/>
      <c s="38"/>
      <c s="38"/>
      <c s="36"/>
      <c s="37"/>
      <c s="36"/>
      <c s="38"/>
      <c s="36"/>
      <c s="36"/>
      <c s="36"/>
      <c s="38"/>
      <c s="38"/>
      <c s="38"/>
      <c s="38"/>
      <c s="38"/>
      <c s="38"/>
      <c s="15">
        <f t="shared" si="21"/>
        <v>0</v>
      </c>
      <c s="15">
        <f t="shared" si="22"/>
        <v>0</v>
      </c>
      <c r="AI269" s="83"/>
    </row>
    <row r="270" spans="6:35" ht="12" customHeight="1">
      <c r="F270" s="15">
        <f t="shared" si="20"/>
        <v>0</v>
      </c>
      <c s="71">
        <f t="shared" si="23"/>
        <v>0</v>
      </c>
      <c s="72"/>
      <c s="38"/>
      <c s="38"/>
      <c s="38"/>
      <c s="36"/>
      <c s="38"/>
      <c s="38"/>
      <c s="36"/>
      <c s="37"/>
      <c s="36"/>
      <c s="38"/>
      <c s="36"/>
      <c s="36"/>
      <c s="36"/>
      <c s="38"/>
      <c s="38"/>
      <c s="38"/>
      <c s="38"/>
      <c s="38"/>
      <c s="38"/>
      <c s="15">
        <f t="shared" si="21"/>
        <v>0</v>
      </c>
      <c s="15">
        <f t="shared" si="22"/>
        <v>0</v>
      </c>
      <c r="AI270" s="83"/>
    </row>
    <row r="271" spans="6:35" ht="12" customHeight="1">
      <c r="F271" s="15">
        <f t="shared" si="20"/>
        <v>0</v>
      </c>
      <c s="71">
        <f t="shared" si="23"/>
        <v>0</v>
      </c>
      <c s="72"/>
      <c s="38"/>
      <c s="38"/>
      <c s="38"/>
      <c s="36"/>
      <c s="38"/>
      <c s="38"/>
      <c s="36"/>
      <c s="37"/>
      <c s="36"/>
      <c s="38"/>
      <c s="36"/>
      <c s="36"/>
      <c s="36"/>
      <c s="38"/>
      <c s="38"/>
      <c s="38"/>
      <c s="38"/>
      <c s="38"/>
      <c s="38"/>
      <c s="15">
        <f t="shared" si="21"/>
        <v>0</v>
      </c>
      <c s="15">
        <f t="shared" si="22"/>
        <v>0</v>
      </c>
      <c r="AI271" s="83"/>
    </row>
    <row r="272" spans="6:35" ht="12" customHeight="1">
      <c r="F272" s="15">
        <f t="shared" si="20"/>
        <v>0</v>
      </c>
      <c s="71">
        <f t="shared" si="23"/>
        <v>0</v>
      </c>
      <c s="72"/>
      <c s="38"/>
      <c s="38"/>
      <c s="38"/>
      <c s="36"/>
      <c s="38"/>
      <c s="38"/>
      <c s="36"/>
      <c s="37"/>
      <c s="36"/>
      <c s="38"/>
      <c s="36"/>
      <c s="36"/>
      <c s="36"/>
      <c s="38"/>
      <c s="38"/>
      <c s="38"/>
      <c s="38"/>
      <c s="38"/>
      <c s="38"/>
      <c s="15">
        <f t="shared" si="21"/>
        <v>0</v>
      </c>
      <c s="15">
        <f t="shared" si="22"/>
        <v>0</v>
      </c>
      <c r="AI272" s="83"/>
    </row>
    <row r="273" spans="6:35" ht="12" customHeight="1">
      <c r="F273" s="15">
        <f t="shared" si="20"/>
        <v>0</v>
      </c>
      <c s="71">
        <f t="shared" si="23"/>
        <v>0</v>
      </c>
      <c s="72"/>
      <c s="38"/>
      <c s="38"/>
      <c s="38"/>
      <c s="36"/>
      <c s="38"/>
      <c s="38"/>
      <c s="36"/>
      <c s="37"/>
      <c s="36"/>
      <c s="38"/>
      <c s="36"/>
      <c s="36"/>
      <c s="36"/>
      <c s="38"/>
      <c s="38"/>
      <c s="38"/>
      <c s="38"/>
      <c s="38"/>
      <c s="38"/>
      <c s="15">
        <f t="shared" si="21"/>
        <v>0</v>
      </c>
      <c s="15">
        <f t="shared" si="22"/>
        <v>0</v>
      </c>
      <c r="AI273" s="83"/>
    </row>
    <row r="274" spans="6:35" ht="12" customHeight="1">
      <c r="F274" s="15">
        <f t="shared" si="20"/>
        <v>0</v>
      </c>
      <c s="71">
        <f t="shared" si="23"/>
        <v>0</v>
      </c>
      <c s="72"/>
      <c s="38"/>
      <c s="38"/>
      <c s="38"/>
      <c s="36"/>
      <c s="38"/>
      <c s="38"/>
      <c s="36"/>
      <c s="37"/>
      <c s="36"/>
      <c s="38"/>
      <c s="36"/>
      <c s="36"/>
      <c s="36"/>
      <c s="38"/>
      <c s="38"/>
      <c s="38"/>
      <c s="38"/>
      <c s="38"/>
      <c s="38"/>
      <c s="15">
        <f t="shared" si="21"/>
        <v>0</v>
      </c>
      <c s="15">
        <f t="shared" si="22"/>
        <v>0</v>
      </c>
      <c r="AI274" s="83"/>
    </row>
    <row r="275" spans="6:35" ht="12" customHeight="1">
      <c r="F275" s="15">
        <f t="shared" si="20"/>
        <v>0</v>
      </c>
      <c s="71">
        <f t="shared" si="23"/>
        <v>0</v>
      </c>
      <c s="72"/>
      <c s="38"/>
      <c s="38"/>
      <c s="38"/>
      <c s="36"/>
      <c s="38"/>
      <c s="38"/>
      <c s="36"/>
      <c s="37"/>
      <c s="36"/>
      <c s="38"/>
      <c s="36"/>
      <c s="36"/>
      <c s="36"/>
      <c s="38"/>
      <c s="38"/>
      <c s="38"/>
      <c s="38"/>
      <c s="38"/>
      <c s="38"/>
      <c s="15">
        <f t="shared" si="21"/>
        <v>0</v>
      </c>
      <c s="15">
        <f t="shared" si="22"/>
        <v>0</v>
      </c>
      <c r="AI275" s="83"/>
    </row>
    <row r="276" spans="6:35" ht="12" customHeight="1">
      <c r="F276" s="15">
        <f t="shared" si="20"/>
        <v>0</v>
      </c>
      <c s="71">
        <f t="shared" si="23"/>
        <v>0</v>
      </c>
      <c s="72"/>
      <c s="38"/>
      <c s="38"/>
      <c s="38"/>
      <c s="36"/>
      <c s="38"/>
      <c s="38"/>
      <c s="36"/>
      <c s="37"/>
      <c s="36"/>
      <c s="38"/>
      <c s="36"/>
      <c s="36"/>
      <c s="36"/>
      <c s="38"/>
      <c s="38"/>
      <c s="38"/>
      <c s="38"/>
      <c s="38"/>
      <c s="38"/>
      <c s="15">
        <f t="shared" si="21"/>
        <v>0</v>
      </c>
      <c s="15">
        <f t="shared" si="22"/>
        <v>0</v>
      </c>
      <c r="AI276" s="83"/>
    </row>
    <row r="277" spans="6:35" ht="12" customHeight="1">
      <c r="F277" s="15">
        <f t="shared" si="20"/>
        <v>0</v>
      </c>
      <c s="71">
        <f t="shared" si="23"/>
        <v>0</v>
      </c>
      <c s="72"/>
      <c s="38"/>
      <c s="38"/>
      <c s="38"/>
      <c s="36"/>
      <c s="38"/>
      <c s="38"/>
      <c s="36"/>
      <c s="37"/>
      <c s="36"/>
      <c s="38"/>
      <c s="36"/>
      <c s="36"/>
      <c s="36"/>
      <c s="38"/>
      <c s="38"/>
      <c s="38"/>
      <c s="38"/>
      <c s="38"/>
      <c s="38"/>
      <c s="15">
        <f t="shared" si="21"/>
        <v>0</v>
      </c>
      <c s="15">
        <f t="shared" si="22"/>
        <v>0</v>
      </c>
      <c r="AI277" s="83"/>
    </row>
    <row r="278" spans="6:35" ht="12" customHeight="1">
      <c r="F278" s="15">
        <f t="shared" si="20"/>
        <v>0</v>
      </c>
      <c s="71">
        <f t="shared" si="23"/>
        <v>0</v>
      </c>
      <c s="72"/>
      <c s="38"/>
      <c s="38"/>
      <c s="38"/>
      <c s="36"/>
      <c s="38"/>
      <c s="38"/>
      <c s="36"/>
      <c s="37"/>
      <c s="36"/>
      <c s="38"/>
      <c s="36"/>
      <c s="36"/>
      <c s="36"/>
      <c s="38"/>
      <c s="38"/>
      <c s="38"/>
      <c s="38"/>
      <c s="38"/>
      <c s="38"/>
      <c s="15">
        <f t="shared" si="21"/>
        <v>0</v>
      </c>
      <c s="15">
        <f t="shared" si="22"/>
        <v>0</v>
      </c>
      <c r="AI278" s="83"/>
    </row>
    <row r="279" spans="6:35" ht="12" customHeight="1">
      <c r="F279" s="15">
        <f t="shared" si="20"/>
        <v>0</v>
      </c>
      <c s="71">
        <f t="shared" si="23"/>
        <v>0</v>
      </c>
      <c s="72"/>
      <c s="38"/>
      <c s="38"/>
      <c s="38"/>
      <c s="36"/>
      <c s="38"/>
      <c s="38"/>
      <c s="36"/>
      <c s="37"/>
      <c s="36"/>
      <c s="38"/>
      <c s="36"/>
      <c s="36"/>
      <c s="36"/>
      <c s="38"/>
      <c s="38"/>
      <c s="38"/>
      <c s="38"/>
      <c s="38"/>
      <c s="38"/>
      <c s="15">
        <f t="shared" si="21"/>
        <v>0</v>
      </c>
      <c s="15">
        <f t="shared" si="22"/>
        <v>0</v>
      </c>
      <c r="AI279" s="83"/>
    </row>
    <row r="280" spans="6:35" ht="12" customHeight="1">
      <c r="F280" s="15">
        <f t="shared" si="20"/>
        <v>0</v>
      </c>
      <c s="71">
        <f t="shared" si="23"/>
        <v>0</v>
      </c>
      <c s="72"/>
      <c s="38"/>
      <c s="38"/>
      <c s="38"/>
      <c s="36"/>
      <c s="38"/>
      <c s="38"/>
      <c s="36"/>
      <c s="37"/>
      <c s="36"/>
      <c s="38"/>
      <c s="36"/>
      <c s="36"/>
      <c s="36"/>
      <c s="38"/>
      <c s="38"/>
      <c s="38"/>
      <c s="38"/>
      <c s="38"/>
      <c s="38"/>
      <c s="15">
        <f t="shared" si="21"/>
        <v>0</v>
      </c>
      <c s="15">
        <f t="shared" si="22"/>
        <v>0</v>
      </c>
      <c r="AI280" s="83"/>
    </row>
    <row r="281" spans="6:35" ht="12" customHeight="1">
      <c r="F281" s="15">
        <f t="shared" si="20"/>
        <v>0</v>
      </c>
      <c s="71">
        <f t="shared" si="23"/>
        <v>0</v>
      </c>
      <c s="72"/>
      <c s="38"/>
      <c s="38"/>
      <c s="38"/>
      <c s="36"/>
      <c s="38"/>
      <c s="38"/>
      <c s="36"/>
      <c s="37"/>
      <c s="36"/>
      <c s="38"/>
      <c s="36"/>
      <c s="36"/>
      <c s="36"/>
      <c s="38"/>
      <c s="38"/>
      <c s="38"/>
      <c s="38"/>
      <c s="38"/>
      <c s="38"/>
      <c s="15">
        <f t="shared" si="21"/>
        <v>0</v>
      </c>
      <c s="15">
        <f t="shared" si="22"/>
        <v>0</v>
      </c>
      <c r="AI281" s="83"/>
    </row>
    <row r="282" spans="6:35" ht="12" customHeight="1">
      <c r="F282" s="15">
        <f t="shared" si="20"/>
        <v>0</v>
      </c>
      <c s="71">
        <f t="shared" si="23"/>
        <v>0</v>
      </c>
      <c s="72"/>
      <c s="38"/>
      <c s="38"/>
      <c s="38"/>
      <c s="36"/>
      <c s="38"/>
      <c s="38"/>
      <c s="36"/>
      <c s="37"/>
      <c s="36"/>
      <c s="38"/>
      <c s="36"/>
      <c s="36"/>
      <c s="36"/>
      <c s="38"/>
      <c s="38"/>
      <c s="38"/>
      <c s="38"/>
      <c s="38"/>
      <c s="38"/>
      <c s="15">
        <f t="shared" si="21"/>
        <v>0</v>
      </c>
      <c s="15">
        <f t="shared" si="22"/>
        <v>0</v>
      </c>
      <c r="AI282" s="83"/>
    </row>
    <row r="283" spans="6:35" ht="12" customHeight="1">
      <c r="F283" s="15">
        <f t="shared" si="20"/>
        <v>0</v>
      </c>
      <c s="71">
        <f t="shared" si="23"/>
        <v>0</v>
      </c>
      <c s="72"/>
      <c s="38"/>
      <c s="38"/>
      <c s="38"/>
      <c s="36"/>
      <c s="38"/>
      <c s="38"/>
      <c s="36"/>
      <c s="37"/>
      <c s="36"/>
      <c s="38"/>
      <c s="36"/>
      <c s="36"/>
      <c s="36"/>
      <c s="38"/>
      <c s="38"/>
      <c s="38"/>
      <c s="38"/>
      <c s="38"/>
      <c s="38"/>
      <c s="15">
        <f t="shared" si="21"/>
        <v>0</v>
      </c>
      <c s="15">
        <f t="shared" si="22"/>
        <v>0</v>
      </c>
      <c r="AI283" s="83"/>
    </row>
    <row r="284" spans="6:35" ht="12" customHeight="1">
      <c r="F284" s="15">
        <f t="shared" si="20"/>
        <v>0</v>
      </c>
      <c s="71">
        <f t="shared" si="23"/>
        <v>0</v>
      </c>
      <c s="72"/>
      <c s="38"/>
      <c s="38"/>
      <c s="38"/>
      <c s="36"/>
      <c s="38"/>
      <c s="38"/>
      <c s="36"/>
      <c s="37"/>
      <c s="36"/>
      <c s="38"/>
      <c s="36"/>
      <c s="36"/>
      <c s="36"/>
      <c s="38"/>
      <c s="38"/>
      <c s="38"/>
      <c s="38"/>
      <c s="38"/>
      <c s="38"/>
      <c s="15">
        <f t="shared" si="21"/>
        <v>0</v>
      </c>
      <c s="15">
        <f t="shared" si="22"/>
        <v>0</v>
      </c>
      <c r="AI284" s="83"/>
    </row>
    <row r="285" spans="6:35" ht="12" customHeight="1">
      <c r="F285" s="15">
        <f t="shared" si="20"/>
        <v>0</v>
      </c>
      <c s="71">
        <f t="shared" si="23"/>
        <v>0</v>
      </c>
      <c s="72"/>
      <c s="38"/>
      <c s="38"/>
      <c s="38"/>
      <c s="36"/>
      <c s="38"/>
      <c s="38"/>
      <c s="36"/>
      <c s="37"/>
      <c s="36"/>
      <c s="38"/>
      <c s="36"/>
      <c s="36"/>
      <c s="36"/>
      <c s="38"/>
      <c s="38"/>
      <c s="38"/>
      <c s="38"/>
      <c s="38"/>
      <c s="38"/>
      <c s="15">
        <f t="shared" si="21"/>
        <v>0</v>
      </c>
      <c s="15">
        <f t="shared" si="22"/>
        <v>0</v>
      </c>
      <c r="AI285" s="83"/>
    </row>
    <row r="286" spans="6:35" ht="12" customHeight="1">
      <c r="F286" s="15">
        <f t="shared" si="20"/>
        <v>0</v>
      </c>
      <c s="71">
        <f t="shared" si="23"/>
        <v>0</v>
      </c>
      <c s="72"/>
      <c s="38"/>
      <c s="38"/>
      <c s="38"/>
      <c s="36"/>
      <c s="38"/>
      <c s="38"/>
      <c s="36"/>
      <c s="37"/>
      <c s="36"/>
      <c s="38"/>
      <c s="36"/>
      <c s="36"/>
      <c s="36"/>
      <c s="38"/>
      <c s="38"/>
      <c s="38"/>
      <c s="38"/>
      <c s="38"/>
      <c s="38"/>
      <c s="15">
        <f t="shared" si="21"/>
        <v>0</v>
      </c>
      <c s="15">
        <f t="shared" si="22"/>
        <v>0</v>
      </c>
      <c r="AI286" s="83"/>
    </row>
    <row r="287" spans="6:35" ht="12" customHeight="1">
      <c r="F287" s="15">
        <f t="shared" si="20"/>
        <v>0</v>
      </c>
      <c s="71">
        <f t="shared" si="23"/>
        <v>0</v>
      </c>
      <c s="72"/>
      <c s="38"/>
      <c s="38"/>
      <c s="38"/>
      <c s="36"/>
      <c s="38"/>
      <c s="38"/>
      <c s="36"/>
      <c s="37"/>
      <c s="36"/>
      <c s="38"/>
      <c s="36"/>
      <c s="36"/>
      <c s="36"/>
      <c s="38"/>
      <c s="38"/>
      <c s="38"/>
      <c s="38"/>
      <c s="38"/>
      <c s="38"/>
      <c s="15">
        <f t="shared" si="21"/>
        <v>0</v>
      </c>
      <c s="15">
        <f t="shared" si="22"/>
        <v>0</v>
      </c>
      <c r="AI287" s="83"/>
    </row>
    <row r="288" spans="6:35" ht="12" customHeight="1">
      <c r="F288" s="15">
        <f t="shared" si="20"/>
        <v>0</v>
      </c>
      <c s="71">
        <f t="shared" si="23"/>
        <v>0</v>
      </c>
      <c s="72"/>
      <c s="38"/>
      <c s="38"/>
      <c s="38"/>
      <c s="36"/>
      <c s="38"/>
      <c s="38"/>
      <c s="36"/>
      <c s="37"/>
      <c s="36"/>
      <c s="38"/>
      <c s="36"/>
      <c s="36"/>
      <c s="36"/>
      <c s="38"/>
      <c s="38"/>
      <c s="38"/>
      <c s="38"/>
      <c s="38"/>
      <c s="38"/>
      <c s="15">
        <f t="shared" si="21"/>
        <v>0</v>
      </c>
      <c s="15">
        <f t="shared" si="22"/>
        <v>0</v>
      </c>
      <c r="AI288" s="83"/>
    </row>
    <row r="289" spans="6:35" ht="12" customHeight="1">
      <c r="F289" s="15">
        <f t="shared" si="20"/>
        <v>0</v>
      </c>
      <c s="71">
        <f t="shared" si="23"/>
        <v>0</v>
      </c>
      <c s="72"/>
      <c s="38"/>
      <c s="38"/>
      <c s="38"/>
      <c s="36"/>
      <c s="38"/>
      <c s="38"/>
      <c s="36"/>
      <c s="37"/>
      <c s="36"/>
      <c s="38"/>
      <c s="36"/>
      <c s="36"/>
      <c s="36"/>
      <c s="38"/>
      <c s="38"/>
      <c s="38"/>
      <c s="38"/>
      <c s="38"/>
      <c s="38"/>
      <c s="15">
        <f t="shared" si="21"/>
        <v>0</v>
      </c>
      <c s="15">
        <f t="shared" si="22"/>
        <v>0</v>
      </c>
      <c r="AI289" s="83"/>
    </row>
    <row r="290" spans="6:35" ht="12" customHeight="1">
      <c r="F290" s="15">
        <f t="shared" si="20"/>
        <v>0</v>
      </c>
      <c s="71">
        <f t="shared" si="23"/>
        <v>0</v>
      </c>
      <c s="72"/>
      <c s="38"/>
      <c s="38"/>
      <c s="38"/>
      <c s="36"/>
      <c s="38"/>
      <c s="38"/>
      <c s="36"/>
      <c s="37"/>
      <c s="36"/>
      <c s="38"/>
      <c s="36"/>
      <c s="36"/>
      <c s="36"/>
      <c s="38"/>
      <c s="38"/>
      <c s="38"/>
      <c s="38"/>
      <c s="38"/>
      <c s="38"/>
      <c s="15">
        <f t="shared" si="21"/>
        <v>0</v>
      </c>
      <c s="15">
        <f t="shared" si="22"/>
        <v>0</v>
      </c>
      <c r="AI290" s="83"/>
    </row>
    <row r="291" spans="6:35" ht="12" customHeight="1">
      <c r="F291" s="15">
        <f t="shared" si="20"/>
        <v>0</v>
      </c>
      <c s="71">
        <f t="shared" si="23"/>
        <v>0</v>
      </c>
      <c s="72"/>
      <c s="38"/>
      <c s="38"/>
      <c s="38"/>
      <c s="36"/>
      <c s="38"/>
      <c s="38"/>
      <c s="36"/>
      <c s="37"/>
      <c s="36"/>
      <c s="38"/>
      <c s="36"/>
      <c s="36"/>
      <c s="36"/>
      <c s="38"/>
      <c s="38"/>
      <c s="38"/>
      <c s="38"/>
      <c s="38"/>
      <c s="38"/>
      <c s="15">
        <f t="shared" si="21"/>
        <v>0</v>
      </c>
      <c s="15">
        <f t="shared" si="22"/>
        <v>0</v>
      </c>
      <c r="AI291" s="83"/>
    </row>
    <row r="292" spans="6:35" ht="12" customHeight="1">
      <c r="F292" s="15">
        <f t="shared" si="20"/>
        <v>0</v>
      </c>
      <c s="71">
        <f t="shared" si="23"/>
        <v>0</v>
      </c>
      <c s="72"/>
      <c s="38"/>
      <c s="38"/>
      <c s="38"/>
      <c s="36"/>
      <c s="38"/>
      <c s="38"/>
      <c s="36"/>
      <c s="37"/>
      <c s="36"/>
      <c s="38"/>
      <c s="36"/>
      <c s="36"/>
      <c s="36"/>
      <c s="38"/>
      <c s="38"/>
      <c s="38"/>
      <c s="38"/>
      <c s="38"/>
      <c s="38"/>
      <c s="15">
        <f t="shared" si="21"/>
        <v>0</v>
      </c>
      <c s="15">
        <f t="shared" si="22"/>
        <v>0</v>
      </c>
      <c r="AI292" s="83"/>
    </row>
    <row r="293" spans="6:35" ht="12" customHeight="1">
      <c r="F293" s="15">
        <f t="shared" si="20"/>
        <v>0</v>
      </c>
      <c s="71">
        <f t="shared" si="23"/>
        <v>0</v>
      </c>
      <c s="72"/>
      <c s="38"/>
      <c s="38"/>
      <c s="38"/>
      <c s="36"/>
      <c s="38"/>
      <c s="38"/>
      <c s="36"/>
      <c s="37"/>
      <c s="36"/>
      <c s="38"/>
      <c s="36"/>
      <c s="36"/>
      <c s="36"/>
      <c s="38"/>
      <c s="38"/>
      <c s="38"/>
      <c s="38"/>
      <c s="38"/>
      <c s="38"/>
      <c s="15">
        <f t="shared" si="21"/>
        <v>0</v>
      </c>
      <c s="15">
        <f t="shared" si="22"/>
        <v>0</v>
      </c>
      <c r="AI293" s="83"/>
    </row>
    <row r="294" spans="6:35" ht="12" customHeight="1">
      <c r="F294" s="15">
        <f t="shared" si="20"/>
        <v>0</v>
      </c>
      <c s="71">
        <f t="shared" si="23"/>
        <v>0</v>
      </c>
      <c s="72"/>
      <c s="38"/>
      <c s="38"/>
      <c s="38"/>
      <c s="36"/>
      <c s="38"/>
      <c s="38"/>
      <c s="36"/>
      <c s="37"/>
      <c s="36"/>
      <c s="38"/>
      <c s="36"/>
      <c s="36"/>
      <c s="36"/>
      <c s="38"/>
      <c s="38"/>
      <c s="38"/>
      <c s="38"/>
      <c s="38"/>
      <c s="38"/>
      <c s="15">
        <f t="shared" si="21"/>
        <v>0</v>
      </c>
      <c s="15">
        <f t="shared" si="22"/>
        <v>0</v>
      </c>
      <c r="AI294" s="83"/>
    </row>
    <row r="295" spans="6:35" ht="12" customHeight="1">
      <c r="F295" s="15">
        <f t="shared" si="20"/>
        <v>0</v>
      </c>
      <c s="71">
        <f t="shared" si="23"/>
        <v>0</v>
      </c>
      <c s="72"/>
      <c s="38"/>
      <c s="38"/>
      <c s="38"/>
      <c s="36"/>
      <c s="38"/>
      <c s="38"/>
      <c s="36"/>
      <c s="37"/>
      <c s="36"/>
      <c s="38"/>
      <c s="36"/>
      <c s="36"/>
      <c s="36"/>
      <c s="38"/>
      <c s="38"/>
      <c s="38"/>
      <c s="38"/>
      <c s="38"/>
      <c s="38"/>
      <c s="15">
        <f t="shared" si="21"/>
        <v>0</v>
      </c>
      <c s="15">
        <f t="shared" si="22"/>
        <v>0</v>
      </c>
      <c r="AI295" s="83"/>
    </row>
    <row r="296" spans="6:35" ht="12" customHeight="1">
      <c r="F296" s="15">
        <f t="shared" si="20"/>
        <v>0</v>
      </c>
      <c s="71">
        <f t="shared" si="23"/>
        <v>0</v>
      </c>
      <c s="72"/>
      <c s="38"/>
      <c s="38"/>
      <c s="38"/>
      <c s="36"/>
      <c s="38"/>
      <c s="38"/>
      <c s="36"/>
      <c s="37"/>
      <c s="36"/>
      <c s="38"/>
      <c s="36"/>
      <c s="36"/>
      <c s="36"/>
      <c s="38"/>
      <c s="38"/>
      <c s="38"/>
      <c s="38"/>
      <c s="38"/>
      <c s="38"/>
      <c s="15">
        <f t="shared" si="21"/>
        <v>0</v>
      </c>
      <c s="15">
        <f t="shared" si="22"/>
        <v>0</v>
      </c>
      <c r="AI296" s="83"/>
    </row>
    <row r="297" spans="6:35" ht="12" customHeight="1">
      <c r="F297" s="15">
        <f t="shared" si="20"/>
        <v>0</v>
      </c>
      <c s="71">
        <f t="shared" si="23"/>
        <v>0</v>
      </c>
      <c s="72"/>
      <c s="38"/>
      <c s="38"/>
      <c s="38"/>
      <c s="36"/>
      <c s="38"/>
      <c s="38"/>
      <c s="36"/>
      <c s="37"/>
      <c s="36"/>
      <c s="38"/>
      <c s="36"/>
      <c s="36"/>
      <c s="36"/>
      <c s="38"/>
      <c s="38"/>
      <c s="38"/>
      <c s="38"/>
      <c s="38"/>
      <c s="38"/>
      <c s="15">
        <f t="shared" si="21"/>
        <v>0</v>
      </c>
      <c s="15">
        <f t="shared" si="22"/>
        <v>0</v>
      </c>
      <c r="AI297" s="83"/>
    </row>
    <row r="298" spans="6:35" ht="12" customHeight="1">
      <c r="F298" s="15">
        <f t="shared" si="20"/>
        <v>0</v>
      </c>
      <c s="71">
        <f t="shared" si="23"/>
        <v>0</v>
      </c>
      <c s="72"/>
      <c s="38"/>
      <c s="38"/>
      <c s="38"/>
      <c s="36"/>
      <c s="38"/>
      <c s="38"/>
      <c s="36"/>
      <c s="37"/>
      <c s="36"/>
      <c s="38"/>
      <c s="36"/>
      <c s="36"/>
      <c s="36"/>
      <c s="38"/>
      <c s="38"/>
      <c s="38"/>
      <c s="38"/>
      <c s="38"/>
      <c s="38"/>
      <c s="15">
        <f t="shared" si="21"/>
        <v>0</v>
      </c>
      <c s="15">
        <f t="shared" si="22"/>
        <v>0</v>
      </c>
      <c r="AI298" s="83"/>
    </row>
    <row r="299" spans="6:35" ht="12" customHeight="1">
      <c r="F299" s="15">
        <f t="shared" si="20"/>
        <v>0</v>
      </c>
      <c s="71">
        <f t="shared" si="23"/>
        <v>0</v>
      </c>
      <c s="72"/>
      <c s="38"/>
      <c s="38"/>
      <c s="38"/>
      <c s="36"/>
      <c s="38"/>
      <c s="38"/>
      <c s="36"/>
      <c s="37"/>
      <c s="36"/>
      <c s="38"/>
      <c s="36"/>
      <c s="36"/>
      <c s="36"/>
      <c s="38"/>
      <c s="38"/>
      <c s="38"/>
      <c s="38"/>
      <c s="38"/>
      <c s="38"/>
      <c s="15">
        <f t="shared" si="21"/>
        <v>0</v>
      </c>
      <c s="15">
        <f t="shared" si="22"/>
        <v>0</v>
      </c>
      <c r="AI299" s="83"/>
    </row>
    <row r="300" spans="6:35" ht="12" customHeight="1">
      <c r="F300" s="15">
        <f t="shared" si="20"/>
        <v>0</v>
      </c>
      <c s="71">
        <f t="shared" si="23"/>
        <v>0</v>
      </c>
      <c s="72"/>
      <c s="38"/>
      <c s="38"/>
      <c s="38"/>
      <c s="36"/>
      <c s="38"/>
      <c s="38"/>
      <c s="36"/>
      <c s="37"/>
      <c s="36"/>
      <c s="38"/>
      <c s="36"/>
      <c s="36"/>
      <c s="36"/>
      <c s="38"/>
      <c s="38"/>
      <c s="38"/>
      <c s="38"/>
      <c s="38"/>
      <c s="38"/>
      <c s="15">
        <f t="shared" si="21"/>
        <v>0</v>
      </c>
      <c s="15">
        <f t="shared" si="22"/>
        <v>0</v>
      </c>
      <c r="AI300" s="83"/>
    </row>
    <row r="301" spans="6:35" ht="12" customHeight="1">
      <c r="F301" s="15">
        <f t="shared" si="20"/>
        <v>0</v>
      </c>
      <c s="71">
        <f t="shared" si="23"/>
        <v>0</v>
      </c>
      <c s="72"/>
      <c s="38"/>
      <c s="38"/>
      <c s="38"/>
      <c s="36"/>
      <c s="38"/>
      <c s="38"/>
      <c s="36"/>
      <c s="37"/>
      <c s="36"/>
      <c s="38"/>
      <c s="36"/>
      <c s="36"/>
      <c s="36"/>
      <c s="38"/>
      <c s="38"/>
      <c s="38"/>
      <c s="38"/>
      <c s="38"/>
      <c s="38"/>
      <c s="15">
        <f t="shared" si="21"/>
        <v>0</v>
      </c>
      <c s="15">
        <f t="shared" si="22"/>
        <v>0</v>
      </c>
      <c r="AI301" s="83"/>
    </row>
    <row r="302" spans="6:35" ht="12" customHeight="1">
      <c r="F302" s="15">
        <f t="shared" si="20"/>
        <v>0</v>
      </c>
      <c s="71">
        <f t="shared" si="23"/>
        <v>0</v>
      </c>
      <c s="72"/>
      <c s="38"/>
      <c s="38"/>
      <c s="38"/>
      <c s="36"/>
      <c s="38"/>
      <c s="38"/>
      <c s="36"/>
      <c s="37"/>
      <c s="36"/>
      <c s="38"/>
      <c s="36"/>
      <c s="36"/>
      <c s="36"/>
      <c s="38"/>
      <c s="38"/>
      <c s="38"/>
      <c s="38"/>
      <c s="38"/>
      <c s="38"/>
      <c s="15">
        <f t="shared" si="21"/>
        <v>0</v>
      </c>
      <c s="15">
        <f t="shared" si="22"/>
        <v>0</v>
      </c>
      <c r="AI302" s="83"/>
    </row>
    <row r="303" spans="6:35" ht="12" customHeight="1">
      <c r="F303" s="15">
        <f t="shared" si="20"/>
        <v>0</v>
      </c>
      <c s="71">
        <f t="shared" si="23"/>
        <v>0</v>
      </c>
      <c s="72"/>
      <c s="38"/>
      <c s="38"/>
      <c s="38"/>
      <c s="36"/>
      <c s="38"/>
      <c s="38"/>
      <c s="36"/>
      <c s="37"/>
      <c s="36"/>
      <c s="38"/>
      <c s="36"/>
      <c s="36"/>
      <c s="36"/>
      <c s="38"/>
      <c s="38"/>
      <c s="38"/>
      <c s="38"/>
      <c s="38"/>
      <c s="38"/>
      <c s="15">
        <f t="shared" si="21"/>
        <v>0</v>
      </c>
      <c s="15">
        <f t="shared" si="22"/>
        <v>0</v>
      </c>
      <c r="AI303" s="83"/>
    </row>
    <row r="304" spans="6:35" ht="12" customHeight="1">
      <c r="F304" s="15">
        <f t="shared" si="20"/>
        <v>0</v>
      </c>
      <c s="71">
        <f t="shared" si="23"/>
        <v>0</v>
      </c>
      <c s="72"/>
      <c s="38"/>
      <c s="38"/>
      <c s="38"/>
      <c s="36"/>
      <c s="38"/>
      <c s="38"/>
      <c s="36"/>
      <c s="37"/>
      <c s="36"/>
      <c s="38"/>
      <c s="36"/>
      <c s="36"/>
      <c s="36"/>
      <c s="38"/>
      <c s="38"/>
      <c s="38"/>
      <c s="38"/>
      <c s="38"/>
      <c s="38"/>
      <c s="15">
        <f t="shared" si="21"/>
        <v>0</v>
      </c>
      <c s="15">
        <f t="shared" si="22"/>
        <v>0</v>
      </c>
      <c r="AI304" s="83"/>
    </row>
    <row r="305" spans="6:35" ht="12" customHeight="1">
      <c r="F305" s="15">
        <f t="shared" si="20"/>
        <v>0</v>
      </c>
      <c s="71">
        <f t="shared" si="23"/>
        <v>0</v>
      </c>
      <c s="72"/>
      <c s="38"/>
      <c s="38"/>
      <c s="38"/>
      <c s="36"/>
      <c s="38"/>
      <c s="38"/>
      <c s="36"/>
      <c s="37"/>
      <c s="36"/>
      <c s="38"/>
      <c s="36"/>
      <c s="36"/>
      <c s="36"/>
      <c s="38"/>
      <c s="38"/>
      <c s="38"/>
      <c s="38"/>
      <c s="38"/>
      <c s="38"/>
      <c s="15">
        <f t="shared" si="21"/>
        <v>0</v>
      </c>
      <c s="15">
        <f t="shared" si="22"/>
        <v>0</v>
      </c>
      <c r="AI305" s="83"/>
    </row>
    <row r="306" spans="6:35" ht="12" customHeight="1">
      <c r="F306" s="15">
        <f t="shared" si="20"/>
        <v>0</v>
      </c>
      <c s="71">
        <f t="shared" si="23"/>
        <v>0</v>
      </c>
      <c s="72"/>
      <c s="38"/>
      <c s="38"/>
      <c s="38"/>
      <c s="36"/>
      <c s="38"/>
      <c s="38"/>
      <c s="36"/>
      <c s="37"/>
      <c s="36"/>
      <c s="38"/>
      <c s="36"/>
      <c s="36"/>
      <c s="36"/>
      <c s="38"/>
      <c s="38"/>
      <c s="38"/>
      <c s="38"/>
      <c s="38"/>
      <c s="38"/>
      <c s="15">
        <f t="shared" si="21"/>
        <v>0</v>
      </c>
      <c s="15">
        <f t="shared" si="22"/>
        <v>0</v>
      </c>
      <c r="AI306" s="83"/>
    </row>
    <row r="307" spans="6:35" ht="12" customHeight="1">
      <c r="F307" s="15">
        <f t="shared" si="20"/>
        <v>0</v>
      </c>
      <c s="71">
        <f t="shared" si="23"/>
        <v>0</v>
      </c>
      <c s="72"/>
      <c s="38"/>
      <c s="38"/>
      <c s="38"/>
      <c s="36"/>
      <c s="38"/>
      <c s="38"/>
      <c s="36"/>
      <c s="37"/>
      <c s="36"/>
      <c s="38"/>
      <c s="36"/>
      <c s="36"/>
      <c s="36"/>
      <c s="38"/>
      <c s="38"/>
      <c s="38"/>
      <c s="38"/>
      <c s="38"/>
      <c s="38"/>
      <c s="15">
        <f t="shared" si="21"/>
        <v>0</v>
      </c>
      <c s="15">
        <f t="shared" si="22"/>
        <v>0</v>
      </c>
      <c r="AI307" s="83"/>
    </row>
    <row r="308" spans="6:35" ht="12" customHeight="1">
      <c r="F308" s="15">
        <f t="shared" si="20"/>
        <v>0</v>
      </c>
      <c s="71">
        <f t="shared" si="23"/>
        <v>0</v>
      </c>
      <c s="72"/>
      <c s="38"/>
      <c s="38"/>
      <c s="38"/>
      <c s="36"/>
      <c s="38"/>
      <c s="38"/>
      <c s="36"/>
      <c s="37"/>
      <c s="36"/>
      <c s="38"/>
      <c s="36"/>
      <c s="36"/>
      <c s="36"/>
      <c s="38"/>
      <c s="38"/>
      <c s="38"/>
      <c s="38"/>
      <c s="38"/>
      <c s="38"/>
      <c s="15">
        <f t="shared" si="21"/>
        <v>0</v>
      </c>
      <c s="15">
        <f t="shared" si="22"/>
        <v>0</v>
      </c>
      <c r="AI308" s="83"/>
    </row>
    <row r="309" spans="6:35" ht="12" customHeight="1">
      <c r="F309" s="15">
        <f t="shared" si="20"/>
        <v>0</v>
      </c>
      <c s="71">
        <f t="shared" si="23"/>
        <v>0</v>
      </c>
      <c s="72"/>
      <c s="38"/>
      <c s="38"/>
      <c s="38"/>
      <c s="36"/>
      <c s="38"/>
      <c s="38"/>
      <c s="36"/>
      <c s="37"/>
      <c s="36"/>
      <c s="38"/>
      <c s="36"/>
      <c s="36"/>
      <c s="36"/>
      <c s="38"/>
      <c s="38"/>
      <c s="38"/>
      <c s="38"/>
      <c s="38"/>
      <c s="38"/>
      <c s="15">
        <f t="shared" si="21"/>
        <v>0</v>
      </c>
      <c s="15">
        <f t="shared" si="22"/>
        <v>0</v>
      </c>
      <c r="AI309" s="83"/>
    </row>
    <row r="310" spans="6:35" ht="12" customHeight="1">
      <c r="F310" s="15">
        <f t="shared" si="20"/>
        <v>0</v>
      </c>
      <c s="71">
        <f t="shared" si="23"/>
        <v>0</v>
      </c>
      <c s="72"/>
      <c s="38"/>
      <c s="38"/>
      <c s="38"/>
      <c s="36"/>
      <c s="38"/>
      <c s="38"/>
      <c s="36"/>
      <c s="37"/>
      <c s="36"/>
      <c s="38"/>
      <c s="36"/>
      <c s="36"/>
      <c s="36"/>
      <c s="38"/>
      <c s="38"/>
      <c s="38"/>
      <c s="38"/>
      <c s="38"/>
      <c s="38"/>
      <c s="15">
        <f t="shared" si="21"/>
        <v>0</v>
      </c>
      <c s="15">
        <f t="shared" si="22"/>
        <v>0</v>
      </c>
      <c r="AI310" s="83"/>
    </row>
    <row r="311" spans="6:35" ht="12" customHeight="1">
      <c r="F311" s="15">
        <f t="shared" si="20"/>
        <v>0</v>
      </c>
      <c s="71">
        <f t="shared" si="23"/>
        <v>0</v>
      </c>
      <c s="72"/>
      <c s="38"/>
      <c s="38"/>
      <c s="38"/>
      <c s="36"/>
      <c s="38"/>
      <c s="38"/>
      <c s="36"/>
      <c s="37"/>
      <c s="36"/>
      <c s="38"/>
      <c s="36"/>
      <c s="36"/>
      <c s="36"/>
      <c s="38"/>
      <c s="38"/>
      <c s="38"/>
      <c s="38"/>
      <c s="38"/>
      <c s="38"/>
      <c s="15">
        <f t="shared" si="21"/>
        <v>0</v>
      </c>
      <c s="15">
        <f t="shared" si="22"/>
        <v>0</v>
      </c>
      <c r="AI311" s="83"/>
    </row>
    <row r="312" spans="6:35" ht="12" customHeight="1">
      <c r="F312" s="15">
        <f t="shared" si="20"/>
        <v>0</v>
      </c>
      <c s="71">
        <f t="shared" si="23"/>
        <v>0</v>
      </c>
      <c s="72"/>
      <c s="38"/>
      <c s="38"/>
      <c s="38"/>
      <c s="36"/>
      <c s="38"/>
      <c s="38"/>
      <c s="36"/>
      <c s="37"/>
      <c s="36"/>
      <c s="38"/>
      <c s="36"/>
      <c s="36"/>
      <c s="36"/>
      <c s="38"/>
      <c s="38"/>
      <c s="38"/>
      <c s="38"/>
      <c s="38"/>
      <c s="38"/>
      <c s="15">
        <f t="shared" si="21"/>
        <v>0</v>
      </c>
      <c s="15">
        <f t="shared" si="22"/>
        <v>0</v>
      </c>
      <c r="AI312" s="83"/>
    </row>
    <row r="313" spans="6:35" ht="12" customHeight="1">
      <c r="F313" s="15">
        <f t="shared" si="20"/>
        <v>0</v>
      </c>
      <c s="71">
        <f t="shared" si="23"/>
        <v>0</v>
      </c>
      <c s="72"/>
      <c s="38"/>
      <c s="38"/>
      <c s="38"/>
      <c s="36"/>
      <c s="38"/>
      <c s="38"/>
      <c s="36"/>
      <c s="37"/>
      <c s="36"/>
      <c s="38"/>
      <c s="36"/>
      <c s="36"/>
      <c s="36"/>
      <c s="38"/>
      <c s="38"/>
      <c s="38"/>
      <c s="38"/>
      <c s="38"/>
      <c s="38"/>
      <c s="15">
        <f t="shared" si="21"/>
        <v>0</v>
      </c>
      <c s="15">
        <f t="shared" si="22"/>
        <v>0</v>
      </c>
      <c r="AI313" s="83"/>
    </row>
    <row r="314" spans="6:35" ht="12" customHeight="1">
      <c r="F314" s="15">
        <f t="shared" si="20"/>
        <v>0</v>
      </c>
      <c s="71">
        <f t="shared" si="23"/>
        <v>0</v>
      </c>
      <c s="72"/>
      <c s="38"/>
      <c s="38"/>
      <c s="38"/>
      <c s="36"/>
      <c s="38"/>
      <c s="38"/>
      <c s="36"/>
      <c s="37"/>
      <c s="36"/>
      <c s="38"/>
      <c s="36"/>
      <c s="36"/>
      <c s="36"/>
      <c s="38"/>
      <c s="38"/>
      <c s="38"/>
      <c s="38"/>
      <c s="38"/>
      <c s="38"/>
      <c s="15">
        <f t="shared" si="21"/>
        <v>0</v>
      </c>
      <c s="15">
        <f t="shared" si="22"/>
        <v>0</v>
      </c>
      <c r="AI314" s="83"/>
    </row>
    <row r="315" spans="6:35" ht="12" customHeight="1">
      <c r="F315" s="15">
        <f t="shared" si="20"/>
        <v>0</v>
      </c>
      <c s="71">
        <f t="shared" si="23"/>
        <v>0</v>
      </c>
      <c s="72"/>
      <c s="38"/>
      <c s="38"/>
      <c s="38"/>
      <c s="36"/>
      <c s="38"/>
      <c s="38"/>
      <c s="36"/>
      <c s="37"/>
      <c s="36"/>
      <c s="38"/>
      <c s="36"/>
      <c s="36"/>
      <c s="36"/>
      <c s="38"/>
      <c s="38"/>
      <c s="38"/>
      <c s="38"/>
      <c s="38"/>
      <c s="38"/>
      <c s="15">
        <f t="shared" si="21"/>
        <v>0</v>
      </c>
      <c s="15">
        <f t="shared" si="22"/>
        <v>0</v>
      </c>
      <c r="AI315" s="83"/>
    </row>
    <row r="316" spans="6:35" ht="12" customHeight="1">
      <c r="F316" s="15">
        <f t="shared" si="20"/>
        <v>0</v>
      </c>
      <c s="71">
        <f t="shared" si="23"/>
        <v>0</v>
      </c>
      <c s="72"/>
      <c s="38"/>
      <c s="38"/>
      <c s="38"/>
      <c s="36"/>
      <c s="38"/>
      <c s="38"/>
      <c s="36"/>
      <c s="37"/>
      <c s="36"/>
      <c s="38"/>
      <c s="36"/>
      <c s="36"/>
      <c s="36"/>
      <c s="38"/>
      <c s="38"/>
      <c s="38"/>
      <c s="38"/>
      <c s="38"/>
      <c s="38"/>
      <c s="15">
        <f t="shared" si="21"/>
        <v>0</v>
      </c>
      <c s="15">
        <f t="shared" si="22"/>
        <v>0</v>
      </c>
      <c r="AI316" s="83"/>
    </row>
    <row r="317" spans="6:35" ht="12" customHeight="1">
      <c r="F317" s="15">
        <f t="shared" si="20"/>
        <v>0</v>
      </c>
      <c s="71">
        <f t="shared" si="23"/>
        <v>0</v>
      </c>
      <c s="72"/>
      <c s="38"/>
      <c s="38"/>
      <c s="38"/>
      <c s="36"/>
      <c s="38"/>
      <c s="38"/>
      <c s="36"/>
      <c s="37"/>
      <c s="36"/>
      <c s="38"/>
      <c s="36"/>
      <c s="36"/>
      <c s="36"/>
      <c s="38"/>
      <c s="38"/>
      <c s="38"/>
      <c s="38"/>
      <c s="38"/>
      <c s="38"/>
      <c s="15">
        <f t="shared" si="21"/>
        <v>0</v>
      </c>
      <c s="15">
        <f t="shared" si="22"/>
        <v>0</v>
      </c>
      <c r="AI317" s="83"/>
    </row>
    <row r="318" spans="6:35" ht="12" customHeight="1">
      <c r="F318" s="15">
        <f t="shared" si="20"/>
        <v>0</v>
      </c>
      <c s="71">
        <f t="shared" si="23"/>
        <v>0</v>
      </c>
      <c s="72"/>
      <c s="38"/>
      <c s="38"/>
      <c s="38"/>
      <c s="36"/>
      <c s="38"/>
      <c s="38"/>
      <c s="36"/>
      <c s="37"/>
      <c s="36"/>
      <c s="38"/>
      <c s="36"/>
      <c s="36"/>
      <c s="36"/>
      <c s="38"/>
      <c s="38"/>
      <c s="38"/>
      <c s="38"/>
      <c s="38"/>
      <c s="38"/>
      <c s="15">
        <f t="shared" si="21"/>
        <v>0</v>
      </c>
      <c s="15">
        <f t="shared" si="22"/>
        <v>0</v>
      </c>
      <c r="AI318" s="83"/>
    </row>
    <row r="319" spans="6:35" ht="12" customHeight="1">
      <c r="F319" s="15">
        <f t="shared" si="20"/>
        <v>0</v>
      </c>
      <c s="71">
        <f t="shared" si="23"/>
        <v>0</v>
      </c>
      <c s="72"/>
      <c s="38"/>
      <c s="38"/>
      <c s="38"/>
      <c s="36"/>
      <c s="38"/>
      <c s="38"/>
      <c s="36"/>
      <c s="37"/>
      <c s="36"/>
      <c s="38"/>
      <c s="36"/>
      <c s="36"/>
      <c s="36"/>
      <c s="38"/>
      <c s="38"/>
      <c s="38"/>
      <c s="38"/>
      <c s="38"/>
      <c s="38"/>
      <c s="15">
        <f t="shared" si="21"/>
        <v>0</v>
      </c>
      <c s="15">
        <f t="shared" si="22"/>
        <v>0</v>
      </c>
      <c r="AI319" s="83"/>
    </row>
    <row r="320" spans="6:35" ht="12" customHeight="1">
      <c r="F320" s="15">
        <f t="shared" si="20"/>
        <v>0</v>
      </c>
      <c s="71">
        <f t="shared" si="23"/>
        <v>0</v>
      </c>
      <c s="72"/>
      <c s="38"/>
      <c s="38"/>
      <c s="38"/>
      <c s="36"/>
      <c s="38"/>
      <c s="38"/>
      <c s="36"/>
      <c s="37"/>
      <c s="36"/>
      <c s="38"/>
      <c s="36"/>
      <c s="36"/>
      <c s="36"/>
      <c s="38"/>
      <c s="38"/>
      <c s="38"/>
      <c s="38"/>
      <c s="38"/>
      <c s="38"/>
      <c s="15">
        <f t="shared" si="21"/>
        <v>0</v>
      </c>
      <c s="15">
        <f t="shared" si="22"/>
        <v>0</v>
      </c>
      <c r="AI320" s="83"/>
    </row>
    <row r="321" spans="6:35" ht="12" customHeight="1">
      <c r="F321" s="15">
        <f t="shared" si="20"/>
        <v>0</v>
      </c>
      <c s="71">
        <f t="shared" si="23"/>
        <v>0</v>
      </c>
      <c s="72"/>
      <c s="38"/>
      <c s="38"/>
      <c s="38"/>
      <c s="36"/>
      <c s="38"/>
      <c s="38"/>
      <c s="36"/>
      <c s="37"/>
      <c s="36"/>
      <c s="38"/>
      <c s="36"/>
      <c s="36"/>
      <c s="36"/>
      <c s="38"/>
      <c s="38"/>
      <c s="38"/>
      <c s="38"/>
      <c s="38"/>
      <c s="38"/>
      <c s="15">
        <f t="shared" si="21"/>
        <v>0</v>
      </c>
      <c s="15">
        <f t="shared" si="22"/>
        <v>0</v>
      </c>
      <c r="AI321" s="83"/>
    </row>
    <row r="322" spans="6:35" ht="12" customHeight="1">
      <c r="F322" s="15">
        <f t="shared" si="20"/>
        <v>0</v>
      </c>
      <c s="71">
        <f t="shared" si="23"/>
        <v>0</v>
      </c>
      <c s="72"/>
      <c s="38"/>
      <c s="38"/>
      <c s="38"/>
      <c s="36"/>
      <c s="38"/>
      <c s="38"/>
      <c s="36"/>
      <c s="37"/>
      <c s="36"/>
      <c s="38"/>
      <c s="36"/>
      <c s="36"/>
      <c s="36"/>
      <c s="38"/>
      <c s="38"/>
      <c s="38"/>
      <c s="38"/>
      <c s="38"/>
      <c s="38"/>
      <c s="15">
        <f t="shared" si="21"/>
        <v>0</v>
      </c>
      <c s="15">
        <f t="shared" si="22"/>
        <v>0</v>
      </c>
      <c r="AI322" s="83"/>
    </row>
    <row r="323" spans="6:35" ht="12" customHeight="1">
      <c r="F323" s="15">
        <f t="shared" si="20"/>
        <v>0</v>
      </c>
      <c s="71">
        <f t="shared" si="23"/>
        <v>0</v>
      </c>
      <c s="72"/>
      <c s="38"/>
      <c s="38"/>
      <c s="38"/>
      <c s="36"/>
      <c s="38"/>
      <c s="38"/>
      <c s="36"/>
      <c s="37"/>
      <c s="36"/>
      <c s="38"/>
      <c s="36"/>
      <c s="36"/>
      <c s="36"/>
      <c s="38"/>
      <c s="38"/>
      <c s="38"/>
      <c s="38"/>
      <c s="38"/>
      <c s="38"/>
      <c s="15">
        <f t="shared" si="21"/>
        <v>0</v>
      </c>
      <c s="15">
        <f t="shared" si="22"/>
        <v>0</v>
      </c>
      <c r="AI323" s="83"/>
    </row>
    <row r="324" spans="6:35" ht="12" customHeight="1">
      <c r="F324" s="15">
        <f t="shared" si="20"/>
        <v>0</v>
      </c>
      <c s="71">
        <f t="shared" si="23"/>
        <v>0</v>
      </c>
      <c s="72"/>
      <c s="38"/>
      <c s="38"/>
      <c s="38"/>
      <c s="36"/>
      <c s="38"/>
      <c s="38"/>
      <c s="36"/>
      <c s="37"/>
      <c s="36"/>
      <c s="38"/>
      <c s="36"/>
      <c s="36"/>
      <c s="36"/>
      <c s="38"/>
      <c s="38"/>
      <c s="38"/>
      <c s="38"/>
      <c s="38"/>
      <c s="38"/>
      <c s="15">
        <f t="shared" si="21"/>
        <v>0</v>
      </c>
      <c s="15">
        <f t="shared" si="22"/>
        <v>0</v>
      </c>
      <c r="AI324" s="83"/>
    </row>
    <row r="325" spans="6:35" ht="12" customHeight="1">
      <c r="F325" s="15">
        <f t="shared" si="20"/>
        <v>0</v>
      </c>
      <c s="71">
        <f t="shared" si="23"/>
        <v>0</v>
      </c>
      <c s="72"/>
      <c s="38"/>
      <c s="38"/>
      <c s="38"/>
      <c s="36"/>
      <c s="38"/>
      <c s="38"/>
      <c s="36"/>
      <c s="37"/>
      <c s="36"/>
      <c s="38"/>
      <c s="36"/>
      <c s="36"/>
      <c s="36"/>
      <c s="38"/>
      <c s="38"/>
      <c s="38"/>
      <c s="38"/>
      <c s="38"/>
      <c s="38"/>
      <c s="15">
        <f t="shared" si="21"/>
        <v>0</v>
      </c>
      <c s="15">
        <f t="shared" si="22"/>
        <v>0</v>
      </c>
      <c r="AI325" s="83"/>
    </row>
    <row r="326" spans="6:35" ht="12" customHeight="1">
      <c r="F326" s="15">
        <f t="shared" si="20"/>
        <v>0</v>
      </c>
      <c s="71">
        <f t="shared" si="23"/>
        <v>0</v>
      </c>
      <c s="72"/>
      <c s="38"/>
      <c s="38"/>
      <c s="38"/>
      <c s="36"/>
      <c s="38"/>
      <c s="38"/>
      <c s="36"/>
      <c s="37"/>
      <c s="36"/>
      <c s="38"/>
      <c s="36"/>
      <c s="36"/>
      <c s="36"/>
      <c s="38"/>
      <c s="38"/>
      <c s="38"/>
      <c s="38"/>
      <c s="38"/>
      <c s="38"/>
      <c s="15">
        <f t="shared" si="21"/>
        <v>0</v>
      </c>
      <c s="15">
        <f t="shared" si="22"/>
        <v>0</v>
      </c>
      <c r="AI326" s="83"/>
    </row>
    <row r="327" spans="6:35" ht="12" customHeight="1">
      <c r="F327" s="15">
        <f t="shared" si="20"/>
        <v>0</v>
      </c>
      <c s="71">
        <f t="shared" si="23"/>
        <v>0</v>
      </c>
      <c s="72"/>
      <c s="38"/>
      <c s="38"/>
      <c s="38"/>
      <c s="36"/>
      <c s="38"/>
      <c s="38"/>
      <c s="36"/>
      <c s="37"/>
      <c s="36"/>
      <c s="38"/>
      <c s="36"/>
      <c s="36"/>
      <c s="36"/>
      <c s="38"/>
      <c s="38"/>
      <c s="38"/>
      <c s="38"/>
      <c s="38"/>
      <c s="38"/>
      <c s="15">
        <f t="shared" si="21"/>
        <v>0</v>
      </c>
      <c s="15">
        <f t="shared" si="22"/>
        <v>0</v>
      </c>
      <c r="AI327" s="83"/>
    </row>
    <row r="328" spans="6:35" ht="12" customHeight="1">
      <c r="F328" s="15">
        <f t="shared" si="20"/>
        <v>0</v>
      </c>
      <c s="71">
        <f t="shared" si="23"/>
        <v>0</v>
      </c>
      <c s="72"/>
      <c s="38"/>
      <c s="38"/>
      <c s="38"/>
      <c s="36"/>
      <c s="38"/>
      <c s="38"/>
      <c s="36"/>
      <c s="37"/>
      <c s="36"/>
      <c s="38"/>
      <c s="36"/>
      <c s="36"/>
      <c s="36"/>
      <c s="38"/>
      <c s="38"/>
      <c s="38"/>
      <c s="38"/>
      <c s="38"/>
      <c s="38"/>
      <c s="15">
        <f t="shared" si="21"/>
        <v>0</v>
      </c>
      <c s="15">
        <f t="shared" si="22"/>
        <v>0</v>
      </c>
      <c r="AI328" s="83"/>
    </row>
    <row r="329" spans="6:35" ht="12" customHeight="1">
      <c r="F329" s="15">
        <f t="shared" si="20"/>
        <v>0</v>
      </c>
      <c s="71">
        <f t="shared" si="23"/>
        <v>0</v>
      </c>
      <c s="72"/>
      <c s="38"/>
      <c s="38"/>
      <c s="38"/>
      <c s="36"/>
      <c s="38"/>
      <c s="38"/>
      <c s="36"/>
      <c s="37"/>
      <c s="36"/>
      <c s="38"/>
      <c s="36"/>
      <c s="36"/>
      <c s="36"/>
      <c s="38"/>
      <c s="38"/>
      <c s="38"/>
      <c s="38"/>
      <c s="38"/>
      <c s="38"/>
      <c s="15">
        <f t="shared" si="21"/>
        <v>0</v>
      </c>
      <c s="15">
        <f t="shared" si="22"/>
        <v>0</v>
      </c>
      <c r="AI329" s="83"/>
    </row>
    <row r="330" spans="6:35" ht="12" customHeight="1">
      <c r="F330" s="15">
        <f t="shared" si="20"/>
        <v>0</v>
      </c>
      <c s="71">
        <f t="shared" si="23"/>
        <v>0</v>
      </c>
      <c s="72"/>
      <c s="38"/>
      <c s="38"/>
      <c s="38"/>
      <c s="36"/>
      <c s="38"/>
      <c s="38"/>
      <c s="36"/>
      <c s="37"/>
      <c s="36"/>
      <c s="38"/>
      <c s="36"/>
      <c s="36"/>
      <c s="36"/>
      <c s="38"/>
      <c s="38"/>
      <c s="38"/>
      <c s="38"/>
      <c s="38"/>
      <c s="38"/>
      <c s="15">
        <f t="shared" si="21"/>
        <v>0</v>
      </c>
      <c s="15">
        <f t="shared" si="22"/>
        <v>0</v>
      </c>
      <c r="AI330" s="83"/>
    </row>
    <row r="331" spans="6:35" ht="12" customHeight="1">
      <c r="F331" s="15">
        <f t="shared" si="24" ref="F331:F394">IFERROR(IF($D$13=1,(IF(G331&gt;=1,(IF(H331&gt;=$D$11,(IF(H331&lt;=$D$12,G331,0)),0)),0)),0),0)</f>
        <v>0</v>
      </c>
      <c s="71">
        <f t="shared" si="23"/>
        <v>0</v>
      </c>
      <c s="72"/>
      <c s="38"/>
      <c s="38"/>
      <c s="38"/>
      <c s="36"/>
      <c s="38"/>
      <c s="38"/>
      <c s="36"/>
      <c s="37"/>
      <c s="36"/>
      <c s="38"/>
      <c s="36"/>
      <c s="36"/>
      <c s="36"/>
      <c s="38"/>
      <c s="38"/>
      <c s="38"/>
      <c s="38"/>
      <c s="38"/>
      <c s="38"/>
      <c s="15">
        <f t="shared" si="25" ref="AB331:AB394">IFERROR(IF(G331&gt;=1,(IF(LEN(R331)&gt;=3,VLOOKUP(R331,$A$1:$B$3,2,0),0)),0),0)</f>
        <v>0</v>
      </c>
      <c s="15">
        <f t="shared" si="26" ref="AC331:AC394">IFERROR(IF(G331&gt;=1,(IF(LEN(S331)&gt;=3,VLOOKUP(S331,$A$5:$B$6,2,0),0)),0),0)</f>
        <v>0</v>
      </c>
      <c r="AI331" s="83"/>
    </row>
    <row r="332" spans="6:35" ht="12" customHeight="1">
      <c r="F332" s="15">
        <f t="shared" si="24"/>
        <v>0</v>
      </c>
      <c s="71">
        <f t="shared" si="27" ref="G332:G395">IFERROR(IF(H332&gt;=2000,(IF(LEN(J332)&gt;=2,(IF(LEN(K332)&gt;=2,G331+1,0)),0)),0),0)</f>
        <v>0</v>
      </c>
      <c s="72"/>
      <c s="38"/>
      <c s="38"/>
      <c s="38"/>
      <c s="36"/>
      <c s="38"/>
      <c s="38"/>
      <c s="36"/>
      <c s="37"/>
      <c s="36"/>
      <c s="38"/>
      <c s="36"/>
      <c s="36"/>
      <c s="36"/>
      <c s="38"/>
      <c s="38"/>
      <c s="38"/>
      <c s="38"/>
      <c s="38"/>
      <c s="38"/>
      <c s="15">
        <f t="shared" si="25"/>
        <v>0</v>
      </c>
      <c s="15">
        <f t="shared" si="26"/>
        <v>0</v>
      </c>
      <c r="AI332" s="83"/>
    </row>
    <row r="333" spans="6:35" ht="12" customHeight="1">
      <c r="F333" s="15">
        <f t="shared" si="24"/>
        <v>0</v>
      </c>
      <c s="71">
        <f t="shared" si="27"/>
        <v>0</v>
      </c>
      <c s="72"/>
      <c s="38"/>
      <c s="38"/>
      <c s="38"/>
      <c s="36"/>
      <c s="38"/>
      <c s="38"/>
      <c s="36"/>
      <c s="37"/>
      <c s="36"/>
      <c s="38"/>
      <c s="36"/>
      <c s="36"/>
      <c s="36"/>
      <c s="38"/>
      <c s="38"/>
      <c s="38"/>
      <c s="38"/>
      <c s="38"/>
      <c s="38"/>
      <c s="15">
        <f t="shared" si="25"/>
        <v>0</v>
      </c>
      <c s="15">
        <f t="shared" si="26"/>
        <v>0</v>
      </c>
      <c r="AI333" s="83"/>
    </row>
    <row r="334" spans="6:35" ht="12" customHeight="1">
      <c r="F334" s="15">
        <f t="shared" si="24"/>
        <v>0</v>
      </c>
      <c s="71">
        <f t="shared" si="27"/>
        <v>0</v>
      </c>
      <c s="72"/>
      <c s="38"/>
      <c s="38"/>
      <c s="38"/>
      <c s="36"/>
      <c s="38"/>
      <c s="38"/>
      <c s="36"/>
      <c s="37"/>
      <c s="36"/>
      <c s="38"/>
      <c s="36"/>
      <c s="36"/>
      <c s="36"/>
      <c s="38"/>
      <c s="38"/>
      <c s="38"/>
      <c s="38"/>
      <c s="38"/>
      <c s="38"/>
      <c s="15">
        <f t="shared" si="25"/>
        <v>0</v>
      </c>
      <c s="15">
        <f t="shared" si="26"/>
        <v>0</v>
      </c>
      <c r="AI334" s="83"/>
    </row>
    <row r="335" spans="6:35" ht="12" customHeight="1">
      <c r="F335" s="15">
        <f t="shared" si="24"/>
        <v>0</v>
      </c>
      <c s="71">
        <f t="shared" si="27"/>
        <v>0</v>
      </c>
      <c s="72"/>
      <c s="38"/>
      <c s="38"/>
      <c s="38"/>
      <c s="36"/>
      <c s="38"/>
      <c s="38"/>
      <c s="36"/>
      <c s="37"/>
      <c s="36"/>
      <c s="38"/>
      <c s="36"/>
      <c s="36"/>
      <c s="36"/>
      <c s="38"/>
      <c s="38"/>
      <c s="38"/>
      <c s="38"/>
      <c s="38"/>
      <c s="38"/>
      <c s="15">
        <f t="shared" si="25"/>
        <v>0</v>
      </c>
      <c s="15">
        <f t="shared" si="26"/>
        <v>0</v>
      </c>
      <c r="AI335" s="83"/>
    </row>
    <row r="336" spans="6:35" ht="12" customHeight="1">
      <c r="F336" s="15">
        <f t="shared" si="24"/>
        <v>0</v>
      </c>
      <c s="71">
        <f t="shared" si="27"/>
        <v>0</v>
      </c>
      <c s="72"/>
      <c s="38"/>
      <c s="38"/>
      <c s="38"/>
      <c s="36"/>
      <c s="38"/>
      <c s="38"/>
      <c s="36"/>
      <c s="37"/>
      <c s="36"/>
      <c s="38"/>
      <c s="36"/>
      <c s="36"/>
      <c s="36"/>
      <c s="38"/>
      <c s="38"/>
      <c s="38"/>
      <c s="38"/>
      <c s="38"/>
      <c s="38"/>
      <c s="15">
        <f t="shared" si="25"/>
        <v>0</v>
      </c>
      <c s="15">
        <f t="shared" si="26"/>
        <v>0</v>
      </c>
      <c r="AI336" s="83"/>
    </row>
    <row r="337" spans="6:35" ht="12" customHeight="1">
      <c r="F337" s="15">
        <f t="shared" si="24"/>
        <v>0</v>
      </c>
      <c s="71">
        <f t="shared" si="27"/>
        <v>0</v>
      </c>
      <c s="72"/>
      <c s="38"/>
      <c s="38"/>
      <c s="38"/>
      <c s="36"/>
      <c s="38"/>
      <c s="38"/>
      <c s="36"/>
      <c s="37"/>
      <c s="36"/>
      <c s="38"/>
      <c s="36"/>
      <c s="36"/>
      <c s="36"/>
      <c s="38"/>
      <c s="38"/>
      <c s="38"/>
      <c s="38"/>
      <c s="38"/>
      <c s="38"/>
      <c s="15">
        <f t="shared" si="25"/>
        <v>0</v>
      </c>
      <c s="15">
        <f t="shared" si="26"/>
        <v>0</v>
      </c>
      <c r="AI337" s="83"/>
    </row>
    <row r="338" spans="6:35" ht="12" customHeight="1">
      <c r="F338" s="15">
        <f t="shared" si="24"/>
        <v>0</v>
      </c>
      <c s="71">
        <f t="shared" si="27"/>
        <v>0</v>
      </c>
      <c s="72"/>
      <c s="38"/>
      <c s="38"/>
      <c s="38"/>
      <c s="36"/>
      <c s="38"/>
      <c s="38"/>
      <c s="36"/>
      <c s="37"/>
      <c s="36"/>
      <c s="38"/>
      <c s="36"/>
      <c s="36"/>
      <c s="36"/>
      <c s="38"/>
      <c s="38"/>
      <c s="38"/>
      <c s="38"/>
      <c s="38"/>
      <c s="38"/>
      <c s="15">
        <f t="shared" si="25"/>
        <v>0</v>
      </c>
      <c s="15">
        <f t="shared" si="26"/>
        <v>0</v>
      </c>
      <c r="AI338" s="83"/>
    </row>
    <row r="339" spans="6:35" ht="12" customHeight="1">
      <c r="F339" s="15">
        <f t="shared" si="24"/>
        <v>0</v>
      </c>
      <c s="71">
        <f t="shared" si="27"/>
        <v>0</v>
      </c>
      <c s="72"/>
      <c s="38"/>
      <c s="38"/>
      <c s="38"/>
      <c s="36"/>
      <c s="38"/>
      <c s="38"/>
      <c s="36"/>
      <c s="37"/>
      <c s="36"/>
      <c s="38"/>
      <c s="36"/>
      <c s="36"/>
      <c s="36"/>
      <c s="38"/>
      <c s="38"/>
      <c s="38"/>
      <c s="38"/>
      <c s="38"/>
      <c s="38"/>
      <c s="15">
        <f t="shared" si="25"/>
        <v>0</v>
      </c>
      <c s="15">
        <f t="shared" si="26"/>
        <v>0</v>
      </c>
      <c r="AI339" s="83"/>
    </row>
    <row r="340" spans="6:35" ht="12" customHeight="1">
      <c r="F340" s="15">
        <f t="shared" si="24"/>
        <v>0</v>
      </c>
      <c s="71">
        <f t="shared" si="27"/>
        <v>0</v>
      </c>
      <c s="72"/>
      <c s="38"/>
      <c s="38"/>
      <c s="38"/>
      <c s="36"/>
      <c s="38"/>
      <c s="38"/>
      <c s="36"/>
      <c s="37"/>
      <c s="36"/>
      <c s="38"/>
      <c s="36"/>
      <c s="36"/>
      <c s="36"/>
      <c s="38"/>
      <c s="38"/>
      <c s="38"/>
      <c s="38"/>
      <c s="38"/>
      <c s="38"/>
      <c s="15">
        <f t="shared" si="25"/>
        <v>0</v>
      </c>
      <c s="15">
        <f t="shared" si="26"/>
        <v>0</v>
      </c>
      <c r="AI340" s="83"/>
    </row>
    <row r="341" spans="6:35" ht="12" customHeight="1">
      <c r="F341" s="15">
        <f t="shared" si="24"/>
        <v>0</v>
      </c>
      <c s="71">
        <f t="shared" si="27"/>
        <v>0</v>
      </c>
      <c s="72"/>
      <c s="38"/>
      <c s="38"/>
      <c s="38"/>
      <c s="36"/>
      <c s="38"/>
      <c s="38"/>
      <c s="36"/>
      <c s="37"/>
      <c s="36"/>
      <c s="38"/>
      <c s="36"/>
      <c s="36"/>
      <c s="36"/>
      <c s="38"/>
      <c s="38"/>
      <c s="38"/>
      <c s="38"/>
      <c s="38"/>
      <c s="38"/>
      <c s="15">
        <f t="shared" si="25"/>
        <v>0</v>
      </c>
      <c s="15">
        <f t="shared" si="26"/>
        <v>0</v>
      </c>
      <c r="AI341" s="83"/>
    </row>
    <row r="342" spans="6:35" ht="12" customHeight="1">
      <c r="F342" s="15">
        <f t="shared" si="24"/>
        <v>0</v>
      </c>
      <c s="71">
        <f t="shared" si="27"/>
        <v>0</v>
      </c>
      <c s="72"/>
      <c s="38"/>
      <c s="38"/>
      <c s="38"/>
      <c s="36"/>
      <c s="38"/>
      <c s="38"/>
      <c s="36"/>
      <c s="37"/>
      <c s="36"/>
      <c s="38"/>
      <c s="36"/>
      <c s="36"/>
      <c s="36"/>
      <c s="38"/>
      <c s="38"/>
      <c s="38"/>
      <c s="38"/>
      <c s="38"/>
      <c s="38"/>
      <c s="15">
        <f t="shared" si="25"/>
        <v>0</v>
      </c>
      <c s="15">
        <f t="shared" si="26"/>
        <v>0</v>
      </c>
      <c r="AI342" s="83"/>
    </row>
    <row r="343" spans="6:35" ht="12" customHeight="1">
      <c r="F343" s="15">
        <f t="shared" si="24"/>
        <v>0</v>
      </c>
      <c s="71">
        <f t="shared" si="27"/>
        <v>0</v>
      </c>
      <c s="72"/>
      <c s="38"/>
      <c s="38"/>
      <c s="38"/>
      <c s="36"/>
      <c s="38"/>
      <c s="38"/>
      <c s="36"/>
      <c s="37"/>
      <c s="36"/>
      <c s="38"/>
      <c s="36"/>
      <c s="36"/>
      <c s="36"/>
      <c s="38"/>
      <c s="38"/>
      <c s="38"/>
      <c s="38"/>
      <c s="38"/>
      <c s="38"/>
      <c s="15">
        <f t="shared" si="25"/>
        <v>0</v>
      </c>
      <c s="15">
        <f t="shared" si="26"/>
        <v>0</v>
      </c>
      <c r="AI343" s="83"/>
    </row>
    <row r="344" spans="6:35" ht="12" customHeight="1">
      <c r="F344" s="15">
        <f t="shared" si="24"/>
        <v>0</v>
      </c>
      <c s="71">
        <f t="shared" si="27"/>
        <v>0</v>
      </c>
      <c s="72"/>
      <c s="38"/>
      <c s="38"/>
      <c s="38"/>
      <c s="36"/>
      <c s="38"/>
      <c s="38"/>
      <c s="36"/>
      <c s="37"/>
      <c s="36"/>
      <c s="38"/>
      <c s="36"/>
      <c s="36"/>
      <c s="36"/>
      <c s="38"/>
      <c s="38"/>
      <c s="38"/>
      <c s="38"/>
      <c s="38"/>
      <c s="38"/>
      <c s="15">
        <f t="shared" si="25"/>
        <v>0</v>
      </c>
      <c s="15">
        <f t="shared" si="26"/>
        <v>0</v>
      </c>
      <c r="AI344" s="83"/>
    </row>
    <row r="345" spans="6:35" ht="12" customHeight="1">
      <c r="F345" s="15">
        <f t="shared" si="24"/>
        <v>0</v>
      </c>
      <c s="71">
        <f t="shared" si="27"/>
        <v>0</v>
      </c>
      <c s="72"/>
      <c s="38"/>
      <c s="38"/>
      <c s="38"/>
      <c s="36"/>
      <c s="38"/>
      <c s="38"/>
      <c s="36"/>
      <c s="37"/>
      <c s="36"/>
      <c s="38"/>
      <c s="36"/>
      <c s="36"/>
      <c s="36"/>
      <c s="38"/>
      <c s="38"/>
      <c s="38"/>
      <c s="38"/>
      <c s="38"/>
      <c s="38"/>
      <c s="15">
        <f t="shared" si="25"/>
        <v>0</v>
      </c>
      <c s="15">
        <f t="shared" si="26"/>
        <v>0</v>
      </c>
      <c r="AI345" s="83"/>
    </row>
    <row r="346" spans="6:35" ht="12" customHeight="1">
      <c r="F346" s="15">
        <f t="shared" si="24"/>
        <v>0</v>
      </c>
      <c s="71">
        <f t="shared" si="27"/>
        <v>0</v>
      </c>
      <c s="72"/>
      <c s="38"/>
      <c s="38"/>
      <c s="38"/>
      <c s="36"/>
      <c s="38"/>
      <c s="38"/>
      <c s="36"/>
      <c s="37"/>
      <c s="36"/>
      <c s="38"/>
      <c s="36"/>
      <c s="36"/>
      <c s="36"/>
      <c s="38"/>
      <c s="38"/>
      <c s="38"/>
      <c s="38"/>
      <c s="38"/>
      <c s="38"/>
      <c s="15">
        <f t="shared" si="25"/>
        <v>0</v>
      </c>
      <c s="15">
        <f t="shared" si="26"/>
        <v>0</v>
      </c>
      <c r="AI346" s="83"/>
    </row>
    <row r="347" spans="6:35" ht="12" customHeight="1">
      <c r="F347" s="15">
        <f t="shared" si="24"/>
        <v>0</v>
      </c>
      <c s="71">
        <f t="shared" si="27"/>
        <v>0</v>
      </c>
      <c s="72"/>
      <c s="38"/>
      <c s="38"/>
      <c s="38"/>
      <c s="36"/>
      <c s="38"/>
      <c s="38"/>
      <c s="36"/>
      <c s="37"/>
      <c s="36"/>
      <c s="38"/>
      <c s="36"/>
      <c s="36"/>
      <c s="36"/>
      <c s="38"/>
      <c s="38"/>
      <c s="38"/>
      <c s="38"/>
      <c s="38"/>
      <c s="38"/>
      <c s="15">
        <f t="shared" si="25"/>
        <v>0</v>
      </c>
      <c s="15">
        <f t="shared" si="26"/>
        <v>0</v>
      </c>
      <c r="AI347" s="83"/>
    </row>
    <row r="348" spans="6:35" ht="12" customHeight="1">
      <c r="F348" s="15">
        <f t="shared" si="24"/>
        <v>0</v>
      </c>
      <c s="71">
        <f t="shared" si="27"/>
        <v>0</v>
      </c>
      <c s="72"/>
      <c s="38"/>
      <c s="38"/>
      <c s="38"/>
      <c s="36"/>
      <c s="38"/>
      <c s="38"/>
      <c s="36"/>
      <c s="37"/>
      <c s="36"/>
      <c s="38"/>
      <c s="36"/>
      <c s="36"/>
      <c s="36"/>
      <c s="38"/>
      <c s="38"/>
      <c s="38"/>
      <c s="38"/>
      <c s="38"/>
      <c s="38"/>
      <c s="15">
        <f t="shared" si="25"/>
        <v>0</v>
      </c>
      <c s="15">
        <f t="shared" si="26"/>
        <v>0</v>
      </c>
      <c r="AI348" s="83"/>
    </row>
    <row r="349" spans="6:35" ht="12" customHeight="1">
      <c r="F349" s="15">
        <f t="shared" si="24"/>
        <v>0</v>
      </c>
      <c s="71">
        <f t="shared" si="27"/>
        <v>0</v>
      </c>
      <c s="72"/>
      <c s="38"/>
      <c s="38"/>
      <c s="38"/>
      <c s="36"/>
      <c s="38"/>
      <c s="38"/>
      <c s="36"/>
      <c s="37"/>
      <c s="36"/>
      <c s="38"/>
      <c s="36"/>
      <c s="36"/>
      <c s="36"/>
      <c s="38"/>
      <c s="38"/>
      <c s="38"/>
      <c s="38"/>
      <c s="38"/>
      <c s="38"/>
      <c s="15">
        <f t="shared" si="25"/>
        <v>0</v>
      </c>
      <c s="15">
        <f t="shared" si="26"/>
        <v>0</v>
      </c>
      <c r="AI349" s="83"/>
    </row>
    <row r="350" spans="6:35" ht="12" customHeight="1">
      <c r="F350" s="15">
        <f t="shared" si="24"/>
        <v>0</v>
      </c>
      <c s="71">
        <f t="shared" si="27"/>
        <v>0</v>
      </c>
      <c s="72"/>
      <c s="38"/>
      <c s="38"/>
      <c s="38"/>
      <c s="36"/>
      <c s="38"/>
      <c s="38"/>
      <c s="36"/>
      <c s="37"/>
      <c s="36"/>
      <c s="38"/>
      <c s="36"/>
      <c s="36"/>
      <c s="36"/>
      <c s="38"/>
      <c s="38"/>
      <c s="38"/>
      <c s="38"/>
      <c s="38"/>
      <c s="38"/>
      <c s="15">
        <f t="shared" si="25"/>
        <v>0</v>
      </c>
      <c s="15">
        <f t="shared" si="26"/>
        <v>0</v>
      </c>
      <c r="AI350" s="83"/>
    </row>
    <row r="351" spans="6:35" ht="12" customHeight="1">
      <c r="F351" s="15">
        <f t="shared" si="24"/>
        <v>0</v>
      </c>
      <c s="71">
        <f t="shared" si="27"/>
        <v>0</v>
      </c>
      <c s="72"/>
      <c s="38"/>
      <c s="38"/>
      <c s="38"/>
      <c s="36"/>
      <c s="38"/>
      <c s="38"/>
      <c s="36"/>
      <c s="37"/>
      <c s="36"/>
      <c s="38"/>
      <c s="36"/>
      <c s="36"/>
      <c s="36"/>
      <c s="38"/>
      <c s="38"/>
      <c s="38"/>
      <c s="38"/>
      <c s="38"/>
      <c s="38"/>
      <c s="15">
        <f t="shared" si="25"/>
        <v>0</v>
      </c>
      <c s="15">
        <f t="shared" si="26"/>
        <v>0</v>
      </c>
      <c r="AI351" s="83"/>
    </row>
    <row r="352" spans="6:35" ht="12" customHeight="1">
      <c r="F352" s="15">
        <f t="shared" si="24"/>
        <v>0</v>
      </c>
      <c s="71">
        <f t="shared" si="27"/>
        <v>0</v>
      </c>
      <c s="72"/>
      <c s="38"/>
      <c s="38"/>
      <c s="38"/>
      <c s="36"/>
      <c s="38"/>
      <c s="38"/>
      <c s="36"/>
      <c s="37"/>
      <c s="36"/>
      <c s="38"/>
      <c s="36"/>
      <c s="36"/>
      <c s="36"/>
      <c s="38"/>
      <c s="38"/>
      <c s="38"/>
      <c s="38"/>
      <c s="38"/>
      <c s="38"/>
      <c s="15">
        <f t="shared" si="25"/>
        <v>0</v>
      </c>
      <c s="15">
        <f t="shared" si="26"/>
        <v>0</v>
      </c>
      <c r="AI352" s="83"/>
    </row>
    <row r="353" spans="6:35" ht="12" customHeight="1">
      <c r="F353" s="15">
        <f t="shared" si="24"/>
        <v>0</v>
      </c>
      <c s="71">
        <f t="shared" si="27"/>
        <v>0</v>
      </c>
      <c s="72"/>
      <c s="38"/>
      <c s="38"/>
      <c s="38"/>
      <c s="36"/>
      <c s="38"/>
      <c s="38"/>
      <c s="36"/>
      <c s="37"/>
      <c s="36"/>
      <c s="38"/>
      <c s="36"/>
      <c s="36"/>
      <c s="36"/>
      <c s="38"/>
      <c s="38"/>
      <c s="38"/>
      <c s="38"/>
      <c s="38"/>
      <c s="38"/>
      <c s="15">
        <f t="shared" si="25"/>
        <v>0</v>
      </c>
      <c s="15">
        <f t="shared" si="26"/>
        <v>0</v>
      </c>
      <c r="AI353" s="83"/>
    </row>
    <row r="354" spans="6:35" ht="12" customHeight="1">
      <c r="F354" s="15">
        <f t="shared" si="24"/>
        <v>0</v>
      </c>
      <c s="71">
        <f t="shared" si="27"/>
        <v>0</v>
      </c>
      <c s="72"/>
      <c s="38"/>
      <c s="38"/>
      <c s="38"/>
      <c s="36"/>
      <c s="38"/>
      <c s="38"/>
      <c s="36"/>
      <c s="37"/>
      <c s="36"/>
      <c s="38"/>
      <c s="36"/>
      <c s="36"/>
      <c s="36"/>
      <c s="38"/>
      <c s="38"/>
      <c s="38"/>
      <c s="38"/>
      <c s="38"/>
      <c s="38"/>
      <c s="15">
        <f t="shared" si="25"/>
        <v>0</v>
      </c>
      <c s="15">
        <f t="shared" si="26"/>
        <v>0</v>
      </c>
      <c r="AI354" s="83"/>
    </row>
    <row r="355" spans="6:35" ht="12" customHeight="1">
      <c r="F355" s="15">
        <f t="shared" si="24"/>
        <v>0</v>
      </c>
      <c s="71">
        <f t="shared" si="27"/>
        <v>0</v>
      </c>
      <c s="72"/>
      <c s="38"/>
      <c s="38"/>
      <c s="38"/>
      <c s="36"/>
      <c s="38"/>
      <c s="38"/>
      <c s="36"/>
      <c s="37"/>
      <c s="36"/>
      <c s="38"/>
      <c s="36"/>
      <c s="36"/>
      <c s="36"/>
      <c s="38"/>
      <c s="38"/>
      <c s="38"/>
      <c s="38"/>
      <c s="38"/>
      <c s="38"/>
      <c s="15">
        <f t="shared" si="25"/>
        <v>0</v>
      </c>
      <c s="15">
        <f t="shared" si="26"/>
        <v>0</v>
      </c>
      <c r="AI355" s="83"/>
    </row>
    <row r="356" spans="6:35" ht="12" customHeight="1">
      <c r="F356" s="15">
        <f t="shared" si="24"/>
        <v>0</v>
      </c>
      <c s="71">
        <f t="shared" si="27"/>
        <v>0</v>
      </c>
      <c s="72"/>
      <c s="38"/>
      <c s="38"/>
      <c s="38"/>
      <c s="36"/>
      <c s="38"/>
      <c s="38"/>
      <c s="36"/>
      <c s="37"/>
      <c s="36"/>
      <c s="38"/>
      <c s="36"/>
      <c s="36"/>
      <c s="36"/>
      <c s="38"/>
      <c s="38"/>
      <c s="38"/>
      <c s="38"/>
      <c s="38"/>
      <c s="38"/>
      <c s="15">
        <f t="shared" si="25"/>
        <v>0</v>
      </c>
      <c s="15">
        <f t="shared" si="26"/>
        <v>0</v>
      </c>
      <c r="AI356" s="83"/>
    </row>
    <row r="357" spans="6:35" ht="12" customHeight="1">
      <c r="F357" s="15">
        <f t="shared" si="24"/>
        <v>0</v>
      </c>
      <c s="71">
        <f t="shared" si="27"/>
        <v>0</v>
      </c>
      <c s="72"/>
      <c s="38"/>
      <c s="38"/>
      <c s="38"/>
      <c s="36"/>
      <c s="38"/>
      <c s="38"/>
      <c s="36"/>
      <c s="37"/>
      <c s="36"/>
      <c s="38"/>
      <c s="36"/>
      <c s="36"/>
      <c s="36"/>
      <c s="38"/>
      <c s="38"/>
      <c s="38"/>
      <c s="38"/>
      <c s="38"/>
      <c s="38"/>
      <c s="15">
        <f t="shared" si="25"/>
        <v>0</v>
      </c>
      <c s="15">
        <f t="shared" si="26"/>
        <v>0</v>
      </c>
      <c r="AI357" s="83"/>
    </row>
    <row r="358" spans="6:35" ht="12" customHeight="1">
      <c r="F358" s="15">
        <f t="shared" si="24"/>
        <v>0</v>
      </c>
      <c s="71">
        <f t="shared" si="27"/>
        <v>0</v>
      </c>
      <c s="72"/>
      <c s="38"/>
      <c s="38"/>
      <c s="38"/>
      <c s="36"/>
      <c s="38"/>
      <c s="38"/>
      <c s="36"/>
      <c s="37"/>
      <c s="36"/>
      <c s="38"/>
      <c s="36"/>
      <c s="36"/>
      <c s="36"/>
      <c s="38"/>
      <c s="38"/>
      <c s="38"/>
      <c s="38"/>
      <c s="38"/>
      <c s="38"/>
      <c s="15">
        <f t="shared" si="25"/>
        <v>0</v>
      </c>
      <c s="15">
        <f t="shared" si="26"/>
        <v>0</v>
      </c>
      <c r="AI358" s="83"/>
    </row>
    <row r="359" spans="6:35" ht="12" customHeight="1">
      <c r="F359" s="15">
        <f t="shared" si="24"/>
        <v>0</v>
      </c>
      <c s="71">
        <f t="shared" si="27"/>
        <v>0</v>
      </c>
      <c s="72"/>
      <c s="38"/>
      <c s="38"/>
      <c s="38"/>
      <c s="36"/>
      <c s="38"/>
      <c s="38"/>
      <c s="36"/>
      <c s="37"/>
      <c s="36"/>
      <c s="38"/>
      <c s="36"/>
      <c s="36"/>
      <c s="36"/>
      <c s="38"/>
      <c s="38"/>
      <c s="38"/>
      <c s="38"/>
      <c s="38"/>
      <c s="38"/>
      <c s="15">
        <f t="shared" si="25"/>
        <v>0</v>
      </c>
      <c s="15">
        <f t="shared" si="26"/>
        <v>0</v>
      </c>
      <c r="AI359" s="83"/>
    </row>
    <row r="360" spans="6:35" ht="12" customHeight="1">
      <c r="F360" s="15">
        <f t="shared" si="24"/>
        <v>0</v>
      </c>
      <c s="71">
        <f t="shared" si="27"/>
        <v>0</v>
      </c>
      <c s="72"/>
      <c s="38"/>
      <c s="38"/>
      <c s="38"/>
      <c s="36"/>
      <c s="38"/>
      <c s="38"/>
      <c s="36"/>
      <c s="37"/>
      <c s="36"/>
      <c s="38"/>
      <c s="36"/>
      <c s="36"/>
      <c s="36"/>
      <c s="38"/>
      <c s="38"/>
      <c s="38"/>
      <c s="38"/>
      <c s="38"/>
      <c s="38"/>
      <c s="15">
        <f t="shared" si="25"/>
        <v>0</v>
      </c>
      <c s="15">
        <f t="shared" si="26"/>
        <v>0</v>
      </c>
      <c r="AI360" s="83"/>
    </row>
    <row r="361" spans="6:35" ht="12" customHeight="1">
      <c r="F361" s="15">
        <f t="shared" si="24"/>
        <v>0</v>
      </c>
      <c s="71">
        <f t="shared" si="27"/>
        <v>0</v>
      </c>
      <c s="72"/>
      <c s="38"/>
      <c s="38"/>
      <c s="38"/>
      <c s="36"/>
      <c s="38"/>
      <c s="38"/>
      <c s="36"/>
      <c s="37"/>
      <c s="36"/>
      <c s="38"/>
      <c s="36"/>
      <c s="36"/>
      <c s="36"/>
      <c s="38"/>
      <c s="38"/>
      <c s="38"/>
      <c s="38"/>
      <c s="38"/>
      <c s="38"/>
      <c s="15">
        <f t="shared" si="25"/>
        <v>0</v>
      </c>
      <c s="15">
        <f t="shared" si="26"/>
        <v>0</v>
      </c>
      <c r="AI361" s="83"/>
    </row>
    <row r="362" spans="6:35" ht="12" customHeight="1">
      <c r="F362" s="15">
        <f t="shared" si="24"/>
        <v>0</v>
      </c>
      <c s="71">
        <f t="shared" si="27"/>
        <v>0</v>
      </c>
      <c s="72"/>
      <c s="38"/>
      <c s="38"/>
      <c s="38"/>
      <c s="36"/>
      <c s="38"/>
      <c s="38"/>
      <c s="36"/>
      <c s="37"/>
      <c s="36"/>
      <c s="38"/>
      <c s="36"/>
      <c s="36"/>
      <c s="36"/>
      <c s="38"/>
      <c s="38"/>
      <c s="38"/>
      <c s="38"/>
      <c s="38"/>
      <c s="38"/>
      <c s="15">
        <f t="shared" si="25"/>
        <v>0</v>
      </c>
      <c s="15">
        <f t="shared" si="26"/>
        <v>0</v>
      </c>
      <c r="AI362" s="83"/>
    </row>
    <row r="363" spans="6:35" ht="12" customHeight="1">
      <c r="F363" s="15">
        <f t="shared" si="24"/>
        <v>0</v>
      </c>
      <c s="71">
        <f t="shared" si="27"/>
        <v>0</v>
      </c>
      <c s="72"/>
      <c s="38"/>
      <c s="38"/>
      <c s="38"/>
      <c s="36"/>
      <c s="38"/>
      <c s="38"/>
      <c s="36"/>
      <c s="37"/>
      <c s="36"/>
      <c s="38"/>
      <c s="36"/>
      <c s="36"/>
      <c s="36"/>
      <c s="38"/>
      <c s="38"/>
      <c s="38"/>
      <c s="38"/>
      <c s="38"/>
      <c s="38"/>
      <c s="15">
        <f t="shared" si="25"/>
        <v>0</v>
      </c>
      <c s="15">
        <f t="shared" si="26"/>
        <v>0</v>
      </c>
      <c r="AI363" s="83"/>
    </row>
    <row r="364" spans="6:35" ht="12" customHeight="1">
      <c r="F364" s="15">
        <f t="shared" si="24"/>
        <v>0</v>
      </c>
      <c s="71">
        <f t="shared" si="27"/>
        <v>0</v>
      </c>
      <c s="72"/>
      <c s="38"/>
      <c s="38"/>
      <c s="38"/>
      <c s="36"/>
      <c s="38"/>
      <c s="38"/>
      <c s="36"/>
      <c s="37"/>
      <c s="36"/>
      <c s="38"/>
      <c s="36"/>
      <c s="36"/>
      <c s="36"/>
      <c s="38"/>
      <c s="38"/>
      <c s="38"/>
      <c s="38"/>
      <c s="38"/>
      <c s="38"/>
      <c s="15">
        <f t="shared" si="25"/>
        <v>0</v>
      </c>
      <c s="15">
        <f t="shared" si="26"/>
        <v>0</v>
      </c>
      <c r="AI364" s="83"/>
    </row>
    <row r="365" spans="6:35" ht="12" customHeight="1">
      <c r="F365" s="15">
        <f t="shared" si="24"/>
        <v>0</v>
      </c>
      <c s="71">
        <f t="shared" si="27"/>
        <v>0</v>
      </c>
      <c s="72"/>
      <c s="38"/>
      <c s="38"/>
      <c s="38"/>
      <c s="36"/>
      <c s="38"/>
      <c s="38"/>
      <c s="36"/>
      <c s="37"/>
      <c s="36"/>
      <c s="38"/>
      <c s="36"/>
      <c s="36"/>
      <c s="36"/>
      <c s="38"/>
      <c s="38"/>
      <c s="38"/>
      <c s="38"/>
      <c s="38"/>
      <c s="38"/>
      <c s="15">
        <f t="shared" si="25"/>
        <v>0</v>
      </c>
      <c s="15">
        <f t="shared" si="26"/>
        <v>0</v>
      </c>
      <c r="AI365" s="83"/>
    </row>
    <row r="366" spans="6:35" ht="12" customHeight="1">
      <c r="F366" s="15">
        <f t="shared" si="24"/>
        <v>0</v>
      </c>
      <c s="71">
        <f t="shared" si="27"/>
        <v>0</v>
      </c>
      <c s="72"/>
      <c s="38"/>
      <c s="38"/>
      <c s="38"/>
      <c s="36"/>
      <c s="38"/>
      <c s="38"/>
      <c s="36"/>
      <c s="37"/>
      <c s="36"/>
      <c s="38"/>
      <c s="36"/>
      <c s="36"/>
      <c s="36"/>
      <c s="38"/>
      <c s="38"/>
      <c s="38"/>
      <c s="38"/>
      <c s="38"/>
      <c s="38"/>
      <c s="15">
        <f t="shared" si="25"/>
        <v>0</v>
      </c>
      <c s="15">
        <f t="shared" si="26"/>
        <v>0</v>
      </c>
      <c r="AI366" s="83"/>
    </row>
    <row r="367" spans="6:35" ht="12" customHeight="1">
      <c r="F367" s="15">
        <f t="shared" si="24"/>
        <v>0</v>
      </c>
      <c s="71">
        <f t="shared" si="27"/>
        <v>0</v>
      </c>
      <c s="72"/>
      <c s="38"/>
      <c s="38"/>
      <c s="38"/>
      <c s="36"/>
      <c s="38"/>
      <c s="38"/>
      <c s="36"/>
      <c s="37"/>
      <c s="36"/>
      <c s="38"/>
      <c s="36"/>
      <c s="36"/>
      <c s="36"/>
      <c s="38"/>
      <c s="38"/>
      <c s="38"/>
      <c s="38"/>
      <c s="38"/>
      <c s="38"/>
      <c s="15">
        <f t="shared" si="25"/>
        <v>0</v>
      </c>
      <c s="15">
        <f t="shared" si="26"/>
        <v>0</v>
      </c>
      <c r="AI367" s="83"/>
    </row>
    <row r="368" spans="6:35" ht="12" customHeight="1">
      <c r="F368" s="15">
        <f t="shared" si="24"/>
        <v>0</v>
      </c>
      <c s="71">
        <f t="shared" si="27"/>
        <v>0</v>
      </c>
      <c s="72"/>
      <c s="38"/>
      <c s="38"/>
      <c s="38"/>
      <c s="36"/>
      <c s="38"/>
      <c s="38"/>
      <c s="36"/>
      <c s="37"/>
      <c s="36"/>
      <c s="38"/>
      <c s="36"/>
      <c s="36"/>
      <c s="36"/>
      <c s="38"/>
      <c s="38"/>
      <c s="38"/>
      <c s="38"/>
      <c s="38"/>
      <c s="38"/>
      <c s="15">
        <f t="shared" si="25"/>
        <v>0</v>
      </c>
      <c s="15">
        <f t="shared" si="26"/>
        <v>0</v>
      </c>
      <c r="AI368" s="83"/>
    </row>
    <row r="369" spans="6:35" ht="12" customHeight="1">
      <c r="F369" s="15">
        <f t="shared" si="24"/>
        <v>0</v>
      </c>
      <c s="71">
        <f t="shared" si="27"/>
        <v>0</v>
      </c>
      <c s="72"/>
      <c s="38"/>
      <c s="38"/>
      <c s="38"/>
      <c s="36"/>
      <c s="38"/>
      <c s="38"/>
      <c s="36"/>
      <c s="37"/>
      <c s="36"/>
      <c s="38"/>
      <c s="36"/>
      <c s="36"/>
      <c s="36"/>
      <c s="38"/>
      <c s="38"/>
      <c s="38"/>
      <c s="38"/>
      <c s="38"/>
      <c s="38"/>
      <c s="15">
        <f t="shared" si="25"/>
        <v>0</v>
      </c>
      <c s="15">
        <f t="shared" si="26"/>
        <v>0</v>
      </c>
      <c r="AI369" s="83"/>
    </row>
    <row r="370" spans="6:35" ht="12" customHeight="1">
      <c r="F370" s="15">
        <f t="shared" si="24"/>
        <v>0</v>
      </c>
      <c s="71">
        <f t="shared" si="27"/>
        <v>0</v>
      </c>
      <c s="72"/>
      <c s="38"/>
      <c s="38"/>
      <c s="38"/>
      <c s="36"/>
      <c s="38"/>
      <c s="38"/>
      <c s="36"/>
      <c s="37"/>
      <c s="36"/>
      <c s="38"/>
      <c s="36"/>
      <c s="36"/>
      <c s="36"/>
      <c s="38"/>
      <c s="38"/>
      <c s="38"/>
      <c s="38"/>
      <c s="38"/>
      <c s="38"/>
      <c s="15">
        <f t="shared" si="25"/>
        <v>0</v>
      </c>
      <c s="15">
        <f t="shared" si="26"/>
        <v>0</v>
      </c>
      <c r="AI370" s="83"/>
    </row>
    <row r="371" spans="6:35" ht="12" customHeight="1">
      <c r="F371" s="15">
        <f t="shared" si="24"/>
        <v>0</v>
      </c>
      <c s="71">
        <f t="shared" si="27"/>
        <v>0</v>
      </c>
      <c s="72"/>
      <c s="38"/>
      <c s="38"/>
      <c s="38"/>
      <c s="36"/>
      <c s="38"/>
      <c s="38"/>
      <c s="36"/>
      <c s="37"/>
      <c s="36"/>
      <c s="38"/>
      <c s="36"/>
      <c s="36"/>
      <c s="36"/>
      <c s="38"/>
      <c s="38"/>
      <c s="38"/>
      <c s="38"/>
      <c s="38"/>
      <c s="38"/>
      <c s="15">
        <f t="shared" si="25"/>
        <v>0</v>
      </c>
      <c s="15">
        <f t="shared" si="26"/>
        <v>0</v>
      </c>
      <c r="AI371" s="83"/>
    </row>
    <row r="372" spans="6:35" ht="12" customHeight="1">
      <c r="F372" s="15">
        <f t="shared" si="24"/>
        <v>0</v>
      </c>
      <c s="71">
        <f t="shared" si="27"/>
        <v>0</v>
      </c>
      <c s="72"/>
      <c s="38"/>
      <c s="38"/>
      <c s="38"/>
      <c s="36"/>
      <c s="38"/>
      <c s="38"/>
      <c s="36"/>
      <c s="37"/>
      <c s="36"/>
      <c s="38"/>
      <c s="36"/>
      <c s="36"/>
      <c s="36"/>
      <c s="38"/>
      <c s="38"/>
      <c s="38"/>
      <c s="38"/>
      <c s="38"/>
      <c s="38"/>
      <c s="15">
        <f t="shared" si="25"/>
        <v>0</v>
      </c>
      <c s="15">
        <f t="shared" si="26"/>
        <v>0</v>
      </c>
      <c r="AI372" s="83"/>
    </row>
    <row r="373" spans="6:35" ht="12" customHeight="1">
      <c r="F373" s="15">
        <f t="shared" si="24"/>
        <v>0</v>
      </c>
      <c s="71">
        <f t="shared" si="27"/>
        <v>0</v>
      </c>
      <c s="72"/>
      <c s="38"/>
      <c s="38"/>
      <c s="38"/>
      <c s="36"/>
      <c s="38"/>
      <c s="38"/>
      <c s="36"/>
      <c s="37"/>
      <c s="36"/>
      <c s="38"/>
      <c s="36"/>
      <c s="36"/>
      <c s="36"/>
      <c s="38"/>
      <c s="38"/>
      <c s="38"/>
      <c s="38"/>
      <c s="38"/>
      <c s="38"/>
      <c s="15">
        <f t="shared" si="25"/>
        <v>0</v>
      </c>
      <c s="15">
        <f t="shared" si="26"/>
        <v>0</v>
      </c>
      <c r="AI373" s="83"/>
    </row>
    <row r="374" spans="6:35" ht="12" customHeight="1">
      <c r="F374" s="15">
        <f t="shared" si="24"/>
        <v>0</v>
      </c>
      <c s="71">
        <f t="shared" si="27"/>
        <v>0</v>
      </c>
      <c s="72"/>
      <c s="38"/>
      <c s="38"/>
      <c s="38"/>
      <c s="36"/>
      <c s="38"/>
      <c s="38"/>
      <c s="36"/>
      <c s="37"/>
      <c s="36"/>
      <c s="38"/>
      <c s="36"/>
      <c s="36"/>
      <c s="36"/>
      <c s="38"/>
      <c s="38"/>
      <c s="38"/>
      <c s="38"/>
      <c s="38"/>
      <c s="38"/>
      <c s="15">
        <f t="shared" si="25"/>
        <v>0</v>
      </c>
      <c s="15">
        <f t="shared" si="26"/>
        <v>0</v>
      </c>
      <c r="AI374" s="83"/>
    </row>
    <row r="375" spans="6:35" ht="12" customHeight="1">
      <c r="F375" s="15">
        <f t="shared" si="24"/>
        <v>0</v>
      </c>
      <c s="71">
        <f t="shared" si="27"/>
        <v>0</v>
      </c>
      <c s="72"/>
      <c s="38"/>
      <c s="38"/>
      <c s="38"/>
      <c s="36"/>
      <c s="38"/>
      <c s="38"/>
      <c s="36"/>
      <c s="37"/>
      <c s="36"/>
      <c s="38"/>
      <c s="36"/>
      <c s="36"/>
      <c s="36"/>
      <c s="38"/>
      <c s="38"/>
      <c s="38"/>
      <c s="38"/>
      <c s="38"/>
      <c s="38"/>
      <c s="15">
        <f t="shared" si="25"/>
        <v>0</v>
      </c>
      <c s="15">
        <f t="shared" si="26"/>
        <v>0</v>
      </c>
      <c r="AI375" s="83"/>
    </row>
    <row r="376" spans="6:35" ht="12" customHeight="1">
      <c r="F376" s="15">
        <f t="shared" si="24"/>
        <v>0</v>
      </c>
      <c s="71">
        <f t="shared" si="27"/>
        <v>0</v>
      </c>
      <c s="72"/>
      <c s="38"/>
      <c s="38"/>
      <c s="38"/>
      <c s="36"/>
      <c s="38"/>
      <c s="38"/>
      <c s="36"/>
      <c s="37"/>
      <c s="36"/>
      <c s="38"/>
      <c s="36"/>
      <c s="36"/>
      <c s="36"/>
      <c s="38"/>
      <c s="38"/>
      <c s="38"/>
      <c s="38"/>
      <c s="38"/>
      <c s="38"/>
      <c s="15">
        <f t="shared" si="25"/>
        <v>0</v>
      </c>
      <c s="15">
        <f t="shared" si="26"/>
        <v>0</v>
      </c>
      <c r="AI376" s="83"/>
    </row>
    <row r="377" spans="6:35" ht="12" customHeight="1">
      <c r="F377" s="15">
        <f t="shared" si="24"/>
        <v>0</v>
      </c>
      <c s="71">
        <f t="shared" si="27"/>
        <v>0</v>
      </c>
      <c s="72"/>
      <c s="38"/>
      <c s="38"/>
      <c s="38"/>
      <c s="36"/>
      <c s="38"/>
      <c s="38"/>
      <c s="36"/>
      <c s="37"/>
      <c s="36"/>
      <c s="38"/>
      <c s="36"/>
      <c s="36"/>
      <c s="36"/>
      <c s="38"/>
      <c s="38"/>
      <c s="38"/>
      <c s="38"/>
      <c s="38"/>
      <c s="38"/>
      <c s="15">
        <f t="shared" si="25"/>
        <v>0</v>
      </c>
      <c s="15">
        <f t="shared" si="26"/>
        <v>0</v>
      </c>
      <c r="AI377" s="83"/>
    </row>
    <row r="378" spans="6:35" ht="12" customHeight="1">
      <c r="F378" s="15">
        <f t="shared" si="24"/>
        <v>0</v>
      </c>
      <c s="71">
        <f t="shared" si="27"/>
        <v>0</v>
      </c>
      <c s="72"/>
      <c s="38"/>
      <c s="38"/>
      <c s="38"/>
      <c s="36"/>
      <c s="38"/>
      <c s="38"/>
      <c s="36"/>
      <c s="37"/>
      <c s="36"/>
      <c s="38"/>
      <c s="36"/>
      <c s="36"/>
      <c s="36"/>
      <c s="38"/>
      <c s="38"/>
      <c s="38"/>
      <c s="38"/>
      <c s="38"/>
      <c s="38"/>
      <c s="15">
        <f t="shared" si="25"/>
        <v>0</v>
      </c>
      <c s="15">
        <f t="shared" si="26"/>
        <v>0</v>
      </c>
      <c r="AI378" s="83"/>
    </row>
    <row r="379" spans="6:35" ht="12" customHeight="1">
      <c r="F379" s="15">
        <f t="shared" si="24"/>
        <v>0</v>
      </c>
      <c s="71">
        <f t="shared" si="27"/>
        <v>0</v>
      </c>
      <c s="72"/>
      <c s="38"/>
      <c s="38"/>
      <c s="38"/>
      <c s="36"/>
      <c s="38"/>
      <c s="38"/>
      <c s="36"/>
      <c s="37"/>
      <c s="36"/>
      <c s="38"/>
      <c s="36"/>
      <c s="36"/>
      <c s="36"/>
      <c s="38"/>
      <c s="38"/>
      <c s="38"/>
      <c s="38"/>
      <c s="38"/>
      <c s="38"/>
      <c s="15">
        <f t="shared" si="25"/>
        <v>0</v>
      </c>
      <c s="15">
        <f t="shared" si="26"/>
        <v>0</v>
      </c>
      <c r="AI379" s="83"/>
    </row>
    <row r="380" spans="6:35" ht="12" customHeight="1">
      <c r="F380" s="15">
        <f t="shared" si="24"/>
        <v>0</v>
      </c>
      <c s="71">
        <f t="shared" si="27"/>
        <v>0</v>
      </c>
      <c s="72"/>
      <c s="38"/>
      <c s="38"/>
      <c s="38"/>
      <c s="36"/>
      <c s="38"/>
      <c s="38"/>
      <c s="36"/>
      <c s="37"/>
      <c s="36"/>
      <c s="38"/>
      <c s="36"/>
      <c s="36"/>
      <c s="36"/>
      <c s="38"/>
      <c s="38"/>
      <c s="38"/>
      <c s="38"/>
      <c s="38"/>
      <c s="38"/>
      <c s="15">
        <f t="shared" si="25"/>
        <v>0</v>
      </c>
      <c s="15">
        <f t="shared" si="26"/>
        <v>0</v>
      </c>
      <c r="AI380" s="83"/>
    </row>
    <row r="381" spans="6:35" ht="12" customHeight="1">
      <c r="F381" s="15">
        <f t="shared" si="24"/>
        <v>0</v>
      </c>
      <c s="71">
        <f t="shared" si="27"/>
        <v>0</v>
      </c>
      <c s="72"/>
      <c s="38"/>
      <c s="38"/>
      <c s="38"/>
      <c s="36"/>
      <c s="38"/>
      <c s="38"/>
      <c s="36"/>
      <c s="37"/>
      <c s="36"/>
      <c s="38"/>
      <c s="36"/>
      <c s="36"/>
      <c s="36"/>
      <c s="38"/>
      <c s="38"/>
      <c s="38"/>
      <c s="38"/>
      <c s="38"/>
      <c s="38"/>
      <c s="15">
        <f t="shared" si="25"/>
        <v>0</v>
      </c>
      <c s="15">
        <f t="shared" si="26"/>
        <v>0</v>
      </c>
      <c r="AI381" s="83"/>
    </row>
    <row r="382" spans="6:35" ht="12" customHeight="1">
      <c r="F382" s="15">
        <f t="shared" si="24"/>
        <v>0</v>
      </c>
      <c s="71">
        <f t="shared" si="27"/>
        <v>0</v>
      </c>
      <c s="72"/>
      <c s="38"/>
      <c s="38"/>
      <c s="38"/>
      <c s="36"/>
      <c s="38"/>
      <c s="38"/>
      <c s="36"/>
      <c s="37"/>
      <c s="36"/>
      <c s="38"/>
      <c s="36"/>
      <c s="36"/>
      <c s="36"/>
      <c s="38"/>
      <c s="38"/>
      <c s="38"/>
      <c s="38"/>
      <c s="38"/>
      <c s="38"/>
      <c s="15">
        <f t="shared" si="25"/>
        <v>0</v>
      </c>
      <c s="15">
        <f t="shared" si="26"/>
        <v>0</v>
      </c>
      <c r="AI382" s="83"/>
    </row>
    <row r="383" spans="6:35" ht="12" customHeight="1">
      <c r="F383" s="15">
        <f t="shared" si="24"/>
        <v>0</v>
      </c>
      <c s="71">
        <f t="shared" si="27"/>
        <v>0</v>
      </c>
      <c s="72"/>
      <c s="38"/>
      <c s="38"/>
      <c s="38"/>
      <c s="36"/>
      <c s="38"/>
      <c s="38"/>
      <c s="36"/>
      <c s="37"/>
      <c s="36"/>
      <c s="38"/>
      <c s="36"/>
      <c s="36"/>
      <c s="36"/>
      <c s="38"/>
      <c s="38"/>
      <c s="38"/>
      <c s="38"/>
      <c s="38"/>
      <c s="38"/>
      <c s="15">
        <f t="shared" si="25"/>
        <v>0</v>
      </c>
      <c s="15">
        <f t="shared" si="26"/>
        <v>0</v>
      </c>
      <c r="AI383" s="83"/>
    </row>
    <row r="384" spans="6:35" ht="12" customHeight="1">
      <c r="F384" s="15">
        <f t="shared" si="24"/>
        <v>0</v>
      </c>
      <c s="71">
        <f t="shared" si="27"/>
        <v>0</v>
      </c>
      <c s="72"/>
      <c s="38"/>
      <c s="38"/>
      <c s="38"/>
      <c s="36"/>
      <c s="38"/>
      <c s="38"/>
      <c s="36"/>
      <c s="37"/>
      <c s="36"/>
      <c s="38"/>
      <c s="36"/>
      <c s="36"/>
      <c s="36"/>
      <c s="38"/>
      <c s="38"/>
      <c s="38"/>
      <c s="38"/>
      <c s="38"/>
      <c s="38"/>
      <c s="15">
        <f t="shared" si="25"/>
        <v>0</v>
      </c>
      <c s="15">
        <f t="shared" si="26"/>
        <v>0</v>
      </c>
      <c r="AI384" s="83"/>
    </row>
    <row r="385" spans="6:35" ht="12" customHeight="1">
      <c r="F385" s="15">
        <f t="shared" si="24"/>
        <v>0</v>
      </c>
      <c s="71">
        <f t="shared" si="27"/>
        <v>0</v>
      </c>
      <c s="72"/>
      <c s="38"/>
      <c s="38"/>
      <c s="38"/>
      <c s="36"/>
      <c s="38"/>
      <c s="38"/>
      <c s="36"/>
      <c s="37"/>
      <c s="36"/>
      <c s="38"/>
      <c s="36"/>
      <c s="36"/>
      <c s="36"/>
      <c s="38"/>
      <c s="38"/>
      <c s="38"/>
      <c s="38"/>
      <c s="38"/>
      <c s="38"/>
      <c s="15">
        <f t="shared" si="25"/>
        <v>0</v>
      </c>
      <c s="15">
        <f t="shared" si="26"/>
        <v>0</v>
      </c>
      <c r="AI385" s="83"/>
    </row>
    <row r="386" spans="6:35" ht="12" customHeight="1">
      <c r="F386" s="15">
        <f t="shared" si="24"/>
        <v>0</v>
      </c>
      <c s="71">
        <f t="shared" si="27"/>
        <v>0</v>
      </c>
      <c s="72"/>
      <c s="38"/>
      <c s="38"/>
      <c s="38"/>
      <c s="36"/>
      <c s="38"/>
      <c s="38"/>
      <c s="36"/>
      <c s="37"/>
      <c s="36"/>
      <c s="38"/>
      <c s="36"/>
      <c s="36"/>
      <c s="36"/>
      <c s="38"/>
      <c s="38"/>
      <c s="38"/>
      <c s="38"/>
      <c s="38"/>
      <c s="38"/>
      <c s="15">
        <f t="shared" si="25"/>
        <v>0</v>
      </c>
      <c s="15">
        <f t="shared" si="26"/>
        <v>0</v>
      </c>
      <c r="AI386" s="83"/>
    </row>
    <row r="387" spans="6:35" ht="12" customHeight="1">
      <c r="F387" s="15">
        <f t="shared" si="24"/>
        <v>0</v>
      </c>
      <c s="71">
        <f t="shared" si="27"/>
        <v>0</v>
      </c>
      <c s="72"/>
      <c s="38"/>
      <c s="38"/>
      <c s="38"/>
      <c s="36"/>
      <c s="38"/>
      <c s="38"/>
      <c s="36"/>
      <c s="37"/>
      <c s="36"/>
      <c s="38"/>
      <c s="36"/>
      <c s="36"/>
      <c s="36"/>
      <c s="38"/>
      <c s="38"/>
      <c s="38"/>
      <c s="38"/>
      <c s="38"/>
      <c s="38"/>
      <c s="15">
        <f t="shared" si="25"/>
        <v>0</v>
      </c>
      <c s="15">
        <f t="shared" si="26"/>
        <v>0</v>
      </c>
      <c r="AI387" s="83"/>
    </row>
    <row r="388" spans="6:35" ht="12" customHeight="1">
      <c r="F388" s="15">
        <f t="shared" si="24"/>
        <v>0</v>
      </c>
      <c s="71">
        <f t="shared" si="27"/>
        <v>0</v>
      </c>
      <c s="72"/>
      <c s="38"/>
      <c s="38"/>
      <c s="38"/>
      <c s="36"/>
      <c s="38"/>
      <c s="38"/>
      <c s="36"/>
      <c s="37"/>
      <c s="36"/>
      <c s="38"/>
      <c s="36"/>
      <c s="36"/>
      <c s="36"/>
      <c s="38"/>
      <c s="38"/>
      <c s="38"/>
      <c s="38"/>
      <c s="38"/>
      <c s="38"/>
      <c s="15">
        <f t="shared" si="25"/>
        <v>0</v>
      </c>
      <c s="15">
        <f t="shared" si="26"/>
        <v>0</v>
      </c>
      <c r="AI388" s="83"/>
    </row>
    <row r="389" spans="6:35" ht="12" customHeight="1">
      <c r="F389" s="15">
        <f t="shared" si="24"/>
        <v>0</v>
      </c>
      <c s="71">
        <f t="shared" si="27"/>
        <v>0</v>
      </c>
      <c s="72"/>
      <c s="38"/>
      <c s="38"/>
      <c s="38"/>
      <c s="36"/>
      <c s="38"/>
      <c s="38"/>
      <c s="36"/>
      <c s="37"/>
      <c s="36"/>
      <c s="38"/>
      <c s="36"/>
      <c s="36"/>
      <c s="36"/>
      <c s="38"/>
      <c s="38"/>
      <c s="38"/>
      <c s="38"/>
      <c s="38"/>
      <c s="38"/>
      <c s="15">
        <f t="shared" si="25"/>
        <v>0</v>
      </c>
      <c s="15">
        <f t="shared" si="26"/>
        <v>0</v>
      </c>
      <c r="AI389" s="83"/>
    </row>
    <row r="390" spans="6:35" ht="12" customHeight="1">
      <c r="F390" s="15">
        <f t="shared" si="24"/>
        <v>0</v>
      </c>
      <c s="71">
        <f t="shared" si="27"/>
        <v>0</v>
      </c>
      <c s="72"/>
      <c s="38"/>
      <c s="38"/>
      <c s="38"/>
      <c s="36"/>
      <c s="38"/>
      <c s="38"/>
      <c s="36"/>
      <c s="37"/>
      <c s="36"/>
      <c s="38"/>
      <c s="36"/>
      <c s="36"/>
      <c s="36"/>
      <c s="38"/>
      <c s="38"/>
      <c s="38"/>
      <c s="38"/>
      <c s="38"/>
      <c s="38"/>
      <c s="15">
        <f t="shared" si="25"/>
        <v>0</v>
      </c>
      <c s="15">
        <f t="shared" si="26"/>
        <v>0</v>
      </c>
      <c r="AI390" s="83"/>
    </row>
    <row r="391" spans="6:35" ht="12" customHeight="1">
      <c r="F391" s="15">
        <f t="shared" si="24"/>
        <v>0</v>
      </c>
      <c s="71">
        <f t="shared" si="27"/>
        <v>0</v>
      </c>
      <c s="72"/>
      <c s="38"/>
      <c s="38"/>
      <c s="38"/>
      <c s="36"/>
      <c s="38"/>
      <c s="38"/>
      <c s="36"/>
      <c s="37"/>
      <c s="36"/>
      <c s="38"/>
      <c s="36"/>
      <c s="36"/>
      <c s="36"/>
      <c s="38"/>
      <c s="38"/>
      <c s="38"/>
      <c s="38"/>
      <c s="38"/>
      <c s="38"/>
      <c s="15">
        <f t="shared" si="25"/>
        <v>0</v>
      </c>
      <c s="15">
        <f t="shared" si="26"/>
        <v>0</v>
      </c>
      <c r="AI391" s="83"/>
    </row>
    <row r="392" spans="6:35" ht="12" customHeight="1">
      <c r="F392" s="15">
        <f t="shared" si="24"/>
        <v>0</v>
      </c>
      <c s="71">
        <f t="shared" si="27"/>
        <v>0</v>
      </c>
      <c s="72"/>
      <c s="38"/>
      <c s="38"/>
      <c s="38"/>
      <c s="36"/>
      <c s="38"/>
      <c s="38"/>
      <c s="36"/>
      <c s="37"/>
      <c s="36"/>
      <c s="38"/>
      <c s="36"/>
      <c s="36"/>
      <c s="36"/>
      <c s="38"/>
      <c s="38"/>
      <c s="38"/>
      <c s="38"/>
      <c s="38"/>
      <c s="38"/>
      <c s="15">
        <f t="shared" si="25"/>
        <v>0</v>
      </c>
      <c s="15">
        <f t="shared" si="26"/>
        <v>0</v>
      </c>
      <c r="AI392" s="83"/>
    </row>
    <row r="393" spans="6:35" ht="12" customHeight="1">
      <c r="F393" s="15">
        <f t="shared" si="24"/>
        <v>0</v>
      </c>
      <c s="71">
        <f t="shared" si="27"/>
        <v>0</v>
      </c>
      <c s="72"/>
      <c s="38"/>
      <c s="38"/>
      <c s="38"/>
      <c s="36"/>
      <c s="38"/>
      <c s="38"/>
      <c s="36"/>
      <c s="37"/>
      <c s="36"/>
      <c s="38"/>
      <c s="36"/>
      <c s="36"/>
      <c s="36"/>
      <c s="38"/>
      <c s="38"/>
      <c s="38"/>
      <c s="38"/>
      <c s="38"/>
      <c s="38"/>
      <c s="15">
        <f t="shared" si="25"/>
        <v>0</v>
      </c>
      <c s="15">
        <f t="shared" si="26"/>
        <v>0</v>
      </c>
      <c r="AI393" s="83"/>
    </row>
    <row r="394" spans="6:35" ht="12" customHeight="1">
      <c r="F394" s="15">
        <f t="shared" si="24"/>
        <v>0</v>
      </c>
      <c s="71">
        <f t="shared" si="27"/>
        <v>0</v>
      </c>
      <c s="72"/>
      <c s="38"/>
      <c s="38"/>
      <c s="38"/>
      <c s="36"/>
      <c s="38"/>
      <c s="38"/>
      <c s="36"/>
      <c s="37"/>
      <c s="36"/>
      <c s="38"/>
      <c s="36"/>
      <c s="36"/>
      <c s="36"/>
      <c s="38"/>
      <c s="38"/>
      <c s="38"/>
      <c s="38"/>
      <c s="38"/>
      <c s="38"/>
      <c s="15">
        <f t="shared" si="25"/>
        <v>0</v>
      </c>
      <c s="15">
        <f t="shared" si="26"/>
        <v>0</v>
      </c>
      <c r="AI394" s="83"/>
    </row>
    <row r="395" spans="6:35" ht="12" customHeight="1">
      <c r="F395" s="15">
        <f t="shared" si="28" ref="F395:F458">IFERROR(IF($D$13=1,(IF(G395&gt;=1,(IF(H395&gt;=$D$11,(IF(H395&lt;=$D$12,G395,0)),0)),0)),0),0)</f>
        <v>0</v>
      </c>
      <c s="71">
        <f t="shared" si="27"/>
        <v>0</v>
      </c>
      <c s="72"/>
      <c s="38"/>
      <c s="38"/>
      <c s="38"/>
      <c s="36"/>
      <c s="38"/>
      <c s="38"/>
      <c s="36"/>
      <c s="37"/>
      <c s="36"/>
      <c s="38"/>
      <c s="36"/>
      <c s="36"/>
      <c s="36"/>
      <c s="38"/>
      <c s="38"/>
      <c s="38"/>
      <c s="38"/>
      <c s="38"/>
      <c s="38"/>
      <c s="15">
        <f t="shared" si="29" ref="AB395:AB458">IFERROR(IF(G395&gt;=1,(IF(LEN(R395)&gt;=3,VLOOKUP(R395,$A$1:$B$3,2,0),0)),0),0)</f>
        <v>0</v>
      </c>
      <c s="15">
        <f t="shared" si="30" ref="AC395:AC458">IFERROR(IF(G395&gt;=1,(IF(LEN(S395)&gt;=3,VLOOKUP(S395,$A$5:$B$6,2,0),0)),0),0)</f>
        <v>0</v>
      </c>
      <c r="AI395" s="83"/>
    </row>
    <row r="396" spans="6:35" ht="12" customHeight="1">
      <c r="F396" s="15">
        <f t="shared" si="28"/>
        <v>0</v>
      </c>
      <c s="71">
        <f t="shared" si="31" ref="G396:G459">IFERROR(IF(H396&gt;=2000,(IF(LEN(J396)&gt;=2,(IF(LEN(K396)&gt;=2,G395+1,0)),0)),0),0)</f>
        <v>0</v>
      </c>
      <c s="72"/>
      <c s="38"/>
      <c s="38"/>
      <c s="38"/>
      <c s="36"/>
      <c s="38"/>
      <c s="38"/>
      <c s="36"/>
      <c s="37"/>
      <c s="36"/>
      <c s="38"/>
      <c s="36"/>
      <c s="36"/>
      <c s="36"/>
      <c s="38"/>
      <c s="38"/>
      <c s="38"/>
      <c s="38"/>
      <c s="38"/>
      <c s="38"/>
      <c s="15">
        <f t="shared" si="29"/>
        <v>0</v>
      </c>
      <c s="15">
        <f t="shared" si="30"/>
        <v>0</v>
      </c>
      <c r="AI396" s="83"/>
    </row>
    <row r="397" spans="6:35" ht="12" customHeight="1">
      <c r="F397" s="15">
        <f t="shared" si="28"/>
        <v>0</v>
      </c>
      <c s="71">
        <f t="shared" si="31"/>
        <v>0</v>
      </c>
      <c s="72"/>
      <c s="38"/>
      <c s="38"/>
      <c s="38"/>
      <c s="36"/>
      <c s="38"/>
      <c s="38"/>
      <c s="36"/>
      <c s="37"/>
      <c s="36"/>
      <c s="38"/>
      <c s="36"/>
      <c s="36"/>
      <c s="36"/>
      <c s="38"/>
      <c s="38"/>
      <c s="38"/>
      <c s="38"/>
      <c s="38"/>
      <c s="38"/>
      <c s="15">
        <f t="shared" si="29"/>
        <v>0</v>
      </c>
      <c s="15">
        <f t="shared" si="30"/>
        <v>0</v>
      </c>
      <c r="AI397" s="83"/>
    </row>
    <row r="398" spans="6:35" ht="12" customHeight="1">
      <c r="F398" s="15">
        <f t="shared" si="28"/>
        <v>0</v>
      </c>
      <c s="71">
        <f t="shared" si="31"/>
        <v>0</v>
      </c>
      <c s="72"/>
      <c s="38"/>
      <c s="38"/>
      <c s="38"/>
      <c s="36"/>
      <c s="38"/>
      <c s="38"/>
      <c s="36"/>
      <c s="37"/>
      <c s="36"/>
      <c s="38"/>
      <c s="36"/>
      <c s="36"/>
      <c s="36"/>
      <c s="38"/>
      <c s="38"/>
      <c s="38"/>
      <c s="38"/>
      <c s="38"/>
      <c s="38"/>
      <c s="15">
        <f t="shared" si="29"/>
        <v>0</v>
      </c>
      <c s="15">
        <f t="shared" si="30"/>
        <v>0</v>
      </c>
      <c r="AI398" s="83"/>
    </row>
    <row r="399" spans="6:35" ht="12" customHeight="1">
      <c r="F399" s="15">
        <f t="shared" si="28"/>
        <v>0</v>
      </c>
      <c s="71">
        <f t="shared" si="31"/>
        <v>0</v>
      </c>
      <c s="72"/>
      <c s="38"/>
      <c s="38"/>
      <c s="38"/>
      <c s="36"/>
      <c s="38"/>
      <c s="38"/>
      <c s="36"/>
      <c s="37"/>
      <c s="36"/>
      <c s="38"/>
      <c s="36"/>
      <c s="36"/>
      <c s="36"/>
      <c s="38"/>
      <c s="38"/>
      <c s="38"/>
      <c s="38"/>
      <c s="38"/>
      <c s="38"/>
      <c s="15">
        <f t="shared" si="29"/>
        <v>0</v>
      </c>
      <c s="15">
        <f t="shared" si="30"/>
        <v>0</v>
      </c>
      <c r="AI399" s="83"/>
    </row>
    <row r="400" spans="6:35" ht="12" customHeight="1">
      <c r="F400" s="15">
        <f t="shared" si="28"/>
        <v>0</v>
      </c>
      <c s="71">
        <f t="shared" si="31"/>
        <v>0</v>
      </c>
      <c s="72"/>
      <c s="38"/>
      <c s="38"/>
      <c s="38"/>
      <c s="36"/>
      <c s="38"/>
      <c s="38"/>
      <c s="36"/>
      <c s="37"/>
      <c s="36"/>
      <c s="38"/>
      <c s="36"/>
      <c s="36"/>
      <c s="36"/>
      <c s="38"/>
      <c s="38"/>
      <c s="38"/>
      <c s="38"/>
      <c s="38"/>
      <c s="38"/>
      <c s="15">
        <f t="shared" si="29"/>
        <v>0</v>
      </c>
      <c s="15">
        <f t="shared" si="30"/>
        <v>0</v>
      </c>
      <c r="AI400" s="83"/>
    </row>
    <row r="401" spans="6:35" ht="12" customHeight="1">
      <c r="F401" s="15">
        <f t="shared" si="28"/>
        <v>0</v>
      </c>
      <c s="71">
        <f t="shared" si="31"/>
        <v>0</v>
      </c>
      <c s="72"/>
      <c s="38"/>
      <c s="38"/>
      <c s="38"/>
      <c s="36"/>
      <c s="38"/>
      <c s="38"/>
      <c s="36"/>
      <c s="37"/>
      <c s="36"/>
      <c s="38"/>
      <c s="36"/>
      <c s="36"/>
      <c s="36"/>
      <c s="38"/>
      <c s="38"/>
      <c s="38"/>
      <c s="38"/>
      <c s="38"/>
      <c s="38"/>
      <c s="15">
        <f t="shared" si="29"/>
        <v>0</v>
      </c>
      <c s="15">
        <f t="shared" si="30"/>
        <v>0</v>
      </c>
      <c r="AI401" s="83"/>
    </row>
    <row r="402" spans="6:35" ht="12" customHeight="1">
      <c r="F402" s="15">
        <f t="shared" si="28"/>
        <v>0</v>
      </c>
      <c s="71">
        <f t="shared" si="31"/>
        <v>0</v>
      </c>
      <c s="72"/>
      <c s="38"/>
      <c s="38"/>
      <c s="38"/>
      <c s="36"/>
      <c s="38"/>
      <c s="38"/>
      <c s="36"/>
      <c s="37"/>
      <c s="36"/>
      <c s="38"/>
      <c s="36"/>
      <c s="36"/>
      <c s="36"/>
      <c s="38"/>
      <c s="38"/>
      <c s="38"/>
      <c s="38"/>
      <c s="38"/>
      <c s="38"/>
      <c s="15">
        <f t="shared" si="29"/>
        <v>0</v>
      </c>
      <c s="15">
        <f t="shared" si="30"/>
        <v>0</v>
      </c>
      <c r="AI402" s="83"/>
    </row>
    <row r="403" spans="6:35" ht="12" customHeight="1">
      <c r="F403" s="15">
        <f t="shared" si="28"/>
        <v>0</v>
      </c>
      <c s="71">
        <f t="shared" si="31"/>
        <v>0</v>
      </c>
      <c s="72"/>
      <c s="38"/>
      <c s="38"/>
      <c s="38"/>
      <c s="36"/>
      <c s="38"/>
      <c s="38"/>
      <c s="36"/>
      <c s="37"/>
      <c s="36"/>
      <c s="38"/>
      <c s="36"/>
      <c s="36"/>
      <c s="36"/>
      <c s="38"/>
      <c s="38"/>
      <c s="38"/>
      <c s="38"/>
      <c s="38"/>
      <c s="38"/>
      <c s="15">
        <f t="shared" si="29"/>
        <v>0</v>
      </c>
      <c s="15">
        <f t="shared" si="30"/>
        <v>0</v>
      </c>
      <c r="AI403" s="83"/>
    </row>
    <row r="404" spans="6:35" ht="12" customHeight="1">
      <c r="F404" s="15">
        <f t="shared" si="28"/>
        <v>0</v>
      </c>
      <c s="71">
        <f t="shared" si="31"/>
        <v>0</v>
      </c>
      <c s="72"/>
      <c s="38"/>
      <c s="38"/>
      <c s="38"/>
      <c s="36"/>
      <c s="38"/>
      <c s="38"/>
      <c s="36"/>
      <c s="37"/>
      <c s="36"/>
      <c s="38"/>
      <c s="36"/>
      <c s="36"/>
      <c s="36"/>
      <c s="38"/>
      <c s="38"/>
      <c s="38"/>
      <c s="38"/>
      <c s="38"/>
      <c s="38"/>
      <c s="15">
        <f t="shared" si="29"/>
        <v>0</v>
      </c>
      <c s="15">
        <f t="shared" si="30"/>
        <v>0</v>
      </c>
      <c r="AI404" s="83"/>
    </row>
    <row r="405" spans="6:35" ht="12" customHeight="1">
      <c r="F405" s="15">
        <f t="shared" si="28"/>
        <v>0</v>
      </c>
      <c s="71">
        <f t="shared" si="31"/>
        <v>0</v>
      </c>
      <c s="72"/>
      <c s="38"/>
      <c s="38"/>
      <c s="38"/>
      <c s="36"/>
      <c s="38"/>
      <c s="38"/>
      <c s="36"/>
      <c s="37"/>
      <c s="36"/>
      <c s="38"/>
      <c s="36"/>
      <c s="36"/>
      <c s="36"/>
      <c s="38"/>
      <c s="38"/>
      <c s="38"/>
      <c s="38"/>
      <c s="38"/>
      <c s="38"/>
      <c s="15">
        <f t="shared" si="29"/>
        <v>0</v>
      </c>
      <c s="15">
        <f t="shared" si="30"/>
        <v>0</v>
      </c>
      <c r="AI405" s="83"/>
    </row>
    <row r="406" spans="6:35" ht="12" customHeight="1">
      <c r="F406" s="15">
        <f t="shared" si="28"/>
        <v>0</v>
      </c>
      <c s="71">
        <f t="shared" si="31"/>
        <v>0</v>
      </c>
      <c s="72"/>
      <c s="38"/>
      <c s="38"/>
      <c s="38"/>
      <c s="36"/>
      <c s="38"/>
      <c s="38"/>
      <c s="36"/>
      <c s="37"/>
      <c s="36"/>
      <c s="38"/>
      <c s="36"/>
      <c s="36"/>
      <c s="36"/>
      <c s="38"/>
      <c s="38"/>
      <c s="38"/>
      <c s="38"/>
      <c s="38"/>
      <c s="38"/>
      <c s="15">
        <f t="shared" si="29"/>
        <v>0</v>
      </c>
      <c s="15">
        <f t="shared" si="30"/>
        <v>0</v>
      </c>
      <c r="AI406" s="83"/>
    </row>
    <row r="407" spans="6:35" ht="12" customHeight="1">
      <c r="F407" s="15">
        <f t="shared" si="28"/>
        <v>0</v>
      </c>
      <c s="71">
        <f t="shared" si="31"/>
        <v>0</v>
      </c>
      <c s="72"/>
      <c s="38"/>
      <c s="38"/>
      <c s="38"/>
      <c s="36"/>
      <c s="38"/>
      <c s="38"/>
      <c s="36"/>
      <c s="37"/>
      <c s="36"/>
      <c s="38"/>
      <c s="36"/>
      <c s="36"/>
      <c s="36"/>
      <c s="38"/>
      <c s="38"/>
      <c s="38"/>
      <c s="38"/>
      <c s="38"/>
      <c s="38"/>
      <c s="15">
        <f t="shared" si="29"/>
        <v>0</v>
      </c>
      <c s="15">
        <f t="shared" si="30"/>
        <v>0</v>
      </c>
      <c r="AI407" s="83"/>
    </row>
    <row r="408" spans="6:35" ht="12" customHeight="1">
      <c r="F408" s="15">
        <f t="shared" si="28"/>
        <v>0</v>
      </c>
      <c s="71">
        <f t="shared" si="31"/>
        <v>0</v>
      </c>
      <c s="72"/>
      <c s="38"/>
      <c s="38"/>
      <c s="38"/>
      <c s="36"/>
      <c s="38"/>
      <c s="38"/>
      <c s="36"/>
      <c s="37"/>
      <c s="36"/>
      <c s="38"/>
      <c s="36"/>
      <c s="36"/>
      <c s="36"/>
      <c s="38"/>
      <c s="38"/>
      <c s="38"/>
      <c s="38"/>
      <c s="38"/>
      <c s="38"/>
      <c s="15">
        <f t="shared" si="29"/>
        <v>0</v>
      </c>
      <c s="15">
        <f t="shared" si="30"/>
        <v>0</v>
      </c>
      <c r="AI408" s="83"/>
    </row>
    <row r="409" spans="6:35" ht="12" customHeight="1">
      <c r="F409" s="15">
        <f t="shared" si="28"/>
        <v>0</v>
      </c>
      <c s="71">
        <f t="shared" si="31"/>
        <v>0</v>
      </c>
      <c s="72"/>
      <c s="38"/>
      <c s="38"/>
      <c s="38"/>
      <c s="36"/>
      <c s="38"/>
      <c s="38"/>
      <c s="36"/>
      <c s="37"/>
      <c s="36"/>
      <c s="38"/>
      <c s="36"/>
      <c s="36"/>
      <c s="36"/>
      <c s="38"/>
      <c s="38"/>
      <c s="38"/>
      <c s="38"/>
      <c s="38"/>
      <c s="38"/>
      <c s="15">
        <f t="shared" si="29"/>
        <v>0</v>
      </c>
      <c s="15">
        <f t="shared" si="30"/>
        <v>0</v>
      </c>
      <c r="AI409" s="83"/>
    </row>
    <row r="410" spans="6:35" ht="12" customHeight="1">
      <c r="F410" s="15">
        <f t="shared" si="28"/>
        <v>0</v>
      </c>
      <c s="71">
        <f t="shared" si="31"/>
        <v>0</v>
      </c>
      <c s="72"/>
      <c s="38"/>
      <c s="38"/>
      <c s="38"/>
      <c s="36"/>
      <c s="38"/>
      <c s="38"/>
      <c s="36"/>
      <c s="37"/>
      <c s="36"/>
      <c s="38"/>
      <c s="36"/>
      <c s="36"/>
      <c s="36"/>
      <c s="38"/>
      <c s="38"/>
      <c s="38"/>
      <c s="38"/>
      <c s="38"/>
      <c s="38"/>
      <c s="15">
        <f t="shared" si="29"/>
        <v>0</v>
      </c>
      <c s="15">
        <f t="shared" si="30"/>
        <v>0</v>
      </c>
      <c r="AI410" s="83"/>
    </row>
    <row r="411" spans="6:35" ht="12" customHeight="1">
      <c r="F411" s="15">
        <f t="shared" si="28"/>
        <v>0</v>
      </c>
      <c s="71">
        <f t="shared" si="31"/>
        <v>0</v>
      </c>
      <c s="72"/>
      <c s="38"/>
      <c s="38"/>
      <c s="38"/>
      <c s="36"/>
      <c s="38"/>
      <c s="38"/>
      <c s="36"/>
      <c s="37"/>
      <c s="36"/>
      <c s="38"/>
      <c s="36"/>
      <c s="36"/>
      <c s="36"/>
      <c s="38"/>
      <c s="38"/>
      <c s="38"/>
      <c s="38"/>
      <c s="38"/>
      <c s="38"/>
      <c s="15">
        <f t="shared" si="29"/>
        <v>0</v>
      </c>
      <c s="15">
        <f t="shared" si="30"/>
        <v>0</v>
      </c>
      <c r="AI411" s="83"/>
    </row>
    <row r="412" spans="6:35" ht="12" customHeight="1">
      <c r="F412" s="15">
        <f t="shared" si="28"/>
        <v>0</v>
      </c>
      <c s="71">
        <f t="shared" si="31"/>
        <v>0</v>
      </c>
      <c s="72"/>
      <c s="38"/>
      <c s="38"/>
      <c s="38"/>
      <c s="36"/>
      <c s="38"/>
      <c s="38"/>
      <c s="36"/>
      <c s="37"/>
      <c s="36"/>
      <c s="38"/>
      <c s="36"/>
      <c s="36"/>
      <c s="36"/>
      <c s="38"/>
      <c s="38"/>
      <c s="38"/>
      <c s="38"/>
      <c s="38"/>
      <c s="38"/>
      <c s="15">
        <f t="shared" si="29"/>
        <v>0</v>
      </c>
      <c s="15">
        <f t="shared" si="30"/>
        <v>0</v>
      </c>
      <c r="AI412" s="83"/>
    </row>
    <row r="413" spans="6:35" ht="12" customHeight="1">
      <c r="F413" s="15">
        <f t="shared" si="28"/>
        <v>0</v>
      </c>
      <c s="71">
        <f t="shared" si="31"/>
        <v>0</v>
      </c>
      <c s="72"/>
      <c s="38"/>
      <c s="38"/>
      <c s="38"/>
      <c s="36"/>
      <c s="38"/>
      <c s="38"/>
      <c s="36"/>
      <c s="37"/>
      <c s="36"/>
      <c s="38"/>
      <c s="36"/>
      <c s="36"/>
      <c s="36"/>
      <c s="38"/>
      <c s="38"/>
      <c s="38"/>
      <c s="38"/>
      <c s="38"/>
      <c s="38"/>
      <c s="15">
        <f t="shared" si="29"/>
        <v>0</v>
      </c>
      <c s="15">
        <f t="shared" si="30"/>
        <v>0</v>
      </c>
      <c r="AI413" s="83"/>
    </row>
    <row r="414" spans="6:35" ht="12" customHeight="1">
      <c r="F414" s="15">
        <f t="shared" si="28"/>
        <v>0</v>
      </c>
      <c s="71">
        <f t="shared" si="31"/>
        <v>0</v>
      </c>
      <c s="72"/>
      <c s="38"/>
      <c s="38"/>
      <c s="38"/>
      <c s="36"/>
      <c s="38"/>
      <c s="38"/>
      <c s="36"/>
      <c s="37"/>
      <c s="36"/>
      <c s="38"/>
      <c s="36"/>
      <c s="36"/>
      <c s="36"/>
      <c s="38"/>
      <c s="38"/>
      <c s="38"/>
      <c s="38"/>
      <c s="38"/>
      <c s="38"/>
      <c s="15">
        <f t="shared" si="29"/>
        <v>0</v>
      </c>
      <c s="15">
        <f t="shared" si="30"/>
        <v>0</v>
      </c>
      <c r="AI414" s="83"/>
    </row>
    <row r="415" spans="6:35" ht="12" customHeight="1">
      <c r="F415" s="15">
        <f t="shared" si="28"/>
        <v>0</v>
      </c>
      <c s="71">
        <f t="shared" si="31"/>
        <v>0</v>
      </c>
      <c s="72"/>
      <c s="38"/>
      <c s="38"/>
      <c s="38"/>
      <c s="36"/>
      <c s="38"/>
      <c s="38"/>
      <c s="36"/>
      <c s="37"/>
      <c s="36"/>
      <c s="38"/>
      <c s="36"/>
      <c s="36"/>
      <c s="36"/>
      <c s="38"/>
      <c s="38"/>
      <c s="38"/>
      <c s="38"/>
      <c s="38"/>
      <c s="38"/>
      <c s="15">
        <f t="shared" si="29"/>
        <v>0</v>
      </c>
      <c s="15">
        <f t="shared" si="30"/>
        <v>0</v>
      </c>
      <c r="AI415" s="83"/>
    </row>
    <row r="416" spans="6:35" ht="12" customHeight="1">
      <c r="F416" s="15">
        <f t="shared" si="28"/>
        <v>0</v>
      </c>
      <c s="71">
        <f t="shared" si="31"/>
        <v>0</v>
      </c>
      <c s="72"/>
      <c s="38"/>
      <c s="38"/>
      <c s="38"/>
      <c s="36"/>
      <c s="38"/>
      <c s="38"/>
      <c s="36"/>
      <c s="37"/>
      <c s="36"/>
      <c s="38"/>
      <c s="36"/>
      <c s="36"/>
      <c s="36"/>
      <c s="38"/>
      <c s="38"/>
      <c s="38"/>
      <c s="38"/>
      <c s="38"/>
      <c s="38"/>
      <c s="15">
        <f t="shared" si="29"/>
        <v>0</v>
      </c>
      <c s="15">
        <f t="shared" si="30"/>
        <v>0</v>
      </c>
      <c r="AI416" s="83"/>
    </row>
    <row r="417" spans="6:35" ht="12" customHeight="1">
      <c r="F417" s="15">
        <f t="shared" si="28"/>
        <v>0</v>
      </c>
      <c s="71">
        <f t="shared" si="31"/>
        <v>0</v>
      </c>
      <c s="72"/>
      <c s="38"/>
      <c s="38"/>
      <c s="38"/>
      <c s="36"/>
      <c s="38"/>
      <c s="38"/>
      <c s="36"/>
      <c s="37"/>
      <c s="36"/>
      <c s="38"/>
      <c s="36"/>
      <c s="36"/>
      <c s="36"/>
      <c s="38"/>
      <c s="38"/>
      <c s="38"/>
      <c s="38"/>
      <c s="38"/>
      <c s="38"/>
      <c s="15">
        <f t="shared" si="29"/>
        <v>0</v>
      </c>
      <c s="15">
        <f t="shared" si="30"/>
        <v>0</v>
      </c>
      <c r="AI417" s="83"/>
    </row>
    <row r="418" spans="6:35" ht="12" customHeight="1">
      <c r="F418" s="15">
        <f t="shared" si="28"/>
        <v>0</v>
      </c>
      <c s="71">
        <f t="shared" si="31"/>
        <v>0</v>
      </c>
      <c s="72"/>
      <c s="38"/>
      <c s="38"/>
      <c s="38"/>
      <c s="36"/>
      <c s="38"/>
      <c s="38"/>
      <c s="36"/>
      <c s="37"/>
      <c s="36"/>
      <c s="38"/>
      <c s="36"/>
      <c s="36"/>
      <c s="36"/>
      <c s="38"/>
      <c s="38"/>
      <c s="38"/>
      <c s="38"/>
      <c s="38"/>
      <c s="38"/>
      <c s="15">
        <f t="shared" si="29"/>
        <v>0</v>
      </c>
      <c s="15">
        <f t="shared" si="30"/>
        <v>0</v>
      </c>
      <c r="AI418" s="83"/>
    </row>
    <row r="419" spans="6:35" ht="12" customHeight="1">
      <c r="F419" s="15">
        <f t="shared" si="28"/>
        <v>0</v>
      </c>
      <c s="71">
        <f t="shared" si="31"/>
        <v>0</v>
      </c>
      <c s="72"/>
      <c s="38"/>
      <c s="38"/>
      <c s="38"/>
      <c s="36"/>
      <c s="38"/>
      <c s="38"/>
      <c s="36"/>
      <c s="37"/>
      <c s="36"/>
      <c s="38"/>
      <c s="36"/>
      <c s="36"/>
      <c s="36"/>
      <c s="38"/>
      <c s="38"/>
      <c s="38"/>
      <c s="38"/>
      <c s="38"/>
      <c s="38"/>
      <c s="15">
        <f t="shared" si="29"/>
        <v>0</v>
      </c>
      <c s="15">
        <f t="shared" si="30"/>
        <v>0</v>
      </c>
      <c r="AI419" s="83"/>
    </row>
    <row r="420" spans="6:35" ht="12" customHeight="1">
      <c r="F420" s="15">
        <f t="shared" si="28"/>
        <v>0</v>
      </c>
      <c s="71">
        <f t="shared" si="31"/>
        <v>0</v>
      </c>
      <c s="72"/>
      <c s="38"/>
      <c s="38"/>
      <c s="38"/>
      <c s="36"/>
      <c s="38"/>
      <c s="38"/>
      <c s="36"/>
      <c s="37"/>
      <c s="36"/>
      <c s="38"/>
      <c s="36"/>
      <c s="36"/>
      <c s="36"/>
      <c s="38"/>
      <c s="38"/>
      <c s="38"/>
      <c s="38"/>
      <c s="38"/>
      <c s="38"/>
      <c s="15">
        <f t="shared" si="29"/>
        <v>0</v>
      </c>
      <c s="15">
        <f t="shared" si="30"/>
        <v>0</v>
      </c>
      <c r="AI420" s="83"/>
    </row>
    <row r="421" spans="6:35" ht="12" customHeight="1">
      <c r="F421" s="15">
        <f t="shared" si="28"/>
        <v>0</v>
      </c>
      <c s="71">
        <f t="shared" si="31"/>
        <v>0</v>
      </c>
      <c s="72"/>
      <c s="38"/>
      <c s="38"/>
      <c s="38"/>
      <c s="36"/>
      <c s="38"/>
      <c s="38"/>
      <c s="36"/>
      <c s="37"/>
      <c s="36"/>
      <c s="38"/>
      <c s="36"/>
      <c s="36"/>
      <c s="36"/>
      <c s="38"/>
      <c s="38"/>
      <c s="38"/>
      <c s="38"/>
      <c s="38"/>
      <c s="38"/>
      <c s="15">
        <f t="shared" si="29"/>
        <v>0</v>
      </c>
      <c s="15">
        <f t="shared" si="30"/>
        <v>0</v>
      </c>
      <c r="AI421" s="83"/>
    </row>
    <row r="422" spans="6:35" ht="12" customHeight="1">
      <c r="F422" s="15">
        <f t="shared" si="28"/>
        <v>0</v>
      </c>
      <c s="71">
        <f t="shared" si="31"/>
        <v>0</v>
      </c>
      <c s="72"/>
      <c s="38"/>
      <c s="38"/>
      <c s="38"/>
      <c s="36"/>
      <c s="38"/>
      <c s="38"/>
      <c s="36"/>
      <c s="37"/>
      <c s="36"/>
      <c s="38"/>
      <c s="36"/>
      <c s="36"/>
      <c s="36"/>
      <c s="38"/>
      <c s="38"/>
      <c s="38"/>
      <c s="38"/>
      <c s="38"/>
      <c s="38"/>
      <c s="15">
        <f t="shared" si="29"/>
        <v>0</v>
      </c>
      <c s="15">
        <f t="shared" si="30"/>
        <v>0</v>
      </c>
      <c r="AI422" s="83"/>
    </row>
    <row r="423" spans="6:35" ht="12" customHeight="1">
      <c r="F423" s="15">
        <f t="shared" si="28"/>
        <v>0</v>
      </c>
      <c s="71">
        <f t="shared" si="31"/>
        <v>0</v>
      </c>
      <c s="72"/>
      <c s="38"/>
      <c s="38"/>
      <c s="38"/>
      <c s="36"/>
      <c s="38"/>
      <c s="38"/>
      <c s="36"/>
      <c s="37"/>
      <c s="36"/>
      <c s="38"/>
      <c s="36"/>
      <c s="36"/>
      <c s="36"/>
      <c s="38"/>
      <c s="38"/>
      <c s="38"/>
      <c s="38"/>
      <c s="38"/>
      <c s="38"/>
      <c s="15">
        <f t="shared" si="29"/>
        <v>0</v>
      </c>
      <c s="15">
        <f t="shared" si="30"/>
        <v>0</v>
      </c>
      <c r="AI423" s="83"/>
    </row>
    <row r="424" spans="6:35" ht="12" customHeight="1">
      <c r="F424" s="15">
        <f t="shared" si="28"/>
        <v>0</v>
      </c>
      <c s="71">
        <f t="shared" si="31"/>
        <v>0</v>
      </c>
      <c s="72"/>
      <c s="38"/>
      <c s="38"/>
      <c s="38"/>
      <c s="36"/>
      <c s="38"/>
      <c s="38"/>
      <c s="36"/>
      <c s="37"/>
      <c s="36"/>
      <c s="38"/>
      <c s="36"/>
      <c s="36"/>
      <c s="36"/>
      <c s="38"/>
      <c s="38"/>
      <c s="38"/>
      <c s="38"/>
      <c s="38"/>
      <c s="38"/>
      <c s="15">
        <f t="shared" si="29"/>
        <v>0</v>
      </c>
      <c s="15">
        <f t="shared" si="30"/>
        <v>0</v>
      </c>
      <c r="AI424" s="83"/>
    </row>
    <row r="425" spans="6:35" ht="12" customHeight="1">
      <c r="F425" s="15">
        <f t="shared" si="28"/>
        <v>0</v>
      </c>
      <c s="71">
        <f t="shared" si="31"/>
        <v>0</v>
      </c>
      <c s="72"/>
      <c s="38"/>
      <c s="38"/>
      <c s="38"/>
      <c s="36"/>
      <c s="38"/>
      <c s="38"/>
      <c s="36"/>
      <c s="37"/>
      <c s="36"/>
      <c s="38"/>
      <c s="36"/>
      <c s="36"/>
      <c s="36"/>
      <c s="38"/>
      <c s="38"/>
      <c s="38"/>
      <c s="38"/>
      <c s="38"/>
      <c s="38"/>
      <c s="15">
        <f t="shared" si="29"/>
        <v>0</v>
      </c>
      <c s="15">
        <f t="shared" si="30"/>
        <v>0</v>
      </c>
      <c r="AI425" s="83"/>
    </row>
    <row r="426" spans="6:35" ht="12" customHeight="1">
      <c r="F426" s="15">
        <f t="shared" si="28"/>
        <v>0</v>
      </c>
      <c s="71">
        <f t="shared" si="31"/>
        <v>0</v>
      </c>
      <c s="72"/>
      <c s="38"/>
      <c s="38"/>
      <c s="38"/>
      <c s="36"/>
      <c s="38"/>
      <c s="38"/>
      <c s="36"/>
      <c s="37"/>
      <c s="36"/>
      <c s="38"/>
      <c s="36"/>
      <c s="36"/>
      <c s="36"/>
      <c s="38"/>
      <c s="38"/>
      <c s="38"/>
      <c s="38"/>
      <c s="38"/>
      <c s="38"/>
      <c s="15">
        <f t="shared" si="29"/>
        <v>0</v>
      </c>
      <c s="15">
        <f t="shared" si="30"/>
        <v>0</v>
      </c>
      <c r="AI426" s="83"/>
    </row>
    <row r="427" spans="6:35" ht="12" customHeight="1">
      <c r="F427" s="15">
        <f t="shared" si="28"/>
        <v>0</v>
      </c>
      <c s="71">
        <f t="shared" si="31"/>
        <v>0</v>
      </c>
      <c s="72"/>
      <c s="38"/>
      <c s="38"/>
      <c s="38"/>
      <c s="36"/>
      <c s="38"/>
      <c s="38"/>
      <c s="36"/>
      <c s="37"/>
      <c s="36"/>
      <c s="38"/>
      <c s="36"/>
      <c s="36"/>
      <c s="36"/>
      <c s="38"/>
      <c s="38"/>
      <c s="38"/>
      <c s="38"/>
      <c s="38"/>
      <c s="38"/>
      <c s="15">
        <f t="shared" si="29"/>
        <v>0</v>
      </c>
      <c s="15">
        <f t="shared" si="30"/>
        <v>0</v>
      </c>
      <c r="AI427" s="83"/>
    </row>
    <row r="428" spans="6:35" ht="12" customHeight="1">
      <c r="F428" s="15">
        <f t="shared" si="28"/>
        <v>0</v>
      </c>
      <c s="71">
        <f t="shared" si="31"/>
        <v>0</v>
      </c>
      <c s="72"/>
      <c s="38"/>
      <c s="38"/>
      <c s="38"/>
      <c s="36"/>
      <c s="38"/>
      <c s="38"/>
      <c s="36"/>
      <c s="37"/>
      <c s="36"/>
      <c s="38"/>
      <c s="36"/>
      <c s="36"/>
      <c s="36"/>
      <c s="38"/>
      <c s="38"/>
      <c s="38"/>
      <c s="38"/>
      <c s="38"/>
      <c s="38"/>
      <c s="15">
        <f t="shared" si="29"/>
        <v>0</v>
      </c>
      <c s="15">
        <f t="shared" si="30"/>
        <v>0</v>
      </c>
      <c r="AI428" s="83"/>
    </row>
    <row r="429" spans="6:35" ht="12" customHeight="1">
      <c r="F429" s="15">
        <f t="shared" si="28"/>
        <v>0</v>
      </c>
      <c s="71">
        <f t="shared" si="31"/>
        <v>0</v>
      </c>
      <c s="72"/>
      <c s="38"/>
      <c s="38"/>
      <c s="38"/>
      <c s="36"/>
      <c s="38"/>
      <c s="38"/>
      <c s="36"/>
      <c s="37"/>
      <c s="36"/>
      <c s="38"/>
      <c s="36"/>
      <c s="36"/>
      <c s="36"/>
      <c s="38"/>
      <c s="38"/>
      <c s="38"/>
      <c s="38"/>
      <c s="38"/>
      <c s="38"/>
      <c s="15">
        <f t="shared" si="29"/>
        <v>0</v>
      </c>
      <c s="15">
        <f t="shared" si="30"/>
        <v>0</v>
      </c>
      <c r="AI429" s="83"/>
    </row>
    <row r="430" spans="6:35" ht="12" customHeight="1">
      <c r="F430" s="15">
        <f t="shared" si="28"/>
        <v>0</v>
      </c>
      <c s="71">
        <f t="shared" si="31"/>
        <v>0</v>
      </c>
      <c s="72"/>
      <c s="38"/>
      <c s="38"/>
      <c s="38"/>
      <c s="36"/>
      <c s="38"/>
      <c s="38"/>
      <c s="36"/>
      <c s="37"/>
      <c s="36"/>
      <c s="38"/>
      <c s="36"/>
      <c s="36"/>
      <c s="36"/>
      <c s="38"/>
      <c s="38"/>
      <c s="38"/>
      <c s="38"/>
      <c s="38"/>
      <c s="38"/>
      <c s="15">
        <f t="shared" si="29"/>
        <v>0</v>
      </c>
      <c s="15">
        <f t="shared" si="30"/>
        <v>0</v>
      </c>
      <c r="AI430" s="83"/>
    </row>
    <row r="431" spans="6:35" ht="12" customHeight="1">
      <c r="F431" s="15">
        <f t="shared" si="28"/>
        <v>0</v>
      </c>
      <c s="71">
        <f t="shared" si="31"/>
        <v>0</v>
      </c>
      <c s="72"/>
      <c s="38"/>
      <c s="38"/>
      <c s="38"/>
      <c s="36"/>
      <c s="38"/>
      <c s="38"/>
      <c s="36"/>
      <c s="37"/>
      <c s="36"/>
      <c s="38"/>
      <c s="36"/>
      <c s="36"/>
      <c s="36"/>
      <c s="38"/>
      <c s="38"/>
      <c s="38"/>
      <c s="38"/>
      <c s="38"/>
      <c s="38"/>
      <c s="15">
        <f t="shared" si="29"/>
        <v>0</v>
      </c>
      <c s="15">
        <f t="shared" si="30"/>
        <v>0</v>
      </c>
      <c r="AI431" s="83"/>
    </row>
    <row r="432" spans="6:35" ht="12" customHeight="1">
      <c r="F432" s="15">
        <f t="shared" si="28"/>
        <v>0</v>
      </c>
      <c s="71">
        <f t="shared" si="31"/>
        <v>0</v>
      </c>
      <c s="72"/>
      <c s="38"/>
      <c s="38"/>
      <c s="38"/>
      <c s="36"/>
      <c s="38"/>
      <c s="38"/>
      <c s="36"/>
      <c s="37"/>
      <c s="36"/>
      <c s="38"/>
      <c s="36"/>
      <c s="36"/>
      <c s="36"/>
      <c s="38"/>
      <c s="38"/>
      <c s="38"/>
      <c s="38"/>
      <c s="38"/>
      <c s="38"/>
      <c s="15">
        <f t="shared" si="29"/>
        <v>0</v>
      </c>
      <c s="15">
        <f t="shared" si="30"/>
        <v>0</v>
      </c>
      <c r="AI432" s="83"/>
    </row>
    <row r="433" spans="6:35" ht="12" customHeight="1">
      <c r="F433" s="15">
        <f t="shared" si="28"/>
        <v>0</v>
      </c>
      <c s="71">
        <f t="shared" si="31"/>
        <v>0</v>
      </c>
      <c s="72"/>
      <c s="38"/>
      <c s="38"/>
      <c s="38"/>
      <c s="36"/>
      <c s="38"/>
      <c s="38"/>
      <c s="36"/>
      <c s="37"/>
      <c s="36"/>
      <c s="38"/>
      <c s="36"/>
      <c s="36"/>
      <c s="36"/>
      <c s="38"/>
      <c s="38"/>
      <c s="38"/>
      <c s="38"/>
      <c s="38"/>
      <c s="38"/>
      <c s="15">
        <f t="shared" si="29"/>
        <v>0</v>
      </c>
      <c s="15">
        <f t="shared" si="30"/>
        <v>0</v>
      </c>
      <c r="AI433" s="83"/>
    </row>
    <row r="434" spans="6:35" ht="12" customHeight="1">
      <c r="F434" s="15">
        <f t="shared" si="28"/>
        <v>0</v>
      </c>
      <c s="71">
        <f t="shared" si="31"/>
        <v>0</v>
      </c>
      <c s="72"/>
      <c s="38"/>
      <c s="38"/>
      <c s="38"/>
      <c s="36"/>
      <c s="38"/>
      <c s="38"/>
      <c s="36"/>
      <c s="37"/>
      <c s="36"/>
      <c s="38"/>
      <c s="36"/>
      <c s="36"/>
      <c s="36"/>
      <c s="38"/>
      <c s="38"/>
      <c s="38"/>
      <c s="38"/>
      <c s="38"/>
      <c s="38"/>
      <c s="15">
        <f t="shared" si="29"/>
        <v>0</v>
      </c>
      <c s="15">
        <f t="shared" si="30"/>
        <v>0</v>
      </c>
      <c r="AI434" s="83"/>
    </row>
    <row r="435" spans="6:35" ht="12" customHeight="1">
      <c r="F435" s="15">
        <f t="shared" si="28"/>
        <v>0</v>
      </c>
      <c s="71">
        <f t="shared" si="31"/>
        <v>0</v>
      </c>
      <c s="72"/>
      <c s="38"/>
      <c s="38"/>
      <c s="38"/>
      <c s="36"/>
      <c s="38"/>
      <c s="38"/>
      <c s="36"/>
      <c s="37"/>
      <c s="36"/>
      <c s="38"/>
      <c s="36"/>
      <c s="36"/>
      <c s="36"/>
      <c s="38"/>
      <c s="38"/>
      <c s="38"/>
      <c s="38"/>
      <c s="38"/>
      <c s="38"/>
      <c s="15">
        <f t="shared" si="29"/>
        <v>0</v>
      </c>
      <c s="15">
        <f t="shared" si="30"/>
        <v>0</v>
      </c>
      <c r="AI435" s="83"/>
    </row>
    <row r="436" spans="6:35" ht="12" customHeight="1">
      <c r="F436" s="15">
        <f t="shared" si="28"/>
        <v>0</v>
      </c>
      <c s="71">
        <f t="shared" si="31"/>
        <v>0</v>
      </c>
      <c s="72"/>
      <c s="38"/>
      <c s="38"/>
      <c s="38"/>
      <c s="36"/>
      <c s="38"/>
      <c s="38"/>
      <c s="36"/>
      <c s="37"/>
      <c s="36"/>
      <c s="38"/>
      <c s="36"/>
      <c s="36"/>
      <c s="36"/>
      <c s="38"/>
      <c s="38"/>
      <c s="38"/>
      <c s="38"/>
      <c s="38"/>
      <c s="38"/>
      <c s="15">
        <f t="shared" si="29"/>
        <v>0</v>
      </c>
      <c s="15">
        <f t="shared" si="30"/>
        <v>0</v>
      </c>
      <c r="AI436" s="83"/>
    </row>
    <row r="437" spans="6:35" ht="12" customHeight="1">
      <c r="F437" s="15">
        <f t="shared" si="28"/>
        <v>0</v>
      </c>
      <c s="71">
        <f t="shared" si="31"/>
        <v>0</v>
      </c>
      <c s="72"/>
      <c s="38"/>
      <c s="38"/>
      <c s="38"/>
      <c s="36"/>
      <c s="38"/>
      <c s="38"/>
      <c s="36"/>
      <c s="37"/>
      <c s="36"/>
      <c s="38"/>
      <c s="36"/>
      <c s="36"/>
      <c s="36"/>
      <c s="38"/>
      <c s="38"/>
      <c s="38"/>
      <c s="38"/>
      <c s="38"/>
      <c s="38"/>
      <c s="15">
        <f t="shared" si="29"/>
        <v>0</v>
      </c>
      <c s="15">
        <f t="shared" si="30"/>
        <v>0</v>
      </c>
      <c r="AI437" s="83"/>
    </row>
    <row r="438" spans="6:35" ht="12" customHeight="1">
      <c r="F438" s="15">
        <f t="shared" si="28"/>
        <v>0</v>
      </c>
      <c s="71">
        <f t="shared" si="31"/>
        <v>0</v>
      </c>
      <c s="72"/>
      <c s="38"/>
      <c s="38"/>
      <c s="38"/>
      <c s="36"/>
      <c s="38"/>
      <c s="38"/>
      <c s="36"/>
      <c s="37"/>
      <c s="36"/>
      <c s="38"/>
      <c s="36"/>
      <c s="36"/>
      <c s="36"/>
      <c s="38"/>
      <c s="38"/>
      <c s="38"/>
      <c s="38"/>
      <c s="38"/>
      <c s="38"/>
      <c s="15">
        <f t="shared" si="29"/>
        <v>0</v>
      </c>
      <c s="15">
        <f t="shared" si="30"/>
        <v>0</v>
      </c>
      <c r="AI438" s="83"/>
    </row>
    <row r="439" spans="6:35" ht="12" customHeight="1">
      <c r="F439" s="15">
        <f t="shared" si="28"/>
        <v>0</v>
      </c>
      <c s="71">
        <f t="shared" si="31"/>
        <v>0</v>
      </c>
      <c s="72"/>
      <c s="38"/>
      <c s="38"/>
      <c s="38"/>
      <c s="36"/>
      <c s="38"/>
      <c s="38"/>
      <c s="36"/>
      <c s="37"/>
      <c s="36"/>
      <c s="38"/>
      <c s="36"/>
      <c s="36"/>
      <c s="36"/>
      <c s="38"/>
      <c s="38"/>
      <c s="38"/>
      <c s="38"/>
      <c s="38"/>
      <c s="38"/>
      <c s="15">
        <f t="shared" si="29"/>
        <v>0</v>
      </c>
      <c s="15">
        <f t="shared" si="30"/>
        <v>0</v>
      </c>
      <c r="AI439" s="83"/>
    </row>
    <row r="440" spans="6:35" ht="12" customHeight="1">
      <c r="F440" s="15">
        <f t="shared" si="28"/>
        <v>0</v>
      </c>
      <c s="71">
        <f t="shared" si="31"/>
        <v>0</v>
      </c>
      <c s="72"/>
      <c s="38"/>
      <c s="38"/>
      <c s="38"/>
      <c s="36"/>
      <c s="38"/>
      <c s="38"/>
      <c s="36"/>
      <c s="37"/>
      <c s="36"/>
      <c s="38"/>
      <c s="36"/>
      <c s="36"/>
      <c s="36"/>
      <c s="38"/>
      <c s="38"/>
      <c s="38"/>
      <c s="38"/>
      <c s="38"/>
      <c s="38"/>
      <c s="15">
        <f t="shared" si="29"/>
        <v>0</v>
      </c>
      <c s="15">
        <f t="shared" si="30"/>
        <v>0</v>
      </c>
      <c r="AI440" s="83"/>
    </row>
    <row r="441" spans="6:35" ht="12" customHeight="1">
      <c r="F441" s="15">
        <f t="shared" si="28"/>
        <v>0</v>
      </c>
      <c s="71">
        <f t="shared" si="31"/>
        <v>0</v>
      </c>
      <c s="72"/>
      <c s="38"/>
      <c s="38"/>
      <c s="38"/>
      <c s="36"/>
      <c s="38"/>
      <c s="38"/>
      <c s="36"/>
      <c s="37"/>
      <c s="36"/>
      <c s="38"/>
      <c s="36"/>
      <c s="36"/>
      <c s="36"/>
      <c s="38"/>
      <c s="38"/>
      <c s="38"/>
      <c s="38"/>
      <c s="38"/>
      <c s="38"/>
      <c s="15">
        <f t="shared" si="29"/>
        <v>0</v>
      </c>
      <c s="15">
        <f t="shared" si="30"/>
        <v>0</v>
      </c>
      <c r="AI441" s="83"/>
    </row>
    <row r="442" spans="6:35" ht="12" customHeight="1">
      <c r="F442" s="15">
        <f t="shared" si="28"/>
        <v>0</v>
      </c>
      <c s="71">
        <f t="shared" si="31"/>
        <v>0</v>
      </c>
      <c s="72"/>
      <c s="38"/>
      <c s="38"/>
      <c s="38"/>
      <c s="36"/>
      <c s="38"/>
      <c s="38"/>
      <c s="36"/>
      <c s="37"/>
      <c s="36"/>
      <c s="38"/>
      <c s="36"/>
      <c s="36"/>
      <c s="36"/>
      <c s="38"/>
      <c s="38"/>
      <c s="38"/>
      <c s="38"/>
      <c s="38"/>
      <c s="38"/>
      <c s="15">
        <f t="shared" si="29"/>
        <v>0</v>
      </c>
      <c s="15">
        <f t="shared" si="30"/>
        <v>0</v>
      </c>
      <c r="AI442" s="83"/>
    </row>
    <row r="443" spans="6:35" ht="12" customHeight="1">
      <c r="F443" s="15">
        <f t="shared" si="28"/>
        <v>0</v>
      </c>
      <c s="71">
        <f t="shared" si="31"/>
        <v>0</v>
      </c>
      <c s="72"/>
      <c s="38"/>
      <c s="38"/>
      <c s="38"/>
      <c s="36"/>
      <c s="38"/>
      <c s="38"/>
      <c s="36"/>
      <c s="37"/>
      <c s="36"/>
      <c s="38"/>
      <c s="36"/>
      <c s="36"/>
      <c s="36"/>
      <c s="38"/>
      <c s="38"/>
      <c s="38"/>
      <c s="38"/>
      <c s="38"/>
      <c s="38"/>
      <c s="15">
        <f t="shared" si="29"/>
        <v>0</v>
      </c>
      <c s="15">
        <f t="shared" si="30"/>
        <v>0</v>
      </c>
      <c r="AI443" s="83"/>
    </row>
    <row r="444" spans="6:35" ht="12" customHeight="1">
      <c r="F444" s="15">
        <f t="shared" si="28"/>
        <v>0</v>
      </c>
      <c s="71">
        <f t="shared" si="31"/>
        <v>0</v>
      </c>
      <c s="72"/>
      <c s="38"/>
      <c s="38"/>
      <c s="38"/>
      <c s="36"/>
      <c s="38"/>
      <c s="38"/>
      <c s="36"/>
      <c s="37"/>
      <c s="36"/>
      <c s="38"/>
      <c s="36"/>
      <c s="36"/>
      <c s="36"/>
      <c s="38"/>
      <c s="38"/>
      <c s="38"/>
      <c s="38"/>
      <c s="38"/>
      <c s="38"/>
      <c s="15">
        <f t="shared" si="29"/>
        <v>0</v>
      </c>
      <c s="15">
        <f t="shared" si="30"/>
        <v>0</v>
      </c>
      <c r="AI444" s="83"/>
    </row>
    <row r="445" spans="6:35" ht="12" customHeight="1">
      <c r="F445" s="15">
        <f t="shared" si="28"/>
        <v>0</v>
      </c>
      <c s="71">
        <f t="shared" si="31"/>
        <v>0</v>
      </c>
      <c s="72"/>
      <c s="38"/>
      <c s="38"/>
      <c s="38"/>
      <c s="36"/>
      <c s="38"/>
      <c s="38"/>
      <c s="36"/>
      <c s="37"/>
      <c s="36"/>
      <c s="38"/>
      <c s="36"/>
      <c s="36"/>
      <c s="36"/>
      <c s="38"/>
      <c s="38"/>
      <c s="38"/>
      <c s="38"/>
      <c s="38"/>
      <c s="38"/>
      <c s="15">
        <f t="shared" si="29"/>
        <v>0</v>
      </c>
      <c s="15">
        <f t="shared" si="30"/>
        <v>0</v>
      </c>
      <c r="AI445" s="83"/>
    </row>
    <row r="446" spans="6:35" ht="12" customHeight="1">
      <c r="F446" s="15">
        <f t="shared" si="28"/>
        <v>0</v>
      </c>
      <c s="71">
        <f t="shared" si="31"/>
        <v>0</v>
      </c>
      <c s="72"/>
      <c s="38"/>
      <c s="38"/>
      <c s="38"/>
      <c s="36"/>
      <c s="38"/>
      <c s="38"/>
      <c s="36"/>
      <c s="37"/>
      <c s="36"/>
      <c s="38"/>
      <c s="36"/>
      <c s="36"/>
      <c s="36"/>
      <c s="38"/>
      <c s="38"/>
      <c s="38"/>
      <c s="38"/>
      <c s="38"/>
      <c s="38"/>
      <c s="15">
        <f t="shared" si="29"/>
        <v>0</v>
      </c>
      <c s="15">
        <f t="shared" si="30"/>
        <v>0</v>
      </c>
      <c r="AI446" s="83"/>
    </row>
    <row r="447" spans="6:35" ht="12" customHeight="1">
      <c r="F447" s="15">
        <f t="shared" si="28"/>
        <v>0</v>
      </c>
      <c s="71">
        <f t="shared" si="31"/>
        <v>0</v>
      </c>
      <c s="72"/>
      <c s="38"/>
      <c s="38"/>
      <c s="38"/>
      <c s="36"/>
      <c s="38"/>
      <c s="38"/>
      <c s="36"/>
      <c s="37"/>
      <c s="36"/>
      <c s="38"/>
      <c s="36"/>
      <c s="36"/>
      <c s="36"/>
      <c s="38"/>
      <c s="38"/>
      <c s="38"/>
      <c s="38"/>
      <c s="38"/>
      <c s="38"/>
      <c s="15">
        <f t="shared" si="29"/>
        <v>0</v>
      </c>
      <c s="15">
        <f t="shared" si="30"/>
        <v>0</v>
      </c>
      <c r="AI447" s="83"/>
    </row>
    <row r="448" spans="6:35" ht="12" customHeight="1">
      <c r="F448" s="15">
        <f t="shared" si="28"/>
        <v>0</v>
      </c>
      <c s="71">
        <f t="shared" si="31"/>
        <v>0</v>
      </c>
      <c s="72"/>
      <c s="38"/>
      <c s="38"/>
      <c s="38"/>
      <c s="36"/>
      <c s="38"/>
      <c s="38"/>
      <c s="36"/>
      <c s="37"/>
      <c s="36"/>
      <c s="38"/>
      <c s="36"/>
      <c s="36"/>
      <c s="36"/>
      <c s="38"/>
      <c s="38"/>
      <c s="38"/>
      <c s="38"/>
      <c s="38"/>
      <c s="38"/>
      <c s="15">
        <f t="shared" si="29"/>
        <v>0</v>
      </c>
      <c s="15">
        <f t="shared" si="30"/>
        <v>0</v>
      </c>
      <c r="AI448" s="83"/>
    </row>
    <row r="449" spans="6:35" ht="12" customHeight="1">
      <c r="F449" s="15">
        <f t="shared" si="28"/>
        <v>0</v>
      </c>
      <c s="71">
        <f t="shared" si="31"/>
        <v>0</v>
      </c>
      <c s="72"/>
      <c s="38"/>
      <c s="38"/>
      <c s="38"/>
      <c s="36"/>
      <c s="38"/>
      <c s="38"/>
      <c s="36"/>
      <c s="37"/>
      <c s="36"/>
      <c s="38"/>
      <c s="36"/>
      <c s="36"/>
      <c s="36"/>
      <c s="38"/>
      <c s="38"/>
      <c s="38"/>
      <c s="38"/>
      <c s="38"/>
      <c s="38"/>
      <c s="15">
        <f t="shared" si="29"/>
        <v>0</v>
      </c>
      <c s="15">
        <f t="shared" si="30"/>
        <v>0</v>
      </c>
      <c r="AI449" s="83"/>
    </row>
    <row r="450" spans="6:35" ht="12" customHeight="1">
      <c r="F450" s="15">
        <f t="shared" si="28"/>
        <v>0</v>
      </c>
      <c s="71">
        <f t="shared" si="31"/>
        <v>0</v>
      </c>
      <c s="72"/>
      <c s="38"/>
      <c s="38"/>
      <c s="38"/>
      <c s="36"/>
      <c s="38"/>
      <c s="38"/>
      <c s="36"/>
      <c s="37"/>
      <c s="36"/>
      <c s="38"/>
      <c s="36"/>
      <c s="36"/>
      <c s="36"/>
      <c s="38"/>
      <c s="38"/>
      <c s="38"/>
      <c s="38"/>
      <c s="38"/>
      <c s="38"/>
      <c s="15">
        <f t="shared" si="29"/>
        <v>0</v>
      </c>
      <c s="15">
        <f t="shared" si="30"/>
        <v>0</v>
      </c>
      <c r="AI450" s="83"/>
    </row>
    <row r="451" spans="6:35" ht="12" customHeight="1">
      <c r="F451" s="15">
        <f t="shared" si="28"/>
        <v>0</v>
      </c>
      <c s="71">
        <f t="shared" si="31"/>
        <v>0</v>
      </c>
      <c s="72"/>
      <c s="38"/>
      <c s="38"/>
      <c s="38"/>
      <c s="36"/>
      <c s="38"/>
      <c s="38"/>
      <c s="36"/>
      <c s="37"/>
      <c s="36"/>
      <c s="38"/>
      <c s="36"/>
      <c s="36"/>
      <c s="36"/>
      <c s="38"/>
      <c s="38"/>
      <c s="38"/>
      <c s="38"/>
      <c s="38"/>
      <c s="38"/>
      <c s="15">
        <f t="shared" si="29"/>
        <v>0</v>
      </c>
      <c s="15">
        <f t="shared" si="30"/>
        <v>0</v>
      </c>
      <c r="AI451" s="83"/>
    </row>
    <row r="452" spans="6:35" ht="12" customHeight="1">
      <c r="F452" s="15">
        <f t="shared" si="28"/>
        <v>0</v>
      </c>
      <c s="71">
        <f t="shared" si="31"/>
        <v>0</v>
      </c>
      <c s="72"/>
      <c s="38"/>
      <c s="38"/>
      <c s="38"/>
      <c s="36"/>
      <c s="38"/>
      <c s="38"/>
      <c s="36"/>
      <c s="37"/>
      <c s="36"/>
      <c s="38"/>
      <c s="36"/>
      <c s="36"/>
      <c s="36"/>
      <c s="38"/>
      <c s="38"/>
      <c s="38"/>
      <c s="38"/>
      <c s="38"/>
      <c s="38"/>
      <c s="15">
        <f t="shared" si="29"/>
        <v>0</v>
      </c>
      <c s="15">
        <f t="shared" si="30"/>
        <v>0</v>
      </c>
      <c r="AI452" s="83"/>
    </row>
    <row r="453" spans="6:35" ht="12" customHeight="1">
      <c r="F453" s="15">
        <f t="shared" si="28"/>
        <v>0</v>
      </c>
      <c s="71">
        <f t="shared" si="31"/>
        <v>0</v>
      </c>
      <c s="72"/>
      <c s="38"/>
      <c s="38"/>
      <c s="38"/>
      <c s="36"/>
      <c s="38"/>
      <c s="38"/>
      <c s="36"/>
      <c s="37"/>
      <c s="36"/>
      <c s="38"/>
      <c s="36"/>
      <c s="36"/>
      <c s="36"/>
      <c s="38"/>
      <c s="38"/>
      <c s="38"/>
      <c s="38"/>
      <c s="38"/>
      <c s="38"/>
      <c s="15">
        <f t="shared" si="29"/>
        <v>0</v>
      </c>
      <c s="15">
        <f t="shared" si="30"/>
        <v>0</v>
      </c>
      <c r="AI453" s="83"/>
    </row>
    <row r="454" spans="6:35" ht="12" customHeight="1">
      <c r="F454" s="15">
        <f t="shared" si="28"/>
        <v>0</v>
      </c>
      <c s="71">
        <f t="shared" si="31"/>
        <v>0</v>
      </c>
      <c s="72"/>
      <c s="38"/>
      <c s="38"/>
      <c s="38"/>
      <c s="36"/>
      <c s="38"/>
      <c s="38"/>
      <c s="36"/>
      <c s="37"/>
      <c s="36"/>
      <c s="38"/>
      <c s="36"/>
      <c s="36"/>
      <c s="36"/>
      <c s="38"/>
      <c s="38"/>
      <c s="38"/>
      <c s="38"/>
      <c s="38"/>
      <c s="38"/>
      <c s="15">
        <f t="shared" si="29"/>
        <v>0</v>
      </c>
      <c s="15">
        <f t="shared" si="30"/>
        <v>0</v>
      </c>
      <c r="AI454" s="83"/>
    </row>
    <row r="455" spans="6:35" ht="12" customHeight="1">
      <c r="F455" s="15">
        <f t="shared" si="28"/>
        <v>0</v>
      </c>
      <c s="71">
        <f t="shared" si="31"/>
        <v>0</v>
      </c>
      <c s="72"/>
      <c s="38"/>
      <c s="38"/>
      <c s="38"/>
      <c s="36"/>
      <c s="38"/>
      <c s="38"/>
      <c s="36"/>
      <c s="37"/>
      <c s="36"/>
      <c s="38"/>
      <c s="36"/>
      <c s="36"/>
      <c s="36"/>
      <c s="38"/>
      <c s="38"/>
      <c s="38"/>
      <c s="38"/>
      <c s="38"/>
      <c s="38"/>
      <c s="15">
        <f t="shared" si="29"/>
        <v>0</v>
      </c>
      <c s="15">
        <f t="shared" si="30"/>
        <v>0</v>
      </c>
      <c r="AI455" s="83"/>
    </row>
    <row r="456" spans="6:35" ht="12" customHeight="1">
      <c r="F456" s="15">
        <f t="shared" si="28"/>
        <v>0</v>
      </c>
      <c s="71">
        <f t="shared" si="31"/>
        <v>0</v>
      </c>
      <c s="72"/>
      <c s="38"/>
      <c s="38"/>
      <c s="38"/>
      <c s="36"/>
      <c s="38"/>
      <c s="38"/>
      <c s="36"/>
      <c s="37"/>
      <c s="36"/>
      <c s="38"/>
      <c s="36"/>
      <c s="36"/>
      <c s="36"/>
      <c s="38"/>
      <c s="38"/>
      <c s="38"/>
      <c s="38"/>
      <c s="38"/>
      <c s="38"/>
      <c s="15">
        <f t="shared" si="29"/>
        <v>0</v>
      </c>
      <c s="15">
        <f t="shared" si="30"/>
        <v>0</v>
      </c>
      <c r="AI456" s="83"/>
    </row>
    <row r="457" spans="6:35" ht="12" customHeight="1">
      <c r="F457" s="15">
        <f t="shared" si="28"/>
        <v>0</v>
      </c>
      <c s="71">
        <f t="shared" si="31"/>
        <v>0</v>
      </c>
      <c s="72"/>
      <c s="38"/>
      <c s="38"/>
      <c s="38"/>
      <c s="36"/>
      <c s="38"/>
      <c s="38"/>
      <c s="36"/>
      <c s="37"/>
      <c s="36"/>
      <c s="38"/>
      <c s="36"/>
      <c s="36"/>
      <c s="36"/>
      <c s="38"/>
      <c s="38"/>
      <c s="38"/>
      <c s="38"/>
      <c s="38"/>
      <c s="38"/>
      <c s="15">
        <f t="shared" si="29"/>
        <v>0</v>
      </c>
      <c s="15">
        <f t="shared" si="30"/>
        <v>0</v>
      </c>
      <c r="AI457" s="83"/>
    </row>
    <row r="458" spans="6:35" ht="12" customHeight="1">
      <c r="F458" s="15">
        <f t="shared" si="28"/>
        <v>0</v>
      </c>
      <c s="71">
        <f t="shared" si="31"/>
        <v>0</v>
      </c>
      <c s="72"/>
      <c s="38"/>
      <c s="38"/>
      <c s="38"/>
      <c s="36"/>
      <c s="38"/>
      <c s="38"/>
      <c s="36"/>
      <c s="37"/>
      <c s="36"/>
      <c s="38"/>
      <c s="36"/>
      <c s="36"/>
      <c s="36"/>
      <c s="38"/>
      <c s="38"/>
      <c s="38"/>
      <c s="38"/>
      <c s="38"/>
      <c s="38"/>
      <c s="15">
        <f t="shared" si="29"/>
        <v>0</v>
      </c>
      <c s="15">
        <f t="shared" si="30"/>
        <v>0</v>
      </c>
      <c r="AI458" s="83"/>
    </row>
    <row r="459" spans="6:35" ht="12" customHeight="1">
      <c r="F459" s="15">
        <f t="shared" si="32" ref="F459:F522">IFERROR(IF($D$13=1,(IF(G459&gt;=1,(IF(H459&gt;=$D$11,(IF(H459&lt;=$D$12,G459,0)),0)),0)),0),0)</f>
        <v>0</v>
      </c>
      <c s="71">
        <f t="shared" si="31"/>
        <v>0</v>
      </c>
      <c s="72"/>
      <c s="38"/>
      <c s="38"/>
      <c s="38"/>
      <c s="36"/>
      <c s="38"/>
      <c s="38"/>
      <c s="36"/>
      <c s="37"/>
      <c s="36"/>
      <c s="38"/>
      <c s="36"/>
      <c s="36"/>
      <c s="36"/>
      <c s="38"/>
      <c s="38"/>
      <c s="38"/>
      <c s="38"/>
      <c s="38"/>
      <c s="38"/>
      <c s="15">
        <f t="shared" si="33" ref="AB459:AB522">IFERROR(IF(G459&gt;=1,(IF(LEN(R459)&gt;=3,VLOOKUP(R459,$A$1:$B$3,2,0),0)),0),0)</f>
        <v>0</v>
      </c>
      <c s="15">
        <f t="shared" si="34" ref="AC459:AC522">IFERROR(IF(G459&gt;=1,(IF(LEN(S459)&gt;=3,VLOOKUP(S459,$A$5:$B$6,2,0),0)),0),0)</f>
        <v>0</v>
      </c>
      <c r="AI459" s="83"/>
    </row>
    <row r="460" spans="6:35" ht="12" customHeight="1">
      <c r="F460" s="15">
        <f t="shared" si="32"/>
        <v>0</v>
      </c>
      <c s="71">
        <f t="shared" si="35" ref="G460:G523">IFERROR(IF(H460&gt;=2000,(IF(LEN(J460)&gt;=2,(IF(LEN(K460)&gt;=2,G459+1,0)),0)),0),0)</f>
        <v>0</v>
      </c>
      <c s="72"/>
      <c s="38"/>
      <c s="38"/>
      <c s="38"/>
      <c s="36"/>
      <c s="38"/>
      <c s="38"/>
      <c s="36"/>
      <c s="37"/>
      <c s="36"/>
      <c s="38"/>
      <c s="36"/>
      <c s="36"/>
      <c s="36"/>
      <c s="38"/>
      <c s="38"/>
      <c s="38"/>
      <c s="38"/>
      <c s="38"/>
      <c s="38"/>
      <c s="15">
        <f t="shared" si="33"/>
        <v>0</v>
      </c>
      <c s="15">
        <f t="shared" si="34"/>
        <v>0</v>
      </c>
      <c r="AI460" s="83"/>
    </row>
    <row r="461" spans="6:35" ht="12" customHeight="1">
      <c r="F461" s="15">
        <f t="shared" si="32"/>
        <v>0</v>
      </c>
      <c s="71">
        <f t="shared" si="35"/>
        <v>0</v>
      </c>
      <c s="72"/>
      <c s="38"/>
      <c s="38"/>
      <c s="38"/>
      <c s="36"/>
      <c s="38"/>
      <c s="38"/>
      <c s="36"/>
      <c s="37"/>
      <c s="36"/>
      <c s="38"/>
      <c s="36"/>
      <c s="36"/>
      <c s="36"/>
      <c s="38"/>
      <c s="38"/>
      <c s="38"/>
      <c s="38"/>
      <c s="38"/>
      <c s="38"/>
      <c s="15">
        <f t="shared" si="33"/>
        <v>0</v>
      </c>
      <c s="15">
        <f t="shared" si="34"/>
        <v>0</v>
      </c>
      <c r="AI461" s="83"/>
    </row>
    <row r="462" spans="6:35" ht="12" customHeight="1">
      <c r="F462" s="15">
        <f t="shared" si="32"/>
        <v>0</v>
      </c>
      <c s="71">
        <f t="shared" si="35"/>
        <v>0</v>
      </c>
      <c s="72"/>
      <c s="38"/>
      <c s="38"/>
      <c s="38"/>
      <c s="36"/>
      <c s="38"/>
      <c s="38"/>
      <c s="36"/>
      <c s="37"/>
      <c s="36"/>
      <c s="38"/>
      <c s="36"/>
      <c s="36"/>
      <c s="36"/>
      <c s="38"/>
      <c s="38"/>
      <c s="38"/>
      <c s="38"/>
      <c s="38"/>
      <c s="38"/>
      <c s="15">
        <f t="shared" si="33"/>
        <v>0</v>
      </c>
      <c s="15">
        <f t="shared" si="34"/>
        <v>0</v>
      </c>
      <c r="AI462" s="83"/>
    </row>
    <row r="463" spans="6:35" ht="12" customHeight="1">
      <c r="F463" s="15">
        <f t="shared" si="32"/>
        <v>0</v>
      </c>
      <c s="71">
        <f t="shared" si="35"/>
        <v>0</v>
      </c>
      <c s="72"/>
      <c s="38"/>
      <c s="38"/>
      <c s="38"/>
      <c s="36"/>
      <c s="38"/>
      <c s="38"/>
      <c s="36"/>
      <c s="37"/>
      <c s="36"/>
      <c s="38"/>
      <c s="36"/>
      <c s="36"/>
      <c s="36"/>
      <c s="38"/>
      <c s="38"/>
      <c s="38"/>
      <c s="38"/>
      <c s="38"/>
      <c s="38"/>
      <c s="15">
        <f t="shared" si="33"/>
        <v>0</v>
      </c>
      <c s="15">
        <f t="shared" si="34"/>
        <v>0</v>
      </c>
      <c r="AI463" s="83"/>
    </row>
    <row r="464" spans="6:35" ht="12" customHeight="1">
      <c r="F464" s="15">
        <f t="shared" si="32"/>
        <v>0</v>
      </c>
      <c s="71">
        <f t="shared" si="35"/>
        <v>0</v>
      </c>
      <c s="72"/>
      <c s="38"/>
      <c s="38"/>
      <c s="38"/>
      <c s="36"/>
      <c s="38"/>
      <c s="38"/>
      <c s="36"/>
      <c s="37"/>
      <c s="36"/>
      <c s="38"/>
      <c s="36"/>
      <c s="36"/>
      <c s="36"/>
      <c s="38"/>
      <c s="38"/>
      <c s="38"/>
      <c s="38"/>
      <c s="38"/>
      <c s="38"/>
      <c s="15">
        <f t="shared" si="33"/>
        <v>0</v>
      </c>
      <c s="15">
        <f t="shared" si="34"/>
        <v>0</v>
      </c>
      <c r="AI464" s="83"/>
    </row>
    <row r="465" spans="6:35" ht="12" customHeight="1">
      <c r="F465" s="15">
        <f t="shared" si="32"/>
        <v>0</v>
      </c>
      <c s="71">
        <f t="shared" si="35"/>
        <v>0</v>
      </c>
      <c s="72"/>
      <c s="38"/>
      <c s="38"/>
      <c s="38"/>
      <c s="36"/>
      <c s="38"/>
      <c s="38"/>
      <c s="36"/>
      <c s="37"/>
      <c s="36"/>
      <c s="38"/>
      <c s="36"/>
      <c s="36"/>
      <c s="36"/>
      <c s="38"/>
      <c s="38"/>
      <c s="38"/>
      <c s="38"/>
      <c s="38"/>
      <c s="38"/>
      <c s="15">
        <f t="shared" si="33"/>
        <v>0</v>
      </c>
      <c s="15">
        <f t="shared" si="34"/>
        <v>0</v>
      </c>
      <c r="AI465" s="83"/>
    </row>
    <row r="466" spans="6:35" ht="12" customHeight="1">
      <c r="F466" s="15">
        <f t="shared" si="32"/>
        <v>0</v>
      </c>
      <c s="71">
        <f t="shared" si="35"/>
        <v>0</v>
      </c>
      <c s="72"/>
      <c s="38"/>
      <c s="38"/>
      <c s="38"/>
      <c s="36"/>
      <c s="38"/>
      <c s="38"/>
      <c s="36"/>
      <c s="37"/>
      <c s="36"/>
      <c s="38"/>
      <c s="36"/>
      <c s="36"/>
      <c s="36"/>
      <c s="38"/>
      <c s="38"/>
      <c s="38"/>
      <c s="38"/>
      <c s="38"/>
      <c s="38"/>
      <c s="15">
        <f t="shared" si="33"/>
        <v>0</v>
      </c>
      <c s="15">
        <f t="shared" si="34"/>
        <v>0</v>
      </c>
      <c r="AI466" s="83"/>
    </row>
    <row r="467" spans="6:35" ht="12" customHeight="1">
      <c r="F467" s="15">
        <f t="shared" si="32"/>
        <v>0</v>
      </c>
      <c s="71">
        <f t="shared" si="35"/>
        <v>0</v>
      </c>
      <c s="72"/>
      <c s="38"/>
      <c s="38"/>
      <c s="38"/>
      <c s="36"/>
      <c s="38"/>
      <c s="38"/>
      <c s="36"/>
      <c s="37"/>
      <c s="36"/>
      <c s="38"/>
      <c s="36"/>
      <c s="36"/>
      <c s="36"/>
      <c s="38"/>
      <c s="38"/>
      <c s="38"/>
      <c s="38"/>
      <c s="38"/>
      <c s="38"/>
      <c s="15">
        <f t="shared" si="33"/>
        <v>0</v>
      </c>
      <c s="15">
        <f t="shared" si="34"/>
        <v>0</v>
      </c>
      <c r="AI467" s="83"/>
    </row>
    <row r="468" spans="6:35" ht="12" customHeight="1">
      <c r="F468" s="15">
        <f t="shared" si="32"/>
        <v>0</v>
      </c>
      <c s="71">
        <f t="shared" si="35"/>
        <v>0</v>
      </c>
      <c s="72"/>
      <c s="38"/>
      <c s="38"/>
      <c s="38"/>
      <c s="36"/>
      <c s="38"/>
      <c s="38"/>
      <c s="36"/>
      <c s="37"/>
      <c s="36"/>
      <c s="38"/>
      <c s="36"/>
      <c s="36"/>
      <c s="36"/>
      <c s="38"/>
      <c s="38"/>
      <c s="38"/>
      <c s="38"/>
      <c s="38"/>
      <c s="38"/>
      <c s="15">
        <f t="shared" si="33"/>
        <v>0</v>
      </c>
      <c s="15">
        <f t="shared" si="34"/>
        <v>0</v>
      </c>
      <c r="AI468" s="83"/>
    </row>
    <row r="469" spans="6:35" ht="12" customHeight="1">
      <c r="F469" s="15">
        <f t="shared" si="32"/>
        <v>0</v>
      </c>
      <c s="71">
        <f t="shared" si="35"/>
        <v>0</v>
      </c>
      <c s="72"/>
      <c s="38"/>
      <c s="38"/>
      <c s="38"/>
      <c s="36"/>
      <c s="38"/>
      <c s="38"/>
      <c s="36"/>
      <c s="37"/>
      <c s="36"/>
      <c s="38"/>
      <c s="36"/>
      <c s="36"/>
      <c s="36"/>
      <c s="38"/>
      <c s="38"/>
      <c s="38"/>
      <c s="38"/>
      <c s="38"/>
      <c s="38"/>
      <c s="15">
        <f t="shared" si="33"/>
        <v>0</v>
      </c>
      <c s="15">
        <f t="shared" si="34"/>
        <v>0</v>
      </c>
      <c r="AI469" s="83"/>
    </row>
    <row r="470" spans="6:35" ht="12" customHeight="1">
      <c r="F470" s="15">
        <f t="shared" si="32"/>
        <v>0</v>
      </c>
      <c s="71">
        <f t="shared" si="35"/>
        <v>0</v>
      </c>
      <c s="72"/>
      <c s="38"/>
      <c s="38"/>
      <c s="38"/>
      <c s="36"/>
      <c s="38"/>
      <c s="38"/>
      <c s="36"/>
      <c s="37"/>
      <c s="36"/>
      <c s="38"/>
      <c s="36"/>
      <c s="36"/>
      <c s="36"/>
      <c s="38"/>
      <c s="38"/>
      <c s="38"/>
      <c s="38"/>
      <c s="38"/>
      <c s="38"/>
      <c s="15">
        <f t="shared" si="33"/>
        <v>0</v>
      </c>
      <c s="15">
        <f t="shared" si="34"/>
        <v>0</v>
      </c>
      <c r="AI470" s="83"/>
    </row>
    <row r="471" spans="6:35" ht="12" customHeight="1">
      <c r="F471" s="15">
        <f t="shared" si="32"/>
        <v>0</v>
      </c>
      <c s="71">
        <f t="shared" si="35"/>
        <v>0</v>
      </c>
      <c s="72"/>
      <c s="38"/>
      <c s="38"/>
      <c s="38"/>
      <c s="36"/>
      <c s="38"/>
      <c s="38"/>
      <c s="36"/>
      <c s="37"/>
      <c s="36"/>
      <c s="38"/>
      <c s="36"/>
      <c s="36"/>
      <c s="36"/>
      <c s="38"/>
      <c s="38"/>
      <c s="38"/>
      <c s="38"/>
      <c s="38"/>
      <c s="38"/>
      <c s="15">
        <f t="shared" si="33"/>
        <v>0</v>
      </c>
      <c s="15">
        <f t="shared" si="34"/>
        <v>0</v>
      </c>
      <c r="AI471" s="83"/>
    </row>
    <row r="472" spans="6:35" ht="12" customHeight="1">
      <c r="F472" s="15">
        <f t="shared" si="32"/>
        <v>0</v>
      </c>
      <c s="71">
        <f t="shared" si="35"/>
        <v>0</v>
      </c>
      <c s="72"/>
      <c s="38"/>
      <c s="38"/>
      <c s="38"/>
      <c s="36"/>
      <c s="38"/>
      <c s="38"/>
      <c s="36"/>
      <c s="37"/>
      <c s="36"/>
      <c s="38"/>
      <c s="36"/>
      <c s="36"/>
      <c s="36"/>
      <c s="38"/>
      <c s="38"/>
      <c s="38"/>
      <c s="38"/>
      <c s="38"/>
      <c s="38"/>
      <c s="15">
        <f t="shared" si="33"/>
        <v>0</v>
      </c>
      <c s="15">
        <f t="shared" si="34"/>
        <v>0</v>
      </c>
      <c r="AI472" s="83"/>
    </row>
    <row r="473" spans="6:35" ht="12" customHeight="1">
      <c r="F473" s="15">
        <f t="shared" si="32"/>
        <v>0</v>
      </c>
      <c s="71">
        <f t="shared" si="35"/>
        <v>0</v>
      </c>
      <c s="72"/>
      <c s="38"/>
      <c s="38"/>
      <c s="38"/>
      <c s="36"/>
      <c s="38"/>
      <c s="38"/>
      <c s="36"/>
      <c s="37"/>
      <c s="36"/>
      <c s="38"/>
      <c s="36"/>
      <c s="36"/>
      <c s="36"/>
      <c s="38"/>
      <c s="38"/>
      <c s="38"/>
      <c s="38"/>
      <c s="38"/>
      <c s="38"/>
      <c s="15">
        <f t="shared" si="33"/>
        <v>0</v>
      </c>
      <c s="15">
        <f t="shared" si="34"/>
        <v>0</v>
      </c>
      <c r="AI473" s="83"/>
    </row>
    <row r="474" spans="6:35" ht="12" customHeight="1">
      <c r="F474" s="15">
        <f t="shared" si="32"/>
        <v>0</v>
      </c>
      <c s="71">
        <f t="shared" si="35"/>
        <v>0</v>
      </c>
      <c s="72"/>
      <c s="38"/>
      <c s="38"/>
      <c s="38"/>
      <c s="36"/>
      <c s="38"/>
      <c s="38"/>
      <c s="36"/>
      <c s="37"/>
      <c s="36"/>
      <c s="38"/>
      <c s="36"/>
      <c s="36"/>
      <c s="36"/>
      <c s="38"/>
      <c s="38"/>
      <c s="38"/>
      <c s="38"/>
      <c s="38"/>
      <c s="38"/>
      <c s="15">
        <f t="shared" si="33"/>
        <v>0</v>
      </c>
      <c s="15">
        <f t="shared" si="34"/>
        <v>0</v>
      </c>
      <c r="AI474" s="83"/>
    </row>
    <row r="475" spans="6:35" ht="12" customHeight="1">
      <c r="F475" s="15">
        <f t="shared" si="32"/>
        <v>0</v>
      </c>
      <c s="71">
        <f t="shared" si="35"/>
        <v>0</v>
      </c>
      <c s="72"/>
      <c s="38"/>
      <c s="38"/>
      <c s="38"/>
      <c s="36"/>
      <c s="38"/>
      <c s="38"/>
      <c s="36"/>
      <c s="37"/>
      <c s="36"/>
      <c s="38"/>
      <c s="36"/>
      <c s="36"/>
      <c s="36"/>
      <c s="38"/>
      <c s="38"/>
      <c s="38"/>
      <c s="38"/>
      <c s="38"/>
      <c s="38"/>
      <c s="15">
        <f t="shared" si="33"/>
        <v>0</v>
      </c>
      <c s="15">
        <f t="shared" si="34"/>
        <v>0</v>
      </c>
      <c r="AI475" s="83"/>
    </row>
    <row r="476" spans="6:35" ht="12" customHeight="1">
      <c r="F476" s="15">
        <f t="shared" si="32"/>
        <v>0</v>
      </c>
      <c s="71">
        <f t="shared" si="35"/>
        <v>0</v>
      </c>
      <c s="72"/>
      <c s="38"/>
      <c s="38"/>
      <c s="38"/>
      <c s="36"/>
      <c s="38"/>
      <c s="38"/>
      <c s="36"/>
      <c s="37"/>
      <c s="36"/>
      <c s="38"/>
      <c s="36"/>
      <c s="36"/>
      <c s="36"/>
      <c s="38"/>
      <c s="38"/>
      <c s="38"/>
      <c s="38"/>
      <c s="38"/>
      <c s="38"/>
      <c s="15">
        <f t="shared" si="33"/>
        <v>0</v>
      </c>
      <c s="15">
        <f t="shared" si="34"/>
        <v>0</v>
      </c>
      <c r="AI476" s="83"/>
    </row>
    <row r="477" spans="6:35" ht="12" customHeight="1">
      <c r="F477" s="15">
        <f t="shared" si="32"/>
        <v>0</v>
      </c>
      <c s="71">
        <f t="shared" si="35"/>
        <v>0</v>
      </c>
      <c s="72"/>
      <c s="38"/>
      <c s="38"/>
      <c s="38"/>
      <c s="36"/>
      <c s="38"/>
      <c s="38"/>
      <c s="36"/>
      <c s="37"/>
      <c s="36"/>
      <c s="38"/>
      <c s="36"/>
      <c s="36"/>
      <c s="36"/>
      <c s="38"/>
      <c s="38"/>
      <c s="38"/>
      <c s="38"/>
      <c s="38"/>
      <c s="38"/>
      <c s="15">
        <f t="shared" si="33"/>
        <v>0</v>
      </c>
      <c s="15">
        <f t="shared" si="34"/>
        <v>0</v>
      </c>
      <c r="AI477" s="83"/>
    </row>
    <row r="478" spans="6:35" ht="12" customHeight="1">
      <c r="F478" s="15">
        <f t="shared" si="32"/>
        <v>0</v>
      </c>
      <c s="71">
        <f t="shared" si="35"/>
        <v>0</v>
      </c>
      <c s="72"/>
      <c s="38"/>
      <c s="38"/>
      <c s="38"/>
      <c s="36"/>
      <c s="38"/>
      <c s="38"/>
      <c s="36"/>
      <c s="37"/>
      <c s="36"/>
      <c s="38"/>
      <c s="36"/>
      <c s="36"/>
      <c s="36"/>
      <c s="38"/>
      <c s="38"/>
      <c s="38"/>
      <c s="38"/>
      <c s="38"/>
      <c s="38"/>
      <c s="15">
        <f t="shared" si="33"/>
        <v>0</v>
      </c>
      <c s="15">
        <f t="shared" si="34"/>
        <v>0</v>
      </c>
      <c r="AI478" s="83"/>
    </row>
    <row r="479" spans="6:35" ht="12" customHeight="1">
      <c r="F479" s="15">
        <f t="shared" si="32"/>
        <v>0</v>
      </c>
      <c s="71">
        <f t="shared" si="35"/>
        <v>0</v>
      </c>
      <c s="72"/>
      <c s="38"/>
      <c s="38"/>
      <c s="38"/>
      <c s="36"/>
      <c s="38"/>
      <c s="38"/>
      <c s="36"/>
      <c s="37"/>
      <c s="36"/>
      <c s="38"/>
      <c s="36"/>
      <c s="36"/>
      <c s="36"/>
      <c s="38"/>
      <c s="38"/>
      <c s="38"/>
      <c s="38"/>
      <c s="38"/>
      <c s="38"/>
      <c s="15">
        <f t="shared" si="33"/>
        <v>0</v>
      </c>
      <c s="15">
        <f t="shared" si="34"/>
        <v>0</v>
      </c>
      <c r="AI479" s="83"/>
    </row>
    <row r="480" spans="6:35" ht="12" customHeight="1">
      <c r="F480" s="15">
        <f t="shared" si="32"/>
        <v>0</v>
      </c>
      <c s="71">
        <f t="shared" si="35"/>
        <v>0</v>
      </c>
      <c s="72"/>
      <c s="38"/>
      <c s="38"/>
      <c s="38"/>
      <c s="36"/>
      <c s="38"/>
      <c s="38"/>
      <c s="36"/>
      <c s="37"/>
      <c s="36"/>
      <c s="38"/>
      <c s="36"/>
      <c s="36"/>
      <c s="36"/>
      <c s="38"/>
      <c s="38"/>
      <c s="38"/>
      <c s="38"/>
      <c s="38"/>
      <c s="38"/>
      <c s="15">
        <f t="shared" si="33"/>
        <v>0</v>
      </c>
      <c s="15">
        <f t="shared" si="34"/>
        <v>0</v>
      </c>
      <c r="AI480" s="83"/>
    </row>
    <row r="481" spans="6:35" ht="12" customHeight="1">
      <c r="F481" s="15">
        <f t="shared" si="32"/>
        <v>0</v>
      </c>
      <c s="71">
        <f t="shared" si="35"/>
        <v>0</v>
      </c>
      <c s="72"/>
      <c s="38"/>
      <c s="38"/>
      <c s="38"/>
      <c s="36"/>
      <c s="38"/>
      <c s="38"/>
      <c s="36"/>
      <c s="37"/>
      <c s="36"/>
      <c s="38"/>
      <c s="36"/>
      <c s="36"/>
      <c s="36"/>
      <c s="38"/>
      <c s="38"/>
      <c s="38"/>
      <c s="38"/>
      <c s="38"/>
      <c s="38"/>
      <c s="15">
        <f t="shared" si="33"/>
        <v>0</v>
      </c>
      <c s="15">
        <f t="shared" si="34"/>
        <v>0</v>
      </c>
      <c r="AI481" s="83"/>
    </row>
    <row r="482" spans="6:35" ht="12" customHeight="1">
      <c r="F482" s="15">
        <f t="shared" si="32"/>
        <v>0</v>
      </c>
      <c s="71">
        <f t="shared" si="35"/>
        <v>0</v>
      </c>
      <c s="72"/>
      <c s="38"/>
      <c s="38"/>
      <c s="38"/>
      <c s="36"/>
      <c s="38"/>
      <c s="38"/>
      <c s="36"/>
      <c s="37"/>
      <c s="36"/>
      <c s="38"/>
      <c s="36"/>
      <c s="36"/>
      <c s="36"/>
      <c s="38"/>
      <c s="38"/>
      <c s="38"/>
      <c s="38"/>
      <c s="38"/>
      <c s="38"/>
      <c s="15">
        <f t="shared" si="33"/>
        <v>0</v>
      </c>
      <c s="15">
        <f t="shared" si="34"/>
        <v>0</v>
      </c>
      <c r="AI482" s="83"/>
    </row>
    <row r="483" spans="6:35" ht="12" customHeight="1">
      <c r="F483" s="15">
        <f t="shared" si="32"/>
        <v>0</v>
      </c>
      <c s="71">
        <f t="shared" si="35"/>
        <v>0</v>
      </c>
      <c s="72"/>
      <c s="38"/>
      <c s="38"/>
      <c s="38"/>
      <c s="36"/>
      <c s="38"/>
      <c s="38"/>
      <c s="36"/>
      <c s="37"/>
      <c s="36"/>
      <c s="38"/>
      <c s="36"/>
      <c s="36"/>
      <c s="36"/>
      <c s="38"/>
      <c s="38"/>
      <c s="38"/>
      <c s="38"/>
      <c s="38"/>
      <c s="38"/>
      <c s="15">
        <f t="shared" si="33"/>
        <v>0</v>
      </c>
      <c s="15">
        <f t="shared" si="34"/>
        <v>0</v>
      </c>
      <c r="AI483" s="83"/>
    </row>
    <row r="484" spans="6:35" ht="12" customHeight="1">
      <c r="F484" s="15">
        <f t="shared" si="32"/>
        <v>0</v>
      </c>
      <c s="71">
        <f t="shared" si="35"/>
        <v>0</v>
      </c>
      <c s="72"/>
      <c s="38"/>
      <c s="38"/>
      <c s="38"/>
      <c s="36"/>
      <c s="38"/>
      <c s="38"/>
      <c s="36"/>
      <c s="37"/>
      <c s="36"/>
      <c s="38"/>
      <c s="36"/>
      <c s="36"/>
      <c s="36"/>
      <c s="38"/>
      <c s="38"/>
      <c s="38"/>
      <c s="38"/>
      <c s="38"/>
      <c s="38"/>
      <c s="15">
        <f t="shared" si="33"/>
        <v>0</v>
      </c>
      <c s="15">
        <f t="shared" si="34"/>
        <v>0</v>
      </c>
      <c r="AI484" s="83"/>
    </row>
    <row r="485" spans="6:35" ht="12" customHeight="1">
      <c r="F485" s="15">
        <f t="shared" si="32"/>
        <v>0</v>
      </c>
      <c s="71">
        <f t="shared" si="35"/>
        <v>0</v>
      </c>
      <c s="72"/>
      <c s="38"/>
      <c s="38"/>
      <c s="38"/>
      <c s="36"/>
      <c s="38"/>
      <c s="38"/>
      <c s="36"/>
      <c s="37"/>
      <c s="36"/>
      <c s="38"/>
      <c s="36"/>
      <c s="36"/>
      <c s="36"/>
      <c s="38"/>
      <c s="38"/>
      <c s="38"/>
      <c s="38"/>
      <c s="38"/>
      <c s="38"/>
      <c s="15">
        <f t="shared" si="33"/>
        <v>0</v>
      </c>
      <c s="15">
        <f t="shared" si="34"/>
        <v>0</v>
      </c>
      <c r="AI485" s="83"/>
    </row>
    <row r="486" spans="6:35" ht="12" customHeight="1">
      <c r="F486" s="15">
        <f t="shared" si="32"/>
        <v>0</v>
      </c>
      <c s="71">
        <f t="shared" si="35"/>
        <v>0</v>
      </c>
      <c s="72"/>
      <c s="38"/>
      <c s="38"/>
      <c s="38"/>
      <c s="36"/>
      <c s="38"/>
      <c s="38"/>
      <c s="36"/>
      <c s="37"/>
      <c s="36"/>
      <c s="38"/>
      <c s="36"/>
      <c s="36"/>
      <c s="36"/>
      <c s="38"/>
      <c s="38"/>
      <c s="38"/>
      <c s="38"/>
      <c s="38"/>
      <c s="38"/>
      <c s="15">
        <f t="shared" si="33"/>
        <v>0</v>
      </c>
      <c s="15">
        <f t="shared" si="34"/>
        <v>0</v>
      </c>
      <c r="AI486" s="83"/>
    </row>
    <row r="487" spans="6:35" ht="12" customHeight="1">
      <c r="F487" s="15">
        <f t="shared" si="32"/>
        <v>0</v>
      </c>
      <c s="71">
        <f t="shared" si="35"/>
        <v>0</v>
      </c>
      <c s="72"/>
      <c s="38"/>
      <c s="38"/>
      <c s="38"/>
      <c s="36"/>
      <c s="38"/>
      <c s="38"/>
      <c s="36"/>
      <c s="37"/>
      <c s="36"/>
      <c s="38"/>
      <c s="36"/>
      <c s="36"/>
      <c s="36"/>
      <c s="38"/>
      <c s="38"/>
      <c s="38"/>
      <c s="38"/>
      <c s="38"/>
      <c s="38"/>
      <c s="15">
        <f t="shared" si="33"/>
        <v>0</v>
      </c>
      <c s="15">
        <f t="shared" si="34"/>
        <v>0</v>
      </c>
      <c r="AI487" s="83"/>
    </row>
    <row r="488" spans="6:35" ht="12" customHeight="1">
      <c r="F488" s="15">
        <f t="shared" si="32"/>
        <v>0</v>
      </c>
      <c s="71">
        <f t="shared" si="35"/>
        <v>0</v>
      </c>
      <c s="72"/>
      <c s="38"/>
      <c s="38"/>
      <c s="38"/>
      <c s="36"/>
      <c s="38"/>
      <c s="38"/>
      <c s="36"/>
      <c s="37"/>
      <c s="36"/>
      <c s="38"/>
      <c s="36"/>
      <c s="36"/>
      <c s="36"/>
      <c s="38"/>
      <c s="38"/>
      <c s="38"/>
      <c s="38"/>
      <c s="38"/>
      <c s="38"/>
      <c s="15">
        <f t="shared" si="33"/>
        <v>0</v>
      </c>
      <c s="15">
        <f t="shared" si="34"/>
        <v>0</v>
      </c>
      <c r="AI488" s="83"/>
    </row>
    <row r="489" spans="6:35" ht="12" customHeight="1">
      <c r="F489" s="15">
        <f t="shared" si="32"/>
        <v>0</v>
      </c>
      <c s="71">
        <f t="shared" si="35"/>
        <v>0</v>
      </c>
      <c s="72"/>
      <c s="38"/>
      <c s="38"/>
      <c s="38"/>
      <c s="36"/>
      <c s="38"/>
      <c s="38"/>
      <c s="36"/>
      <c s="37"/>
      <c s="36"/>
      <c s="38"/>
      <c s="36"/>
      <c s="36"/>
      <c s="36"/>
      <c s="38"/>
      <c s="38"/>
      <c s="38"/>
      <c s="38"/>
      <c s="38"/>
      <c s="38"/>
      <c s="15">
        <f t="shared" si="33"/>
        <v>0</v>
      </c>
      <c s="15">
        <f t="shared" si="34"/>
        <v>0</v>
      </c>
      <c r="AI489" s="83"/>
    </row>
    <row r="490" spans="6:35" ht="12" customHeight="1">
      <c r="F490" s="15">
        <f t="shared" si="32"/>
        <v>0</v>
      </c>
      <c s="71">
        <f t="shared" si="35"/>
        <v>0</v>
      </c>
      <c s="72"/>
      <c s="38"/>
      <c s="38"/>
      <c s="38"/>
      <c s="36"/>
      <c s="38"/>
      <c s="38"/>
      <c s="36"/>
      <c s="37"/>
      <c s="36"/>
      <c s="38"/>
      <c s="36"/>
      <c s="36"/>
      <c s="36"/>
      <c s="38"/>
      <c s="38"/>
      <c s="38"/>
      <c s="38"/>
      <c s="38"/>
      <c s="38"/>
      <c s="15">
        <f t="shared" si="33"/>
        <v>0</v>
      </c>
      <c s="15">
        <f t="shared" si="34"/>
        <v>0</v>
      </c>
      <c r="AI490" s="83"/>
    </row>
    <row r="491" spans="6:35" ht="12" customHeight="1">
      <c r="F491" s="15">
        <f t="shared" si="32"/>
        <v>0</v>
      </c>
      <c s="71">
        <f t="shared" si="35"/>
        <v>0</v>
      </c>
      <c s="72"/>
      <c s="38"/>
      <c s="38"/>
      <c s="38"/>
      <c s="36"/>
      <c s="38"/>
      <c s="38"/>
      <c s="36"/>
      <c s="37"/>
      <c s="36"/>
      <c s="38"/>
      <c s="36"/>
      <c s="36"/>
      <c s="36"/>
      <c s="38"/>
      <c s="38"/>
      <c s="38"/>
      <c s="38"/>
      <c s="38"/>
      <c s="38"/>
      <c s="15">
        <f t="shared" si="33"/>
        <v>0</v>
      </c>
      <c s="15">
        <f t="shared" si="34"/>
        <v>0</v>
      </c>
      <c r="AI491" s="83"/>
    </row>
    <row r="492" spans="6:35" ht="12" customHeight="1">
      <c r="F492" s="15">
        <f t="shared" si="32"/>
        <v>0</v>
      </c>
      <c s="71">
        <f t="shared" si="35"/>
        <v>0</v>
      </c>
      <c s="72"/>
      <c s="38"/>
      <c s="38"/>
      <c s="38"/>
      <c s="36"/>
      <c s="38"/>
      <c s="38"/>
      <c s="36"/>
      <c s="37"/>
      <c s="36"/>
      <c s="38"/>
      <c s="36"/>
      <c s="36"/>
      <c s="36"/>
      <c s="38"/>
      <c s="38"/>
      <c s="38"/>
      <c s="38"/>
      <c s="38"/>
      <c s="38"/>
      <c s="15">
        <f t="shared" si="33"/>
        <v>0</v>
      </c>
      <c s="15">
        <f t="shared" si="34"/>
        <v>0</v>
      </c>
      <c r="AI492" s="83"/>
    </row>
    <row r="493" spans="6:35" ht="12" customHeight="1">
      <c r="F493" s="15">
        <f t="shared" si="32"/>
        <v>0</v>
      </c>
      <c s="71">
        <f t="shared" si="35"/>
        <v>0</v>
      </c>
      <c s="72"/>
      <c s="38"/>
      <c s="38"/>
      <c s="38"/>
      <c s="36"/>
      <c s="38"/>
      <c s="38"/>
      <c s="36"/>
      <c s="37"/>
      <c s="36"/>
      <c s="38"/>
      <c s="36"/>
      <c s="36"/>
      <c s="36"/>
      <c s="38"/>
      <c s="38"/>
      <c s="38"/>
      <c s="38"/>
      <c s="38"/>
      <c s="38"/>
      <c s="15">
        <f t="shared" si="33"/>
        <v>0</v>
      </c>
      <c s="15">
        <f t="shared" si="34"/>
        <v>0</v>
      </c>
      <c r="AI493" s="83"/>
    </row>
    <row r="494" spans="6:35" ht="12" customHeight="1">
      <c r="F494" s="15">
        <f t="shared" si="32"/>
        <v>0</v>
      </c>
      <c s="71">
        <f t="shared" si="35"/>
        <v>0</v>
      </c>
      <c s="72"/>
      <c s="38"/>
      <c s="38"/>
      <c s="38"/>
      <c s="36"/>
      <c s="38"/>
      <c s="38"/>
      <c s="36"/>
      <c s="37"/>
      <c s="36"/>
      <c s="38"/>
      <c s="36"/>
      <c s="36"/>
      <c s="36"/>
      <c s="38"/>
      <c s="38"/>
      <c s="38"/>
      <c s="38"/>
      <c s="38"/>
      <c s="38"/>
      <c s="15">
        <f t="shared" si="33"/>
        <v>0</v>
      </c>
      <c s="15">
        <f t="shared" si="34"/>
        <v>0</v>
      </c>
      <c r="AI494" s="83"/>
    </row>
    <row r="495" spans="6:35" ht="12" customHeight="1">
      <c r="F495" s="15">
        <f t="shared" si="32"/>
        <v>0</v>
      </c>
      <c s="71">
        <f t="shared" si="35"/>
        <v>0</v>
      </c>
      <c s="72"/>
      <c s="38"/>
      <c s="38"/>
      <c s="38"/>
      <c s="36"/>
      <c s="38"/>
      <c s="38"/>
      <c s="36"/>
      <c s="37"/>
      <c s="36"/>
      <c s="38"/>
      <c s="36"/>
      <c s="36"/>
      <c s="36"/>
      <c s="38"/>
      <c s="38"/>
      <c s="38"/>
      <c s="38"/>
      <c s="38"/>
      <c s="38"/>
      <c s="15">
        <f t="shared" si="33"/>
        <v>0</v>
      </c>
      <c s="15">
        <f t="shared" si="34"/>
        <v>0</v>
      </c>
      <c r="AI495" s="83"/>
    </row>
    <row r="496" spans="6:35" ht="12" customHeight="1">
      <c r="F496" s="15">
        <f t="shared" si="32"/>
        <v>0</v>
      </c>
      <c s="71">
        <f t="shared" si="35"/>
        <v>0</v>
      </c>
      <c s="72"/>
      <c s="38"/>
      <c s="38"/>
      <c s="38"/>
      <c s="36"/>
      <c s="38"/>
      <c s="38"/>
      <c s="36"/>
      <c s="37"/>
      <c s="36"/>
      <c s="38"/>
      <c s="36"/>
      <c s="36"/>
      <c s="36"/>
      <c s="38"/>
      <c s="38"/>
      <c s="38"/>
      <c s="38"/>
      <c s="38"/>
      <c s="38"/>
      <c s="15">
        <f t="shared" si="33"/>
        <v>0</v>
      </c>
      <c s="15">
        <f t="shared" si="34"/>
        <v>0</v>
      </c>
      <c r="AI496" s="83"/>
    </row>
    <row r="497" spans="6:35" ht="12" customHeight="1">
      <c r="F497" s="15">
        <f t="shared" si="32"/>
        <v>0</v>
      </c>
      <c s="71">
        <f t="shared" si="35"/>
        <v>0</v>
      </c>
      <c s="72"/>
      <c s="38"/>
      <c s="38"/>
      <c s="38"/>
      <c s="36"/>
      <c s="38"/>
      <c s="38"/>
      <c s="36"/>
      <c s="37"/>
      <c s="36"/>
      <c s="38"/>
      <c s="36"/>
      <c s="36"/>
      <c s="36"/>
      <c s="38"/>
      <c s="38"/>
      <c s="38"/>
      <c s="38"/>
      <c s="38"/>
      <c s="38"/>
      <c s="15">
        <f t="shared" si="33"/>
        <v>0</v>
      </c>
      <c s="15">
        <f t="shared" si="34"/>
        <v>0</v>
      </c>
      <c r="AI497" s="83"/>
    </row>
    <row r="498" spans="6:35" ht="12" customHeight="1">
      <c r="F498" s="15">
        <f t="shared" si="32"/>
        <v>0</v>
      </c>
      <c s="71">
        <f t="shared" si="35"/>
        <v>0</v>
      </c>
      <c s="72"/>
      <c s="38"/>
      <c s="38"/>
      <c s="38"/>
      <c s="36"/>
      <c s="38"/>
      <c s="38"/>
      <c s="36"/>
      <c s="37"/>
      <c s="36"/>
      <c s="38"/>
      <c s="36"/>
      <c s="36"/>
      <c s="36"/>
      <c s="38"/>
      <c s="38"/>
      <c s="38"/>
      <c s="38"/>
      <c s="38"/>
      <c s="38"/>
      <c s="15">
        <f t="shared" si="33"/>
        <v>0</v>
      </c>
      <c s="15">
        <f t="shared" si="34"/>
        <v>0</v>
      </c>
      <c r="AI498" s="83"/>
    </row>
    <row r="499" spans="6:35" ht="12" customHeight="1">
      <c r="F499" s="15">
        <f t="shared" si="32"/>
        <v>0</v>
      </c>
      <c s="71">
        <f t="shared" si="35"/>
        <v>0</v>
      </c>
      <c s="72"/>
      <c s="38"/>
      <c s="38"/>
      <c s="38"/>
      <c s="36"/>
      <c s="38"/>
      <c s="38"/>
      <c s="36"/>
      <c s="37"/>
      <c s="36"/>
      <c s="38"/>
      <c s="36"/>
      <c s="36"/>
      <c s="36"/>
      <c s="38"/>
      <c s="38"/>
      <c s="38"/>
      <c s="38"/>
      <c s="38"/>
      <c s="38"/>
      <c s="15">
        <f t="shared" si="33"/>
        <v>0</v>
      </c>
      <c s="15">
        <f t="shared" si="34"/>
        <v>0</v>
      </c>
      <c r="AI499" s="83"/>
    </row>
    <row r="500" spans="6:35" ht="12" customHeight="1">
      <c r="F500" s="15">
        <f t="shared" si="32"/>
        <v>0</v>
      </c>
      <c s="71">
        <f t="shared" si="35"/>
        <v>0</v>
      </c>
      <c s="72"/>
      <c s="38"/>
      <c s="38"/>
      <c s="38"/>
      <c s="36"/>
      <c s="38"/>
      <c s="38"/>
      <c s="36"/>
      <c s="37"/>
      <c s="36"/>
      <c s="38"/>
      <c s="36"/>
      <c s="36"/>
      <c s="36"/>
      <c s="38"/>
      <c s="38"/>
      <c s="38"/>
      <c s="38"/>
      <c s="38"/>
      <c s="38"/>
      <c s="15">
        <f t="shared" si="33"/>
        <v>0</v>
      </c>
      <c s="15">
        <f t="shared" si="34"/>
        <v>0</v>
      </c>
      <c r="AI500" s="83"/>
    </row>
    <row r="501" spans="6:35" ht="12" customHeight="1">
      <c r="F501" s="15">
        <f t="shared" si="32"/>
        <v>0</v>
      </c>
      <c s="71">
        <f t="shared" si="35"/>
        <v>0</v>
      </c>
      <c s="72"/>
      <c s="38"/>
      <c s="38"/>
      <c s="38"/>
      <c s="36"/>
      <c s="38"/>
      <c s="38"/>
      <c s="36"/>
      <c s="37"/>
      <c s="36"/>
      <c s="38"/>
      <c s="36"/>
      <c s="36"/>
      <c s="36"/>
      <c s="38"/>
      <c s="38"/>
      <c s="38"/>
      <c s="38"/>
      <c s="38"/>
      <c s="38"/>
      <c s="15">
        <f t="shared" si="33"/>
        <v>0</v>
      </c>
      <c s="15">
        <f t="shared" si="34"/>
        <v>0</v>
      </c>
      <c r="AI501" s="83"/>
    </row>
    <row r="502" spans="6:35" ht="12" customHeight="1">
      <c r="F502" s="15">
        <f t="shared" si="32"/>
        <v>0</v>
      </c>
      <c s="71">
        <f t="shared" si="35"/>
        <v>0</v>
      </c>
      <c s="72"/>
      <c s="38"/>
      <c s="38"/>
      <c s="38"/>
      <c s="36"/>
      <c s="38"/>
      <c s="38"/>
      <c s="36"/>
      <c s="37"/>
      <c s="36"/>
      <c s="38"/>
      <c s="36"/>
      <c s="36"/>
      <c s="36"/>
      <c s="38"/>
      <c s="38"/>
      <c s="38"/>
      <c s="38"/>
      <c s="38"/>
      <c s="38"/>
      <c s="15">
        <f t="shared" si="33"/>
        <v>0</v>
      </c>
      <c s="15">
        <f t="shared" si="34"/>
        <v>0</v>
      </c>
      <c r="AI502" s="83"/>
    </row>
    <row r="503" spans="6:35" ht="12" customHeight="1">
      <c r="F503" s="15">
        <f t="shared" si="32"/>
        <v>0</v>
      </c>
      <c s="71">
        <f t="shared" si="35"/>
        <v>0</v>
      </c>
      <c s="72"/>
      <c s="38"/>
      <c s="38"/>
      <c s="38"/>
      <c s="36"/>
      <c s="38"/>
      <c s="38"/>
      <c s="36"/>
      <c s="37"/>
      <c s="36"/>
      <c s="38"/>
      <c s="36"/>
      <c s="36"/>
      <c s="36"/>
      <c s="38"/>
      <c s="38"/>
      <c s="38"/>
      <c s="38"/>
      <c s="38"/>
      <c s="38"/>
      <c s="15">
        <f t="shared" si="33"/>
        <v>0</v>
      </c>
      <c s="15">
        <f t="shared" si="34"/>
        <v>0</v>
      </c>
      <c r="AI503" s="83"/>
    </row>
    <row r="504" spans="6:35" ht="12" customHeight="1">
      <c r="F504" s="15">
        <f t="shared" si="32"/>
        <v>0</v>
      </c>
      <c s="71">
        <f t="shared" si="35"/>
        <v>0</v>
      </c>
      <c s="72"/>
      <c s="38"/>
      <c s="38"/>
      <c s="38"/>
      <c s="36"/>
      <c s="38"/>
      <c s="38"/>
      <c s="36"/>
      <c s="37"/>
      <c s="36"/>
      <c s="38"/>
      <c s="36"/>
      <c s="36"/>
      <c s="36"/>
      <c s="38"/>
      <c s="38"/>
      <c s="38"/>
      <c s="38"/>
      <c s="38"/>
      <c s="38"/>
      <c s="15">
        <f t="shared" si="33"/>
        <v>0</v>
      </c>
      <c s="15">
        <f t="shared" si="34"/>
        <v>0</v>
      </c>
      <c r="AI504" s="83"/>
    </row>
    <row r="505" spans="6:35" ht="12" customHeight="1">
      <c r="F505" s="15">
        <f t="shared" si="32"/>
        <v>0</v>
      </c>
      <c s="71">
        <f t="shared" si="35"/>
        <v>0</v>
      </c>
      <c s="72"/>
      <c s="38"/>
      <c s="38"/>
      <c s="38"/>
      <c s="36"/>
      <c s="38"/>
      <c s="38"/>
      <c s="36"/>
      <c s="37"/>
      <c s="36"/>
      <c s="38"/>
      <c s="36"/>
      <c s="36"/>
      <c s="36"/>
      <c s="38"/>
      <c s="38"/>
      <c s="38"/>
      <c s="38"/>
      <c s="38"/>
      <c s="38"/>
      <c s="15">
        <f t="shared" si="33"/>
        <v>0</v>
      </c>
      <c s="15">
        <f t="shared" si="34"/>
        <v>0</v>
      </c>
      <c r="AI505" s="83"/>
    </row>
    <row r="506" spans="6:35" ht="12" customHeight="1">
      <c r="F506" s="15">
        <f t="shared" si="32"/>
        <v>0</v>
      </c>
      <c s="71">
        <f t="shared" si="35"/>
        <v>0</v>
      </c>
      <c s="72"/>
      <c s="38"/>
      <c s="38"/>
      <c s="38"/>
      <c s="36"/>
      <c s="38"/>
      <c s="38"/>
      <c s="36"/>
      <c s="37"/>
      <c s="36"/>
      <c s="38"/>
      <c s="36"/>
      <c s="36"/>
      <c s="36"/>
      <c s="38"/>
      <c s="38"/>
      <c s="38"/>
      <c s="38"/>
      <c s="38"/>
      <c s="38"/>
      <c s="15">
        <f t="shared" si="33"/>
        <v>0</v>
      </c>
      <c s="15">
        <f t="shared" si="34"/>
        <v>0</v>
      </c>
      <c r="AI506" s="83"/>
    </row>
    <row r="507" spans="6:35" ht="12" customHeight="1">
      <c r="F507" s="15">
        <f t="shared" si="32"/>
        <v>0</v>
      </c>
      <c s="71">
        <f t="shared" si="35"/>
        <v>0</v>
      </c>
      <c s="72"/>
      <c s="38"/>
      <c s="38"/>
      <c s="38"/>
      <c s="36"/>
      <c s="38"/>
      <c s="38"/>
      <c s="36"/>
      <c s="37"/>
      <c s="36"/>
      <c s="38"/>
      <c s="36"/>
      <c s="36"/>
      <c s="36"/>
      <c s="38"/>
      <c s="38"/>
      <c s="38"/>
      <c s="38"/>
      <c s="38"/>
      <c s="38"/>
      <c s="15">
        <f t="shared" si="33"/>
        <v>0</v>
      </c>
      <c s="15">
        <f t="shared" si="34"/>
        <v>0</v>
      </c>
      <c r="AI507" s="83"/>
    </row>
    <row r="508" spans="6:35" ht="12" customHeight="1">
      <c r="F508" s="15">
        <f t="shared" si="32"/>
        <v>0</v>
      </c>
      <c s="71">
        <f t="shared" si="35"/>
        <v>0</v>
      </c>
      <c s="72"/>
      <c s="38"/>
      <c s="38"/>
      <c s="38"/>
      <c s="36"/>
      <c s="38"/>
      <c s="38"/>
      <c s="36"/>
      <c s="37"/>
      <c s="36"/>
      <c s="38"/>
      <c s="36"/>
      <c s="36"/>
      <c s="36"/>
      <c s="38"/>
      <c s="38"/>
      <c s="38"/>
      <c s="38"/>
      <c s="38"/>
      <c s="38"/>
      <c s="15">
        <f t="shared" si="33"/>
        <v>0</v>
      </c>
      <c s="15">
        <f t="shared" si="34"/>
        <v>0</v>
      </c>
      <c r="AI508" s="83"/>
    </row>
    <row r="509" spans="6:35" ht="12" customHeight="1">
      <c r="F509" s="15">
        <f t="shared" si="32"/>
        <v>0</v>
      </c>
      <c s="71">
        <f t="shared" si="35"/>
        <v>0</v>
      </c>
      <c s="72"/>
      <c s="38"/>
      <c s="38"/>
      <c s="38"/>
      <c s="36"/>
      <c s="38"/>
      <c s="38"/>
      <c s="36"/>
      <c s="37"/>
      <c s="36"/>
      <c s="38"/>
      <c s="36"/>
      <c s="36"/>
      <c s="36"/>
      <c s="38"/>
      <c s="38"/>
      <c s="38"/>
      <c s="38"/>
      <c s="38"/>
      <c s="38"/>
      <c s="15">
        <f t="shared" si="33"/>
        <v>0</v>
      </c>
      <c s="15">
        <f t="shared" si="34"/>
        <v>0</v>
      </c>
      <c r="AI509" s="83"/>
    </row>
    <row r="510" spans="6:35" ht="12" customHeight="1">
      <c r="F510" s="15">
        <f t="shared" si="32"/>
        <v>0</v>
      </c>
      <c s="71">
        <f t="shared" si="35"/>
        <v>0</v>
      </c>
      <c s="72"/>
      <c s="38"/>
      <c s="38"/>
      <c s="38"/>
      <c s="36"/>
      <c s="38"/>
      <c s="38"/>
      <c s="36"/>
      <c s="37"/>
      <c s="36"/>
      <c s="38"/>
      <c s="36"/>
      <c s="36"/>
      <c s="36"/>
      <c s="38"/>
      <c s="38"/>
      <c s="38"/>
      <c s="38"/>
      <c s="38"/>
      <c s="38"/>
      <c s="15">
        <f t="shared" si="33"/>
        <v>0</v>
      </c>
      <c s="15">
        <f t="shared" si="34"/>
        <v>0</v>
      </c>
      <c r="AI510" s="83"/>
    </row>
    <row r="511" spans="6:35" ht="12" customHeight="1">
      <c r="F511" s="15">
        <f t="shared" si="32"/>
        <v>0</v>
      </c>
      <c s="71">
        <f t="shared" si="35"/>
        <v>0</v>
      </c>
      <c s="72"/>
      <c s="38"/>
      <c s="38"/>
      <c s="38"/>
      <c s="36"/>
      <c s="38"/>
      <c s="38"/>
      <c s="36"/>
      <c s="37"/>
      <c s="36"/>
      <c s="38"/>
      <c s="36"/>
      <c s="36"/>
      <c s="36"/>
      <c s="38"/>
      <c s="38"/>
      <c s="38"/>
      <c s="38"/>
      <c s="38"/>
      <c s="38"/>
      <c s="15">
        <f t="shared" si="33"/>
        <v>0</v>
      </c>
      <c s="15">
        <f t="shared" si="34"/>
        <v>0</v>
      </c>
      <c r="AI511" s="83"/>
    </row>
    <row r="512" spans="6:35" ht="12" customHeight="1">
      <c r="F512" s="15">
        <f t="shared" si="32"/>
        <v>0</v>
      </c>
      <c s="71">
        <f t="shared" si="35"/>
        <v>0</v>
      </c>
      <c s="72"/>
      <c s="38"/>
      <c s="38"/>
      <c s="38"/>
      <c s="36"/>
      <c s="38"/>
      <c s="38"/>
      <c s="36"/>
      <c s="37"/>
      <c s="36"/>
      <c s="38"/>
      <c s="36"/>
      <c s="36"/>
      <c s="36"/>
      <c s="38"/>
      <c s="38"/>
      <c s="38"/>
      <c s="38"/>
      <c s="38"/>
      <c s="38"/>
      <c s="15">
        <f t="shared" si="33"/>
        <v>0</v>
      </c>
      <c s="15">
        <f t="shared" si="34"/>
        <v>0</v>
      </c>
      <c r="AI512" s="83"/>
    </row>
    <row r="513" spans="6:35" ht="12" customHeight="1">
      <c r="F513" s="15">
        <f t="shared" si="32"/>
        <v>0</v>
      </c>
      <c s="71">
        <f t="shared" si="35"/>
        <v>0</v>
      </c>
      <c s="72"/>
      <c s="38"/>
      <c s="38"/>
      <c s="38"/>
      <c s="36"/>
      <c s="38"/>
      <c s="38"/>
      <c s="36"/>
      <c s="37"/>
      <c s="36"/>
      <c s="38"/>
      <c s="36"/>
      <c s="36"/>
      <c s="36"/>
      <c s="38"/>
      <c s="38"/>
      <c s="38"/>
      <c s="38"/>
      <c s="38"/>
      <c s="38"/>
      <c s="15">
        <f t="shared" si="33"/>
        <v>0</v>
      </c>
      <c s="15">
        <f t="shared" si="34"/>
        <v>0</v>
      </c>
      <c r="AI513" s="83"/>
    </row>
    <row r="514" spans="6:35" ht="12" customHeight="1">
      <c r="F514" s="15">
        <f t="shared" si="32"/>
        <v>0</v>
      </c>
      <c s="71">
        <f t="shared" si="35"/>
        <v>0</v>
      </c>
      <c s="72"/>
      <c s="38"/>
      <c s="38"/>
      <c s="38"/>
      <c s="36"/>
      <c s="38"/>
      <c s="38"/>
      <c s="36"/>
      <c s="37"/>
      <c s="36"/>
      <c s="38"/>
      <c s="36"/>
      <c s="36"/>
      <c s="36"/>
      <c s="38"/>
      <c s="38"/>
      <c s="38"/>
      <c s="38"/>
      <c s="38"/>
      <c s="38"/>
      <c s="15">
        <f t="shared" si="33"/>
        <v>0</v>
      </c>
      <c s="15">
        <f t="shared" si="34"/>
        <v>0</v>
      </c>
      <c r="AI514" s="83"/>
    </row>
    <row r="515" spans="6:35" ht="12" customHeight="1">
      <c r="F515" s="15">
        <f t="shared" si="32"/>
        <v>0</v>
      </c>
      <c s="71">
        <f t="shared" si="35"/>
        <v>0</v>
      </c>
      <c s="72"/>
      <c s="38"/>
      <c s="38"/>
      <c s="38"/>
      <c s="36"/>
      <c s="38"/>
      <c s="38"/>
      <c s="36"/>
      <c s="37"/>
      <c s="36"/>
      <c s="38"/>
      <c s="36"/>
      <c s="36"/>
      <c s="36"/>
      <c s="38"/>
      <c s="38"/>
      <c s="38"/>
      <c s="38"/>
      <c s="38"/>
      <c s="38"/>
      <c s="15">
        <f t="shared" si="33"/>
        <v>0</v>
      </c>
      <c s="15">
        <f t="shared" si="34"/>
        <v>0</v>
      </c>
      <c r="AI515" s="83"/>
    </row>
    <row r="516" spans="6:35" ht="12" customHeight="1">
      <c r="F516" s="15">
        <f t="shared" si="32"/>
        <v>0</v>
      </c>
      <c s="71">
        <f t="shared" si="35"/>
        <v>0</v>
      </c>
      <c s="72"/>
      <c s="38"/>
      <c s="38"/>
      <c s="38"/>
      <c s="36"/>
      <c s="38"/>
      <c s="38"/>
      <c s="36"/>
      <c s="37"/>
      <c s="36"/>
      <c s="38"/>
      <c s="36"/>
      <c s="36"/>
      <c s="36"/>
      <c s="38"/>
      <c s="38"/>
      <c s="38"/>
      <c s="38"/>
      <c s="38"/>
      <c s="38"/>
      <c s="15">
        <f t="shared" si="33"/>
        <v>0</v>
      </c>
      <c s="15">
        <f t="shared" si="34"/>
        <v>0</v>
      </c>
      <c r="AI516" s="83"/>
    </row>
    <row r="517" spans="6:35" ht="12" customHeight="1">
      <c r="F517" s="15">
        <f t="shared" si="32"/>
        <v>0</v>
      </c>
      <c s="71">
        <f t="shared" si="35"/>
        <v>0</v>
      </c>
      <c s="72"/>
      <c s="38"/>
      <c s="38"/>
      <c s="38"/>
      <c s="36"/>
      <c s="38"/>
      <c s="38"/>
      <c s="36"/>
      <c s="37"/>
      <c s="36"/>
      <c s="38"/>
      <c s="36"/>
      <c s="36"/>
      <c s="36"/>
      <c s="38"/>
      <c s="38"/>
      <c s="38"/>
      <c s="38"/>
      <c s="38"/>
      <c s="38"/>
      <c s="15">
        <f t="shared" si="33"/>
        <v>0</v>
      </c>
      <c s="15">
        <f t="shared" si="34"/>
        <v>0</v>
      </c>
      <c r="AI517" s="83"/>
    </row>
    <row r="518" spans="6:35" ht="12" customHeight="1">
      <c r="F518" s="15">
        <f t="shared" si="32"/>
        <v>0</v>
      </c>
      <c s="71">
        <f t="shared" si="35"/>
        <v>0</v>
      </c>
      <c s="72"/>
      <c s="38"/>
      <c s="38"/>
      <c s="38"/>
      <c s="36"/>
      <c s="38"/>
      <c s="38"/>
      <c s="36"/>
      <c s="37"/>
      <c s="36"/>
      <c s="38"/>
      <c s="36"/>
      <c s="36"/>
      <c s="36"/>
      <c s="38"/>
      <c s="38"/>
      <c s="38"/>
      <c s="38"/>
      <c s="38"/>
      <c s="38"/>
      <c s="15">
        <f t="shared" si="33"/>
        <v>0</v>
      </c>
      <c s="15">
        <f t="shared" si="34"/>
        <v>0</v>
      </c>
      <c r="AI518" s="83"/>
    </row>
    <row r="519" spans="6:35" ht="12" customHeight="1">
      <c r="F519" s="15">
        <f t="shared" si="32"/>
        <v>0</v>
      </c>
      <c s="71">
        <f t="shared" si="35"/>
        <v>0</v>
      </c>
      <c s="72"/>
      <c s="38"/>
      <c s="38"/>
      <c s="38"/>
      <c s="36"/>
      <c s="38"/>
      <c s="38"/>
      <c s="36"/>
      <c s="37"/>
      <c s="36"/>
      <c s="38"/>
      <c s="36"/>
      <c s="36"/>
      <c s="36"/>
      <c s="38"/>
      <c s="38"/>
      <c s="38"/>
      <c s="38"/>
      <c s="38"/>
      <c s="38"/>
      <c s="15">
        <f t="shared" si="33"/>
        <v>0</v>
      </c>
      <c s="15">
        <f t="shared" si="34"/>
        <v>0</v>
      </c>
      <c r="AI519" s="83"/>
    </row>
    <row r="520" spans="6:35" ht="12" customHeight="1">
      <c r="F520" s="15">
        <f t="shared" si="32"/>
        <v>0</v>
      </c>
      <c s="71">
        <f t="shared" si="35"/>
        <v>0</v>
      </c>
      <c s="72"/>
      <c s="38"/>
      <c s="38"/>
      <c s="38"/>
      <c s="36"/>
      <c s="38"/>
      <c s="38"/>
      <c s="36"/>
      <c s="37"/>
      <c s="36"/>
      <c s="38"/>
      <c s="36"/>
      <c s="36"/>
      <c s="36"/>
      <c s="38"/>
      <c s="38"/>
      <c s="38"/>
      <c s="38"/>
      <c s="38"/>
      <c s="38"/>
      <c s="15">
        <f t="shared" si="33"/>
        <v>0</v>
      </c>
      <c s="15">
        <f t="shared" si="34"/>
        <v>0</v>
      </c>
      <c r="AI520" s="83"/>
    </row>
    <row r="521" spans="6:35" ht="12" customHeight="1">
      <c r="F521" s="15">
        <f t="shared" si="32"/>
        <v>0</v>
      </c>
      <c s="71">
        <f t="shared" si="35"/>
        <v>0</v>
      </c>
      <c s="72"/>
      <c s="38"/>
      <c s="38"/>
      <c s="38"/>
      <c s="36"/>
      <c s="38"/>
      <c s="38"/>
      <c s="36"/>
      <c s="37"/>
      <c s="36"/>
      <c s="38"/>
      <c s="36"/>
      <c s="36"/>
      <c s="36"/>
      <c s="38"/>
      <c s="38"/>
      <c s="38"/>
      <c s="38"/>
      <c s="38"/>
      <c s="38"/>
      <c s="15">
        <f t="shared" si="33"/>
        <v>0</v>
      </c>
      <c s="15">
        <f t="shared" si="34"/>
        <v>0</v>
      </c>
      <c r="AI521" s="83"/>
    </row>
    <row r="522" spans="6:35" ht="12" customHeight="1">
      <c r="F522" s="15">
        <f t="shared" si="32"/>
        <v>0</v>
      </c>
      <c s="71">
        <f t="shared" si="35"/>
        <v>0</v>
      </c>
      <c s="72"/>
      <c s="38"/>
      <c s="38"/>
      <c s="38"/>
      <c s="36"/>
      <c s="38"/>
      <c s="38"/>
      <c s="36"/>
      <c s="37"/>
      <c s="36"/>
      <c s="38"/>
      <c s="36"/>
      <c s="36"/>
      <c s="36"/>
      <c s="38"/>
      <c s="38"/>
      <c s="38"/>
      <c s="38"/>
      <c s="38"/>
      <c s="38"/>
      <c s="15">
        <f t="shared" si="33"/>
        <v>0</v>
      </c>
      <c s="15">
        <f t="shared" si="34"/>
        <v>0</v>
      </c>
      <c r="AI522" s="83"/>
    </row>
    <row r="523" spans="6:35" ht="12" customHeight="1">
      <c r="F523" s="15">
        <f t="shared" si="36" ref="F523:F586">IFERROR(IF($D$13=1,(IF(G523&gt;=1,(IF(H523&gt;=$D$11,(IF(H523&lt;=$D$12,G523,0)),0)),0)),0),0)</f>
        <v>0</v>
      </c>
      <c s="71">
        <f t="shared" si="35"/>
        <v>0</v>
      </c>
      <c s="72"/>
      <c s="38"/>
      <c s="38"/>
      <c s="38"/>
      <c s="36"/>
      <c s="38"/>
      <c s="38"/>
      <c s="36"/>
      <c s="37"/>
      <c s="36"/>
      <c s="38"/>
      <c s="36"/>
      <c s="36"/>
      <c s="36"/>
      <c s="38"/>
      <c s="38"/>
      <c s="38"/>
      <c s="38"/>
      <c s="38"/>
      <c s="38"/>
      <c s="15">
        <f t="shared" si="37" ref="AB523:AB586">IFERROR(IF(G523&gt;=1,(IF(LEN(R523)&gt;=3,VLOOKUP(R523,$A$1:$B$3,2,0),0)),0),0)</f>
        <v>0</v>
      </c>
      <c s="15">
        <f t="shared" si="38" ref="AC523:AC586">IFERROR(IF(G523&gt;=1,(IF(LEN(S523)&gt;=3,VLOOKUP(S523,$A$5:$B$6,2,0),0)),0),0)</f>
        <v>0</v>
      </c>
      <c r="AI523" s="83"/>
    </row>
    <row r="524" spans="6:35" ht="12" customHeight="1">
      <c r="F524" s="15">
        <f t="shared" si="36"/>
        <v>0</v>
      </c>
      <c s="71">
        <f t="shared" si="39" ref="G524:G587">IFERROR(IF(H524&gt;=2000,(IF(LEN(J524)&gt;=2,(IF(LEN(K524)&gt;=2,G523+1,0)),0)),0),0)</f>
        <v>0</v>
      </c>
      <c s="72"/>
      <c s="38"/>
      <c s="38"/>
      <c s="38"/>
      <c s="36"/>
      <c s="38"/>
      <c s="38"/>
      <c s="36"/>
      <c s="37"/>
      <c s="36"/>
      <c s="38"/>
      <c s="36"/>
      <c s="36"/>
      <c s="36"/>
      <c s="38"/>
      <c s="38"/>
      <c s="38"/>
      <c s="38"/>
      <c s="38"/>
      <c s="38"/>
      <c s="15">
        <f t="shared" si="37"/>
        <v>0</v>
      </c>
      <c s="15">
        <f t="shared" si="38"/>
        <v>0</v>
      </c>
      <c r="AI524" s="83"/>
    </row>
    <row r="525" spans="6:35" ht="12" customHeight="1">
      <c r="F525" s="15">
        <f t="shared" si="36"/>
        <v>0</v>
      </c>
      <c s="71">
        <f t="shared" si="39"/>
        <v>0</v>
      </c>
      <c s="72"/>
      <c s="38"/>
      <c s="38"/>
      <c s="38"/>
      <c s="36"/>
      <c s="38"/>
      <c s="38"/>
      <c s="36"/>
      <c s="37"/>
      <c s="36"/>
      <c s="38"/>
      <c s="36"/>
      <c s="36"/>
      <c s="36"/>
      <c s="38"/>
      <c s="38"/>
      <c s="38"/>
      <c s="38"/>
      <c s="38"/>
      <c s="38"/>
      <c s="15">
        <f t="shared" si="37"/>
        <v>0</v>
      </c>
      <c s="15">
        <f t="shared" si="38"/>
        <v>0</v>
      </c>
      <c r="AI525" s="83"/>
    </row>
    <row r="526" spans="6:35" ht="12" customHeight="1">
      <c r="F526" s="15">
        <f t="shared" si="36"/>
        <v>0</v>
      </c>
      <c s="71">
        <f t="shared" si="39"/>
        <v>0</v>
      </c>
      <c s="72"/>
      <c s="38"/>
      <c s="38"/>
      <c s="38"/>
      <c s="36"/>
      <c s="38"/>
      <c s="38"/>
      <c s="36"/>
      <c s="37"/>
      <c s="36"/>
      <c s="38"/>
      <c s="36"/>
      <c s="36"/>
      <c s="36"/>
      <c s="38"/>
      <c s="38"/>
      <c s="38"/>
      <c s="38"/>
      <c s="38"/>
      <c s="38"/>
      <c s="15">
        <f t="shared" si="37"/>
        <v>0</v>
      </c>
      <c s="15">
        <f t="shared" si="38"/>
        <v>0</v>
      </c>
      <c r="AI526" s="83"/>
    </row>
    <row r="527" spans="6:35" ht="12" customHeight="1">
      <c r="F527" s="15">
        <f t="shared" si="36"/>
        <v>0</v>
      </c>
      <c s="71">
        <f t="shared" si="39"/>
        <v>0</v>
      </c>
      <c s="72"/>
      <c s="38"/>
      <c s="38"/>
      <c s="38"/>
      <c s="36"/>
      <c s="38"/>
      <c s="38"/>
      <c s="36"/>
      <c s="37"/>
      <c s="36"/>
      <c s="38"/>
      <c s="36"/>
      <c s="36"/>
      <c s="36"/>
      <c s="38"/>
      <c s="38"/>
      <c s="38"/>
      <c s="38"/>
      <c s="38"/>
      <c s="38"/>
      <c s="15">
        <f t="shared" si="37"/>
        <v>0</v>
      </c>
      <c s="15">
        <f t="shared" si="38"/>
        <v>0</v>
      </c>
      <c r="AI527" s="83"/>
    </row>
    <row r="528" spans="6:35" ht="12" customHeight="1">
      <c r="F528" s="15">
        <f t="shared" si="36"/>
        <v>0</v>
      </c>
      <c s="71">
        <f t="shared" si="39"/>
        <v>0</v>
      </c>
      <c s="72"/>
      <c s="38"/>
      <c s="38"/>
      <c s="38"/>
      <c s="36"/>
      <c s="38"/>
      <c s="38"/>
      <c s="36"/>
      <c s="37"/>
      <c s="36"/>
      <c s="38"/>
      <c s="36"/>
      <c s="36"/>
      <c s="36"/>
      <c s="38"/>
      <c s="38"/>
      <c s="38"/>
      <c s="38"/>
      <c s="38"/>
      <c s="38"/>
      <c s="15">
        <f t="shared" si="37"/>
        <v>0</v>
      </c>
      <c s="15">
        <f t="shared" si="38"/>
        <v>0</v>
      </c>
      <c r="AI528" s="83"/>
    </row>
    <row r="529" spans="6:35" ht="12" customHeight="1">
      <c r="F529" s="15">
        <f t="shared" si="36"/>
        <v>0</v>
      </c>
      <c s="71">
        <f t="shared" si="39"/>
        <v>0</v>
      </c>
      <c s="72"/>
      <c s="38"/>
      <c s="38"/>
      <c s="38"/>
      <c s="36"/>
      <c s="38"/>
      <c s="38"/>
      <c s="36"/>
      <c s="37"/>
      <c s="36"/>
      <c s="38"/>
      <c s="36"/>
      <c s="36"/>
      <c s="36"/>
      <c s="38"/>
      <c s="38"/>
      <c s="38"/>
      <c s="38"/>
      <c s="38"/>
      <c s="38"/>
      <c s="15">
        <f t="shared" si="37"/>
        <v>0</v>
      </c>
      <c s="15">
        <f t="shared" si="38"/>
        <v>0</v>
      </c>
      <c r="AI529" s="83"/>
    </row>
    <row r="530" spans="6:35" ht="12" customHeight="1">
      <c r="F530" s="15">
        <f t="shared" si="36"/>
        <v>0</v>
      </c>
      <c s="71">
        <f t="shared" si="39"/>
        <v>0</v>
      </c>
      <c s="72"/>
      <c s="38"/>
      <c s="38"/>
      <c s="38"/>
      <c s="36"/>
      <c s="38"/>
      <c s="38"/>
      <c s="36"/>
      <c s="37"/>
      <c s="36"/>
      <c s="38"/>
      <c s="36"/>
      <c s="36"/>
      <c s="36"/>
      <c s="38"/>
      <c s="38"/>
      <c s="38"/>
      <c s="38"/>
      <c s="38"/>
      <c s="38"/>
      <c s="15">
        <f t="shared" si="37"/>
        <v>0</v>
      </c>
      <c s="15">
        <f t="shared" si="38"/>
        <v>0</v>
      </c>
      <c r="AI530" s="83"/>
    </row>
    <row r="531" spans="6:35" ht="12" customHeight="1">
      <c r="F531" s="15">
        <f t="shared" si="36"/>
        <v>0</v>
      </c>
      <c s="71">
        <f t="shared" si="39"/>
        <v>0</v>
      </c>
      <c s="72"/>
      <c s="38"/>
      <c s="38"/>
      <c s="38"/>
      <c s="36"/>
      <c s="38"/>
      <c s="38"/>
      <c s="36"/>
      <c s="37"/>
      <c s="36"/>
      <c s="38"/>
      <c s="36"/>
      <c s="36"/>
      <c s="36"/>
      <c s="38"/>
      <c s="38"/>
      <c s="38"/>
      <c s="38"/>
      <c s="38"/>
      <c s="38"/>
      <c s="15">
        <f t="shared" si="37"/>
        <v>0</v>
      </c>
      <c s="15">
        <f t="shared" si="38"/>
        <v>0</v>
      </c>
      <c r="AI531" s="83"/>
    </row>
    <row r="532" spans="6:35" ht="12" customHeight="1">
      <c r="F532" s="15">
        <f t="shared" si="36"/>
        <v>0</v>
      </c>
      <c s="71">
        <f t="shared" si="39"/>
        <v>0</v>
      </c>
      <c s="72"/>
      <c s="38"/>
      <c s="38"/>
      <c s="38"/>
      <c s="36"/>
      <c s="38"/>
      <c s="38"/>
      <c s="36"/>
      <c s="37"/>
      <c s="36"/>
      <c s="38"/>
      <c s="36"/>
      <c s="36"/>
      <c s="36"/>
      <c s="38"/>
      <c s="38"/>
      <c s="38"/>
      <c s="38"/>
      <c s="38"/>
      <c s="38"/>
      <c s="15">
        <f t="shared" si="37"/>
        <v>0</v>
      </c>
      <c s="15">
        <f t="shared" si="38"/>
        <v>0</v>
      </c>
      <c r="AI532" s="83"/>
    </row>
    <row r="533" spans="6:35" ht="12" customHeight="1">
      <c r="F533" s="15">
        <f t="shared" si="36"/>
        <v>0</v>
      </c>
      <c s="71">
        <f t="shared" si="39"/>
        <v>0</v>
      </c>
      <c s="72"/>
      <c s="38"/>
      <c s="38"/>
      <c s="38"/>
      <c s="36"/>
      <c s="38"/>
      <c s="38"/>
      <c s="36"/>
      <c s="37"/>
      <c s="36"/>
      <c s="38"/>
      <c s="36"/>
      <c s="36"/>
      <c s="36"/>
      <c s="38"/>
      <c s="38"/>
      <c s="38"/>
      <c s="38"/>
      <c s="38"/>
      <c s="38"/>
      <c s="15">
        <f t="shared" si="37"/>
        <v>0</v>
      </c>
      <c s="15">
        <f t="shared" si="38"/>
        <v>0</v>
      </c>
      <c r="AI533" s="83"/>
    </row>
    <row r="534" spans="6:35" ht="12" customHeight="1">
      <c r="F534" s="15">
        <f t="shared" si="36"/>
        <v>0</v>
      </c>
      <c s="71">
        <f t="shared" si="39"/>
        <v>0</v>
      </c>
      <c s="72"/>
      <c s="38"/>
      <c s="38"/>
      <c s="38"/>
      <c s="36"/>
      <c s="38"/>
      <c s="38"/>
      <c s="36"/>
      <c s="37"/>
      <c s="36"/>
      <c s="38"/>
      <c s="36"/>
      <c s="36"/>
      <c s="36"/>
      <c s="38"/>
      <c s="38"/>
      <c s="38"/>
      <c s="38"/>
      <c s="38"/>
      <c s="38"/>
      <c s="15">
        <f t="shared" si="37"/>
        <v>0</v>
      </c>
      <c s="15">
        <f t="shared" si="38"/>
        <v>0</v>
      </c>
      <c r="AI534" s="83"/>
    </row>
    <row r="535" spans="6:35" ht="12" customHeight="1">
      <c r="F535" s="15">
        <f t="shared" si="36"/>
        <v>0</v>
      </c>
      <c s="71">
        <f t="shared" si="39"/>
        <v>0</v>
      </c>
      <c s="72"/>
      <c s="38"/>
      <c s="38"/>
      <c s="38"/>
      <c s="36"/>
      <c s="38"/>
      <c s="38"/>
      <c s="36"/>
      <c s="37"/>
      <c s="36"/>
      <c s="38"/>
      <c s="36"/>
      <c s="36"/>
      <c s="36"/>
      <c s="38"/>
      <c s="38"/>
      <c s="38"/>
      <c s="38"/>
      <c s="38"/>
      <c s="38"/>
      <c s="15">
        <f t="shared" si="37"/>
        <v>0</v>
      </c>
      <c s="15">
        <f t="shared" si="38"/>
        <v>0</v>
      </c>
      <c r="AI535" s="83"/>
    </row>
    <row r="536" spans="6:35" ht="12" customHeight="1">
      <c r="F536" s="15">
        <f t="shared" si="36"/>
        <v>0</v>
      </c>
      <c s="71">
        <f t="shared" si="39"/>
        <v>0</v>
      </c>
      <c s="72"/>
      <c s="38"/>
      <c s="38"/>
      <c s="38"/>
      <c s="36"/>
      <c s="38"/>
      <c s="38"/>
      <c s="36"/>
      <c s="37"/>
      <c s="36"/>
      <c s="38"/>
      <c s="36"/>
      <c s="36"/>
      <c s="36"/>
      <c s="38"/>
      <c s="38"/>
      <c s="38"/>
      <c s="38"/>
      <c s="38"/>
      <c s="38"/>
      <c s="15">
        <f t="shared" si="37"/>
        <v>0</v>
      </c>
      <c s="15">
        <f t="shared" si="38"/>
        <v>0</v>
      </c>
      <c r="AI536" s="83"/>
    </row>
    <row r="537" spans="6:35" ht="12" customHeight="1">
      <c r="F537" s="15">
        <f t="shared" si="36"/>
        <v>0</v>
      </c>
      <c s="71">
        <f t="shared" si="39"/>
        <v>0</v>
      </c>
      <c s="72"/>
      <c s="38"/>
      <c s="38"/>
      <c s="38"/>
      <c s="36"/>
      <c s="38"/>
      <c s="38"/>
      <c s="36"/>
      <c s="37"/>
      <c s="36"/>
      <c s="38"/>
      <c s="36"/>
      <c s="36"/>
      <c s="36"/>
      <c s="38"/>
      <c s="38"/>
      <c s="38"/>
      <c s="38"/>
      <c s="38"/>
      <c s="38"/>
      <c s="15">
        <f t="shared" si="37"/>
        <v>0</v>
      </c>
      <c s="15">
        <f t="shared" si="38"/>
        <v>0</v>
      </c>
      <c r="AI537" s="83"/>
    </row>
    <row r="538" spans="6:35" ht="12" customHeight="1">
      <c r="F538" s="15">
        <f t="shared" si="36"/>
        <v>0</v>
      </c>
      <c s="71">
        <f t="shared" si="39"/>
        <v>0</v>
      </c>
      <c s="72"/>
      <c s="38"/>
      <c s="38"/>
      <c s="38"/>
      <c s="36"/>
      <c s="38"/>
      <c s="38"/>
      <c s="36"/>
      <c s="37"/>
      <c s="36"/>
      <c s="38"/>
      <c s="36"/>
      <c s="36"/>
      <c s="36"/>
      <c s="38"/>
      <c s="38"/>
      <c s="38"/>
      <c s="38"/>
      <c s="38"/>
      <c s="38"/>
      <c s="15">
        <f t="shared" si="37"/>
        <v>0</v>
      </c>
      <c s="15">
        <f t="shared" si="38"/>
        <v>0</v>
      </c>
      <c r="AI538" s="83"/>
    </row>
    <row r="539" spans="6:35" ht="12" customHeight="1">
      <c r="F539" s="15">
        <f t="shared" si="36"/>
        <v>0</v>
      </c>
      <c s="71">
        <f t="shared" si="39"/>
        <v>0</v>
      </c>
      <c s="72"/>
      <c s="38"/>
      <c s="38"/>
      <c s="38"/>
      <c s="36"/>
      <c s="38"/>
      <c s="38"/>
      <c s="36"/>
      <c s="37"/>
      <c s="36"/>
      <c s="38"/>
      <c s="36"/>
      <c s="36"/>
      <c s="36"/>
      <c s="38"/>
      <c s="38"/>
      <c s="38"/>
      <c s="38"/>
      <c s="38"/>
      <c s="38"/>
      <c s="15">
        <f t="shared" si="37"/>
        <v>0</v>
      </c>
      <c s="15">
        <f t="shared" si="38"/>
        <v>0</v>
      </c>
      <c r="AI539" s="83"/>
    </row>
    <row r="540" spans="6:35" ht="12" customHeight="1">
      <c r="F540" s="15">
        <f t="shared" si="36"/>
        <v>0</v>
      </c>
      <c s="71">
        <f t="shared" si="39"/>
        <v>0</v>
      </c>
      <c s="72"/>
      <c s="38"/>
      <c s="38"/>
      <c s="38"/>
      <c s="36"/>
      <c s="38"/>
      <c s="38"/>
      <c s="36"/>
      <c s="37"/>
      <c s="36"/>
      <c s="38"/>
      <c s="36"/>
      <c s="36"/>
      <c s="36"/>
      <c s="38"/>
      <c s="38"/>
      <c s="38"/>
      <c s="38"/>
      <c s="38"/>
      <c s="38"/>
      <c s="15">
        <f t="shared" si="37"/>
        <v>0</v>
      </c>
      <c s="15">
        <f t="shared" si="38"/>
        <v>0</v>
      </c>
      <c r="AI540" s="83"/>
    </row>
    <row r="541" spans="6:35" ht="12" customHeight="1">
      <c r="F541" s="15">
        <f t="shared" si="36"/>
        <v>0</v>
      </c>
      <c s="71">
        <f t="shared" si="39"/>
        <v>0</v>
      </c>
      <c s="72"/>
      <c s="38"/>
      <c s="38"/>
      <c s="38"/>
      <c s="36"/>
      <c s="38"/>
      <c s="38"/>
      <c s="36"/>
      <c s="37"/>
      <c s="36"/>
      <c s="38"/>
      <c s="36"/>
      <c s="36"/>
      <c s="36"/>
      <c s="38"/>
      <c s="38"/>
      <c s="38"/>
      <c s="38"/>
      <c s="38"/>
      <c s="38"/>
      <c s="15">
        <f t="shared" si="37"/>
        <v>0</v>
      </c>
      <c s="15">
        <f t="shared" si="38"/>
        <v>0</v>
      </c>
      <c r="AI541" s="83"/>
    </row>
    <row r="542" spans="6:35" ht="12" customHeight="1">
      <c r="F542" s="15">
        <f t="shared" si="36"/>
        <v>0</v>
      </c>
      <c s="71">
        <f t="shared" si="39"/>
        <v>0</v>
      </c>
      <c s="72"/>
      <c s="38"/>
      <c s="38"/>
      <c s="38"/>
      <c s="36"/>
      <c s="38"/>
      <c s="38"/>
      <c s="36"/>
      <c s="37"/>
      <c s="36"/>
      <c s="38"/>
      <c s="36"/>
      <c s="36"/>
      <c s="36"/>
      <c s="38"/>
      <c s="38"/>
      <c s="38"/>
      <c s="38"/>
      <c s="38"/>
      <c s="38"/>
      <c s="15">
        <f t="shared" si="37"/>
        <v>0</v>
      </c>
      <c s="15">
        <f t="shared" si="38"/>
        <v>0</v>
      </c>
      <c r="AI542" s="83"/>
    </row>
    <row r="543" spans="6:35" ht="12" customHeight="1">
      <c r="F543" s="15">
        <f t="shared" si="36"/>
        <v>0</v>
      </c>
      <c s="71">
        <f t="shared" si="39"/>
        <v>0</v>
      </c>
      <c s="72"/>
      <c s="38"/>
      <c s="38"/>
      <c s="38"/>
      <c s="36"/>
      <c s="38"/>
      <c s="38"/>
      <c s="36"/>
      <c s="37"/>
      <c s="36"/>
      <c s="38"/>
      <c s="36"/>
      <c s="36"/>
      <c s="36"/>
      <c s="38"/>
      <c s="38"/>
      <c s="38"/>
      <c s="38"/>
      <c s="38"/>
      <c s="38"/>
      <c s="15">
        <f t="shared" si="37"/>
        <v>0</v>
      </c>
      <c s="15">
        <f t="shared" si="38"/>
        <v>0</v>
      </c>
      <c r="AI543" s="83"/>
    </row>
    <row r="544" spans="6:35" ht="12" customHeight="1">
      <c r="F544" s="15">
        <f t="shared" si="36"/>
        <v>0</v>
      </c>
      <c s="71">
        <f t="shared" si="39"/>
        <v>0</v>
      </c>
      <c s="72"/>
      <c s="38"/>
      <c s="38"/>
      <c s="38"/>
      <c s="36"/>
      <c s="38"/>
      <c s="38"/>
      <c s="36"/>
      <c s="37"/>
      <c s="36"/>
      <c s="38"/>
      <c s="36"/>
      <c s="36"/>
      <c s="36"/>
      <c s="38"/>
      <c s="38"/>
      <c s="38"/>
      <c s="38"/>
      <c s="38"/>
      <c s="38"/>
      <c s="15">
        <f t="shared" si="37"/>
        <v>0</v>
      </c>
      <c s="15">
        <f t="shared" si="38"/>
        <v>0</v>
      </c>
      <c r="AI544" s="83"/>
    </row>
    <row r="545" spans="6:35" ht="12" customHeight="1">
      <c r="F545" s="15">
        <f t="shared" si="36"/>
        <v>0</v>
      </c>
      <c s="71">
        <f t="shared" si="39"/>
        <v>0</v>
      </c>
      <c s="72"/>
      <c s="38"/>
      <c s="38"/>
      <c s="38"/>
      <c s="36"/>
      <c s="38"/>
      <c s="38"/>
      <c s="36"/>
      <c s="37"/>
      <c s="36"/>
      <c s="38"/>
      <c s="36"/>
      <c s="36"/>
      <c s="36"/>
      <c s="38"/>
      <c s="38"/>
      <c s="38"/>
      <c s="38"/>
      <c s="38"/>
      <c s="38"/>
      <c s="15">
        <f t="shared" si="37"/>
        <v>0</v>
      </c>
      <c s="15">
        <f t="shared" si="38"/>
        <v>0</v>
      </c>
      <c r="AI545" s="83"/>
    </row>
    <row r="546" spans="6:35" ht="12" customHeight="1">
      <c r="F546" s="15">
        <f t="shared" si="36"/>
        <v>0</v>
      </c>
      <c s="71">
        <f t="shared" si="39"/>
        <v>0</v>
      </c>
      <c s="72"/>
      <c s="38"/>
      <c s="38"/>
      <c s="38"/>
      <c s="36"/>
      <c s="38"/>
      <c s="38"/>
      <c s="36"/>
      <c s="37"/>
      <c s="36"/>
      <c s="38"/>
      <c s="36"/>
      <c s="36"/>
      <c s="36"/>
      <c s="38"/>
      <c s="38"/>
      <c s="38"/>
      <c s="38"/>
      <c s="38"/>
      <c s="38"/>
      <c s="15">
        <f t="shared" si="37"/>
        <v>0</v>
      </c>
      <c s="15">
        <f t="shared" si="38"/>
        <v>0</v>
      </c>
      <c r="AI546" s="83"/>
    </row>
    <row r="547" spans="6:35" ht="12" customHeight="1">
      <c r="F547" s="15">
        <f t="shared" si="36"/>
        <v>0</v>
      </c>
      <c s="71">
        <f t="shared" si="39"/>
        <v>0</v>
      </c>
      <c s="72"/>
      <c s="38"/>
      <c s="38"/>
      <c s="38"/>
      <c s="36"/>
      <c s="38"/>
      <c s="38"/>
      <c s="36"/>
      <c s="37"/>
      <c s="36"/>
      <c s="38"/>
      <c s="36"/>
      <c s="36"/>
      <c s="36"/>
      <c s="38"/>
      <c s="38"/>
      <c s="38"/>
      <c s="38"/>
      <c s="38"/>
      <c s="38"/>
      <c s="15">
        <f t="shared" si="37"/>
        <v>0</v>
      </c>
      <c s="15">
        <f t="shared" si="38"/>
        <v>0</v>
      </c>
      <c r="AI547" s="83"/>
    </row>
    <row r="548" spans="6:35" ht="12" customHeight="1">
      <c r="F548" s="15">
        <f t="shared" si="36"/>
        <v>0</v>
      </c>
      <c s="71">
        <f t="shared" si="39"/>
        <v>0</v>
      </c>
      <c s="72"/>
      <c s="38"/>
      <c s="38"/>
      <c s="38"/>
      <c s="36"/>
      <c s="38"/>
      <c s="38"/>
      <c s="36"/>
      <c s="37"/>
      <c s="36"/>
      <c s="38"/>
      <c s="36"/>
      <c s="36"/>
      <c s="36"/>
      <c s="38"/>
      <c s="38"/>
      <c s="38"/>
      <c s="38"/>
      <c s="38"/>
      <c s="38"/>
      <c s="15">
        <f t="shared" si="37"/>
        <v>0</v>
      </c>
      <c s="15">
        <f t="shared" si="38"/>
        <v>0</v>
      </c>
      <c r="AI548" s="83"/>
    </row>
    <row r="549" spans="6:35" ht="12" customHeight="1">
      <c r="F549" s="15">
        <f t="shared" si="36"/>
        <v>0</v>
      </c>
      <c s="71">
        <f t="shared" si="39"/>
        <v>0</v>
      </c>
      <c s="72"/>
      <c s="38"/>
      <c s="38"/>
      <c s="38"/>
      <c s="36"/>
      <c s="38"/>
      <c s="38"/>
      <c s="36"/>
      <c s="37"/>
      <c s="36"/>
      <c s="38"/>
      <c s="36"/>
      <c s="36"/>
      <c s="36"/>
      <c s="38"/>
      <c s="38"/>
      <c s="38"/>
      <c s="38"/>
      <c s="38"/>
      <c s="38"/>
      <c s="15">
        <f t="shared" si="37"/>
        <v>0</v>
      </c>
      <c s="15">
        <f t="shared" si="38"/>
        <v>0</v>
      </c>
      <c r="AI549" s="83"/>
    </row>
    <row r="550" spans="6:35" ht="12" customHeight="1">
      <c r="F550" s="15">
        <f t="shared" si="36"/>
        <v>0</v>
      </c>
      <c s="71">
        <f t="shared" si="39"/>
        <v>0</v>
      </c>
      <c s="72"/>
      <c s="38"/>
      <c s="38"/>
      <c s="38"/>
      <c s="36"/>
      <c s="38"/>
      <c s="38"/>
      <c s="36"/>
      <c s="37"/>
      <c s="36"/>
      <c s="38"/>
      <c s="36"/>
      <c s="36"/>
      <c s="36"/>
      <c s="38"/>
      <c s="38"/>
      <c s="38"/>
      <c s="38"/>
      <c s="38"/>
      <c s="38"/>
      <c s="15">
        <f t="shared" si="37"/>
        <v>0</v>
      </c>
      <c s="15">
        <f t="shared" si="38"/>
        <v>0</v>
      </c>
      <c r="AI550" s="83"/>
    </row>
    <row r="551" spans="6:35" ht="12" customHeight="1">
      <c r="F551" s="15">
        <f t="shared" si="36"/>
        <v>0</v>
      </c>
      <c s="71">
        <f t="shared" si="39"/>
        <v>0</v>
      </c>
      <c s="72"/>
      <c s="38"/>
      <c s="38"/>
      <c s="38"/>
      <c s="36"/>
      <c s="38"/>
      <c s="38"/>
      <c s="36"/>
      <c s="37"/>
      <c s="36"/>
      <c s="38"/>
      <c s="36"/>
      <c s="36"/>
      <c s="36"/>
      <c s="38"/>
      <c s="38"/>
      <c s="38"/>
      <c s="38"/>
      <c s="38"/>
      <c s="38"/>
      <c s="15">
        <f t="shared" si="37"/>
        <v>0</v>
      </c>
      <c s="15">
        <f t="shared" si="38"/>
        <v>0</v>
      </c>
      <c r="AI551" s="83"/>
    </row>
    <row r="552" spans="6:35" ht="12" customHeight="1">
      <c r="F552" s="15">
        <f t="shared" si="36"/>
        <v>0</v>
      </c>
      <c s="71">
        <f t="shared" si="39"/>
        <v>0</v>
      </c>
      <c s="72"/>
      <c s="38"/>
      <c s="38"/>
      <c s="38"/>
      <c s="36"/>
      <c s="38"/>
      <c s="38"/>
      <c s="36"/>
      <c s="37"/>
      <c s="36"/>
      <c s="38"/>
      <c s="36"/>
      <c s="36"/>
      <c s="36"/>
      <c s="38"/>
      <c s="38"/>
      <c s="38"/>
      <c s="38"/>
      <c s="38"/>
      <c s="38"/>
      <c s="15">
        <f t="shared" si="37"/>
        <v>0</v>
      </c>
      <c s="15">
        <f t="shared" si="38"/>
        <v>0</v>
      </c>
      <c r="AI552" s="83"/>
    </row>
    <row r="553" spans="6:35" ht="12" customHeight="1">
      <c r="F553" s="15">
        <f t="shared" si="36"/>
        <v>0</v>
      </c>
      <c s="71">
        <f t="shared" si="39"/>
        <v>0</v>
      </c>
      <c s="72"/>
      <c s="38"/>
      <c s="38"/>
      <c s="38"/>
      <c s="36"/>
      <c s="38"/>
      <c s="38"/>
      <c s="36"/>
      <c s="37"/>
      <c s="36"/>
      <c s="38"/>
      <c s="36"/>
      <c s="36"/>
      <c s="36"/>
      <c s="38"/>
      <c s="38"/>
      <c s="38"/>
      <c s="38"/>
      <c s="38"/>
      <c s="38"/>
      <c s="15">
        <f t="shared" si="37"/>
        <v>0</v>
      </c>
      <c s="15">
        <f t="shared" si="38"/>
        <v>0</v>
      </c>
      <c r="AI553" s="83"/>
    </row>
    <row r="554" spans="6:35" ht="12" customHeight="1">
      <c r="F554" s="15">
        <f t="shared" si="36"/>
        <v>0</v>
      </c>
      <c s="71">
        <f t="shared" si="39"/>
        <v>0</v>
      </c>
      <c s="72"/>
      <c s="38"/>
      <c s="38"/>
      <c s="38"/>
      <c s="36"/>
      <c s="38"/>
      <c s="38"/>
      <c s="36"/>
      <c s="37"/>
      <c s="36"/>
      <c s="38"/>
      <c s="36"/>
      <c s="36"/>
      <c s="36"/>
      <c s="38"/>
      <c s="38"/>
      <c s="38"/>
      <c s="38"/>
      <c s="38"/>
      <c s="38"/>
      <c s="15">
        <f t="shared" si="37"/>
        <v>0</v>
      </c>
      <c s="15">
        <f t="shared" si="38"/>
        <v>0</v>
      </c>
      <c r="AI554" s="83"/>
    </row>
    <row r="555" spans="6:35" ht="12" customHeight="1">
      <c r="F555" s="15">
        <f t="shared" si="36"/>
        <v>0</v>
      </c>
      <c s="71">
        <f t="shared" si="39"/>
        <v>0</v>
      </c>
      <c s="72"/>
      <c s="38"/>
      <c s="38"/>
      <c s="38"/>
      <c s="36"/>
      <c s="38"/>
      <c s="38"/>
      <c s="36"/>
      <c s="37"/>
      <c s="36"/>
      <c s="38"/>
      <c s="36"/>
      <c s="36"/>
      <c s="36"/>
      <c s="38"/>
      <c s="38"/>
      <c s="38"/>
      <c s="38"/>
      <c s="38"/>
      <c s="38"/>
      <c s="15">
        <f t="shared" si="37"/>
        <v>0</v>
      </c>
      <c s="15">
        <f t="shared" si="38"/>
        <v>0</v>
      </c>
      <c r="AI555" s="83"/>
    </row>
    <row r="556" spans="6:35" ht="12" customHeight="1">
      <c r="F556" s="15">
        <f t="shared" si="36"/>
        <v>0</v>
      </c>
      <c s="71">
        <f t="shared" si="39"/>
        <v>0</v>
      </c>
      <c s="72"/>
      <c s="38"/>
      <c s="38"/>
      <c s="38"/>
      <c s="36"/>
      <c s="38"/>
      <c s="38"/>
      <c s="36"/>
      <c s="37"/>
      <c s="36"/>
      <c s="38"/>
      <c s="36"/>
      <c s="36"/>
      <c s="36"/>
      <c s="38"/>
      <c s="38"/>
      <c s="38"/>
      <c s="38"/>
      <c s="38"/>
      <c s="38"/>
      <c s="15">
        <f t="shared" si="37"/>
        <v>0</v>
      </c>
      <c s="15">
        <f t="shared" si="38"/>
        <v>0</v>
      </c>
      <c r="AI556" s="83"/>
    </row>
    <row r="557" spans="6:35" ht="12" customHeight="1">
      <c r="F557" s="15">
        <f t="shared" si="36"/>
        <v>0</v>
      </c>
      <c s="71">
        <f t="shared" si="39"/>
        <v>0</v>
      </c>
      <c s="72"/>
      <c s="38"/>
      <c s="38"/>
      <c s="38"/>
      <c s="36"/>
      <c s="38"/>
      <c s="38"/>
      <c s="36"/>
      <c s="37"/>
      <c s="36"/>
      <c s="38"/>
      <c s="36"/>
      <c s="36"/>
      <c s="36"/>
      <c s="38"/>
      <c s="38"/>
      <c s="38"/>
      <c s="38"/>
      <c s="38"/>
      <c s="38"/>
      <c s="15">
        <f t="shared" si="37"/>
        <v>0</v>
      </c>
      <c s="15">
        <f t="shared" si="38"/>
        <v>0</v>
      </c>
      <c r="AI557" s="83"/>
    </row>
    <row r="558" spans="6:35" ht="12" customHeight="1">
      <c r="F558" s="15">
        <f t="shared" si="36"/>
        <v>0</v>
      </c>
      <c s="71">
        <f t="shared" si="39"/>
        <v>0</v>
      </c>
      <c s="72"/>
      <c s="38"/>
      <c s="38"/>
      <c s="38"/>
      <c s="36"/>
      <c s="38"/>
      <c s="38"/>
      <c s="36"/>
      <c s="37"/>
      <c s="36"/>
      <c s="38"/>
      <c s="36"/>
      <c s="36"/>
      <c s="36"/>
      <c s="38"/>
      <c s="38"/>
      <c s="38"/>
      <c s="38"/>
      <c s="38"/>
      <c s="38"/>
      <c s="15">
        <f t="shared" si="37"/>
        <v>0</v>
      </c>
      <c s="15">
        <f t="shared" si="38"/>
        <v>0</v>
      </c>
      <c r="AI558" s="83"/>
    </row>
    <row r="559" spans="6:35" ht="12" customHeight="1">
      <c r="F559" s="15">
        <f t="shared" si="36"/>
        <v>0</v>
      </c>
      <c s="71">
        <f t="shared" si="39"/>
        <v>0</v>
      </c>
      <c s="72"/>
      <c s="38"/>
      <c s="38"/>
      <c s="38"/>
      <c s="36"/>
      <c s="38"/>
      <c s="38"/>
      <c s="36"/>
      <c s="37"/>
      <c s="36"/>
      <c s="38"/>
      <c s="36"/>
      <c s="36"/>
      <c s="36"/>
      <c s="38"/>
      <c s="38"/>
      <c s="38"/>
      <c s="38"/>
      <c s="38"/>
      <c s="38"/>
      <c s="15">
        <f t="shared" si="37"/>
        <v>0</v>
      </c>
      <c s="15">
        <f t="shared" si="38"/>
        <v>0</v>
      </c>
      <c r="AI559" s="83"/>
    </row>
    <row r="560" spans="6:35" ht="12" customHeight="1">
      <c r="F560" s="15">
        <f t="shared" si="36"/>
        <v>0</v>
      </c>
      <c s="71">
        <f t="shared" si="39"/>
        <v>0</v>
      </c>
      <c s="72"/>
      <c s="38"/>
      <c s="38"/>
      <c s="38"/>
      <c s="36"/>
      <c s="38"/>
      <c s="38"/>
      <c s="36"/>
      <c s="37"/>
      <c s="36"/>
      <c s="38"/>
      <c s="36"/>
      <c s="36"/>
      <c s="36"/>
      <c s="38"/>
      <c s="38"/>
      <c s="38"/>
      <c s="38"/>
      <c s="38"/>
      <c s="38"/>
      <c s="15">
        <f t="shared" si="37"/>
        <v>0</v>
      </c>
      <c s="15">
        <f t="shared" si="38"/>
        <v>0</v>
      </c>
      <c r="AI560" s="83"/>
    </row>
    <row r="561" spans="6:35" ht="12" customHeight="1">
      <c r="F561" s="15">
        <f t="shared" si="36"/>
        <v>0</v>
      </c>
      <c s="71">
        <f t="shared" si="39"/>
        <v>0</v>
      </c>
      <c s="72"/>
      <c s="38"/>
      <c s="38"/>
      <c s="38"/>
      <c s="36"/>
      <c s="38"/>
      <c s="38"/>
      <c s="36"/>
      <c s="37"/>
      <c s="36"/>
      <c s="38"/>
      <c s="36"/>
      <c s="36"/>
      <c s="36"/>
      <c s="38"/>
      <c s="38"/>
      <c s="38"/>
      <c s="38"/>
      <c s="38"/>
      <c s="38"/>
      <c s="15">
        <f t="shared" si="37"/>
        <v>0</v>
      </c>
      <c s="15">
        <f t="shared" si="38"/>
        <v>0</v>
      </c>
      <c r="AI561" s="83"/>
    </row>
    <row r="562" spans="6:35" ht="12" customHeight="1">
      <c r="F562" s="15">
        <f t="shared" si="36"/>
        <v>0</v>
      </c>
      <c s="71">
        <f t="shared" si="39"/>
        <v>0</v>
      </c>
      <c s="72"/>
      <c s="38"/>
      <c s="38"/>
      <c s="38"/>
      <c s="36"/>
      <c s="38"/>
      <c s="38"/>
      <c s="36"/>
      <c s="37"/>
      <c s="36"/>
      <c s="38"/>
      <c s="36"/>
      <c s="36"/>
      <c s="36"/>
      <c s="38"/>
      <c s="38"/>
      <c s="38"/>
      <c s="38"/>
      <c s="38"/>
      <c s="38"/>
      <c s="15">
        <f t="shared" si="37"/>
        <v>0</v>
      </c>
      <c s="15">
        <f t="shared" si="38"/>
        <v>0</v>
      </c>
      <c r="AI562" s="83"/>
    </row>
    <row r="563" spans="6:35" ht="12" customHeight="1">
      <c r="F563" s="15">
        <f t="shared" si="36"/>
        <v>0</v>
      </c>
      <c s="71">
        <f t="shared" si="39"/>
        <v>0</v>
      </c>
      <c s="72"/>
      <c s="38"/>
      <c s="38"/>
      <c s="38"/>
      <c s="36"/>
      <c s="38"/>
      <c s="38"/>
      <c s="36"/>
      <c s="37"/>
      <c s="36"/>
      <c s="38"/>
      <c s="36"/>
      <c s="36"/>
      <c s="36"/>
      <c s="38"/>
      <c s="38"/>
      <c s="38"/>
      <c s="38"/>
      <c s="38"/>
      <c s="38"/>
      <c s="15">
        <f t="shared" si="37"/>
        <v>0</v>
      </c>
      <c s="15">
        <f t="shared" si="38"/>
        <v>0</v>
      </c>
      <c r="AI563" s="83"/>
    </row>
    <row r="564" spans="6:35" ht="12" customHeight="1">
      <c r="F564" s="15">
        <f t="shared" si="36"/>
        <v>0</v>
      </c>
      <c s="71">
        <f t="shared" si="39"/>
        <v>0</v>
      </c>
      <c s="72"/>
      <c s="38"/>
      <c s="38"/>
      <c s="38"/>
      <c s="36"/>
      <c s="38"/>
      <c s="38"/>
      <c s="36"/>
      <c s="37"/>
      <c s="36"/>
      <c s="38"/>
      <c s="36"/>
      <c s="36"/>
      <c s="36"/>
      <c s="38"/>
      <c s="38"/>
      <c s="38"/>
      <c s="38"/>
      <c s="38"/>
      <c s="38"/>
      <c s="15">
        <f t="shared" si="37"/>
        <v>0</v>
      </c>
      <c s="15">
        <f t="shared" si="38"/>
        <v>0</v>
      </c>
      <c r="AI564" s="83"/>
    </row>
    <row r="565" spans="6:35" ht="12" customHeight="1">
      <c r="F565" s="15">
        <f t="shared" si="36"/>
        <v>0</v>
      </c>
      <c s="71">
        <f t="shared" si="39"/>
        <v>0</v>
      </c>
      <c s="72"/>
      <c s="38"/>
      <c s="38"/>
      <c s="38"/>
      <c s="36"/>
      <c s="38"/>
      <c s="38"/>
      <c s="36"/>
      <c s="37"/>
      <c s="36"/>
      <c s="38"/>
      <c s="36"/>
      <c s="36"/>
      <c s="36"/>
      <c s="38"/>
      <c s="38"/>
      <c s="38"/>
      <c s="38"/>
      <c s="38"/>
      <c s="38"/>
      <c s="15">
        <f t="shared" si="37"/>
        <v>0</v>
      </c>
      <c s="15">
        <f t="shared" si="38"/>
        <v>0</v>
      </c>
      <c r="AI565" s="83"/>
    </row>
    <row r="566" spans="6:35" ht="12" customHeight="1">
      <c r="F566" s="15">
        <f t="shared" si="36"/>
        <v>0</v>
      </c>
      <c s="71">
        <f t="shared" si="39"/>
        <v>0</v>
      </c>
      <c s="72"/>
      <c s="38"/>
      <c s="38"/>
      <c s="38"/>
      <c s="36"/>
      <c s="38"/>
      <c s="38"/>
      <c s="36"/>
      <c s="37"/>
      <c s="36"/>
      <c s="38"/>
      <c s="36"/>
      <c s="36"/>
      <c s="36"/>
      <c s="38"/>
      <c s="38"/>
      <c s="38"/>
      <c s="38"/>
      <c s="38"/>
      <c s="38"/>
      <c s="15">
        <f t="shared" si="37"/>
        <v>0</v>
      </c>
      <c s="15">
        <f t="shared" si="38"/>
        <v>0</v>
      </c>
      <c r="AI566" s="83"/>
    </row>
    <row r="567" spans="6:35" ht="12" customHeight="1">
      <c r="F567" s="15">
        <f t="shared" si="36"/>
        <v>0</v>
      </c>
      <c s="71">
        <f t="shared" si="39"/>
        <v>0</v>
      </c>
      <c s="72"/>
      <c s="38"/>
      <c s="38"/>
      <c s="38"/>
      <c s="36"/>
      <c s="38"/>
      <c s="38"/>
      <c s="36"/>
      <c s="37"/>
      <c s="36"/>
      <c s="38"/>
      <c s="36"/>
      <c s="36"/>
      <c s="36"/>
      <c s="38"/>
      <c s="38"/>
      <c s="38"/>
      <c s="38"/>
      <c s="38"/>
      <c s="38"/>
      <c s="15">
        <f t="shared" si="37"/>
        <v>0</v>
      </c>
      <c s="15">
        <f t="shared" si="38"/>
        <v>0</v>
      </c>
      <c r="AI567" s="83"/>
    </row>
    <row r="568" spans="6:35" ht="12" customHeight="1">
      <c r="F568" s="15">
        <f t="shared" si="36"/>
        <v>0</v>
      </c>
      <c s="71">
        <f t="shared" si="39"/>
        <v>0</v>
      </c>
      <c s="72"/>
      <c s="38"/>
      <c s="38"/>
      <c s="38"/>
      <c s="36"/>
      <c s="38"/>
      <c s="38"/>
      <c s="36"/>
      <c s="37"/>
      <c s="36"/>
      <c s="38"/>
      <c s="36"/>
      <c s="36"/>
      <c s="36"/>
      <c s="38"/>
      <c s="38"/>
      <c s="38"/>
      <c s="38"/>
      <c s="38"/>
      <c s="38"/>
      <c s="15">
        <f t="shared" si="37"/>
        <v>0</v>
      </c>
      <c s="15">
        <f t="shared" si="38"/>
        <v>0</v>
      </c>
      <c r="AI568" s="83"/>
    </row>
    <row r="569" spans="6:35" ht="12" customHeight="1">
      <c r="F569" s="15">
        <f t="shared" si="36"/>
        <v>0</v>
      </c>
      <c s="71">
        <f t="shared" si="39"/>
        <v>0</v>
      </c>
      <c s="72"/>
      <c s="38"/>
      <c s="38"/>
      <c s="38"/>
      <c s="36"/>
      <c s="38"/>
      <c s="38"/>
      <c s="36"/>
      <c s="37"/>
      <c s="36"/>
      <c s="38"/>
      <c s="36"/>
      <c s="36"/>
      <c s="36"/>
      <c s="38"/>
      <c s="38"/>
      <c s="38"/>
      <c s="38"/>
      <c s="38"/>
      <c s="38"/>
      <c s="15">
        <f t="shared" si="37"/>
        <v>0</v>
      </c>
      <c s="15">
        <f t="shared" si="38"/>
        <v>0</v>
      </c>
      <c r="AI569" s="83"/>
    </row>
    <row r="570" spans="6:35" ht="12" customHeight="1">
      <c r="F570" s="15">
        <f t="shared" si="36"/>
        <v>0</v>
      </c>
      <c s="71">
        <f t="shared" si="39"/>
        <v>0</v>
      </c>
      <c s="72"/>
      <c s="38"/>
      <c s="38"/>
      <c s="38"/>
      <c s="36"/>
      <c s="38"/>
      <c s="38"/>
      <c s="36"/>
      <c s="37"/>
      <c s="36"/>
      <c s="38"/>
      <c s="36"/>
      <c s="36"/>
      <c s="36"/>
      <c s="38"/>
      <c s="38"/>
      <c s="38"/>
      <c s="38"/>
      <c s="38"/>
      <c s="38"/>
      <c s="15">
        <f t="shared" si="37"/>
        <v>0</v>
      </c>
      <c s="15">
        <f t="shared" si="38"/>
        <v>0</v>
      </c>
      <c r="AI570" s="83"/>
    </row>
    <row r="571" spans="6:35" ht="12" customHeight="1">
      <c r="F571" s="15">
        <f t="shared" si="36"/>
        <v>0</v>
      </c>
      <c s="71">
        <f t="shared" si="39"/>
        <v>0</v>
      </c>
      <c s="72"/>
      <c s="38"/>
      <c s="38"/>
      <c s="38"/>
      <c s="36"/>
      <c s="38"/>
      <c s="38"/>
      <c s="36"/>
      <c s="37"/>
      <c s="36"/>
      <c s="38"/>
      <c s="36"/>
      <c s="36"/>
      <c s="36"/>
      <c s="38"/>
      <c s="38"/>
      <c s="38"/>
      <c s="38"/>
      <c s="38"/>
      <c s="38"/>
      <c s="15">
        <f t="shared" si="37"/>
        <v>0</v>
      </c>
      <c s="15">
        <f t="shared" si="38"/>
        <v>0</v>
      </c>
      <c r="AI571" s="83"/>
    </row>
    <row r="572" spans="6:35" ht="12" customHeight="1">
      <c r="F572" s="15">
        <f t="shared" si="36"/>
        <v>0</v>
      </c>
      <c s="71">
        <f t="shared" si="39"/>
        <v>0</v>
      </c>
      <c s="72"/>
      <c s="38"/>
      <c s="38"/>
      <c s="38"/>
      <c s="36"/>
      <c s="38"/>
      <c s="38"/>
      <c s="36"/>
      <c s="37"/>
      <c s="36"/>
      <c s="38"/>
      <c s="36"/>
      <c s="36"/>
      <c s="36"/>
      <c s="38"/>
      <c s="38"/>
      <c s="38"/>
      <c s="38"/>
      <c s="38"/>
      <c s="38"/>
      <c s="15">
        <f t="shared" si="37"/>
        <v>0</v>
      </c>
      <c s="15">
        <f t="shared" si="38"/>
        <v>0</v>
      </c>
      <c r="AI572" s="83"/>
    </row>
    <row r="573" spans="6:35" ht="12" customHeight="1">
      <c r="F573" s="15">
        <f t="shared" si="36"/>
        <v>0</v>
      </c>
      <c s="71">
        <f t="shared" si="39"/>
        <v>0</v>
      </c>
      <c s="72"/>
      <c s="38"/>
      <c s="38"/>
      <c s="38"/>
      <c s="36"/>
      <c s="38"/>
      <c s="38"/>
      <c s="36"/>
      <c s="37"/>
      <c s="36"/>
      <c s="38"/>
      <c s="36"/>
      <c s="36"/>
      <c s="36"/>
      <c s="38"/>
      <c s="38"/>
      <c s="38"/>
      <c s="38"/>
      <c s="38"/>
      <c s="38"/>
      <c s="15">
        <f t="shared" si="37"/>
        <v>0</v>
      </c>
      <c s="15">
        <f t="shared" si="38"/>
        <v>0</v>
      </c>
      <c r="AI573" s="83"/>
    </row>
    <row r="574" spans="6:35" ht="12" customHeight="1">
      <c r="F574" s="15">
        <f t="shared" si="36"/>
        <v>0</v>
      </c>
      <c s="71">
        <f t="shared" si="39"/>
        <v>0</v>
      </c>
      <c s="72"/>
      <c s="38"/>
      <c s="38"/>
      <c s="38"/>
      <c s="36"/>
      <c s="38"/>
      <c s="38"/>
      <c s="36"/>
      <c s="37"/>
      <c s="36"/>
      <c s="38"/>
      <c s="36"/>
      <c s="36"/>
      <c s="36"/>
      <c s="38"/>
      <c s="38"/>
      <c s="38"/>
      <c s="38"/>
      <c s="38"/>
      <c s="38"/>
      <c s="15">
        <f t="shared" si="37"/>
        <v>0</v>
      </c>
      <c s="15">
        <f t="shared" si="38"/>
        <v>0</v>
      </c>
      <c r="AI574" s="83"/>
    </row>
    <row r="575" spans="6:35" ht="12" customHeight="1">
      <c r="F575" s="15">
        <f t="shared" si="36"/>
        <v>0</v>
      </c>
      <c s="71">
        <f t="shared" si="39"/>
        <v>0</v>
      </c>
      <c s="72"/>
      <c s="38"/>
      <c s="38"/>
      <c s="38"/>
      <c s="36"/>
      <c s="38"/>
      <c s="38"/>
      <c s="36"/>
      <c s="37"/>
      <c s="36"/>
      <c s="38"/>
      <c s="36"/>
      <c s="36"/>
      <c s="36"/>
      <c s="38"/>
      <c s="38"/>
      <c s="38"/>
      <c s="38"/>
      <c s="38"/>
      <c s="38"/>
      <c s="15">
        <f t="shared" si="37"/>
        <v>0</v>
      </c>
      <c s="15">
        <f t="shared" si="38"/>
        <v>0</v>
      </c>
      <c r="AI575" s="83"/>
    </row>
    <row r="576" spans="6:35" ht="12" customHeight="1">
      <c r="F576" s="15">
        <f t="shared" si="36"/>
        <v>0</v>
      </c>
      <c s="71">
        <f t="shared" si="39"/>
        <v>0</v>
      </c>
      <c s="72"/>
      <c s="38"/>
      <c s="38"/>
      <c s="38"/>
      <c s="36"/>
      <c s="38"/>
      <c s="38"/>
      <c s="36"/>
      <c s="37"/>
      <c s="36"/>
      <c s="38"/>
      <c s="36"/>
      <c s="36"/>
      <c s="36"/>
      <c s="38"/>
      <c s="38"/>
      <c s="38"/>
      <c s="38"/>
      <c s="38"/>
      <c s="38"/>
      <c s="15">
        <f t="shared" si="37"/>
        <v>0</v>
      </c>
      <c s="15">
        <f t="shared" si="38"/>
        <v>0</v>
      </c>
      <c r="AI576" s="83"/>
    </row>
    <row r="577" spans="6:35" ht="12" customHeight="1">
      <c r="F577" s="15">
        <f t="shared" si="36"/>
        <v>0</v>
      </c>
      <c s="71">
        <f t="shared" si="39"/>
        <v>0</v>
      </c>
      <c s="72"/>
      <c s="38"/>
      <c s="38"/>
      <c s="38"/>
      <c s="36"/>
      <c s="38"/>
      <c s="38"/>
      <c s="36"/>
      <c s="37"/>
      <c s="36"/>
      <c s="38"/>
      <c s="36"/>
      <c s="36"/>
      <c s="36"/>
      <c s="38"/>
      <c s="38"/>
      <c s="38"/>
      <c s="38"/>
      <c s="38"/>
      <c s="38"/>
      <c s="15">
        <f t="shared" si="37"/>
        <v>0</v>
      </c>
      <c s="15">
        <f t="shared" si="38"/>
        <v>0</v>
      </c>
      <c r="AI577" s="83"/>
    </row>
    <row r="578" spans="6:35" ht="12" customHeight="1">
      <c r="F578" s="15">
        <f t="shared" si="36"/>
        <v>0</v>
      </c>
      <c s="71">
        <f t="shared" si="39"/>
        <v>0</v>
      </c>
      <c s="72"/>
      <c s="38"/>
      <c s="38"/>
      <c s="38"/>
      <c s="36"/>
      <c s="38"/>
      <c s="38"/>
      <c s="36"/>
      <c s="37"/>
      <c s="36"/>
      <c s="38"/>
      <c s="36"/>
      <c s="36"/>
      <c s="36"/>
      <c s="38"/>
      <c s="38"/>
      <c s="38"/>
      <c s="38"/>
      <c s="38"/>
      <c s="38"/>
      <c s="15">
        <f t="shared" si="37"/>
        <v>0</v>
      </c>
      <c s="15">
        <f t="shared" si="38"/>
        <v>0</v>
      </c>
      <c r="AI578" s="83"/>
    </row>
    <row r="579" spans="6:35" ht="12" customHeight="1">
      <c r="F579" s="15">
        <f t="shared" si="36"/>
        <v>0</v>
      </c>
      <c s="71">
        <f t="shared" si="39"/>
        <v>0</v>
      </c>
      <c s="72"/>
      <c s="38"/>
      <c s="38"/>
      <c s="38"/>
      <c s="36"/>
      <c s="38"/>
      <c s="38"/>
      <c s="36"/>
      <c s="37"/>
      <c s="36"/>
      <c s="38"/>
      <c s="36"/>
      <c s="36"/>
      <c s="36"/>
      <c s="38"/>
      <c s="38"/>
      <c s="38"/>
      <c s="38"/>
      <c s="38"/>
      <c s="38"/>
      <c s="15">
        <f t="shared" si="37"/>
        <v>0</v>
      </c>
      <c s="15">
        <f t="shared" si="38"/>
        <v>0</v>
      </c>
      <c r="AI579" s="83"/>
    </row>
    <row r="580" spans="6:35" ht="12" customHeight="1">
      <c r="F580" s="15">
        <f t="shared" si="36"/>
        <v>0</v>
      </c>
      <c s="71">
        <f t="shared" si="39"/>
        <v>0</v>
      </c>
      <c s="72"/>
      <c s="38"/>
      <c s="38"/>
      <c s="38"/>
      <c s="36"/>
      <c s="38"/>
      <c s="38"/>
      <c s="36"/>
      <c s="37"/>
      <c s="36"/>
      <c s="38"/>
      <c s="36"/>
      <c s="36"/>
      <c s="36"/>
      <c s="38"/>
      <c s="38"/>
      <c s="38"/>
      <c s="38"/>
      <c s="38"/>
      <c s="38"/>
      <c s="15">
        <f t="shared" si="37"/>
        <v>0</v>
      </c>
      <c s="15">
        <f t="shared" si="38"/>
        <v>0</v>
      </c>
      <c r="AI580" s="83"/>
    </row>
    <row r="581" spans="6:35" ht="12" customHeight="1">
      <c r="F581" s="15">
        <f t="shared" si="36"/>
        <v>0</v>
      </c>
      <c s="71">
        <f t="shared" si="39"/>
        <v>0</v>
      </c>
      <c s="72"/>
      <c s="38"/>
      <c s="38"/>
      <c s="38"/>
      <c s="36"/>
      <c s="38"/>
      <c s="38"/>
      <c s="36"/>
      <c s="37"/>
      <c s="36"/>
      <c s="38"/>
      <c s="36"/>
      <c s="36"/>
      <c s="36"/>
      <c s="38"/>
      <c s="38"/>
      <c s="38"/>
      <c s="38"/>
      <c s="38"/>
      <c s="38"/>
      <c s="15">
        <f t="shared" si="37"/>
        <v>0</v>
      </c>
      <c s="15">
        <f t="shared" si="38"/>
        <v>0</v>
      </c>
      <c r="AI581" s="83"/>
    </row>
    <row r="582" spans="6:35" ht="12" customHeight="1">
      <c r="F582" s="15">
        <f t="shared" si="36"/>
        <v>0</v>
      </c>
      <c s="71">
        <f t="shared" si="39"/>
        <v>0</v>
      </c>
      <c s="72"/>
      <c s="38"/>
      <c s="38"/>
      <c s="38"/>
      <c s="36"/>
      <c s="38"/>
      <c s="38"/>
      <c s="36"/>
      <c s="37"/>
      <c s="36"/>
      <c s="38"/>
      <c s="36"/>
      <c s="36"/>
      <c s="36"/>
      <c s="38"/>
      <c s="38"/>
      <c s="38"/>
      <c s="38"/>
      <c s="38"/>
      <c s="38"/>
      <c s="15">
        <f t="shared" si="37"/>
        <v>0</v>
      </c>
      <c s="15">
        <f t="shared" si="38"/>
        <v>0</v>
      </c>
      <c r="AI582" s="83"/>
    </row>
    <row r="583" spans="6:35" ht="12" customHeight="1">
      <c r="F583" s="15">
        <f t="shared" si="36"/>
        <v>0</v>
      </c>
      <c s="71">
        <f t="shared" si="39"/>
        <v>0</v>
      </c>
      <c s="72"/>
      <c s="38"/>
      <c s="38"/>
      <c s="38"/>
      <c s="36"/>
      <c s="38"/>
      <c s="38"/>
      <c s="36"/>
      <c s="37"/>
      <c s="36"/>
      <c s="38"/>
      <c s="36"/>
      <c s="36"/>
      <c s="36"/>
      <c s="38"/>
      <c s="38"/>
      <c s="38"/>
      <c s="38"/>
      <c s="38"/>
      <c s="38"/>
      <c s="15">
        <f t="shared" si="37"/>
        <v>0</v>
      </c>
      <c s="15">
        <f t="shared" si="38"/>
        <v>0</v>
      </c>
      <c r="AI583" s="83"/>
    </row>
    <row r="584" spans="6:35" ht="12" customHeight="1">
      <c r="F584" s="15">
        <f t="shared" si="36"/>
        <v>0</v>
      </c>
      <c s="71">
        <f t="shared" si="39"/>
        <v>0</v>
      </c>
      <c s="72"/>
      <c s="38"/>
      <c s="38"/>
      <c s="38"/>
      <c s="36"/>
      <c s="38"/>
      <c s="38"/>
      <c s="36"/>
      <c s="37"/>
      <c s="36"/>
      <c s="38"/>
      <c s="36"/>
      <c s="36"/>
      <c s="36"/>
      <c s="38"/>
      <c s="38"/>
      <c s="38"/>
      <c s="38"/>
      <c s="38"/>
      <c s="38"/>
      <c s="15">
        <f t="shared" si="37"/>
        <v>0</v>
      </c>
      <c s="15">
        <f t="shared" si="38"/>
        <v>0</v>
      </c>
      <c r="AI584" s="83"/>
    </row>
    <row r="585" spans="6:35" ht="12" customHeight="1">
      <c r="F585" s="15">
        <f t="shared" si="36"/>
        <v>0</v>
      </c>
      <c s="71">
        <f t="shared" si="39"/>
        <v>0</v>
      </c>
      <c s="72"/>
      <c s="38"/>
      <c s="38"/>
      <c s="38"/>
      <c s="36"/>
      <c s="38"/>
      <c s="38"/>
      <c s="36"/>
      <c s="37"/>
      <c s="36"/>
      <c s="38"/>
      <c s="36"/>
      <c s="36"/>
      <c s="36"/>
      <c s="38"/>
      <c s="38"/>
      <c s="38"/>
      <c s="38"/>
      <c s="38"/>
      <c s="38"/>
      <c s="15">
        <f t="shared" si="37"/>
        <v>0</v>
      </c>
      <c s="15">
        <f t="shared" si="38"/>
        <v>0</v>
      </c>
      <c r="AI585" s="83"/>
    </row>
    <row r="586" spans="6:35" ht="12" customHeight="1">
      <c r="F586" s="15">
        <f t="shared" si="36"/>
        <v>0</v>
      </c>
      <c s="71">
        <f t="shared" si="39"/>
        <v>0</v>
      </c>
      <c s="72"/>
      <c s="38"/>
      <c s="38"/>
      <c s="38"/>
      <c s="36"/>
      <c s="38"/>
      <c s="38"/>
      <c s="36"/>
      <c s="37"/>
      <c s="36"/>
      <c s="38"/>
      <c s="36"/>
      <c s="36"/>
      <c s="36"/>
      <c s="38"/>
      <c s="38"/>
      <c s="38"/>
      <c s="38"/>
      <c s="38"/>
      <c s="38"/>
      <c s="15">
        <f t="shared" si="37"/>
        <v>0</v>
      </c>
      <c s="15">
        <f t="shared" si="38"/>
        <v>0</v>
      </c>
      <c r="AI586" s="83"/>
    </row>
    <row r="587" spans="6:35" ht="12" customHeight="1">
      <c r="F587" s="15">
        <f t="shared" si="40" ref="F587:F650">IFERROR(IF($D$13=1,(IF(G587&gt;=1,(IF(H587&gt;=$D$11,(IF(H587&lt;=$D$12,G587,0)),0)),0)),0),0)</f>
        <v>0</v>
      </c>
      <c s="71">
        <f t="shared" si="39"/>
        <v>0</v>
      </c>
      <c s="72"/>
      <c s="38"/>
      <c s="38"/>
      <c s="38"/>
      <c s="36"/>
      <c s="38"/>
      <c s="38"/>
      <c s="36"/>
      <c s="37"/>
      <c s="36"/>
      <c s="38"/>
      <c s="36"/>
      <c s="36"/>
      <c s="36"/>
      <c s="38"/>
      <c s="38"/>
      <c s="38"/>
      <c s="38"/>
      <c s="38"/>
      <c s="38"/>
      <c s="15">
        <f t="shared" si="41" ref="AB587:AB650">IFERROR(IF(G587&gt;=1,(IF(LEN(R587)&gt;=3,VLOOKUP(R587,$A$1:$B$3,2,0),0)),0),0)</f>
        <v>0</v>
      </c>
      <c s="15">
        <f t="shared" si="42" ref="AC587:AC650">IFERROR(IF(G587&gt;=1,(IF(LEN(S587)&gt;=3,VLOOKUP(S587,$A$5:$B$6,2,0),0)),0),0)</f>
        <v>0</v>
      </c>
      <c r="AI587" s="83"/>
    </row>
    <row r="588" spans="6:35" ht="12" customHeight="1">
      <c r="F588" s="15">
        <f t="shared" si="40"/>
        <v>0</v>
      </c>
      <c s="71">
        <f t="shared" si="43" ref="G588:G651">IFERROR(IF(H588&gt;=2000,(IF(LEN(J588)&gt;=2,(IF(LEN(K588)&gt;=2,G587+1,0)),0)),0),0)</f>
        <v>0</v>
      </c>
      <c s="72"/>
      <c s="38"/>
      <c s="38"/>
      <c s="38"/>
      <c s="36"/>
      <c s="38"/>
      <c s="38"/>
      <c s="36"/>
      <c s="37"/>
      <c s="36"/>
      <c s="38"/>
      <c s="36"/>
      <c s="36"/>
      <c s="36"/>
      <c s="38"/>
      <c s="38"/>
      <c s="38"/>
      <c s="38"/>
      <c s="38"/>
      <c s="38"/>
      <c s="15">
        <f t="shared" si="41"/>
        <v>0</v>
      </c>
      <c s="15">
        <f t="shared" si="42"/>
        <v>0</v>
      </c>
      <c r="AI588" s="83"/>
    </row>
    <row r="589" spans="6:35" ht="12" customHeight="1">
      <c r="F589" s="15">
        <f t="shared" si="40"/>
        <v>0</v>
      </c>
      <c s="71">
        <f t="shared" si="43"/>
        <v>0</v>
      </c>
      <c s="72"/>
      <c s="38"/>
      <c s="38"/>
      <c s="38"/>
      <c s="36"/>
      <c s="38"/>
      <c s="38"/>
      <c s="36"/>
      <c s="37"/>
      <c s="36"/>
      <c s="38"/>
      <c s="36"/>
      <c s="36"/>
      <c s="36"/>
      <c s="38"/>
      <c s="38"/>
      <c s="38"/>
      <c s="38"/>
      <c s="38"/>
      <c s="38"/>
      <c s="15">
        <f t="shared" si="41"/>
        <v>0</v>
      </c>
      <c s="15">
        <f t="shared" si="42"/>
        <v>0</v>
      </c>
      <c r="AI589" s="83"/>
    </row>
    <row r="590" spans="6:35" ht="12" customHeight="1">
      <c r="F590" s="15">
        <f t="shared" si="40"/>
        <v>0</v>
      </c>
      <c s="71">
        <f t="shared" si="43"/>
        <v>0</v>
      </c>
      <c s="72"/>
      <c s="38"/>
      <c s="38"/>
      <c s="38"/>
      <c s="36"/>
      <c s="38"/>
      <c s="38"/>
      <c s="36"/>
      <c s="37"/>
      <c s="36"/>
      <c s="38"/>
      <c s="36"/>
      <c s="36"/>
      <c s="36"/>
      <c s="38"/>
      <c s="38"/>
      <c s="38"/>
      <c s="38"/>
      <c s="38"/>
      <c s="38"/>
      <c s="15">
        <f t="shared" si="41"/>
        <v>0</v>
      </c>
      <c s="15">
        <f t="shared" si="42"/>
        <v>0</v>
      </c>
      <c r="AI590" s="83"/>
    </row>
    <row r="591" spans="6:35" ht="12" customHeight="1">
      <c r="F591" s="15">
        <f t="shared" si="40"/>
        <v>0</v>
      </c>
      <c s="71">
        <f t="shared" si="43"/>
        <v>0</v>
      </c>
      <c s="72"/>
      <c s="38"/>
      <c s="38"/>
      <c s="38"/>
      <c s="36"/>
      <c s="38"/>
      <c s="38"/>
      <c s="36"/>
      <c s="37"/>
      <c s="36"/>
      <c s="38"/>
      <c s="36"/>
      <c s="36"/>
      <c s="36"/>
      <c s="38"/>
      <c s="38"/>
      <c s="38"/>
      <c s="38"/>
      <c s="38"/>
      <c s="38"/>
      <c s="15">
        <f t="shared" si="41"/>
        <v>0</v>
      </c>
      <c s="15">
        <f t="shared" si="42"/>
        <v>0</v>
      </c>
      <c r="AI591" s="83"/>
    </row>
    <row r="592" spans="6:35" ht="12" customHeight="1">
      <c r="F592" s="15">
        <f t="shared" si="40"/>
        <v>0</v>
      </c>
      <c s="71">
        <f t="shared" si="43"/>
        <v>0</v>
      </c>
      <c s="72"/>
      <c s="38"/>
      <c s="38"/>
      <c s="38"/>
      <c s="36"/>
      <c s="38"/>
      <c s="38"/>
      <c s="36"/>
      <c s="37"/>
      <c s="36"/>
      <c s="38"/>
      <c s="36"/>
      <c s="36"/>
      <c s="36"/>
      <c s="38"/>
      <c s="38"/>
      <c s="38"/>
      <c s="38"/>
      <c s="38"/>
      <c s="38"/>
      <c s="15">
        <f t="shared" si="41"/>
        <v>0</v>
      </c>
      <c s="15">
        <f t="shared" si="42"/>
        <v>0</v>
      </c>
      <c r="AI592" s="83"/>
    </row>
    <row r="593" spans="6:35" ht="12" customHeight="1">
      <c r="F593" s="15">
        <f t="shared" si="40"/>
        <v>0</v>
      </c>
      <c s="71">
        <f t="shared" si="43"/>
        <v>0</v>
      </c>
      <c s="72"/>
      <c s="38"/>
      <c s="38"/>
      <c s="38"/>
      <c s="36"/>
      <c s="38"/>
      <c s="38"/>
      <c s="36"/>
      <c s="37"/>
      <c s="36"/>
      <c s="38"/>
      <c s="36"/>
      <c s="36"/>
      <c s="36"/>
      <c s="38"/>
      <c s="38"/>
      <c s="38"/>
      <c s="38"/>
      <c s="38"/>
      <c s="38"/>
      <c s="15">
        <f t="shared" si="41"/>
        <v>0</v>
      </c>
      <c s="15">
        <f t="shared" si="42"/>
        <v>0</v>
      </c>
      <c r="AI593" s="83"/>
    </row>
    <row r="594" spans="6:35" ht="12" customHeight="1">
      <c r="F594" s="15">
        <f t="shared" si="40"/>
        <v>0</v>
      </c>
      <c s="71">
        <f t="shared" si="43"/>
        <v>0</v>
      </c>
      <c s="72"/>
      <c s="38"/>
      <c s="38"/>
      <c s="38"/>
      <c s="36"/>
      <c s="38"/>
      <c s="38"/>
      <c s="36"/>
      <c s="37"/>
      <c s="36"/>
      <c s="38"/>
      <c s="36"/>
      <c s="36"/>
      <c s="36"/>
      <c s="38"/>
      <c s="38"/>
      <c s="38"/>
      <c s="38"/>
      <c s="38"/>
      <c s="38"/>
      <c s="15">
        <f t="shared" si="41"/>
        <v>0</v>
      </c>
      <c s="15">
        <f t="shared" si="42"/>
        <v>0</v>
      </c>
      <c r="AI594" s="83"/>
    </row>
    <row r="595" spans="6:35" ht="12" customHeight="1">
      <c r="F595" s="15">
        <f t="shared" si="40"/>
        <v>0</v>
      </c>
      <c s="71">
        <f t="shared" si="43"/>
        <v>0</v>
      </c>
      <c s="72"/>
      <c s="38"/>
      <c s="38"/>
      <c s="38"/>
      <c s="36"/>
      <c s="38"/>
      <c s="38"/>
      <c s="36"/>
      <c s="37"/>
      <c s="36"/>
      <c s="38"/>
      <c s="36"/>
      <c s="36"/>
      <c s="36"/>
      <c s="38"/>
      <c s="38"/>
      <c s="38"/>
      <c s="38"/>
      <c s="38"/>
      <c s="38"/>
      <c s="15">
        <f t="shared" si="41"/>
        <v>0</v>
      </c>
      <c s="15">
        <f t="shared" si="42"/>
        <v>0</v>
      </c>
      <c r="AI595" s="83"/>
    </row>
    <row r="596" spans="6:35" ht="12" customHeight="1">
      <c r="F596" s="15">
        <f t="shared" si="40"/>
        <v>0</v>
      </c>
      <c s="71">
        <f t="shared" si="43"/>
        <v>0</v>
      </c>
      <c s="72"/>
      <c s="38"/>
      <c s="38"/>
      <c s="38"/>
      <c s="36"/>
      <c s="38"/>
      <c s="38"/>
      <c s="36"/>
      <c s="37"/>
      <c s="36"/>
      <c s="38"/>
      <c s="36"/>
      <c s="36"/>
      <c s="36"/>
      <c s="38"/>
      <c s="38"/>
      <c s="38"/>
      <c s="38"/>
      <c s="38"/>
      <c s="38"/>
      <c s="15">
        <f t="shared" si="41"/>
        <v>0</v>
      </c>
      <c s="15">
        <f t="shared" si="42"/>
        <v>0</v>
      </c>
      <c r="AI596" s="83"/>
    </row>
    <row r="597" spans="6:35" ht="12" customHeight="1">
      <c r="F597" s="15">
        <f t="shared" si="40"/>
        <v>0</v>
      </c>
      <c s="71">
        <f t="shared" si="43"/>
        <v>0</v>
      </c>
      <c s="72"/>
      <c s="38"/>
      <c s="38"/>
      <c s="38"/>
      <c s="36"/>
      <c s="38"/>
      <c s="38"/>
      <c s="36"/>
      <c s="37"/>
      <c s="36"/>
      <c s="38"/>
      <c s="36"/>
      <c s="36"/>
      <c s="36"/>
      <c s="38"/>
      <c s="38"/>
      <c s="38"/>
      <c s="38"/>
      <c s="38"/>
      <c s="38"/>
      <c s="15">
        <f t="shared" si="41"/>
        <v>0</v>
      </c>
      <c s="15">
        <f t="shared" si="42"/>
        <v>0</v>
      </c>
      <c r="AI597" s="83"/>
    </row>
    <row r="598" spans="6:35" ht="12" customHeight="1">
      <c r="F598" s="15">
        <f t="shared" si="40"/>
        <v>0</v>
      </c>
      <c s="71">
        <f t="shared" si="43"/>
        <v>0</v>
      </c>
      <c s="72"/>
      <c s="38"/>
      <c s="38"/>
      <c s="38"/>
      <c s="36"/>
      <c s="38"/>
      <c s="38"/>
      <c s="36"/>
      <c s="37"/>
      <c s="36"/>
      <c s="38"/>
      <c s="36"/>
      <c s="36"/>
      <c s="36"/>
      <c s="38"/>
      <c s="38"/>
      <c s="38"/>
      <c s="38"/>
      <c s="38"/>
      <c s="38"/>
      <c s="15">
        <f t="shared" si="41"/>
        <v>0</v>
      </c>
      <c s="15">
        <f t="shared" si="42"/>
        <v>0</v>
      </c>
      <c r="AI598" s="83"/>
    </row>
    <row r="599" spans="6:35" ht="12" customHeight="1">
      <c r="F599" s="15">
        <f t="shared" si="40"/>
        <v>0</v>
      </c>
      <c s="71">
        <f t="shared" si="43"/>
        <v>0</v>
      </c>
      <c s="72"/>
      <c s="38"/>
      <c s="38"/>
      <c s="38"/>
      <c s="36"/>
      <c s="38"/>
      <c s="38"/>
      <c s="36"/>
      <c s="37"/>
      <c s="36"/>
      <c s="38"/>
      <c s="36"/>
      <c s="36"/>
      <c s="36"/>
      <c s="38"/>
      <c s="38"/>
      <c s="38"/>
      <c s="38"/>
      <c s="38"/>
      <c s="38"/>
      <c s="15">
        <f t="shared" si="41"/>
        <v>0</v>
      </c>
      <c s="15">
        <f t="shared" si="42"/>
        <v>0</v>
      </c>
      <c r="AI599" s="83"/>
    </row>
    <row r="600" spans="6:35" ht="12" customHeight="1">
      <c r="F600" s="15">
        <f t="shared" si="40"/>
        <v>0</v>
      </c>
      <c s="71">
        <f t="shared" si="43"/>
        <v>0</v>
      </c>
      <c s="72"/>
      <c s="38"/>
      <c s="38"/>
      <c s="38"/>
      <c s="36"/>
      <c s="38"/>
      <c s="38"/>
      <c s="36"/>
      <c s="37"/>
      <c s="36"/>
      <c s="38"/>
      <c s="36"/>
      <c s="36"/>
      <c s="36"/>
      <c s="38"/>
      <c s="38"/>
      <c s="38"/>
      <c s="38"/>
      <c s="38"/>
      <c s="38"/>
      <c s="15">
        <f t="shared" si="41"/>
        <v>0</v>
      </c>
      <c s="15">
        <f t="shared" si="42"/>
        <v>0</v>
      </c>
      <c r="AI600" s="83"/>
    </row>
    <row r="601" spans="6:35" ht="12" customHeight="1">
      <c r="F601" s="15">
        <f t="shared" si="40"/>
        <v>0</v>
      </c>
      <c s="71">
        <f t="shared" si="43"/>
        <v>0</v>
      </c>
      <c s="72"/>
      <c s="38"/>
      <c s="38"/>
      <c s="38"/>
      <c s="36"/>
      <c s="38"/>
      <c s="38"/>
      <c s="36"/>
      <c s="37"/>
      <c s="36"/>
      <c s="38"/>
      <c s="36"/>
      <c s="36"/>
      <c s="36"/>
      <c s="38"/>
      <c s="38"/>
      <c s="38"/>
      <c s="38"/>
      <c s="38"/>
      <c s="38"/>
      <c s="15">
        <f t="shared" si="41"/>
        <v>0</v>
      </c>
      <c s="15">
        <f t="shared" si="42"/>
        <v>0</v>
      </c>
      <c r="AI601" s="83"/>
    </row>
    <row r="602" spans="6:35" ht="12" customHeight="1">
      <c r="F602" s="15">
        <f t="shared" si="40"/>
        <v>0</v>
      </c>
      <c s="71">
        <f t="shared" si="43"/>
        <v>0</v>
      </c>
      <c s="72"/>
      <c s="38"/>
      <c s="38"/>
      <c s="38"/>
      <c s="36"/>
      <c s="38"/>
      <c s="38"/>
      <c s="36"/>
      <c s="37"/>
      <c s="36"/>
      <c s="38"/>
      <c s="36"/>
      <c s="36"/>
      <c s="36"/>
      <c s="38"/>
      <c s="38"/>
      <c s="38"/>
      <c s="38"/>
      <c s="38"/>
      <c s="38"/>
      <c s="15">
        <f t="shared" si="41"/>
        <v>0</v>
      </c>
      <c s="15">
        <f t="shared" si="42"/>
        <v>0</v>
      </c>
      <c r="AI602" s="83"/>
    </row>
    <row r="603" spans="6:35" ht="12" customHeight="1">
      <c r="F603" s="15">
        <f t="shared" si="40"/>
        <v>0</v>
      </c>
      <c s="71">
        <f t="shared" si="43"/>
        <v>0</v>
      </c>
      <c s="72"/>
      <c s="38"/>
      <c s="38"/>
      <c s="38"/>
      <c s="36"/>
      <c s="38"/>
      <c s="38"/>
      <c s="36"/>
      <c s="37"/>
      <c s="36"/>
      <c s="38"/>
      <c s="36"/>
      <c s="36"/>
      <c s="36"/>
      <c s="38"/>
      <c s="38"/>
      <c s="38"/>
      <c s="38"/>
      <c s="38"/>
      <c s="38"/>
      <c s="15">
        <f t="shared" si="41"/>
        <v>0</v>
      </c>
      <c s="15">
        <f t="shared" si="42"/>
        <v>0</v>
      </c>
      <c r="AI603" s="83"/>
    </row>
    <row r="604" spans="6:35" ht="12" customHeight="1">
      <c r="F604" s="15">
        <f t="shared" si="40"/>
        <v>0</v>
      </c>
      <c s="71">
        <f t="shared" si="43"/>
        <v>0</v>
      </c>
      <c s="72"/>
      <c s="38"/>
      <c s="38"/>
      <c s="38"/>
      <c s="36"/>
      <c s="38"/>
      <c s="38"/>
      <c s="36"/>
      <c s="37"/>
      <c s="36"/>
      <c s="38"/>
      <c s="36"/>
      <c s="36"/>
      <c s="36"/>
      <c s="38"/>
      <c s="38"/>
      <c s="38"/>
      <c s="38"/>
      <c s="38"/>
      <c s="38"/>
      <c s="15">
        <f t="shared" si="41"/>
        <v>0</v>
      </c>
      <c s="15">
        <f t="shared" si="42"/>
        <v>0</v>
      </c>
      <c r="AI604" s="83"/>
    </row>
    <row r="605" spans="6:35" ht="12" customHeight="1">
      <c r="F605" s="15">
        <f t="shared" si="40"/>
        <v>0</v>
      </c>
      <c s="71">
        <f t="shared" si="43"/>
        <v>0</v>
      </c>
      <c s="72"/>
      <c s="38"/>
      <c s="38"/>
      <c s="38"/>
      <c s="36"/>
      <c s="38"/>
      <c s="38"/>
      <c s="36"/>
      <c s="37"/>
      <c s="36"/>
      <c s="38"/>
      <c s="36"/>
      <c s="36"/>
      <c s="36"/>
      <c s="38"/>
      <c s="38"/>
      <c s="38"/>
      <c s="38"/>
      <c s="38"/>
      <c s="38"/>
      <c s="15">
        <f t="shared" si="41"/>
        <v>0</v>
      </c>
      <c s="15">
        <f t="shared" si="42"/>
        <v>0</v>
      </c>
      <c r="AI605" s="83"/>
    </row>
    <row r="606" spans="6:35" ht="12" customHeight="1">
      <c r="F606" s="15">
        <f t="shared" si="40"/>
        <v>0</v>
      </c>
      <c s="71">
        <f t="shared" si="43"/>
        <v>0</v>
      </c>
      <c s="72"/>
      <c s="38"/>
      <c s="38"/>
      <c s="38"/>
      <c s="36"/>
      <c s="38"/>
      <c s="38"/>
      <c s="36"/>
      <c s="37"/>
      <c s="36"/>
      <c s="38"/>
      <c s="36"/>
      <c s="36"/>
      <c s="36"/>
      <c s="38"/>
      <c s="38"/>
      <c s="38"/>
      <c s="38"/>
      <c s="38"/>
      <c s="38"/>
      <c s="15">
        <f t="shared" si="41"/>
        <v>0</v>
      </c>
      <c s="15">
        <f t="shared" si="42"/>
        <v>0</v>
      </c>
      <c r="AI606" s="83"/>
    </row>
    <row r="607" spans="6:35" ht="12" customHeight="1">
      <c r="F607" s="15">
        <f t="shared" si="40"/>
        <v>0</v>
      </c>
      <c s="71">
        <f t="shared" si="43"/>
        <v>0</v>
      </c>
      <c s="72"/>
      <c s="38"/>
      <c s="38"/>
      <c s="38"/>
      <c s="36"/>
      <c s="38"/>
      <c s="38"/>
      <c s="36"/>
      <c s="37"/>
      <c s="36"/>
      <c s="38"/>
      <c s="36"/>
      <c s="36"/>
      <c s="36"/>
      <c s="38"/>
      <c s="38"/>
      <c s="38"/>
      <c s="38"/>
      <c s="38"/>
      <c s="38"/>
      <c s="15">
        <f t="shared" si="41"/>
        <v>0</v>
      </c>
      <c s="15">
        <f t="shared" si="42"/>
        <v>0</v>
      </c>
      <c r="AI607" s="83"/>
    </row>
    <row r="608" spans="6:35" ht="12" customHeight="1">
      <c r="F608" s="15">
        <f t="shared" si="40"/>
        <v>0</v>
      </c>
      <c s="71">
        <f t="shared" si="43"/>
        <v>0</v>
      </c>
      <c s="72"/>
      <c s="38"/>
      <c s="38"/>
      <c s="38"/>
      <c s="36"/>
      <c s="38"/>
      <c s="38"/>
      <c s="36"/>
      <c s="37"/>
      <c s="36"/>
      <c s="38"/>
      <c s="36"/>
      <c s="36"/>
      <c s="36"/>
      <c s="38"/>
      <c s="38"/>
      <c s="38"/>
      <c s="38"/>
      <c s="38"/>
      <c s="38"/>
      <c s="15">
        <f t="shared" si="41"/>
        <v>0</v>
      </c>
      <c s="15">
        <f t="shared" si="42"/>
        <v>0</v>
      </c>
      <c r="AI608" s="83"/>
    </row>
    <row r="609" spans="6:35" ht="12" customHeight="1">
      <c r="F609" s="15">
        <f t="shared" si="40"/>
        <v>0</v>
      </c>
      <c s="71">
        <f t="shared" si="43"/>
        <v>0</v>
      </c>
      <c s="72"/>
      <c s="38"/>
      <c s="38"/>
      <c s="38"/>
      <c s="36"/>
      <c s="38"/>
      <c s="38"/>
      <c s="36"/>
      <c s="37"/>
      <c s="36"/>
      <c s="38"/>
      <c s="36"/>
      <c s="36"/>
      <c s="36"/>
      <c s="38"/>
      <c s="38"/>
      <c s="38"/>
      <c s="38"/>
      <c s="38"/>
      <c s="38"/>
      <c s="15">
        <f t="shared" si="41"/>
        <v>0</v>
      </c>
      <c s="15">
        <f t="shared" si="42"/>
        <v>0</v>
      </c>
      <c r="AI609" s="83"/>
    </row>
    <row r="610" spans="6:35" ht="12" customHeight="1">
      <c r="F610" s="15">
        <f t="shared" si="40"/>
        <v>0</v>
      </c>
      <c s="71">
        <f t="shared" si="43"/>
        <v>0</v>
      </c>
      <c s="72"/>
      <c s="38"/>
      <c s="38"/>
      <c s="38"/>
      <c s="36"/>
      <c s="38"/>
      <c s="38"/>
      <c s="36"/>
      <c s="37"/>
      <c s="36"/>
      <c s="38"/>
      <c s="36"/>
      <c s="36"/>
      <c s="36"/>
      <c s="38"/>
      <c s="38"/>
      <c s="38"/>
      <c s="38"/>
      <c s="38"/>
      <c s="38"/>
      <c s="15">
        <f t="shared" si="41"/>
        <v>0</v>
      </c>
      <c s="15">
        <f t="shared" si="42"/>
        <v>0</v>
      </c>
      <c r="AI610" s="83"/>
    </row>
    <row r="611" spans="6:35" ht="12" customHeight="1">
      <c r="F611" s="15">
        <f t="shared" si="40"/>
        <v>0</v>
      </c>
      <c s="71">
        <f t="shared" si="43"/>
        <v>0</v>
      </c>
      <c s="72"/>
      <c s="38"/>
      <c s="38"/>
      <c s="38"/>
      <c s="36"/>
      <c s="38"/>
      <c s="38"/>
      <c s="36"/>
      <c s="37"/>
      <c s="36"/>
      <c s="38"/>
      <c s="36"/>
      <c s="36"/>
      <c s="36"/>
      <c s="38"/>
      <c s="38"/>
      <c s="38"/>
      <c s="38"/>
      <c s="38"/>
      <c s="38"/>
      <c s="15">
        <f t="shared" si="41"/>
        <v>0</v>
      </c>
      <c s="15">
        <f t="shared" si="42"/>
        <v>0</v>
      </c>
      <c r="AI611" s="83"/>
    </row>
    <row r="612" spans="6:35" ht="12" customHeight="1">
      <c r="F612" s="15">
        <f t="shared" si="40"/>
        <v>0</v>
      </c>
      <c s="71">
        <f t="shared" si="43"/>
        <v>0</v>
      </c>
      <c s="72"/>
      <c s="38"/>
      <c s="38"/>
      <c s="38"/>
      <c s="36"/>
      <c s="38"/>
      <c s="38"/>
      <c s="36"/>
      <c s="37"/>
      <c s="36"/>
      <c s="38"/>
      <c s="36"/>
      <c s="36"/>
      <c s="36"/>
      <c s="38"/>
      <c s="38"/>
      <c s="38"/>
      <c s="38"/>
      <c s="38"/>
      <c s="38"/>
      <c s="15">
        <f t="shared" si="41"/>
        <v>0</v>
      </c>
      <c s="15">
        <f t="shared" si="42"/>
        <v>0</v>
      </c>
      <c r="AI612" s="83"/>
    </row>
    <row r="613" spans="6:35" ht="12" customHeight="1">
      <c r="F613" s="15">
        <f t="shared" si="40"/>
        <v>0</v>
      </c>
      <c s="71">
        <f t="shared" si="43"/>
        <v>0</v>
      </c>
      <c s="72"/>
      <c s="38"/>
      <c s="38"/>
      <c s="38"/>
      <c s="36"/>
      <c s="38"/>
      <c s="38"/>
      <c s="36"/>
      <c s="37"/>
      <c s="36"/>
      <c s="38"/>
      <c s="36"/>
      <c s="36"/>
      <c s="36"/>
      <c s="38"/>
      <c s="38"/>
      <c s="38"/>
      <c s="38"/>
      <c s="38"/>
      <c s="38"/>
      <c s="15">
        <f t="shared" si="41"/>
        <v>0</v>
      </c>
      <c s="15">
        <f t="shared" si="42"/>
        <v>0</v>
      </c>
      <c r="AI613" s="83"/>
    </row>
    <row r="614" spans="6:35" ht="12" customHeight="1">
      <c r="F614" s="15">
        <f t="shared" si="40"/>
        <v>0</v>
      </c>
      <c s="71">
        <f t="shared" si="43"/>
        <v>0</v>
      </c>
      <c s="72"/>
      <c s="38"/>
      <c s="38"/>
      <c s="38"/>
      <c s="36"/>
      <c s="38"/>
      <c s="38"/>
      <c s="36"/>
      <c s="37"/>
      <c s="36"/>
      <c s="38"/>
      <c s="36"/>
      <c s="36"/>
      <c s="36"/>
      <c s="38"/>
      <c s="38"/>
      <c s="38"/>
      <c s="38"/>
      <c s="38"/>
      <c s="38"/>
      <c s="15">
        <f t="shared" si="41"/>
        <v>0</v>
      </c>
      <c s="15">
        <f t="shared" si="42"/>
        <v>0</v>
      </c>
      <c r="AI614" s="83"/>
    </row>
    <row r="615" spans="6:35" ht="12" customHeight="1">
      <c r="F615" s="15">
        <f t="shared" si="40"/>
        <v>0</v>
      </c>
      <c s="71">
        <f t="shared" si="43"/>
        <v>0</v>
      </c>
      <c s="72"/>
      <c s="38"/>
      <c s="38"/>
      <c s="38"/>
      <c s="36"/>
      <c s="38"/>
      <c s="38"/>
      <c s="36"/>
      <c s="37"/>
      <c s="36"/>
      <c s="38"/>
      <c s="36"/>
      <c s="36"/>
      <c s="36"/>
      <c s="38"/>
      <c s="38"/>
      <c s="38"/>
      <c s="38"/>
      <c s="38"/>
      <c s="38"/>
      <c s="15">
        <f t="shared" si="41"/>
        <v>0</v>
      </c>
      <c s="15">
        <f t="shared" si="42"/>
        <v>0</v>
      </c>
      <c r="AI615" s="83"/>
    </row>
    <row r="616" spans="6:35" ht="12" customHeight="1">
      <c r="F616" s="15">
        <f t="shared" si="40"/>
        <v>0</v>
      </c>
      <c s="71">
        <f t="shared" si="43"/>
        <v>0</v>
      </c>
      <c s="72"/>
      <c s="38"/>
      <c s="38"/>
      <c s="38"/>
      <c s="36"/>
      <c s="38"/>
      <c s="38"/>
      <c s="36"/>
      <c s="37"/>
      <c s="36"/>
      <c s="38"/>
      <c s="36"/>
      <c s="36"/>
      <c s="36"/>
      <c s="38"/>
      <c s="38"/>
      <c s="38"/>
      <c s="38"/>
      <c s="38"/>
      <c s="38"/>
      <c s="15">
        <f t="shared" si="41"/>
        <v>0</v>
      </c>
      <c s="15">
        <f t="shared" si="42"/>
        <v>0</v>
      </c>
      <c r="AI616" s="83"/>
    </row>
    <row r="617" spans="6:35" ht="12" customHeight="1">
      <c r="F617" s="15">
        <f t="shared" si="40"/>
        <v>0</v>
      </c>
      <c s="71">
        <f t="shared" si="43"/>
        <v>0</v>
      </c>
      <c s="72"/>
      <c s="38"/>
      <c s="38"/>
      <c s="38"/>
      <c s="36"/>
      <c s="38"/>
      <c s="38"/>
      <c s="36"/>
      <c s="37"/>
      <c s="36"/>
      <c s="38"/>
      <c s="36"/>
      <c s="36"/>
      <c s="36"/>
      <c s="38"/>
      <c s="38"/>
      <c s="38"/>
      <c s="38"/>
      <c s="38"/>
      <c s="38"/>
      <c s="15">
        <f t="shared" si="41"/>
        <v>0</v>
      </c>
      <c s="15">
        <f t="shared" si="42"/>
        <v>0</v>
      </c>
      <c r="AI617" s="83"/>
    </row>
    <row r="618" spans="6:35" ht="12" customHeight="1">
      <c r="F618" s="15">
        <f t="shared" si="40"/>
        <v>0</v>
      </c>
      <c s="71">
        <f t="shared" si="43"/>
        <v>0</v>
      </c>
      <c s="72"/>
      <c s="38"/>
      <c s="38"/>
      <c s="38"/>
      <c s="36"/>
      <c s="38"/>
      <c s="38"/>
      <c s="36"/>
      <c s="37"/>
      <c s="36"/>
      <c s="38"/>
      <c s="36"/>
      <c s="36"/>
      <c s="36"/>
      <c s="38"/>
      <c s="38"/>
      <c s="38"/>
      <c s="38"/>
      <c s="38"/>
      <c s="38"/>
      <c s="15">
        <f t="shared" si="41"/>
        <v>0</v>
      </c>
      <c s="15">
        <f t="shared" si="42"/>
        <v>0</v>
      </c>
      <c r="AI618" s="83"/>
    </row>
    <row r="619" spans="6:35" ht="12" customHeight="1">
      <c r="F619" s="15">
        <f t="shared" si="40"/>
        <v>0</v>
      </c>
      <c s="71">
        <f t="shared" si="43"/>
        <v>0</v>
      </c>
      <c s="72"/>
      <c s="38"/>
      <c s="38"/>
      <c s="38"/>
      <c s="36"/>
      <c s="38"/>
      <c s="38"/>
      <c s="36"/>
      <c s="37"/>
      <c s="36"/>
      <c s="38"/>
      <c s="36"/>
      <c s="36"/>
      <c s="36"/>
      <c s="38"/>
      <c s="38"/>
      <c s="38"/>
      <c s="38"/>
      <c s="38"/>
      <c s="38"/>
      <c s="15">
        <f t="shared" si="41"/>
        <v>0</v>
      </c>
      <c s="15">
        <f t="shared" si="42"/>
        <v>0</v>
      </c>
      <c r="AI619" s="83"/>
    </row>
    <row r="620" spans="6:35" ht="12" customHeight="1">
      <c r="F620" s="15">
        <f t="shared" si="40"/>
        <v>0</v>
      </c>
      <c s="71">
        <f t="shared" si="43"/>
        <v>0</v>
      </c>
      <c s="72"/>
      <c s="38"/>
      <c s="38"/>
      <c s="38"/>
      <c s="36"/>
      <c s="38"/>
      <c s="38"/>
      <c s="36"/>
      <c s="37"/>
      <c s="36"/>
      <c s="38"/>
      <c s="36"/>
      <c s="36"/>
      <c s="36"/>
      <c s="38"/>
      <c s="38"/>
      <c s="38"/>
      <c s="38"/>
      <c s="38"/>
      <c s="38"/>
      <c s="15">
        <f t="shared" si="41"/>
        <v>0</v>
      </c>
      <c s="15">
        <f t="shared" si="42"/>
        <v>0</v>
      </c>
      <c r="AI620" s="83"/>
    </row>
    <row r="621" spans="6:35" ht="12" customHeight="1">
      <c r="F621" s="15">
        <f t="shared" si="40"/>
        <v>0</v>
      </c>
      <c s="71">
        <f t="shared" si="43"/>
        <v>0</v>
      </c>
      <c s="72"/>
      <c s="38"/>
      <c s="38"/>
      <c s="38"/>
      <c s="36"/>
      <c s="38"/>
      <c s="38"/>
      <c s="36"/>
      <c s="37"/>
      <c s="36"/>
      <c s="38"/>
      <c s="36"/>
      <c s="36"/>
      <c s="36"/>
      <c s="38"/>
      <c s="38"/>
      <c s="38"/>
      <c s="38"/>
      <c s="38"/>
      <c s="38"/>
      <c s="15">
        <f t="shared" si="41"/>
        <v>0</v>
      </c>
      <c s="15">
        <f t="shared" si="42"/>
        <v>0</v>
      </c>
      <c r="AI621" s="83"/>
    </row>
    <row r="622" spans="6:35" ht="12" customHeight="1">
      <c r="F622" s="15">
        <f t="shared" si="40"/>
        <v>0</v>
      </c>
      <c s="71">
        <f t="shared" si="43"/>
        <v>0</v>
      </c>
      <c s="72"/>
      <c s="38"/>
      <c s="38"/>
      <c s="38"/>
      <c s="36"/>
      <c s="38"/>
      <c s="38"/>
      <c s="36"/>
      <c s="37"/>
      <c s="36"/>
      <c s="38"/>
      <c s="36"/>
      <c s="36"/>
      <c s="36"/>
      <c s="38"/>
      <c s="38"/>
      <c s="38"/>
      <c s="38"/>
      <c s="38"/>
      <c s="38"/>
      <c s="15">
        <f t="shared" si="41"/>
        <v>0</v>
      </c>
      <c s="15">
        <f t="shared" si="42"/>
        <v>0</v>
      </c>
      <c r="AI622" s="83"/>
    </row>
    <row r="623" spans="6:35" ht="12" customHeight="1">
      <c r="F623" s="15">
        <f t="shared" si="40"/>
        <v>0</v>
      </c>
      <c s="71">
        <f t="shared" si="43"/>
        <v>0</v>
      </c>
      <c s="72"/>
      <c s="38"/>
      <c s="38"/>
      <c s="38"/>
      <c s="36"/>
      <c s="38"/>
      <c s="38"/>
      <c s="36"/>
      <c s="37"/>
      <c s="36"/>
      <c s="38"/>
      <c s="36"/>
      <c s="36"/>
      <c s="36"/>
      <c s="38"/>
      <c s="38"/>
      <c s="38"/>
      <c s="38"/>
      <c s="38"/>
      <c s="38"/>
      <c s="15">
        <f t="shared" si="41"/>
        <v>0</v>
      </c>
      <c s="15">
        <f t="shared" si="42"/>
        <v>0</v>
      </c>
      <c r="AI623" s="83"/>
    </row>
    <row r="624" spans="6:35" ht="12" customHeight="1">
      <c r="F624" s="15">
        <f t="shared" si="40"/>
        <v>0</v>
      </c>
      <c s="71">
        <f t="shared" si="43"/>
        <v>0</v>
      </c>
      <c s="72"/>
      <c s="38"/>
      <c s="38"/>
      <c s="38"/>
      <c s="36"/>
      <c s="38"/>
      <c s="38"/>
      <c s="36"/>
      <c s="37"/>
      <c s="36"/>
      <c s="38"/>
      <c s="36"/>
      <c s="36"/>
      <c s="36"/>
      <c s="38"/>
      <c s="38"/>
      <c s="38"/>
      <c s="38"/>
      <c s="38"/>
      <c s="38"/>
      <c s="15">
        <f t="shared" si="41"/>
        <v>0</v>
      </c>
      <c s="15">
        <f t="shared" si="42"/>
        <v>0</v>
      </c>
      <c r="AI624" s="83"/>
    </row>
    <row r="625" spans="6:35" ht="12" customHeight="1">
      <c r="F625" s="15">
        <f t="shared" si="40"/>
        <v>0</v>
      </c>
      <c s="71">
        <f t="shared" si="43"/>
        <v>0</v>
      </c>
      <c s="72"/>
      <c s="38"/>
      <c s="38"/>
      <c s="38"/>
      <c s="36"/>
      <c s="38"/>
      <c s="38"/>
      <c s="36"/>
      <c s="37"/>
      <c s="36"/>
      <c s="38"/>
      <c s="36"/>
      <c s="36"/>
      <c s="36"/>
      <c s="38"/>
      <c s="38"/>
      <c s="38"/>
      <c s="38"/>
      <c s="38"/>
      <c s="38"/>
      <c s="15">
        <f t="shared" si="41"/>
        <v>0</v>
      </c>
      <c s="15">
        <f t="shared" si="42"/>
        <v>0</v>
      </c>
      <c r="AI625" s="83"/>
    </row>
    <row r="626" spans="6:35" ht="12" customHeight="1">
      <c r="F626" s="15">
        <f t="shared" si="40"/>
        <v>0</v>
      </c>
      <c s="71">
        <f t="shared" si="43"/>
        <v>0</v>
      </c>
      <c s="72"/>
      <c s="38"/>
      <c s="38"/>
      <c s="38"/>
      <c s="36"/>
      <c s="38"/>
      <c s="38"/>
      <c s="36"/>
      <c s="37"/>
      <c s="36"/>
      <c s="38"/>
      <c s="36"/>
      <c s="36"/>
      <c s="36"/>
      <c s="38"/>
      <c s="38"/>
      <c s="38"/>
      <c s="38"/>
      <c s="38"/>
      <c s="38"/>
      <c s="15">
        <f t="shared" si="41"/>
        <v>0</v>
      </c>
      <c s="15">
        <f t="shared" si="42"/>
        <v>0</v>
      </c>
      <c r="AI626" s="83"/>
    </row>
    <row r="627" spans="6:35" ht="12" customHeight="1">
      <c r="F627" s="15">
        <f t="shared" si="40"/>
        <v>0</v>
      </c>
      <c s="71">
        <f t="shared" si="43"/>
        <v>0</v>
      </c>
      <c s="72"/>
      <c s="38"/>
      <c s="38"/>
      <c s="38"/>
      <c s="36"/>
      <c s="38"/>
      <c s="38"/>
      <c s="36"/>
      <c s="37"/>
      <c s="36"/>
      <c s="38"/>
      <c s="36"/>
      <c s="36"/>
      <c s="36"/>
      <c s="38"/>
      <c s="38"/>
      <c s="38"/>
      <c s="38"/>
      <c s="38"/>
      <c s="38"/>
      <c s="15">
        <f t="shared" si="41"/>
        <v>0</v>
      </c>
      <c s="15">
        <f t="shared" si="42"/>
        <v>0</v>
      </c>
      <c r="AI627" s="83"/>
    </row>
    <row r="628" spans="6:35" ht="12" customHeight="1">
      <c r="F628" s="15">
        <f t="shared" si="40"/>
        <v>0</v>
      </c>
      <c s="71">
        <f t="shared" si="43"/>
        <v>0</v>
      </c>
      <c s="72"/>
      <c s="38"/>
      <c s="38"/>
      <c s="38"/>
      <c s="36"/>
      <c s="38"/>
      <c s="38"/>
      <c s="36"/>
      <c s="37"/>
      <c s="36"/>
      <c s="38"/>
      <c s="36"/>
      <c s="36"/>
      <c s="36"/>
      <c s="38"/>
      <c s="38"/>
      <c s="38"/>
      <c s="38"/>
      <c s="38"/>
      <c s="38"/>
      <c s="15">
        <f t="shared" si="41"/>
        <v>0</v>
      </c>
      <c s="15">
        <f t="shared" si="42"/>
        <v>0</v>
      </c>
      <c r="AI628" s="83"/>
    </row>
    <row r="629" spans="6:35" ht="12" customHeight="1">
      <c r="F629" s="15">
        <f t="shared" si="40"/>
        <v>0</v>
      </c>
      <c s="71">
        <f t="shared" si="43"/>
        <v>0</v>
      </c>
      <c s="72"/>
      <c s="38"/>
      <c s="38"/>
      <c s="38"/>
      <c s="36"/>
      <c s="38"/>
      <c s="38"/>
      <c s="36"/>
      <c s="37"/>
      <c s="36"/>
      <c s="38"/>
      <c s="36"/>
      <c s="36"/>
      <c s="36"/>
      <c s="38"/>
      <c s="38"/>
      <c s="38"/>
      <c s="38"/>
      <c s="38"/>
      <c s="38"/>
      <c s="15">
        <f t="shared" si="41"/>
        <v>0</v>
      </c>
      <c s="15">
        <f t="shared" si="42"/>
        <v>0</v>
      </c>
      <c r="AI629" s="83"/>
    </row>
    <row r="630" spans="6:35" ht="12" customHeight="1">
      <c r="F630" s="15">
        <f t="shared" si="40"/>
        <v>0</v>
      </c>
      <c s="71">
        <f t="shared" si="43"/>
        <v>0</v>
      </c>
      <c s="72"/>
      <c s="38"/>
      <c s="38"/>
      <c s="38"/>
      <c s="36"/>
      <c s="38"/>
      <c s="38"/>
      <c s="36"/>
      <c s="37"/>
      <c s="36"/>
      <c s="38"/>
      <c s="36"/>
      <c s="36"/>
      <c s="36"/>
      <c s="38"/>
      <c s="38"/>
      <c s="38"/>
      <c s="38"/>
      <c s="38"/>
      <c s="38"/>
      <c s="15">
        <f t="shared" si="41"/>
        <v>0</v>
      </c>
      <c s="15">
        <f t="shared" si="42"/>
        <v>0</v>
      </c>
      <c r="AI630" s="83"/>
    </row>
    <row r="631" spans="6:35" ht="12" customHeight="1">
      <c r="F631" s="15">
        <f t="shared" si="40"/>
        <v>0</v>
      </c>
      <c s="71">
        <f t="shared" si="43"/>
        <v>0</v>
      </c>
      <c s="72"/>
      <c s="38"/>
      <c s="38"/>
      <c s="38"/>
      <c s="36"/>
      <c s="38"/>
      <c s="38"/>
      <c s="36"/>
      <c s="37"/>
      <c s="36"/>
      <c s="38"/>
      <c s="36"/>
      <c s="36"/>
      <c s="36"/>
      <c s="38"/>
      <c s="38"/>
      <c s="38"/>
      <c s="38"/>
      <c s="38"/>
      <c s="38"/>
      <c s="15">
        <f t="shared" si="41"/>
        <v>0</v>
      </c>
      <c s="15">
        <f t="shared" si="42"/>
        <v>0</v>
      </c>
      <c r="AI631" s="83"/>
    </row>
    <row r="632" spans="6:35" ht="12" customHeight="1">
      <c r="F632" s="15">
        <f t="shared" si="40"/>
        <v>0</v>
      </c>
      <c s="71">
        <f t="shared" si="43"/>
        <v>0</v>
      </c>
      <c s="72"/>
      <c s="38"/>
      <c s="38"/>
      <c s="38"/>
      <c s="36"/>
      <c s="38"/>
      <c s="38"/>
      <c s="36"/>
      <c s="37"/>
      <c s="36"/>
      <c s="38"/>
      <c s="36"/>
      <c s="36"/>
      <c s="36"/>
      <c s="38"/>
      <c s="38"/>
      <c s="38"/>
      <c s="38"/>
      <c s="38"/>
      <c s="38"/>
      <c s="15">
        <f t="shared" si="41"/>
        <v>0</v>
      </c>
      <c s="15">
        <f t="shared" si="42"/>
        <v>0</v>
      </c>
      <c r="AI632" s="83"/>
    </row>
    <row r="633" spans="6:35" ht="12" customHeight="1">
      <c r="F633" s="15">
        <f t="shared" si="40"/>
        <v>0</v>
      </c>
      <c s="71">
        <f t="shared" si="43"/>
        <v>0</v>
      </c>
      <c s="72"/>
      <c s="38"/>
      <c s="38"/>
      <c s="38"/>
      <c s="36"/>
      <c s="38"/>
      <c s="38"/>
      <c s="36"/>
      <c s="37"/>
      <c s="36"/>
      <c s="38"/>
      <c s="36"/>
      <c s="36"/>
      <c s="36"/>
      <c s="38"/>
      <c s="38"/>
      <c s="38"/>
      <c s="38"/>
      <c s="38"/>
      <c s="38"/>
      <c s="15">
        <f t="shared" si="41"/>
        <v>0</v>
      </c>
      <c s="15">
        <f t="shared" si="42"/>
        <v>0</v>
      </c>
      <c r="AI633" s="83"/>
    </row>
    <row r="634" spans="6:35" ht="12" customHeight="1">
      <c r="F634" s="15">
        <f t="shared" si="40"/>
        <v>0</v>
      </c>
      <c s="71">
        <f t="shared" si="43"/>
        <v>0</v>
      </c>
      <c s="72"/>
      <c s="38"/>
      <c s="38"/>
      <c s="38"/>
      <c s="36"/>
      <c s="38"/>
      <c s="38"/>
      <c s="36"/>
      <c s="37"/>
      <c s="36"/>
      <c s="38"/>
      <c s="36"/>
      <c s="36"/>
      <c s="36"/>
      <c s="38"/>
      <c s="38"/>
      <c s="38"/>
      <c s="38"/>
      <c s="38"/>
      <c s="38"/>
      <c s="15">
        <f t="shared" si="41"/>
        <v>0</v>
      </c>
      <c s="15">
        <f t="shared" si="42"/>
        <v>0</v>
      </c>
      <c r="AI634" s="83"/>
    </row>
    <row r="635" spans="6:35" ht="12" customHeight="1">
      <c r="F635" s="15">
        <f t="shared" si="40"/>
        <v>0</v>
      </c>
      <c s="71">
        <f t="shared" si="43"/>
        <v>0</v>
      </c>
      <c s="72"/>
      <c s="38"/>
      <c s="38"/>
      <c s="38"/>
      <c s="36"/>
      <c s="38"/>
      <c s="38"/>
      <c s="36"/>
      <c s="37"/>
      <c s="36"/>
      <c s="38"/>
      <c s="36"/>
      <c s="36"/>
      <c s="36"/>
      <c s="38"/>
      <c s="38"/>
      <c s="38"/>
      <c s="38"/>
      <c s="38"/>
      <c s="38"/>
      <c s="15">
        <f t="shared" si="41"/>
        <v>0</v>
      </c>
      <c s="15">
        <f t="shared" si="42"/>
        <v>0</v>
      </c>
      <c r="AI635" s="83"/>
    </row>
    <row r="636" spans="6:35" ht="12" customHeight="1">
      <c r="F636" s="15">
        <f t="shared" si="40"/>
        <v>0</v>
      </c>
      <c s="71">
        <f t="shared" si="43"/>
        <v>0</v>
      </c>
      <c s="72"/>
      <c s="38"/>
      <c s="38"/>
      <c s="38"/>
      <c s="36"/>
      <c s="38"/>
      <c s="38"/>
      <c s="36"/>
      <c s="37"/>
      <c s="36"/>
      <c s="38"/>
      <c s="36"/>
      <c s="36"/>
      <c s="36"/>
      <c s="38"/>
      <c s="38"/>
      <c s="38"/>
      <c s="38"/>
      <c s="38"/>
      <c s="38"/>
      <c s="15">
        <f t="shared" si="41"/>
        <v>0</v>
      </c>
      <c s="15">
        <f t="shared" si="42"/>
        <v>0</v>
      </c>
      <c r="AI636" s="83"/>
    </row>
    <row r="637" spans="6:35" ht="12" customHeight="1">
      <c r="F637" s="15">
        <f t="shared" si="40"/>
        <v>0</v>
      </c>
      <c s="71">
        <f t="shared" si="43"/>
        <v>0</v>
      </c>
      <c s="72"/>
      <c s="38"/>
      <c s="38"/>
      <c s="38"/>
      <c s="36"/>
      <c s="38"/>
      <c s="38"/>
      <c s="36"/>
      <c s="37"/>
      <c s="36"/>
      <c s="38"/>
      <c s="36"/>
      <c s="36"/>
      <c s="36"/>
      <c s="38"/>
      <c s="38"/>
      <c s="38"/>
      <c s="38"/>
      <c s="38"/>
      <c s="38"/>
      <c s="15">
        <f t="shared" si="41"/>
        <v>0</v>
      </c>
      <c s="15">
        <f t="shared" si="42"/>
        <v>0</v>
      </c>
      <c r="AI637" s="83"/>
    </row>
    <row r="638" spans="6:35" ht="12" customHeight="1">
      <c r="F638" s="15">
        <f t="shared" si="40"/>
        <v>0</v>
      </c>
      <c s="71">
        <f t="shared" si="43"/>
        <v>0</v>
      </c>
      <c s="72"/>
      <c s="38"/>
      <c s="38"/>
      <c s="38"/>
      <c s="36"/>
      <c s="38"/>
      <c s="38"/>
      <c s="36"/>
      <c s="37"/>
      <c s="36"/>
      <c s="38"/>
      <c s="36"/>
      <c s="36"/>
      <c s="36"/>
      <c s="38"/>
      <c s="38"/>
      <c s="38"/>
      <c s="38"/>
      <c s="38"/>
      <c s="38"/>
      <c s="15">
        <f t="shared" si="41"/>
        <v>0</v>
      </c>
      <c s="15">
        <f t="shared" si="42"/>
        <v>0</v>
      </c>
      <c r="AI638" s="83"/>
    </row>
    <row r="639" spans="6:35" ht="12" customHeight="1">
      <c r="F639" s="15">
        <f t="shared" si="40"/>
        <v>0</v>
      </c>
      <c s="71">
        <f t="shared" si="43"/>
        <v>0</v>
      </c>
      <c s="72"/>
      <c s="38"/>
      <c s="38"/>
      <c s="38"/>
      <c s="36"/>
      <c s="38"/>
      <c s="38"/>
      <c s="36"/>
      <c s="37"/>
      <c s="36"/>
      <c s="38"/>
      <c s="36"/>
      <c s="36"/>
      <c s="36"/>
      <c s="38"/>
      <c s="38"/>
      <c s="38"/>
      <c s="38"/>
      <c s="38"/>
      <c s="38"/>
      <c s="15">
        <f t="shared" si="41"/>
        <v>0</v>
      </c>
      <c s="15">
        <f t="shared" si="42"/>
        <v>0</v>
      </c>
      <c r="AI639" s="83"/>
    </row>
    <row r="640" spans="6:35" ht="12" customHeight="1">
      <c r="F640" s="15">
        <f t="shared" si="40"/>
        <v>0</v>
      </c>
      <c s="71">
        <f t="shared" si="43"/>
        <v>0</v>
      </c>
      <c s="72"/>
      <c s="38"/>
      <c s="38"/>
      <c s="38"/>
      <c s="36"/>
      <c s="38"/>
      <c s="38"/>
      <c s="36"/>
      <c s="37"/>
      <c s="36"/>
      <c s="38"/>
      <c s="36"/>
      <c s="36"/>
      <c s="36"/>
      <c s="38"/>
      <c s="38"/>
      <c s="38"/>
      <c s="38"/>
      <c s="38"/>
      <c s="38"/>
      <c s="15">
        <f t="shared" si="41"/>
        <v>0</v>
      </c>
      <c s="15">
        <f t="shared" si="42"/>
        <v>0</v>
      </c>
      <c r="AI640" s="83"/>
    </row>
    <row r="641" spans="6:35" ht="12" customHeight="1">
      <c r="F641" s="15">
        <f t="shared" si="40"/>
        <v>0</v>
      </c>
      <c s="71">
        <f t="shared" si="43"/>
        <v>0</v>
      </c>
      <c s="72"/>
      <c s="38"/>
      <c s="38"/>
      <c s="38"/>
      <c s="36"/>
      <c s="38"/>
      <c s="38"/>
      <c s="36"/>
      <c s="37"/>
      <c s="36"/>
      <c s="38"/>
      <c s="36"/>
      <c s="36"/>
      <c s="36"/>
      <c s="38"/>
      <c s="38"/>
      <c s="38"/>
      <c s="38"/>
      <c s="38"/>
      <c s="38"/>
      <c s="15">
        <f t="shared" si="41"/>
        <v>0</v>
      </c>
      <c s="15">
        <f t="shared" si="42"/>
        <v>0</v>
      </c>
      <c r="AI641" s="83"/>
    </row>
    <row r="642" spans="6:35" ht="12" customHeight="1">
      <c r="F642" s="15">
        <f t="shared" si="40"/>
        <v>0</v>
      </c>
      <c s="71">
        <f t="shared" si="43"/>
        <v>0</v>
      </c>
      <c s="72"/>
      <c s="38"/>
      <c s="38"/>
      <c s="38"/>
      <c s="36"/>
      <c s="38"/>
      <c s="38"/>
      <c s="36"/>
      <c s="37"/>
      <c s="36"/>
      <c s="38"/>
      <c s="36"/>
      <c s="36"/>
      <c s="36"/>
      <c s="38"/>
      <c s="38"/>
      <c s="38"/>
      <c s="38"/>
      <c s="38"/>
      <c s="38"/>
      <c s="15">
        <f t="shared" si="41"/>
        <v>0</v>
      </c>
      <c s="15">
        <f t="shared" si="42"/>
        <v>0</v>
      </c>
      <c r="AI642" s="83"/>
    </row>
    <row r="643" spans="6:35" ht="12" customHeight="1">
      <c r="F643" s="15">
        <f t="shared" si="40"/>
        <v>0</v>
      </c>
      <c s="71">
        <f t="shared" si="43"/>
        <v>0</v>
      </c>
      <c s="72"/>
      <c s="38"/>
      <c s="38"/>
      <c s="38"/>
      <c s="36"/>
      <c s="38"/>
      <c s="38"/>
      <c s="36"/>
      <c s="37"/>
      <c s="36"/>
      <c s="38"/>
      <c s="36"/>
      <c s="36"/>
      <c s="36"/>
      <c s="38"/>
      <c s="38"/>
      <c s="38"/>
      <c s="38"/>
      <c s="38"/>
      <c s="38"/>
      <c s="15">
        <f t="shared" si="41"/>
        <v>0</v>
      </c>
      <c s="15">
        <f t="shared" si="42"/>
        <v>0</v>
      </c>
      <c r="AI643" s="83"/>
    </row>
    <row r="644" spans="6:35" ht="12" customHeight="1">
      <c r="F644" s="15">
        <f t="shared" si="40"/>
        <v>0</v>
      </c>
      <c s="71">
        <f t="shared" si="43"/>
        <v>0</v>
      </c>
      <c s="72"/>
      <c s="38"/>
      <c s="38"/>
      <c s="38"/>
      <c s="36"/>
      <c s="38"/>
      <c s="38"/>
      <c s="36"/>
      <c s="37"/>
      <c s="36"/>
      <c s="38"/>
      <c s="36"/>
      <c s="36"/>
      <c s="36"/>
      <c s="38"/>
      <c s="38"/>
      <c s="38"/>
      <c s="38"/>
      <c s="38"/>
      <c s="38"/>
      <c s="15">
        <f t="shared" si="41"/>
        <v>0</v>
      </c>
      <c s="15">
        <f t="shared" si="42"/>
        <v>0</v>
      </c>
      <c r="AI644" s="83"/>
    </row>
    <row r="645" spans="6:35" ht="12" customHeight="1">
      <c r="F645" s="15">
        <f t="shared" si="40"/>
        <v>0</v>
      </c>
      <c s="71">
        <f t="shared" si="43"/>
        <v>0</v>
      </c>
      <c s="72"/>
      <c s="38"/>
      <c s="38"/>
      <c s="38"/>
      <c s="36"/>
      <c s="38"/>
      <c s="38"/>
      <c s="36"/>
      <c s="37"/>
      <c s="36"/>
      <c s="38"/>
      <c s="36"/>
      <c s="36"/>
      <c s="36"/>
      <c s="38"/>
      <c s="38"/>
      <c s="38"/>
      <c s="38"/>
      <c s="38"/>
      <c s="38"/>
      <c s="15">
        <f t="shared" si="41"/>
        <v>0</v>
      </c>
      <c s="15">
        <f t="shared" si="42"/>
        <v>0</v>
      </c>
      <c r="AI645" s="83"/>
    </row>
    <row r="646" spans="6:35" ht="12" customHeight="1">
      <c r="F646" s="15">
        <f t="shared" si="40"/>
        <v>0</v>
      </c>
      <c s="71">
        <f t="shared" si="43"/>
        <v>0</v>
      </c>
      <c s="72"/>
      <c s="38"/>
      <c s="38"/>
      <c s="38"/>
      <c s="36"/>
      <c s="38"/>
      <c s="38"/>
      <c s="36"/>
      <c s="37"/>
      <c s="36"/>
      <c s="38"/>
      <c s="36"/>
      <c s="36"/>
      <c s="36"/>
      <c s="38"/>
      <c s="38"/>
      <c s="38"/>
      <c s="38"/>
      <c s="38"/>
      <c s="38"/>
      <c s="15">
        <f t="shared" si="41"/>
        <v>0</v>
      </c>
      <c s="15">
        <f t="shared" si="42"/>
        <v>0</v>
      </c>
      <c r="AI646" s="83"/>
    </row>
    <row r="647" spans="6:35" ht="12" customHeight="1">
      <c r="F647" s="15">
        <f t="shared" si="40"/>
        <v>0</v>
      </c>
      <c s="71">
        <f t="shared" si="43"/>
        <v>0</v>
      </c>
      <c s="72"/>
      <c s="38"/>
      <c s="38"/>
      <c s="38"/>
      <c s="36"/>
      <c s="38"/>
      <c s="38"/>
      <c s="36"/>
      <c s="37"/>
      <c s="36"/>
      <c s="38"/>
      <c s="36"/>
      <c s="36"/>
      <c s="36"/>
      <c s="38"/>
      <c s="38"/>
      <c s="38"/>
      <c s="38"/>
      <c s="38"/>
      <c s="38"/>
      <c s="15">
        <f t="shared" si="41"/>
        <v>0</v>
      </c>
      <c s="15">
        <f t="shared" si="42"/>
        <v>0</v>
      </c>
      <c r="AI647" s="83"/>
    </row>
    <row r="648" spans="6:35" ht="12" customHeight="1">
      <c r="F648" s="15">
        <f t="shared" si="40"/>
        <v>0</v>
      </c>
      <c s="71">
        <f t="shared" si="43"/>
        <v>0</v>
      </c>
      <c s="72"/>
      <c s="38"/>
      <c s="38"/>
      <c s="38"/>
      <c s="36"/>
      <c s="38"/>
      <c s="38"/>
      <c s="36"/>
      <c s="37"/>
      <c s="36"/>
      <c s="38"/>
      <c s="36"/>
      <c s="36"/>
      <c s="36"/>
      <c s="38"/>
      <c s="38"/>
      <c s="38"/>
      <c s="38"/>
      <c s="38"/>
      <c s="38"/>
      <c s="15">
        <f t="shared" si="41"/>
        <v>0</v>
      </c>
      <c s="15">
        <f t="shared" si="42"/>
        <v>0</v>
      </c>
      <c r="AI648" s="83"/>
    </row>
    <row r="649" spans="6:35" ht="12" customHeight="1">
      <c r="F649" s="15">
        <f t="shared" si="40"/>
        <v>0</v>
      </c>
      <c s="71">
        <f t="shared" si="43"/>
        <v>0</v>
      </c>
      <c s="72"/>
      <c s="38"/>
      <c s="38"/>
      <c s="38"/>
      <c s="36"/>
      <c s="38"/>
      <c s="38"/>
      <c s="36"/>
      <c s="37"/>
      <c s="36"/>
      <c s="38"/>
      <c s="36"/>
      <c s="36"/>
      <c s="36"/>
      <c s="38"/>
      <c s="38"/>
      <c s="38"/>
      <c s="38"/>
      <c s="38"/>
      <c s="38"/>
      <c s="15">
        <f t="shared" si="41"/>
        <v>0</v>
      </c>
      <c s="15">
        <f t="shared" si="42"/>
        <v>0</v>
      </c>
      <c r="AI649" s="83"/>
    </row>
    <row r="650" spans="6:35" ht="12" customHeight="1">
      <c r="F650" s="15">
        <f t="shared" si="40"/>
        <v>0</v>
      </c>
      <c s="71">
        <f t="shared" si="43"/>
        <v>0</v>
      </c>
      <c s="72"/>
      <c s="38"/>
      <c s="38"/>
      <c s="38"/>
      <c s="36"/>
      <c s="38"/>
      <c s="38"/>
      <c s="36"/>
      <c s="37"/>
      <c s="36"/>
      <c s="38"/>
      <c s="36"/>
      <c s="36"/>
      <c s="36"/>
      <c s="38"/>
      <c s="38"/>
      <c s="38"/>
      <c s="38"/>
      <c s="38"/>
      <c s="38"/>
      <c s="15">
        <f t="shared" si="41"/>
        <v>0</v>
      </c>
      <c s="15">
        <f t="shared" si="42"/>
        <v>0</v>
      </c>
      <c r="AI650" s="83"/>
    </row>
    <row r="651" spans="6:35" ht="12" customHeight="1">
      <c r="F651" s="15">
        <f t="shared" si="44" ref="F651:F714">IFERROR(IF($D$13=1,(IF(G651&gt;=1,(IF(H651&gt;=$D$11,(IF(H651&lt;=$D$12,G651,0)),0)),0)),0),0)</f>
        <v>0</v>
      </c>
      <c s="71">
        <f t="shared" si="43"/>
        <v>0</v>
      </c>
      <c s="72"/>
      <c s="38"/>
      <c s="38"/>
      <c s="38"/>
      <c s="36"/>
      <c s="38"/>
      <c s="38"/>
      <c s="36"/>
      <c s="37"/>
      <c s="36"/>
      <c s="38"/>
      <c s="36"/>
      <c s="36"/>
      <c s="36"/>
      <c s="38"/>
      <c s="38"/>
      <c s="38"/>
      <c s="38"/>
      <c s="38"/>
      <c s="38"/>
      <c s="15">
        <f t="shared" si="45" ref="AB651:AB714">IFERROR(IF(G651&gt;=1,(IF(LEN(R651)&gt;=3,VLOOKUP(R651,$A$1:$B$3,2,0),0)),0),0)</f>
        <v>0</v>
      </c>
      <c s="15">
        <f t="shared" si="46" ref="AC651:AC714">IFERROR(IF(G651&gt;=1,(IF(LEN(S651)&gt;=3,VLOOKUP(S651,$A$5:$B$6,2,0),0)),0),0)</f>
        <v>0</v>
      </c>
      <c r="AI651" s="83"/>
    </row>
    <row r="652" spans="6:35" ht="12" customHeight="1">
      <c r="F652" s="15">
        <f t="shared" si="44"/>
        <v>0</v>
      </c>
      <c s="71">
        <f t="shared" si="47" ref="G652:G715">IFERROR(IF(H652&gt;=2000,(IF(LEN(J652)&gt;=2,(IF(LEN(K652)&gt;=2,G651+1,0)),0)),0),0)</f>
        <v>0</v>
      </c>
      <c s="72"/>
      <c s="38"/>
      <c s="38"/>
      <c s="38"/>
      <c s="36"/>
      <c s="38"/>
      <c s="38"/>
      <c s="36"/>
      <c s="37"/>
      <c s="36"/>
      <c s="38"/>
      <c s="36"/>
      <c s="36"/>
      <c s="36"/>
      <c s="38"/>
      <c s="38"/>
      <c s="38"/>
      <c s="38"/>
      <c s="38"/>
      <c s="38"/>
      <c s="15">
        <f t="shared" si="45"/>
        <v>0</v>
      </c>
      <c s="15">
        <f t="shared" si="46"/>
        <v>0</v>
      </c>
      <c r="AI652" s="83"/>
    </row>
    <row r="653" spans="6:35" ht="12" customHeight="1">
      <c r="F653" s="15">
        <f t="shared" si="44"/>
        <v>0</v>
      </c>
      <c s="71">
        <f t="shared" si="47"/>
        <v>0</v>
      </c>
      <c s="72"/>
      <c s="38"/>
      <c s="38"/>
      <c s="38"/>
      <c s="36"/>
      <c s="38"/>
      <c s="38"/>
      <c s="36"/>
      <c s="37"/>
      <c s="36"/>
      <c s="38"/>
      <c s="36"/>
      <c s="36"/>
      <c s="36"/>
      <c s="38"/>
      <c s="38"/>
      <c s="38"/>
      <c s="38"/>
      <c s="38"/>
      <c s="38"/>
      <c s="15">
        <f t="shared" si="45"/>
        <v>0</v>
      </c>
      <c s="15">
        <f t="shared" si="46"/>
        <v>0</v>
      </c>
      <c r="AI653" s="83"/>
    </row>
    <row r="654" spans="6:35" ht="12" customHeight="1">
      <c r="F654" s="15">
        <f t="shared" si="44"/>
        <v>0</v>
      </c>
      <c s="71">
        <f t="shared" si="47"/>
        <v>0</v>
      </c>
      <c s="72"/>
      <c s="38"/>
      <c s="38"/>
      <c s="38"/>
      <c s="36"/>
      <c s="38"/>
      <c s="38"/>
      <c s="36"/>
      <c s="37"/>
      <c s="36"/>
      <c s="38"/>
      <c s="36"/>
      <c s="36"/>
      <c s="36"/>
      <c s="38"/>
      <c s="38"/>
      <c s="38"/>
      <c s="38"/>
      <c s="38"/>
      <c s="38"/>
      <c s="15">
        <f t="shared" si="45"/>
        <v>0</v>
      </c>
      <c s="15">
        <f t="shared" si="46"/>
        <v>0</v>
      </c>
      <c r="AI654" s="83"/>
    </row>
    <row r="655" spans="6:35" ht="12" customHeight="1">
      <c r="F655" s="15">
        <f t="shared" si="44"/>
        <v>0</v>
      </c>
      <c s="71">
        <f t="shared" si="47"/>
        <v>0</v>
      </c>
      <c s="72"/>
      <c s="38"/>
      <c s="38"/>
      <c s="38"/>
      <c s="36"/>
      <c s="38"/>
      <c s="38"/>
      <c s="36"/>
      <c s="37"/>
      <c s="36"/>
      <c s="38"/>
      <c s="36"/>
      <c s="36"/>
      <c s="36"/>
      <c s="38"/>
      <c s="38"/>
      <c s="38"/>
      <c s="38"/>
      <c s="38"/>
      <c s="38"/>
      <c s="15">
        <f t="shared" si="45"/>
        <v>0</v>
      </c>
      <c s="15">
        <f t="shared" si="46"/>
        <v>0</v>
      </c>
      <c r="AI655" s="83"/>
    </row>
    <row r="656" spans="6:35" ht="12" customHeight="1">
      <c r="F656" s="15">
        <f t="shared" si="44"/>
        <v>0</v>
      </c>
      <c s="71">
        <f t="shared" si="47"/>
        <v>0</v>
      </c>
      <c s="72"/>
      <c s="38"/>
      <c s="38"/>
      <c s="38"/>
      <c s="36"/>
      <c s="38"/>
      <c s="38"/>
      <c s="36"/>
      <c s="37"/>
      <c s="36"/>
      <c s="38"/>
      <c s="36"/>
      <c s="36"/>
      <c s="36"/>
      <c s="38"/>
      <c s="38"/>
      <c s="38"/>
      <c s="38"/>
      <c s="38"/>
      <c s="38"/>
      <c s="15">
        <f t="shared" si="45"/>
        <v>0</v>
      </c>
      <c s="15">
        <f t="shared" si="46"/>
        <v>0</v>
      </c>
      <c r="AI656" s="83"/>
    </row>
    <row r="657" spans="6:35" ht="12" customHeight="1">
      <c r="F657" s="15">
        <f t="shared" si="44"/>
        <v>0</v>
      </c>
      <c s="71">
        <f t="shared" si="47"/>
        <v>0</v>
      </c>
      <c s="72"/>
      <c s="38"/>
      <c s="38"/>
      <c s="38"/>
      <c s="36"/>
      <c s="38"/>
      <c s="38"/>
      <c s="36"/>
      <c s="37"/>
      <c s="36"/>
      <c s="38"/>
      <c s="36"/>
      <c s="36"/>
      <c s="36"/>
      <c s="38"/>
      <c s="38"/>
      <c s="38"/>
      <c s="38"/>
      <c s="38"/>
      <c s="38"/>
      <c s="15">
        <f t="shared" si="45"/>
        <v>0</v>
      </c>
      <c s="15">
        <f t="shared" si="46"/>
        <v>0</v>
      </c>
      <c r="AI657" s="83"/>
    </row>
    <row r="658" spans="6:35" ht="12" customHeight="1">
      <c r="F658" s="15">
        <f t="shared" si="44"/>
        <v>0</v>
      </c>
      <c s="71">
        <f t="shared" si="47"/>
        <v>0</v>
      </c>
      <c s="72"/>
      <c s="38"/>
      <c s="38"/>
      <c s="38"/>
      <c s="36"/>
      <c s="38"/>
      <c s="38"/>
      <c s="36"/>
      <c s="37"/>
      <c s="36"/>
      <c s="38"/>
      <c s="36"/>
      <c s="36"/>
      <c s="36"/>
      <c s="38"/>
      <c s="38"/>
      <c s="38"/>
      <c s="38"/>
      <c s="38"/>
      <c s="38"/>
      <c s="15">
        <f t="shared" si="45"/>
        <v>0</v>
      </c>
      <c s="15">
        <f t="shared" si="46"/>
        <v>0</v>
      </c>
      <c r="AI658" s="83"/>
    </row>
    <row r="659" spans="6:35" ht="12" customHeight="1">
      <c r="F659" s="15">
        <f t="shared" si="44"/>
        <v>0</v>
      </c>
      <c s="71">
        <f t="shared" si="47"/>
        <v>0</v>
      </c>
      <c s="72"/>
      <c s="38"/>
      <c s="38"/>
      <c s="38"/>
      <c s="36"/>
      <c s="38"/>
      <c s="38"/>
      <c s="36"/>
      <c s="37"/>
      <c s="36"/>
      <c s="38"/>
      <c s="36"/>
      <c s="36"/>
      <c s="36"/>
      <c s="38"/>
      <c s="38"/>
      <c s="38"/>
      <c s="38"/>
      <c s="38"/>
      <c s="38"/>
      <c s="15">
        <f t="shared" si="45"/>
        <v>0</v>
      </c>
      <c s="15">
        <f t="shared" si="46"/>
        <v>0</v>
      </c>
      <c r="AI659" s="83"/>
    </row>
    <row r="660" spans="6:35" ht="12" customHeight="1">
      <c r="F660" s="15">
        <f t="shared" si="44"/>
        <v>0</v>
      </c>
      <c s="71">
        <f t="shared" si="47"/>
        <v>0</v>
      </c>
      <c s="72"/>
      <c s="38"/>
      <c s="38"/>
      <c s="38"/>
      <c s="36"/>
      <c s="38"/>
      <c s="38"/>
      <c s="36"/>
      <c s="37"/>
      <c s="36"/>
      <c s="38"/>
      <c s="36"/>
      <c s="36"/>
      <c s="36"/>
      <c s="38"/>
      <c s="38"/>
      <c s="38"/>
      <c s="38"/>
      <c s="38"/>
      <c s="38"/>
      <c s="15">
        <f t="shared" si="45"/>
        <v>0</v>
      </c>
      <c s="15">
        <f t="shared" si="46"/>
        <v>0</v>
      </c>
      <c r="AI660" s="83"/>
    </row>
    <row r="661" spans="6:35" ht="12" customHeight="1">
      <c r="F661" s="15">
        <f t="shared" si="44"/>
        <v>0</v>
      </c>
      <c s="71">
        <f t="shared" si="47"/>
        <v>0</v>
      </c>
      <c s="72"/>
      <c s="38"/>
      <c s="38"/>
      <c s="38"/>
      <c s="36"/>
      <c s="38"/>
      <c s="38"/>
      <c s="36"/>
      <c s="37"/>
      <c s="36"/>
      <c s="38"/>
      <c s="36"/>
      <c s="36"/>
      <c s="36"/>
      <c s="38"/>
      <c s="38"/>
      <c s="38"/>
      <c s="38"/>
      <c s="38"/>
      <c s="38"/>
      <c s="15">
        <f t="shared" si="45"/>
        <v>0</v>
      </c>
      <c s="15">
        <f t="shared" si="46"/>
        <v>0</v>
      </c>
      <c r="AI661" s="83"/>
    </row>
    <row r="662" spans="6:35" ht="12" customHeight="1">
      <c r="F662" s="15">
        <f t="shared" si="44"/>
        <v>0</v>
      </c>
      <c s="71">
        <f t="shared" si="47"/>
        <v>0</v>
      </c>
      <c s="72"/>
      <c s="38"/>
      <c s="38"/>
      <c s="38"/>
      <c s="36"/>
      <c s="38"/>
      <c s="38"/>
      <c s="36"/>
      <c s="37"/>
      <c s="36"/>
      <c s="38"/>
      <c s="36"/>
      <c s="36"/>
      <c s="36"/>
      <c s="38"/>
      <c s="38"/>
      <c s="38"/>
      <c s="38"/>
      <c s="38"/>
      <c s="38"/>
      <c s="15">
        <f t="shared" si="45"/>
        <v>0</v>
      </c>
      <c s="15">
        <f t="shared" si="46"/>
        <v>0</v>
      </c>
      <c r="AI662" s="83"/>
    </row>
    <row r="663" spans="6:35" ht="12" customHeight="1">
      <c r="F663" s="15">
        <f t="shared" si="44"/>
        <v>0</v>
      </c>
      <c s="71">
        <f t="shared" si="47"/>
        <v>0</v>
      </c>
      <c s="72"/>
      <c s="38"/>
      <c s="38"/>
      <c s="38"/>
      <c s="36"/>
      <c s="38"/>
      <c s="38"/>
      <c s="36"/>
      <c s="37"/>
      <c s="36"/>
      <c s="38"/>
      <c s="36"/>
      <c s="36"/>
      <c s="36"/>
      <c s="38"/>
      <c s="38"/>
      <c s="38"/>
      <c s="38"/>
      <c s="38"/>
      <c s="38"/>
      <c s="15">
        <f t="shared" si="45"/>
        <v>0</v>
      </c>
      <c s="15">
        <f t="shared" si="46"/>
        <v>0</v>
      </c>
      <c r="AI663" s="83"/>
    </row>
    <row r="664" spans="6:35" ht="12" customHeight="1">
      <c r="F664" s="15">
        <f t="shared" si="44"/>
        <v>0</v>
      </c>
      <c s="71">
        <f t="shared" si="47"/>
        <v>0</v>
      </c>
      <c s="72"/>
      <c s="38"/>
      <c s="38"/>
      <c s="38"/>
      <c s="36"/>
      <c s="38"/>
      <c s="38"/>
      <c s="36"/>
      <c s="37"/>
      <c s="36"/>
      <c s="38"/>
      <c s="36"/>
      <c s="36"/>
      <c s="36"/>
      <c s="38"/>
      <c s="38"/>
      <c s="38"/>
      <c s="38"/>
      <c s="38"/>
      <c s="38"/>
      <c s="15">
        <f t="shared" si="45"/>
        <v>0</v>
      </c>
      <c s="15">
        <f t="shared" si="46"/>
        <v>0</v>
      </c>
      <c r="AI664" s="83"/>
    </row>
    <row r="665" spans="6:35" ht="12" customHeight="1">
      <c r="F665" s="15">
        <f t="shared" si="44"/>
        <v>0</v>
      </c>
      <c s="71">
        <f t="shared" si="47"/>
        <v>0</v>
      </c>
      <c s="72"/>
      <c s="38"/>
      <c s="38"/>
      <c s="38"/>
      <c s="36"/>
      <c s="38"/>
      <c s="38"/>
      <c s="36"/>
      <c s="37"/>
      <c s="36"/>
      <c s="38"/>
      <c s="36"/>
      <c s="36"/>
      <c s="36"/>
      <c s="38"/>
      <c s="38"/>
      <c s="38"/>
      <c s="38"/>
      <c s="38"/>
      <c s="38"/>
      <c s="15">
        <f t="shared" si="45"/>
        <v>0</v>
      </c>
      <c s="15">
        <f t="shared" si="46"/>
        <v>0</v>
      </c>
      <c r="AI665" s="83"/>
    </row>
    <row r="666" spans="6:35" ht="12" customHeight="1">
      <c r="F666" s="15">
        <f t="shared" si="44"/>
        <v>0</v>
      </c>
      <c s="71">
        <f t="shared" si="47"/>
        <v>0</v>
      </c>
      <c s="72"/>
      <c s="38"/>
      <c s="38"/>
      <c s="38"/>
      <c s="36"/>
      <c s="38"/>
      <c s="38"/>
      <c s="36"/>
      <c s="37"/>
      <c s="36"/>
      <c s="38"/>
      <c s="36"/>
      <c s="36"/>
      <c s="36"/>
      <c s="38"/>
      <c s="38"/>
      <c s="38"/>
      <c s="38"/>
      <c s="38"/>
      <c s="38"/>
      <c s="15">
        <f t="shared" si="45"/>
        <v>0</v>
      </c>
      <c s="15">
        <f t="shared" si="46"/>
        <v>0</v>
      </c>
      <c r="AI666" s="83"/>
    </row>
    <row r="667" spans="6:35" ht="12" customHeight="1">
      <c r="F667" s="15">
        <f t="shared" si="44"/>
        <v>0</v>
      </c>
      <c s="71">
        <f t="shared" si="47"/>
        <v>0</v>
      </c>
      <c s="72"/>
      <c s="38"/>
      <c s="38"/>
      <c s="38"/>
      <c s="36"/>
      <c s="38"/>
      <c s="38"/>
      <c s="36"/>
      <c s="37"/>
      <c s="36"/>
      <c s="38"/>
      <c s="36"/>
      <c s="36"/>
      <c s="36"/>
      <c s="38"/>
      <c s="38"/>
      <c s="38"/>
      <c s="38"/>
      <c s="38"/>
      <c s="38"/>
      <c s="15">
        <f t="shared" si="45"/>
        <v>0</v>
      </c>
      <c s="15">
        <f t="shared" si="46"/>
        <v>0</v>
      </c>
      <c r="AI667" s="83"/>
    </row>
    <row r="668" spans="6:35" ht="12" customHeight="1">
      <c r="F668" s="15">
        <f t="shared" si="44"/>
        <v>0</v>
      </c>
      <c s="71">
        <f t="shared" si="47"/>
        <v>0</v>
      </c>
      <c s="72"/>
      <c s="38"/>
      <c s="38"/>
      <c s="38"/>
      <c s="36"/>
      <c s="38"/>
      <c s="38"/>
      <c s="36"/>
      <c s="37"/>
      <c s="36"/>
      <c s="38"/>
      <c s="36"/>
      <c s="36"/>
      <c s="36"/>
      <c s="38"/>
      <c s="38"/>
      <c s="38"/>
      <c s="38"/>
      <c s="38"/>
      <c s="38"/>
      <c s="15">
        <f t="shared" si="45"/>
        <v>0</v>
      </c>
      <c s="15">
        <f t="shared" si="46"/>
        <v>0</v>
      </c>
      <c r="AI668" s="83"/>
    </row>
    <row r="669" spans="6:35" ht="12" customHeight="1">
      <c r="F669" s="15">
        <f t="shared" si="44"/>
        <v>0</v>
      </c>
      <c s="71">
        <f t="shared" si="47"/>
        <v>0</v>
      </c>
      <c s="72"/>
      <c s="38"/>
      <c s="38"/>
      <c s="38"/>
      <c s="36"/>
      <c s="38"/>
      <c s="38"/>
      <c s="36"/>
      <c s="37"/>
      <c s="36"/>
      <c s="38"/>
      <c s="36"/>
      <c s="36"/>
      <c s="36"/>
      <c s="38"/>
      <c s="38"/>
      <c s="38"/>
      <c s="38"/>
      <c s="38"/>
      <c s="38"/>
      <c s="15">
        <f t="shared" si="45"/>
        <v>0</v>
      </c>
      <c s="15">
        <f t="shared" si="46"/>
        <v>0</v>
      </c>
      <c r="AI669" s="83"/>
    </row>
    <row r="670" spans="6:35" ht="12" customHeight="1">
      <c r="F670" s="15">
        <f t="shared" si="44"/>
        <v>0</v>
      </c>
      <c s="71">
        <f t="shared" si="47"/>
        <v>0</v>
      </c>
      <c s="72"/>
      <c s="38"/>
      <c s="38"/>
      <c s="38"/>
      <c s="36"/>
      <c s="38"/>
      <c s="38"/>
      <c s="36"/>
      <c s="37"/>
      <c s="36"/>
      <c s="38"/>
      <c s="36"/>
      <c s="36"/>
      <c s="36"/>
      <c s="38"/>
      <c s="38"/>
      <c s="38"/>
      <c s="38"/>
      <c s="38"/>
      <c s="38"/>
      <c s="15">
        <f t="shared" si="45"/>
        <v>0</v>
      </c>
      <c s="15">
        <f t="shared" si="46"/>
        <v>0</v>
      </c>
      <c r="AI670" s="83"/>
    </row>
    <row r="671" spans="6:35" ht="12" customHeight="1">
      <c r="F671" s="15">
        <f t="shared" si="44"/>
        <v>0</v>
      </c>
      <c s="71">
        <f t="shared" si="47"/>
        <v>0</v>
      </c>
      <c s="72"/>
      <c s="38"/>
      <c s="38"/>
      <c s="38"/>
      <c s="36"/>
      <c s="38"/>
      <c s="38"/>
      <c s="36"/>
      <c s="37"/>
      <c s="36"/>
      <c s="38"/>
      <c s="36"/>
      <c s="36"/>
      <c s="36"/>
      <c s="38"/>
      <c s="38"/>
      <c s="38"/>
      <c s="38"/>
      <c s="38"/>
      <c s="38"/>
      <c s="15">
        <f t="shared" si="45"/>
        <v>0</v>
      </c>
      <c s="15">
        <f t="shared" si="46"/>
        <v>0</v>
      </c>
      <c r="AI671" s="83"/>
    </row>
    <row r="672" spans="6:35" ht="12" customHeight="1">
      <c r="F672" s="15">
        <f t="shared" si="44"/>
        <v>0</v>
      </c>
      <c s="71">
        <f t="shared" si="47"/>
        <v>0</v>
      </c>
      <c s="72"/>
      <c s="38"/>
      <c s="38"/>
      <c s="38"/>
      <c s="36"/>
      <c s="38"/>
      <c s="38"/>
      <c s="36"/>
      <c s="37"/>
      <c s="36"/>
      <c s="38"/>
      <c s="36"/>
      <c s="36"/>
      <c s="36"/>
      <c s="38"/>
      <c s="38"/>
      <c s="38"/>
      <c s="38"/>
      <c s="38"/>
      <c s="38"/>
      <c s="15">
        <f t="shared" si="45"/>
        <v>0</v>
      </c>
      <c s="15">
        <f t="shared" si="46"/>
        <v>0</v>
      </c>
      <c r="AI672" s="83"/>
    </row>
    <row r="673" spans="6:35" ht="12" customHeight="1">
      <c r="F673" s="15">
        <f t="shared" si="44"/>
        <v>0</v>
      </c>
      <c s="71">
        <f t="shared" si="47"/>
        <v>0</v>
      </c>
      <c s="72"/>
      <c s="38"/>
      <c s="38"/>
      <c s="38"/>
      <c s="36"/>
      <c s="38"/>
      <c s="38"/>
      <c s="36"/>
      <c s="37"/>
      <c s="36"/>
      <c s="38"/>
      <c s="36"/>
      <c s="36"/>
      <c s="36"/>
      <c s="38"/>
      <c s="38"/>
      <c s="38"/>
      <c s="38"/>
      <c s="38"/>
      <c s="38"/>
      <c s="15">
        <f t="shared" si="45"/>
        <v>0</v>
      </c>
      <c s="15">
        <f t="shared" si="46"/>
        <v>0</v>
      </c>
      <c r="AI673" s="83"/>
    </row>
    <row r="674" spans="6:35" ht="12" customHeight="1">
      <c r="F674" s="15">
        <f t="shared" si="44"/>
        <v>0</v>
      </c>
      <c s="71">
        <f t="shared" si="47"/>
        <v>0</v>
      </c>
      <c s="72"/>
      <c s="38"/>
      <c s="38"/>
      <c s="38"/>
      <c s="36"/>
      <c s="38"/>
      <c s="38"/>
      <c s="36"/>
      <c s="37"/>
      <c s="36"/>
      <c s="38"/>
      <c s="36"/>
      <c s="36"/>
      <c s="36"/>
      <c s="38"/>
      <c s="38"/>
      <c s="38"/>
      <c s="38"/>
      <c s="38"/>
      <c s="38"/>
      <c s="15">
        <f t="shared" si="45"/>
        <v>0</v>
      </c>
      <c s="15">
        <f t="shared" si="46"/>
        <v>0</v>
      </c>
      <c r="AI674" s="83"/>
    </row>
    <row r="675" spans="6:35" ht="12" customHeight="1">
      <c r="F675" s="15">
        <f t="shared" si="44"/>
        <v>0</v>
      </c>
      <c s="71">
        <f t="shared" si="47"/>
        <v>0</v>
      </c>
      <c s="72"/>
      <c s="38"/>
      <c s="38"/>
      <c s="38"/>
      <c s="36"/>
      <c s="38"/>
      <c s="38"/>
      <c s="36"/>
      <c s="37"/>
      <c s="36"/>
      <c s="38"/>
      <c s="36"/>
      <c s="36"/>
      <c s="36"/>
      <c s="38"/>
      <c s="38"/>
      <c s="38"/>
      <c s="38"/>
      <c s="38"/>
      <c s="38"/>
      <c s="15">
        <f t="shared" si="45"/>
        <v>0</v>
      </c>
      <c s="15">
        <f t="shared" si="46"/>
        <v>0</v>
      </c>
      <c r="AI675" s="83"/>
    </row>
    <row r="676" spans="6:35" ht="12" customHeight="1">
      <c r="F676" s="15">
        <f t="shared" si="44"/>
        <v>0</v>
      </c>
      <c s="71">
        <f t="shared" si="47"/>
        <v>0</v>
      </c>
      <c s="72"/>
      <c s="38"/>
      <c s="38"/>
      <c s="38"/>
      <c s="36"/>
      <c s="38"/>
      <c s="38"/>
      <c s="36"/>
      <c s="37"/>
      <c s="36"/>
      <c s="38"/>
      <c s="36"/>
      <c s="36"/>
      <c s="36"/>
      <c s="38"/>
      <c s="38"/>
      <c s="38"/>
      <c s="38"/>
      <c s="38"/>
      <c s="38"/>
      <c s="15">
        <f t="shared" si="45"/>
        <v>0</v>
      </c>
      <c s="15">
        <f t="shared" si="46"/>
        <v>0</v>
      </c>
      <c r="AI676" s="83"/>
    </row>
    <row r="677" spans="6:35" ht="12" customHeight="1">
      <c r="F677" s="15">
        <f t="shared" si="44"/>
        <v>0</v>
      </c>
      <c s="71">
        <f t="shared" si="47"/>
        <v>0</v>
      </c>
      <c s="72"/>
      <c s="38"/>
      <c s="38"/>
      <c s="38"/>
      <c s="36"/>
      <c s="38"/>
      <c s="38"/>
      <c s="36"/>
      <c s="37"/>
      <c s="36"/>
      <c s="38"/>
      <c s="36"/>
      <c s="36"/>
      <c s="36"/>
      <c s="38"/>
      <c s="38"/>
      <c s="38"/>
      <c s="38"/>
      <c s="38"/>
      <c s="38"/>
      <c s="15">
        <f t="shared" si="45"/>
        <v>0</v>
      </c>
      <c s="15">
        <f t="shared" si="46"/>
        <v>0</v>
      </c>
      <c r="AI677" s="83"/>
    </row>
    <row r="678" spans="6:35" ht="12" customHeight="1">
      <c r="F678" s="15">
        <f t="shared" si="44"/>
        <v>0</v>
      </c>
      <c s="71">
        <f t="shared" si="47"/>
        <v>0</v>
      </c>
      <c s="72"/>
      <c s="38"/>
      <c s="38"/>
      <c s="38"/>
      <c s="36"/>
      <c s="38"/>
      <c s="38"/>
      <c s="36"/>
      <c s="37"/>
      <c s="36"/>
      <c s="38"/>
      <c s="36"/>
      <c s="36"/>
      <c s="36"/>
      <c s="38"/>
      <c s="38"/>
      <c s="38"/>
      <c s="38"/>
      <c s="38"/>
      <c s="38"/>
      <c s="15">
        <f t="shared" si="45"/>
        <v>0</v>
      </c>
      <c s="15">
        <f t="shared" si="46"/>
        <v>0</v>
      </c>
      <c r="AI678" s="83"/>
    </row>
    <row r="679" spans="6:35" ht="12" customHeight="1">
      <c r="F679" s="15">
        <f t="shared" si="44"/>
        <v>0</v>
      </c>
      <c s="71">
        <f t="shared" si="47"/>
        <v>0</v>
      </c>
      <c s="72"/>
      <c s="38"/>
      <c s="38"/>
      <c s="38"/>
      <c s="36"/>
      <c s="38"/>
      <c s="38"/>
      <c s="36"/>
      <c s="37"/>
      <c s="36"/>
      <c s="38"/>
      <c s="36"/>
      <c s="36"/>
      <c s="36"/>
      <c s="38"/>
      <c s="38"/>
      <c s="38"/>
      <c s="38"/>
      <c s="38"/>
      <c s="38"/>
      <c s="15">
        <f t="shared" si="45"/>
        <v>0</v>
      </c>
      <c s="15">
        <f t="shared" si="46"/>
        <v>0</v>
      </c>
      <c r="AI679" s="83"/>
    </row>
    <row r="680" spans="6:35" ht="12" customHeight="1">
      <c r="F680" s="15">
        <f t="shared" si="44"/>
        <v>0</v>
      </c>
      <c s="71">
        <f t="shared" si="47"/>
        <v>0</v>
      </c>
      <c s="72"/>
      <c s="38"/>
      <c s="38"/>
      <c s="38"/>
      <c s="36"/>
      <c s="38"/>
      <c s="38"/>
      <c s="36"/>
      <c s="37"/>
      <c s="36"/>
      <c s="38"/>
      <c s="36"/>
      <c s="36"/>
      <c s="36"/>
      <c s="38"/>
      <c s="38"/>
      <c s="38"/>
      <c s="38"/>
      <c s="38"/>
      <c s="38"/>
      <c s="15">
        <f t="shared" si="45"/>
        <v>0</v>
      </c>
      <c s="15">
        <f t="shared" si="46"/>
        <v>0</v>
      </c>
      <c r="AI680" s="83"/>
    </row>
    <row r="681" spans="6:35" ht="12" customHeight="1">
      <c r="F681" s="15">
        <f t="shared" si="44"/>
        <v>0</v>
      </c>
      <c s="71">
        <f t="shared" si="47"/>
        <v>0</v>
      </c>
      <c s="72"/>
      <c s="38"/>
      <c s="38"/>
      <c s="38"/>
      <c s="36"/>
      <c s="38"/>
      <c s="38"/>
      <c s="36"/>
      <c s="37"/>
      <c s="36"/>
      <c s="38"/>
      <c s="36"/>
      <c s="36"/>
      <c s="36"/>
      <c s="38"/>
      <c s="38"/>
      <c s="38"/>
      <c s="38"/>
      <c s="38"/>
      <c s="38"/>
      <c s="15">
        <f t="shared" si="45"/>
        <v>0</v>
      </c>
      <c s="15">
        <f t="shared" si="46"/>
        <v>0</v>
      </c>
      <c r="AI681" s="83"/>
    </row>
    <row r="682" spans="6:35" ht="12" customHeight="1">
      <c r="F682" s="15">
        <f t="shared" si="44"/>
        <v>0</v>
      </c>
      <c s="71">
        <f t="shared" si="47"/>
        <v>0</v>
      </c>
      <c s="72"/>
      <c s="38"/>
      <c s="38"/>
      <c s="38"/>
      <c s="36"/>
      <c s="38"/>
      <c s="38"/>
      <c s="36"/>
      <c s="37"/>
      <c s="36"/>
      <c s="38"/>
      <c s="36"/>
      <c s="36"/>
      <c s="36"/>
      <c s="38"/>
      <c s="38"/>
      <c s="38"/>
      <c s="38"/>
      <c s="38"/>
      <c s="38"/>
      <c s="15">
        <f t="shared" si="45"/>
        <v>0</v>
      </c>
      <c s="15">
        <f t="shared" si="46"/>
        <v>0</v>
      </c>
      <c r="AI682" s="83"/>
    </row>
    <row r="683" spans="6:35" ht="12" customHeight="1">
      <c r="F683" s="15">
        <f t="shared" si="44"/>
        <v>0</v>
      </c>
      <c s="71">
        <f t="shared" si="47"/>
        <v>0</v>
      </c>
      <c s="72"/>
      <c s="38"/>
      <c s="38"/>
      <c s="38"/>
      <c s="36"/>
      <c s="38"/>
      <c s="38"/>
      <c s="36"/>
      <c s="37"/>
      <c s="36"/>
      <c s="38"/>
      <c s="36"/>
      <c s="36"/>
      <c s="36"/>
      <c s="38"/>
      <c s="38"/>
      <c s="38"/>
      <c s="38"/>
      <c s="38"/>
      <c s="38"/>
      <c s="15">
        <f t="shared" si="45"/>
        <v>0</v>
      </c>
      <c s="15">
        <f t="shared" si="46"/>
        <v>0</v>
      </c>
      <c r="AI683" s="83"/>
    </row>
    <row r="684" spans="6:35" ht="12" customHeight="1">
      <c r="F684" s="15">
        <f t="shared" si="44"/>
        <v>0</v>
      </c>
      <c s="71">
        <f t="shared" si="47"/>
        <v>0</v>
      </c>
      <c s="72"/>
      <c s="38"/>
      <c s="38"/>
      <c s="38"/>
      <c s="36"/>
      <c s="38"/>
      <c s="38"/>
      <c s="36"/>
      <c s="37"/>
      <c s="36"/>
      <c s="38"/>
      <c s="36"/>
      <c s="36"/>
      <c s="36"/>
      <c s="38"/>
      <c s="38"/>
      <c s="38"/>
      <c s="38"/>
      <c s="38"/>
      <c s="38"/>
      <c s="15">
        <f t="shared" si="45"/>
        <v>0</v>
      </c>
      <c s="15">
        <f t="shared" si="46"/>
        <v>0</v>
      </c>
      <c r="AI684" s="83"/>
    </row>
    <row r="685" spans="6:35" ht="12" customHeight="1">
      <c r="F685" s="15">
        <f t="shared" si="44"/>
        <v>0</v>
      </c>
      <c s="71">
        <f t="shared" si="47"/>
        <v>0</v>
      </c>
      <c s="72"/>
      <c s="38"/>
      <c s="38"/>
      <c s="38"/>
      <c s="36"/>
      <c s="38"/>
      <c s="38"/>
      <c s="36"/>
      <c s="37"/>
      <c s="36"/>
      <c s="38"/>
      <c s="36"/>
      <c s="36"/>
      <c s="36"/>
      <c s="38"/>
      <c s="38"/>
      <c s="38"/>
      <c s="38"/>
      <c s="38"/>
      <c s="38"/>
      <c s="15">
        <f t="shared" si="45"/>
        <v>0</v>
      </c>
      <c s="15">
        <f t="shared" si="46"/>
        <v>0</v>
      </c>
      <c r="AI685" s="83"/>
    </row>
    <row r="686" spans="6:35" ht="12" customHeight="1">
      <c r="F686" s="15">
        <f t="shared" si="44"/>
        <v>0</v>
      </c>
      <c s="71">
        <f t="shared" si="47"/>
        <v>0</v>
      </c>
      <c s="72"/>
      <c s="38"/>
      <c s="38"/>
      <c s="38"/>
      <c s="36"/>
      <c s="38"/>
      <c s="38"/>
      <c s="36"/>
      <c s="37"/>
      <c s="36"/>
      <c s="38"/>
      <c s="36"/>
      <c s="36"/>
      <c s="36"/>
      <c s="38"/>
      <c s="38"/>
      <c s="38"/>
      <c s="38"/>
      <c s="38"/>
      <c s="38"/>
      <c s="15">
        <f t="shared" si="45"/>
        <v>0</v>
      </c>
      <c s="15">
        <f t="shared" si="46"/>
        <v>0</v>
      </c>
      <c r="AI686" s="83"/>
    </row>
    <row r="687" spans="6:35" ht="12" customHeight="1">
      <c r="F687" s="15">
        <f t="shared" si="44"/>
        <v>0</v>
      </c>
      <c s="71">
        <f t="shared" si="47"/>
        <v>0</v>
      </c>
      <c s="72"/>
      <c s="38"/>
      <c s="38"/>
      <c s="38"/>
      <c s="36"/>
      <c s="38"/>
      <c s="38"/>
      <c s="36"/>
      <c s="37"/>
      <c s="36"/>
      <c s="38"/>
      <c s="36"/>
      <c s="36"/>
      <c s="36"/>
      <c s="38"/>
      <c s="38"/>
      <c s="38"/>
      <c s="38"/>
      <c s="38"/>
      <c s="38"/>
      <c s="15">
        <f t="shared" si="45"/>
        <v>0</v>
      </c>
      <c s="15">
        <f t="shared" si="46"/>
        <v>0</v>
      </c>
      <c r="AI687" s="83"/>
    </row>
    <row r="688" spans="6:35" ht="12" customHeight="1">
      <c r="F688" s="15">
        <f t="shared" si="44"/>
        <v>0</v>
      </c>
      <c s="71">
        <f t="shared" si="47"/>
        <v>0</v>
      </c>
      <c s="72"/>
      <c s="38"/>
      <c s="38"/>
      <c s="38"/>
      <c s="36"/>
      <c s="38"/>
      <c s="38"/>
      <c s="36"/>
      <c s="37"/>
      <c s="36"/>
      <c s="38"/>
      <c s="36"/>
      <c s="36"/>
      <c s="36"/>
      <c s="38"/>
      <c s="38"/>
      <c s="38"/>
      <c s="38"/>
      <c s="38"/>
      <c s="38"/>
      <c s="15">
        <f t="shared" si="45"/>
        <v>0</v>
      </c>
      <c s="15">
        <f t="shared" si="46"/>
        <v>0</v>
      </c>
      <c r="AI688" s="83"/>
    </row>
    <row r="689" spans="6:35" ht="12" customHeight="1">
      <c r="F689" s="15">
        <f t="shared" si="44"/>
        <v>0</v>
      </c>
      <c s="71">
        <f t="shared" si="47"/>
        <v>0</v>
      </c>
      <c s="72"/>
      <c s="38"/>
      <c s="38"/>
      <c s="38"/>
      <c s="36"/>
      <c s="38"/>
      <c s="38"/>
      <c s="36"/>
      <c s="37"/>
      <c s="36"/>
      <c s="38"/>
      <c s="36"/>
      <c s="36"/>
      <c s="36"/>
      <c s="38"/>
      <c s="38"/>
      <c s="38"/>
      <c s="38"/>
      <c s="38"/>
      <c s="38"/>
      <c s="15">
        <f t="shared" si="45"/>
        <v>0</v>
      </c>
      <c s="15">
        <f t="shared" si="46"/>
        <v>0</v>
      </c>
      <c r="AI689" s="83"/>
    </row>
    <row r="690" spans="6:35" ht="12" customHeight="1">
      <c r="F690" s="15">
        <f t="shared" si="44"/>
        <v>0</v>
      </c>
      <c s="71">
        <f t="shared" si="47"/>
        <v>0</v>
      </c>
      <c s="72"/>
      <c s="38"/>
      <c s="38"/>
      <c s="38"/>
      <c s="36"/>
      <c s="38"/>
      <c s="38"/>
      <c s="36"/>
      <c s="37"/>
      <c s="36"/>
      <c s="38"/>
      <c s="36"/>
      <c s="36"/>
      <c s="36"/>
      <c s="38"/>
      <c s="38"/>
      <c s="38"/>
      <c s="38"/>
      <c s="38"/>
      <c s="38"/>
      <c s="15">
        <f t="shared" si="45"/>
        <v>0</v>
      </c>
      <c s="15">
        <f t="shared" si="46"/>
        <v>0</v>
      </c>
      <c r="AI690" s="83"/>
    </row>
    <row r="691" spans="6:35" ht="12" customHeight="1">
      <c r="F691" s="15">
        <f t="shared" si="44"/>
        <v>0</v>
      </c>
      <c s="71">
        <f t="shared" si="47"/>
        <v>0</v>
      </c>
      <c s="72"/>
      <c s="38"/>
      <c s="38"/>
      <c s="38"/>
      <c s="36"/>
      <c s="38"/>
      <c s="38"/>
      <c s="36"/>
      <c s="37"/>
      <c s="36"/>
      <c s="38"/>
      <c s="36"/>
      <c s="36"/>
      <c s="36"/>
      <c s="38"/>
      <c s="38"/>
      <c s="38"/>
      <c s="38"/>
      <c s="38"/>
      <c s="38"/>
      <c s="15">
        <f t="shared" si="45"/>
        <v>0</v>
      </c>
      <c s="15">
        <f t="shared" si="46"/>
        <v>0</v>
      </c>
      <c r="AI691" s="83"/>
    </row>
    <row r="692" spans="6:35" ht="12" customHeight="1">
      <c r="F692" s="15">
        <f t="shared" si="44"/>
        <v>0</v>
      </c>
      <c s="71">
        <f t="shared" si="47"/>
        <v>0</v>
      </c>
      <c s="72"/>
      <c s="38"/>
      <c s="38"/>
      <c s="38"/>
      <c s="36"/>
      <c s="38"/>
      <c s="38"/>
      <c s="36"/>
      <c s="37"/>
      <c s="36"/>
      <c s="38"/>
      <c s="36"/>
      <c s="36"/>
      <c s="36"/>
      <c s="38"/>
      <c s="38"/>
      <c s="38"/>
      <c s="38"/>
      <c s="38"/>
      <c s="38"/>
      <c s="15">
        <f t="shared" si="45"/>
        <v>0</v>
      </c>
      <c s="15">
        <f t="shared" si="46"/>
        <v>0</v>
      </c>
      <c r="AI692" s="83"/>
    </row>
    <row r="693" spans="6:35" ht="12" customHeight="1">
      <c r="F693" s="15">
        <f t="shared" si="44"/>
        <v>0</v>
      </c>
      <c s="71">
        <f t="shared" si="47"/>
        <v>0</v>
      </c>
      <c s="72"/>
      <c s="38"/>
      <c s="38"/>
      <c s="38"/>
      <c s="36"/>
      <c s="38"/>
      <c s="38"/>
      <c s="36"/>
      <c s="37"/>
      <c s="36"/>
      <c s="38"/>
      <c s="36"/>
      <c s="36"/>
      <c s="36"/>
      <c s="38"/>
      <c s="38"/>
      <c s="38"/>
      <c s="38"/>
      <c s="38"/>
      <c s="38"/>
      <c s="15">
        <f t="shared" si="45"/>
        <v>0</v>
      </c>
      <c s="15">
        <f t="shared" si="46"/>
        <v>0</v>
      </c>
      <c r="AI693" s="83"/>
    </row>
    <row r="694" spans="6:35" ht="12" customHeight="1">
      <c r="F694" s="15">
        <f t="shared" si="44"/>
        <v>0</v>
      </c>
      <c s="71">
        <f t="shared" si="47"/>
        <v>0</v>
      </c>
      <c s="72"/>
      <c s="38"/>
      <c s="38"/>
      <c s="38"/>
      <c s="36"/>
      <c s="38"/>
      <c s="38"/>
      <c s="36"/>
      <c s="37"/>
      <c s="36"/>
      <c s="38"/>
      <c s="36"/>
      <c s="36"/>
      <c s="36"/>
      <c s="38"/>
      <c s="38"/>
      <c s="38"/>
      <c s="38"/>
      <c s="38"/>
      <c s="38"/>
      <c s="15">
        <f t="shared" si="45"/>
        <v>0</v>
      </c>
      <c s="15">
        <f t="shared" si="46"/>
        <v>0</v>
      </c>
      <c r="AI694" s="83"/>
    </row>
    <row r="695" spans="6:35" ht="12" customHeight="1">
      <c r="F695" s="15">
        <f t="shared" si="44"/>
        <v>0</v>
      </c>
      <c s="71">
        <f t="shared" si="47"/>
        <v>0</v>
      </c>
      <c s="72"/>
      <c s="38"/>
      <c s="38"/>
      <c s="38"/>
      <c s="36"/>
      <c s="38"/>
      <c s="38"/>
      <c s="36"/>
      <c s="37"/>
      <c s="36"/>
      <c s="38"/>
      <c s="36"/>
      <c s="36"/>
      <c s="36"/>
      <c s="38"/>
      <c s="38"/>
      <c s="38"/>
      <c s="38"/>
      <c s="38"/>
      <c s="38"/>
      <c s="15">
        <f t="shared" si="45"/>
        <v>0</v>
      </c>
      <c s="15">
        <f t="shared" si="46"/>
        <v>0</v>
      </c>
      <c r="AI695" s="83"/>
    </row>
    <row r="696" spans="6:35" ht="12" customHeight="1">
      <c r="F696" s="15">
        <f t="shared" si="44"/>
        <v>0</v>
      </c>
      <c s="71">
        <f t="shared" si="47"/>
        <v>0</v>
      </c>
      <c s="72"/>
      <c s="38"/>
      <c s="38"/>
      <c s="38"/>
      <c s="36"/>
      <c s="38"/>
      <c s="38"/>
      <c s="36"/>
      <c s="37"/>
      <c s="36"/>
      <c s="38"/>
      <c s="36"/>
      <c s="36"/>
      <c s="36"/>
      <c s="38"/>
      <c s="38"/>
      <c s="38"/>
      <c s="38"/>
      <c s="38"/>
      <c s="38"/>
      <c s="15">
        <f t="shared" si="45"/>
        <v>0</v>
      </c>
      <c s="15">
        <f t="shared" si="46"/>
        <v>0</v>
      </c>
      <c r="AI696" s="83"/>
    </row>
    <row r="697" spans="6:35" ht="12" customHeight="1">
      <c r="F697" s="15">
        <f t="shared" si="44"/>
        <v>0</v>
      </c>
      <c s="71">
        <f t="shared" si="47"/>
        <v>0</v>
      </c>
      <c s="72"/>
      <c s="38"/>
      <c s="38"/>
      <c s="38"/>
      <c s="36"/>
      <c s="38"/>
      <c s="38"/>
      <c s="36"/>
      <c s="37"/>
      <c s="36"/>
      <c s="38"/>
      <c s="36"/>
      <c s="36"/>
      <c s="36"/>
      <c s="38"/>
      <c s="38"/>
      <c s="38"/>
      <c s="38"/>
      <c s="38"/>
      <c s="38"/>
      <c s="15">
        <f t="shared" si="45"/>
        <v>0</v>
      </c>
      <c s="15">
        <f t="shared" si="46"/>
        <v>0</v>
      </c>
      <c r="AI697" s="83"/>
    </row>
    <row r="698" spans="6:35" ht="12" customHeight="1">
      <c r="F698" s="15">
        <f t="shared" si="44"/>
        <v>0</v>
      </c>
      <c s="71">
        <f t="shared" si="47"/>
        <v>0</v>
      </c>
      <c s="72"/>
      <c s="38"/>
      <c s="38"/>
      <c s="38"/>
      <c s="36"/>
      <c s="38"/>
      <c s="38"/>
      <c s="36"/>
      <c s="37"/>
      <c s="36"/>
      <c s="38"/>
      <c s="36"/>
      <c s="36"/>
      <c s="36"/>
      <c s="38"/>
      <c s="38"/>
      <c s="38"/>
      <c s="38"/>
      <c s="38"/>
      <c s="38"/>
      <c s="15">
        <f t="shared" si="45"/>
        <v>0</v>
      </c>
      <c s="15">
        <f t="shared" si="46"/>
        <v>0</v>
      </c>
      <c r="AI698" s="83"/>
    </row>
    <row r="699" spans="6:35" ht="12" customHeight="1">
      <c r="F699" s="15">
        <f t="shared" si="44"/>
        <v>0</v>
      </c>
      <c s="71">
        <f t="shared" si="47"/>
        <v>0</v>
      </c>
      <c s="72"/>
      <c s="38"/>
      <c s="38"/>
      <c s="38"/>
      <c s="36"/>
      <c s="38"/>
      <c s="38"/>
      <c s="36"/>
      <c s="37"/>
      <c s="36"/>
      <c s="38"/>
      <c s="36"/>
      <c s="36"/>
      <c s="36"/>
      <c s="38"/>
      <c s="38"/>
      <c s="38"/>
      <c s="38"/>
      <c s="38"/>
      <c s="38"/>
      <c s="15">
        <f t="shared" si="45"/>
        <v>0</v>
      </c>
      <c s="15">
        <f t="shared" si="46"/>
        <v>0</v>
      </c>
      <c r="AI699" s="83"/>
    </row>
    <row r="700" spans="6:35" ht="12" customHeight="1">
      <c r="F700" s="15">
        <f t="shared" si="44"/>
        <v>0</v>
      </c>
      <c s="71">
        <f t="shared" si="47"/>
        <v>0</v>
      </c>
      <c s="72"/>
      <c s="38"/>
      <c s="38"/>
      <c s="38"/>
      <c s="36"/>
      <c s="38"/>
      <c s="38"/>
      <c s="36"/>
      <c s="37"/>
      <c s="36"/>
      <c s="38"/>
      <c s="36"/>
      <c s="36"/>
      <c s="36"/>
      <c s="38"/>
      <c s="38"/>
      <c s="38"/>
      <c s="38"/>
      <c s="38"/>
      <c s="38"/>
      <c s="15">
        <f t="shared" si="45"/>
        <v>0</v>
      </c>
      <c s="15">
        <f t="shared" si="46"/>
        <v>0</v>
      </c>
      <c r="AI700" s="83"/>
    </row>
    <row r="701" spans="6:35" ht="12" customHeight="1" hidden="1">
      <c r="F701" s="15">
        <f t="shared" si="44"/>
        <v>0</v>
      </c>
      <c s="71">
        <f t="shared" si="47"/>
        <v>0</v>
      </c>
      <c s="72"/>
      <c s="38"/>
      <c s="38"/>
      <c s="38"/>
      <c s="36"/>
      <c s="38"/>
      <c s="38"/>
      <c s="36"/>
      <c s="37"/>
      <c s="36"/>
      <c s="38"/>
      <c s="36"/>
      <c s="36"/>
      <c s="36"/>
      <c s="38"/>
      <c s="38"/>
      <c s="38"/>
      <c s="38"/>
      <c s="38"/>
      <c s="38"/>
      <c s="15">
        <f t="shared" si="45"/>
        <v>0</v>
      </c>
      <c s="15">
        <f t="shared" si="46"/>
        <v>0</v>
      </c>
      <c r="AI701" s="83"/>
    </row>
    <row r="702" spans="6:35" ht="12" customHeight="1" hidden="1">
      <c r="F702" s="15">
        <f t="shared" si="44"/>
        <v>0</v>
      </c>
      <c s="71">
        <f t="shared" si="47"/>
        <v>0</v>
      </c>
      <c s="72"/>
      <c s="38"/>
      <c s="38"/>
      <c s="38"/>
      <c s="36"/>
      <c s="38"/>
      <c s="38"/>
      <c s="36"/>
      <c s="37"/>
      <c s="36"/>
      <c s="38"/>
      <c s="36"/>
      <c s="36"/>
      <c s="36"/>
      <c s="38"/>
      <c s="38"/>
      <c s="38"/>
      <c s="38"/>
      <c s="38"/>
      <c s="38"/>
      <c s="15">
        <f t="shared" si="45"/>
        <v>0</v>
      </c>
      <c s="15">
        <f t="shared" si="46"/>
        <v>0</v>
      </c>
      <c r="AI702" s="83"/>
    </row>
    <row r="703" spans="6:35" ht="12" customHeight="1" hidden="1">
      <c r="F703" s="15">
        <f t="shared" si="44"/>
        <v>0</v>
      </c>
      <c s="71">
        <f t="shared" si="47"/>
        <v>0</v>
      </c>
      <c s="72"/>
      <c s="38"/>
      <c s="38"/>
      <c s="38"/>
      <c s="36"/>
      <c s="38"/>
      <c s="38"/>
      <c s="36"/>
      <c s="37"/>
      <c s="36"/>
      <c s="38"/>
      <c s="36"/>
      <c s="36"/>
      <c s="36"/>
      <c s="38"/>
      <c s="38"/>
      <c s="38"/>
      <c s="38"/>
      <c s="38"/>
      <c s="38"/>
      <c s="15">
        <f t="shared" si="45"/>
        <v>0</v>
      </c>
      <c s="15">
        <f t="shared" si="46"/>
        <v>0</v>
      </c>
      <c r="AI703" s="83"/>
    </row>
    <row r="704" spans="6:35" ht="12" customHeight="1" hidden="1">
      <c r="F704" s="15">
        <f t="shared" si="44"/>
        <v>0</v>
      </c>
      <c s="71">
        <f t="shared" si="47"/>
        <v>0</v>
      </c>
      <c s="72"/>
      <c s="38"/>
      <c s="38"/>
      <c s="38"/>
      <c s="36"/>
      <c s="38"/>
      <c s="38"/>
      <c s="36"/>
      <c s="37"/>
      <c s="36"/>
      <c s="38"/>
      <c s="36"/>
      <c s="36"/>
      <c s="36"/>
      <c s="38"/>
      <c s="38"/>
      <c s="38"/>
      <c s="38"/>
      <c s="38"/>
      <c s="38"/>
      <c s="15">
        <f t="shared" si="45"/>
        <v>0</v>
      </c>
      <c s="15">
        <f t="shared" si="46"/>
        <v>0</v>
      </c>
      <c r="AI704" s="83"/>
    </row>
    <row r="705" spans="6:35" ht="12" customHeight="1" hidden="1">
      <c r="F705" s="15">
        <f t="shared" si="44"/>
        <v>0</v>
      </c>
      <c s="71">
        <f t="shared" si="47"/>
        <v>0</v>
      </c>
      <c s="72"/>
      <c s="38"/>
      <c s="38"/>
      <c s="38"/>
      <c s="36"/>
      <c s="38"/>
      <c s="38"/>
      <c s="36"/>
      <c s="37"/>
      <c s="36"/>
      <c s="38"/>
      <c s="36"/>
      <c s="36"/>
      <c s="36"/>
      <c s="38"/>
      <c s="38"/>
      <c s="38"/>
      <c s="38"/>
      <c s="38"/>
      <c s="38"/>
      <c s="15">
        <f t="shared" si="45"/>
        <v>0</v>
      </c>
      <c s="15">
        <f t="shared" si="46"/>
        <v>0</v>
      </c>
      <c r="AI705" s="83"/>
    </row>
    <row r="706" spans="6:35" ht="12" customHeight="1" hidden="1">
      <c r="F706" s="15">
        <f t="shared" si="44"/>
        <v>0</v>
      </c>
      <c s="71">
        <f t="shared" si="47"/>
        <v>0</v>
      </c>
      <c s="72"/>
      <c s="38"/>
      <c s="38"/>
      <c s="38"/>
      <c s="36"/>
      <c s="38"/>
      <c s="38"/>
      <c s="36"/>
      <c s="37"/>
      <c s="36"/>
      <c s="38"/>
      <c s="36"/>
      <c s="36"/>
      <c s="36"/>
      <c s="38"/>
      <c s="38"/>
      <c s="38"/>
      <c s="38"/>
      <c s="38"/>
      <c s="38"/>
      <c s="15">
        <f t="shared" si="45"/>
        <v>0</v>
      </c>
      <c s="15">
        <f t="shared" si="46"/>
        <v>0</v>
      </c>
      <c r="AI706" s="83"/>
    </row>
    <row r="707" spans="6:35" ht="12" customHeight="1" hidden="1">
      <c r="F707" s="15">
        <f t="shared" si="44"/>
        <v>0</v>
      </c>
      <c s="71">
        <f t="shared" si="47"/>
        <v>0</v>
      </c>
      <c s="72"/>
      <c s="38"/>
      <c s="38"/>
      <c s="38"/>
      <c s="36"/>
      <c s="38"/>
      <c s="38"/>
      <c s="36"/>
      <c s="37"/>
      <c s="36"/>
      <c s="38"/>
      <c s="36"/>
      <c s="36"/>
      <c s="36"/>
      <c s="38"/>
      <c s="38"/>
      <c s="38"/>
      <c s="38"/>
      <c s="38"/>
      <c s="38"/>
      <c s="15">
        <f t="shared" si="45"/>
        <v>0</v>
      </c>
      <c s="15">
        <f t="shared" si="46"/>
        <v>0</v>
      </c>
      <c r="AI707" s="83"/>
    </row>
    <row r="708" spans="6:35" ht="12" customHeight="1" hidden="1">
      <c r="F708" s="15">
        <f t="shared" si="44"/>
        <v>0</v>
      </c>
      <c s="71">
        <f t="shared" si="47"/>
        <v>0</v>
      </c>
      <c s="72"/>
      <c s="38"/>
      <c s="38"/>
      <c s="38"/>
      <c s="36"/>
      <c s="38"/>
      <c s="38"/>
      <c s="36"/>
      <c s="37"/>
      <c s="36"/>
      <c s="38"/>
      <c s="36"/>
      <c s="36"/>
      <c s="36"/>
      <c s="38"/>
      <c s="38"/>
      <c s="38"/>
      <c s="38"/>
      <c s="38"/>
      <c s="38"/>
      <c s="15">
        <f t="shared" si="45"/>
        <v>0</v>
      </c>
      <c s="15">
        <f t="shared" si="46"/>
        <v>0</v>
      </c>
      <c r="AI708" s="83"/>
    </row>
    <row r="709" spans="6:35" ht="12" customHeight="1" hidden="1">
      <c r="F709" s="15">
        <f t="shared" si="44"/>
        <v>0</v>
      </c>
      <c s="71">
        <f t="shared" si="47"/>
        <v>0</v>
      </c>
      <c s="72"/>
      <c s="38"/>
      <c s="38"/>
      <c s="38"/>
      <c s="36"/>
      <c s="38"/>
      <c s="38"/>
      <c s="36"/>
      <c s="37"/>
      <c s="36"/>
      <c s="38"/>
      <c s="36"/>
      <c s="36"/>
      <c s="36"/>
      <c s="38"/>
      <c s="38"/>
      <c s="38"/>
      <c s="38"/>
      <c s="38"/>
      <c s="38"/>
      <c s="15">
        <f t="shared" si="45"/>
        <v>0</v>
      </c>
      <c s="15">
        <f t="shared" si="46"/>
        <v>0</v>
      </c>
      <c r="AI709" s="83"/>
    </row>
    <row r="710" spans="6:35" ht="12" customHeight="1" hidden="1">
      <c r="F710" s="15">
        <f t="shared" si="44"/>
        <v>0</v>
      </c>
      <c s="71">
        <f t="shared" si="47"/>
        <v>0</v>
      </c>
      <c s="72"/>
      <c s="38"/>
      <c s="38"/>
      <c s="38"/>
      <c s="36"/>
      <c s="38"/>
      <c s="38"/>
      <c s="36"/>
      <c s="37"/>
      <c s="36"/>
      <c s="38"/>
      <c s="36"/>
      <c s="36"/>
      <c s="36"/>
      <c s="38"/>
      <c s="38"/>
      <c s="38"/>
      <c s="38"/>
      <c s="38"/>
      <c s="38"/>
      <c s="15">
        <f t="shared" si="45"/>
        <v>0</v>
      </c>
      <c s="15">
        <f t="shared" si="46"/>
        <v>0</v>
      </c>
      <c r="AI710" s="83"/>
    </row>
    <row r="711" spans="6:35" ht="12" customHeight="1" hidden="1">
      <c r="F711" s="15">
        <f t="shared" si="44"/>
        <v>0</v>
      </c>
      <c s="71">
        <f t="shared" si="47"/>
        <v>0</v>
      </c>
      <c s="72"/>
      <c s="38"/>
      <c s="38"/>
      <c s="38"/>
      <c s="36"/>
      <c s="38"/>
      <c s="38"/>
      <c s="36"/>
      <c s="37"/>
      <c s="36"/>
      <c s="38"/>
      <c s="36"/>
      <c s="36"/>
      <c s="36"/>
      <c s="38"/>
      <c s="38"/>
      <c s="38"/>
      <c s="38"/>
      <c s="38"/>
      <c s="38"/>
      <c s="15">
        <f t="shared" si="45"/>
        <v>0</v>
      </c>
      <c s="15">
        <f t="shared" si="46"/>
        <v>0</v>
      </c>
      <c r="AI711" s="83"/>
    </row>
    <row r="712" spans="6:35" ht="12" customHeight="1" hidden="1">
      <c r="F712" s="15">
        <f t="shared" si="44"/>
        <v>0</v>
      </c>
      <c s="71">
        <f t="shared" si="47"/>
        <v>0</v>
      </c>
      <c s="72"/>
      <c s="38"/>
      <c s="38"/>
      <c s="38"/>
      <c s="36"/>
      <c s="38"/>
      <c s="38"/>
      <c s="36"/>
      <c s="37"/>
      <c s="36"/>
      <c s="38"/>
      <c s="36"/>
      <c s="36"/>
      <c s="36"/>
      <c s="38"/>
      <c s="38"/>
      <c s="38"/>
      <c s="38"/>
      <c s="38"/>
      <c s="38"/>
      <c s="15">
        <f t="shared" si="45"/>
        <v>0</v>
      </c>
      <c s="15">
        <f t="shared" si="46"/>
        <v>0</v>
      </c>
      <c r="AI712" s="83"/>
    </row>
    <row r="713" spans="6:35" ht="12" customHeight="1" hidden="1">
      <c r="F713" s="15">
        <f t="shared" si="44"/>
        <v>0</v>
      </c>
      <c s="71">
        <f t="shared" si="47"/>
        <v>0</v>
      </c>
      <c s="72"/>
      <c s="38"/>
      <c s="38"/>
      <c s="38"/>
      <c s="36"/>
      <c s="38"/>
      <c s="38"/>
      <c s="36"/>
      <c s="37"/>
      <c s="36"/>
      <c s="38"/>
      <c s="36"/>
      <c s="36"/>
      <c s="36"/>
      <c s="38"/>
      <c s="38"/>
      <c s="38"/>
      <c s="38"/>
      <c s="38"/>
      <c s="38"/>
      <c s="15">
        <f t="shared" si="45"/>
        <v>0</v>
      </c>
      <c s="15">
        <f t="shared" si="46"/>
        <v>0</v>
      </c>
      <c r="AI713" s="83"/>
    </row>
    <row r="714" spans="6:35" ht="12" customHeight="1" hidden="1">
      <c r="F714" s="15">
        <f t="shared" si="44"/>
        <v>0</v>
      </c>
      <c s="71">
        <f t="shared" si="47"/>
        <v>0</v>
      </c>
      <c s="72"/>
      <c s="38"/>
      <c s="38"/>
      <c s="38"/>
      <c s="36"/>
      <c s="38"/>
      <c s="38"/>
      <c s="36"/>
      <c s="37"/>
      <c s="36"/>
      <c s="38"/>
      <c s="36"/>
      <c s="36"/>
      <c s="36"/>
      <c s="38"/>
      <c s="38"/>
      <c s="38"/>
      <c s="38"/>
      <c s="38"/>
      <c s="38"/>
      <c s="15">
        <f t="shared" si="45"/>
        <v>0</v>
      </c>
      <c s="15">
        <f t="shared" si="46"/>
        <v>0</v>
      </c>
      <c r="AI714" s="83"/>
    </row>
    <row r="715" spans="6:35" ht="12" customHeight="1" hidden="1">
      <c r="F715" s="15">
        <f t="shared" si="48" ref="F715:F778">IFERROR(IF($D$13=1,(IF(G715&gt;=1,(IF(H715&gt;=$D$11,(IF(H715&lt;=$D$12,G715,0)),0)),0)),0),0)</f>
        <v>0</v>
      </c>
      <c s="71">
        <f t="shared" si="47"/>
        <v>0</v>
      </c>
      <c s="72"/>
      <c s="38"/>
      <c s="38"/>
      <c s="38"/>
      <c s="36"/>
      <c s="38"/>
      <c s="38"/>
      <c s="36"/>
      <c s="37"/>
      <c s="36"/>
      <c s="38"/>
      <c s="36"/>
      <c s="36"/>
      <c s="36"/>
      <c s="38"/>
      <c s="38"/>
      <c s="38"/>
      <c s="38"/>
      <c s="38"/>
      <c s="38"/>
      <c s="15">
        <f t="shared" si="49" ref="AB715:AB778">IFERROR(IF(G715&gt;=1,(IF(LEN(R715)&gt;=3,VLOOKUP(R715,$A$1:$B$3,2,0),0)),0),0)</f>
        <v>0</v>
      </c>
      <c s="15">
        <f t="shared" si="50" ref="AC715:AC778">IFERROR(IF(G715&gt;=1,(IF(LEN(S715)&gt;=3,VLOOKUP(S715,$A$5:$B$6,2,0),0)),0),0)</f>
        <v>0</v>
      </c>
      <c r="AI715" s="83"/>
    </row>
    <row r="716" spans="6:35" ht="12" customHeight="1" hidden="1">
      <c r="F716" s="15">
        <f t="shared" si="48"/>
        <v>0</v>
      </c>
      <c s="71">
        <f t="shared" si="51" ref="G716:G779">IFERROR(IF(H716&gt;=2000,(IF(LEN(J716)&gt;=2,(IF(LEN(K716)&gt;=2,G715+1,0)),0)),0),0)</f>
        <v>0</v>
      </c>
      <c s="72"/>
      <c s="38"/>
      <c s="38"/>
      <c s="38"/>
      <c s="36"/>
      <c s="38"/>
      <c s="38"/>
      <c s="36"/>
      <c s="37"/>
      <c s="36"/>
      <c s="38"/>
      <c s="36"/>
      <c s="36"/>
      <c s="36"/>
      <c s="38"/>
      <c s="38"/>
      <c s="38"/>
      <c s="38"/>
      <c s="38"/>
      <c s="38"/>
      <c s="15">
        <f t="shared" si="49"/>
        <v>0</v>
      </c>
      <c s="15">
        <f t="shared" si="50"/>
        <v>0</v>
      </c>
      <c r="AI716" s="83"/>
    </row>
    <row r="717" spans="6:35" ht="12" customHeight="1" hidden="1">
      <c r="F717" s="15">
        <f t="shared" si="48"/>
        <v>0</v>
      </c>
      <c s="71">
        <f t="shared" si="51"/>
        <v>0</v>
      </c>
      <c s="72"/>
      <c s="38"/>
      <c s="38"/>
      <c s="38"/>
      <c s="36"/>
      <c s="38"/>
      <c s="38"/>
      <c s="36"/>
      <c s="37"/>
      <c s="36"/>
      <c s="38"/>
      <c s="36"/>
      <c s="36"/>
      <c s="36"/>
      <c s="38"/>
      <c s="38"/>
      <c s="38"/>
      <c s="38"/>
      <c s="38"/>
      <c s="38"/>
      <c s="15">
        <f t="shared" si="49"/>
        <v>0</v>
      </c>
      <c s="15">
        <f t="shared" si="50"/>
        <v>0</v>
      </c>
      <c r="AI717" s="83"/>
    </row>
    <row r="718" spans="6:35" ht="12" customHeight="1" hidden="1">
      <c r="F718" s="15">
        <f t="shared" si="48"/>
        <v>0</v>
      </c>
      <c s="71">
        <f t="shared" si="51"/>
        <v>0</v>
      </c>
      <c s="72"/>
      <c s="38"/>
      <c s="38"/>
      <c s="38"/>
      <c s="36"/>
      <c s="38"/>
      <c s="38"/>
      <c s="36"/>
      <c s="37"/>
      <c s="36"/>
      <c s="38"/>
      <c s="36"/>
      <c s="36"/>
      <c s="36"/>
      <c s="38"/>
      <c s="38"/>
      <c s="38"/>
      <c s="38"/>
      <c s="38"/>
      <c s="38"/>
      <c s="15">
        <f t="shared" si="49"/>
        <v>0</v>
      </c>
      <c s="15">
        <f t="shared" si="50"/>
        <v>0</v>
      </c>
      <c r="AI718" s="83"/>
    </row>
    <row r="719" spans="6:35" ht="12" customHeight="1" hidden="1">
      <c r="F719" s="15">
        <f t="shared" si="48"/>
        <v>0</v>
      </c>
      <c s="71">
        <f t="shared" si="51"/>
        <v>0</v>
      </c>
      <c s="72"/>
      <c s="38"/>
      <c s="38"/>
      <c s="38"/>
      <c s="36"/>
      <c s="38"/>
      <c s="38"/>
      <c s="36"/>
      <c s="37"/>
      <c s="36"/>
      <c s="38"/>
      <c s="36"/>
      <c s="36"/>
      <c s="36"/>
      <c s="38"/>
      <c s="38"/>
      <c s="38"/>
      <c s="38"/>
      <c s="38"/>
      <c s="38"/>
      <c s="15">
        <f t="shared" si="49"/>
        <v>0</v>
      </c>
      <c s="15">
        <f t="shared" si="50"/>
        <v>0</v>
      </c>
      <c r="AI719" s="83"/>
    </row>
    <row r="720" spans="6:35" ht="12" customHeight="1" hidden="1">
      <c r="F720" s="15">
        <f t="shared" si="48"/>
        <v>0</v>
      </c>
      <c s="71">
        <f t="shared" si="51"/>
        <v>0</v>
      </c>
      <c s="72"/>
      <c s="38"/>
      <c s="38"/>
      <c s="38"/>
      <c s="36"/>
      <c s="38"/>
      <c s="38"/>
      <c s="36"/>
      <c s="37"/>
      <c s="36"/>
      <c s="38"/>
      <c s="36"/>
      <c s="36"/>
      <c s="36"/>
      <c s="38"/>
      <c s="38"/>
      <c s="38"/>
      <c s="38"/>
      <c s="38"/>
      <c s="38"/>
      <c s="15">
        <f t="shared" si="49"/>
        <v>0</v>
      </c>
      <c s="15">
        <f t="shared" si="50"/>
        <v>0</v>
      </c>
      <c r="AI720" s="83"/>
    </row>
    <row r="721" spans="6:35" ht="12" customHeight="1" hidden="1">
      <c r="F721" s="15">
        <f t="shared" si="48"/>
        <v>0</v>
      </c>
      <c s="71">
        <f t="shared" si="51"/>
        <v>0</v>
      </c>
      <c s="72"/>
      <c s="38"/>
      <c s="38"/>
      <c s="38"/>
      <c s="36"/>
      <c s="38"/>
      <c s="38"/>
      <c s="36"/>
      <c s="37"/>
      <c s="36"/>
      <c s="38"/>
      <c s="36"/>
      <c s="36"/>
      <c s="36"/>
      <c s="38"/>
      <c s="38"/>
      <c s="38"/>
      <c s="38"/>
      <c s="38"/>
      <c s="38"/>
      <c s="15">
        <f t="shared" si="49"/>
        <v>0</v>
      </c>
      <c s="15">
        <f t="shared" si="50"/>
        <v>0</v>
      </c>
      <c r="AI721" s="83"/>
    </row>
    <row r="722" spans="6:35" ht="12" customHeight="1" hidden="1">
      <c r="F722" s="15">
        <f t="shared" si="48"/>
        <v>0</v>
      </c>
      <c s="71">
        <f t="shared" si="51"/>
        <v>0</v>
      </c>
      <c s="72"/>
      <c s="38"/>
      <c s="38"/>
      <c s="38"/>
      <c s="36"/>
      <c s="38"/>
      <c s="38"/>
      <c s="36"/>
      <c s="37"/>
      <c s="36"/>
      <c s="38"/>
      <c s="36"/>
      <c s="36"/>
      <c s="36"/>
      <c s="38"/>
      <c s="38"/>
      <c s="38"/>
      <c s="38"/>
      <c s="38"/>
      <c s="38"/>
      <c s="15">
        <f t="shared" si="49"/>
        <v>0</v>
      </c>
      <c s="15">
        <f t="shared" si="50"/>
        <v>0</v>
      </c>
      <c r="AI722" s="83"/>
    </row>
    <row r="723" spans="6:35" ht="12" customHeight="1" hidden="1">
      <c r="F723" s="15">
        <f t="shared" si="48"/>
        <v>0</v>
      </c>
      <c s="71">
        <f t="shared" si="51"/>
        <v>0</v>
      </c>
      <c s="72"/>
      <c s="38"/>
      <c s="38"/>
      <c s="38"/>
      <c s="36"/>
      <c s="38"/>
      <c s="38"/>
      <c s="36"/>
      <c s="37"/>
      <c s="36"/>
      <c s="38"/>
      <c s="36"/>
      <c s="36"/>
      <c s="36"/>
      <c s="38"/>
      <c s="38"/>
      <c s="38"/>
      <c s="38"/>
      <c s="38"/>
      <c s="38"/>
      <c s="15">
        <f t="shared" si="49"/>
        <v>0</v>
      </c>
      <c s="15">
        <f t="shared" si="50"/>
        <v>0</v>
      </c>
      <c r="AI723" s="83"/>
    </row>
    <row r="724" spans="6:35" ht="12" customHeight="1" hidden="1">
      <c r="F724" s="15">
        <f t="shared" si="48"/>
        <v>0</v>
      </c>
      <c s="71">
        <f t="shared" si="51"/>
        <v>0</v>
      </c>
      <c s="72"/>
      <c s="38"/>
      <c s="38"/>
      <c s="38"/>
      <c s="36"/>
      <c s="38"/>
      <c s="38"/>
      <c s="36"/>
      <c s="37"/>
      <c s="36"/>
      <c s="38"/>
      <c s="36"/>
      <c s="36"/>
      <c s="36"/>
      <c s="38"/>
      <c s="38"/>
      <c s="38"/>
      <c s="38"/>
      <c s="38"/>
      <c s="38"/>
      <c s="15">
        <f t="shared" si="49"/>
        <v>0</v>
      </c>
      <c s="15">
        <f t="shared" si="50"/>
        <v>0</v>
      </c>
      <c r="AI724" s="83"/>
    </row>
    <row r="725" spans="6:35" ht="12" customHeight="1" hidden="1">
      <c r="F725" s="15">
        <f t="shared" si="48"/>
        <v>0</v>
      </c>
      <c s="71">
        <f t="shared" si="51"/>
        <v>0</v>
      </c>
      <c s="72"/>
      <c s="38"/>
      <c s="38"/>
      <c s="38"/>
      <c s="36"/>
      <c s="38"/>
      <c s="38"/>
      <c s="36"/>
      <c s="37"/>
      <c s="36"/>
      <c s="38"/>
      <c s="36"/>
      <c s="36"/>
      <c s="36"/>
      <c s="38"/>
      <c s="38"/>
      <c s="38"/>
      <c s="38"/>
      <c s="38"/>
      <c s="38"/>
      <c s="15">
        <f t="shared" si="49"/>
        <v>0</v>
      </c>
      <c s="15">
        <f t="shared" si="50"/>
        <v>0</v>
      </c>
      <c r="AI725" s="83"/>
    </row>
    <row r="726" spans="6:35" ht="12" customHeight="1" hidden="1">
      <c r="F726" s="15">
        <f t="shared" si="48"/>
        <v>0</v>
      </c>
      <c s="71">
        <f t="shared" si="51"/>
        <v>0</v>
      </c>
      <c s="72"/>
      <c s="38"/>
      <c s="38"/>
      <c s="38"/>
      <c s="36"/>
      <c s="38"/>
      <c s="38"/>
      <c s="36"/>
      <c s="37"/>
      <c s="36"/>
      <c s="38"/>
      <c s="36"/>
      <c s="36"/>
      <c s="36"/>
      <c s="38"/>
      <c s="38"/>
      <c s="38"/>
      <c s="38"/>
      <c s="38"/>
      <c s="38"/>
      <c s="15">
        <f t="shared" si="49"/>
        <v>0</v>
      </c>
      <c s="15">
        <f t="shared" si="50"/>
        <v>0</v>
      </c>
      <c r="AI726" s="83"/>
    </row>
    <row r="727" spans="6:35" ht="12" customHeight="1" hidden="1">
      <c r="F727" s="15">
        <f t="shared" si="48"/>
        <v>0</v>
      </c>
      <c s="71">
        <f t="shared" si="51"/>
        <v>0</v>
      </c>
      <c s="72"/>
      <c s="38"/>
      <c s="38"/>
      <c s="38"/>
      <c s="36"/>
      <c s="38"/>
      <c s="38"/>
      <c s="36"/>
      <c s="37"/>
      <c s="36"/>
      <c s="38"/>
      <c s="36"/>
      <c s="36"/>
      <c s="36"/>
      <c s="38"/>
      <c s="38"/>
      <c s="38"/>
      <c s="38"/>
      <c s="38"/>
      <c s="38"/>
      <c s="15">
        <f t="shared" si="49"/>
        <v>0</v>
      </c>
      <c s="15">
        <f t="shared" si="50"/>
        <v>0</v>
      </c>
      <c r="AI727" s="83"/>
    </row>
    <row r="728" spans="6:35" ht="12" customHeight="1" hidden="1">
      <c r="F728" s="15">
        <f t="shared" si="48"/>
        <v>0</v>
      </c>
      <c s="71">
        <f t="shared" si="51"/>
        <v>0</v>
      </c>
      <c s="72"/>
      <c s="38"/>
      <c s="38"/>
      <c s="38"/>
      <c s="36"/>
      <c s="38"/>
      <c s="38"/>
      <c s="36"/>
      <c s="37"/>
      <c s="36"/>
      <c s="38"/>
      <c s="36"/>
      <c s="36"/>
      <c s="36"/>
      <c s="38"/>
      <c s="38"/>
      <c s="38"/>
      <c s="38"/>
      <c s="38"/>
      <c s="38"/>
      <c s="15">
        <f t="shared" si="49"/>
        <v>0</v>
      </c>
      <c s="15">
        <f t="shared" si="50"/>
        <v>0</v>
      </c>
      <c r="AI728" s="83"/>
    </row>
    <row r="729" spans="6:35" ht="12" customHeight="1" hidden="1">
      <c r="F729" s="15">
        <f t="shared" si="48"/>
        <v>0</v>
      </c>
      <c s="71">
        <f t="shared" si="51"/>
        <v>0</v>
      </c>
      <c s="72"/>
      <c s="38"/>
      <c s="38"/>
      <c s="38"/>
      <c s="36"/>
      <c s="38"/>
      <c s="38"/>
      <c s="36"/>
      <c s="37"/>
      <c s="36"/>
      <c s="38"/>
      <c s="36"/>
      <c s="36"/>
      <c s="36"/>
      <c s="38"/>
      <c s="38"/>
      <c s="38"/>
      <c s="38"/>
      <c s="38"/>
      <c s="38"/>
      <c s="15">
        <f t="shared" si="49"/>
        <v>0</v>
      </c>
      <c s="15">
        <f t="shared" si="50"/>
        <v>0</v>
      </c>
      <c r="AI729" s="83"/>
    </row>
    <row r="730" spans="6:35" ht="12" customHeight="1" hidden="1">
      <c r="F730" s="15">
        <f t="shared" si="48"/>
        <v>0</v>
      </c>
      <c s="71">
        <f t="shared" si="51"/>
        <v>0</v>
      </c>
      <c s="72"/>
      <c s="38"/>
      <c s="38"/>
      <c s="38"/>
      <c s="36"/>
      <c s="38"/>
      <c s="38"/>
      <c s="36"/>
      <c s="37"/>
      <c s="36"/>
      <c s="38"/>
      <c s="36"/>
      <c s="36"/>
      <c s="36"/>
      <c s="38"/>
      <c s="38"/>
      <c s="38"/>
      <c s="38"/>
      <c s="38"/>
      <c s="38"/>
      <c s="15">
        <f t="shared" si="49"/>
        <v>0</v>
      </c>
      <c s="15">
        <f t="shared" si="50"/>
        <v>0</v>
      </c>
      <c r="AI730" s="83"/>
    </row>
    <row r="731" spans="6:35" ht="12" customHeight="1" hidden="1">
      <c r="F731" s="15">
        <f t="shared" si="48"/>
        <v>0</v>
      </c>
      <c s="71">
        <f t="shared" si="51"/>
        <v>0</v>
      </c>
      <c s="72"/>
      <c s="38"/>
      <c s="38"/>
      <c s="38"/>
      <c s="36"/>
      <c s="38"/>
      <c s="38"/>
      <c s="36"/>
      <c s="37"/>
      <c s="36"/>
      <c s="38"/>
      <c s="36"/>
      <c s="36"/>
      <c s="36"/>
      <c s="38"/>
      <c s="38"/>
      <c s="38"/>
      <c s="38"/>
      <c s="38"/>
      <c s="38"/>
      <c s="15">
        <f t="shared" si="49"/>
        <v>0</v>
      </c>
      <c s="15">
        <f t="shared" si="50"/>
        <v>0</v>
      </c>
      <c r="AI731" s="83"/>
    </row>
    <row r="732" spans="6:35" ht="12" customHeight="1" hidden="1">
      <c r="F732" s="15">
        <f t="shared" si="48"/>
        <v>0</v>
      </c>
      <c s="71">
        <f t="shared" si="51"/>
        <v>0</v>
      </c>
      <c s="72"/>
      <c s="38"/>
      <c s="38"/>
      <c s="38"/>
      <c s="36"/>
      <c s="38"/>
      <c s="38"/>
      <c s="36"/>
      <c s="37"/>
      <c s="36"/>
      <c s="38"/>
      <c s="36"/>
      <c s="36"/>
      <c s="36"/>
      <c s="38"/>
      <c s="38"/>
      <c s="38"/>
      <c s="38"/>
      <c s="38"/>
      <c s="38"/>
      <c s="15">
        <f t="shared" si="49"/>
        <v>0</v>
      </c>
      <c s="15">
        <f t="shared" si="50"/>
        <v>0</v>
      </c>
      <c r="AI732" s="83"/>
    </row>
    <row r="733" spans="6:35" ht="12" customHeight="1" hidden="1">
      <c r="F733" s="15">
        <f t="shared" si="48"/>
        <v>0</v>
      </c>
      <c s="71">
        <f t="shared" si="51"/>
        <v>0</v>
      </c>
      <c s="72"/>
      <c s="38"/>
      <c s="38"/>
      <c s="38"/>
      <c s="36"/>
      <c s="38"/>
      <c s="38"/>
      <c s="36"/>
      <c s="37"/>
      <c s="36"/>
      <c s="38"/>
      <c s="36"/>
      <c s="36"/>
      <c s="36"/>
      <c s="38"/>
      <c s="38"/>
      <c s="38"/>
      <c s="38"/>
      <c s="38"/>
      <c s="38"/>
      <c s="15">
        <f t="shared" si="49"/>
        <v>0</v>
      </c>
      <c s="15">
        <f t="shared" si="50"/>
        <v>0</v>
      </c>
      <c r="AI733" s="83"/>
    </row>
    <row r="734" spans="6:35" ht="12" customHeight="1" hidden="1">
      <c r="F734" s="15">
        <f t="shared" si="48"/>
        <v>0</v>
      </c>
      <c s="71">
        <f t="shared" si="51"/>
        <v>0</v>
      </c>
      <c s="72"/>
      <c s="38"/>
      <c s="38"/>
      <c s="38"/>
      <c s="36"/>
      <c s="38"/>
      <c s="38"/>
      <c s="36"/>
      <c s="37"/>
      <c s="36"/>
      <c s="38"/>
      <c s="36"/>
      <c s="36"/>
      <c s="36"/>
      <c s="38"/>
      <c s="38"/>
      <c s="38"/>
      <c s="38"/>
      <c s="38"/>
      <c s="38"/>
      <c s="15">
        <f t="shared" si="49"/>
        <v>0</v>
      </c>
      <c s="15">
        <f t="shared" si="50"/>
        <v>0</v>
      </c>
      <c r="AI734" s="83"/>
    </row>
    <row r="735" spans="6:35" ht="12" customHeight="1" hidden="1">
      <c r="F735" s="15">
        <f t="shared" si="48"/>
        <v>0</v>
      </c>
      <c s="71">
        <f t="shared" si="51"/>
        <v>0</v>
      </c>
      <c s="72"/>
      <c s="38"/>
      <c s="38"/>
      <c s="38"/>
      <c s="36"/>
      <c s="38"/>
      <c s="38"/>
      <c s="36"/>
      <c s="37"/>
      <c s="36"/>
      <c s="38"/>
      <c s="36"/>
      <c s="36"/>
      <c s="36"/>
      <c s="38"/>
      <c s="38"/>
      <c s="38"/>
      <c s="38"/>
      <c s="38"/>
      <c s="38"/>
      <c s="15">
        <f t="shared" si="49"/>
        <v>0</v>
      </c>
      <c s="15">
        <f t="shared" si="50"/>
        <v>0</v>
      </c>
      <c r="AI735" s="83"/>
    </row>
    <row r="736" spans="6:35" ht="12" customHeight="1" hidden="1">
      <c r="F736" s="15">
        <f t="shared" si="48"/>
        <v>0</v>
      </c>
      <c s="71">
        <f t="shared" si="51"/>
        <v>0</v>
      </c>
      <c s="72"/>
      <c s="38"/>
      <c s="38"/>
      <c s="38"/>
      <c s="36"/>
      <c s="38"/>
      <c s="38"/>
      <c s="36"/>
      <c s="37"/>
      <c s="36"/>
      <c s="38"/>
      <c s="36"/>
      <c s="36"/>
      <c s="36"/>
      <c s="38"/>
      <c s="38"/>
      <c s="38"/>
      <c s="38"/>
      <c s="38"/>
      <c s="38"/>
      <c s="15">
        <f t="shared" si="49"/>
        <v>0</v>
      </c>
      <c s="15">
        <f t="shared" si="50"/>
        <v>0</v>
      </c>
      <c r="AI736" s="83"/>
    </row>
    <row r="737" spans="6:35" ht="12" customHeight="1" hidden="1">
      <c r="F737" s="15">
        <f t="shared" si="48"/>
        <v>0</v>
      </c>
      <c s="71">
        <f t="shared" si="51"/>
        <v>0</v>
      </c>
      <c s="72"/>
      <c s="38"/>
      <c s="38"/>
      <c s="38"/>
      <c s="36"/>
      <c s="38"/>
      <c s="38"/>
      <c s="36"/>
      <c s="37"/>
      <c s="36"/>
      <c s="38"/>
      <c s="36"/>
      <c s="36"/>
      <c s="36"/>
      <c s="38"/>
      <c s="38"/>
      <c s="38"/>
      <c s="38"/>
      <c s="38"/>
      <c s="38"/>
      <c s="15">
        <f t="shared" si="49"/>
        <v>0</v>
      </c>
      <c s="15">
        <f t="shared" si="50"/>
        <v>0</v>
      </c>
      <c r="AI737" s="83"/>
    </row>
    <row r="738" spans="6:35" ht="12" customHeight="1" hidden="1">
      <c r="F738" s="15">
        <f t="shared" si="48"/>
        <v>0</v>
      </c>
      <c s="71">
        <f t="shared" si="51"/>
        <v>0</v>
      </c>
      <c s="72"/>
      <c s="38"/>
      <c s="38"/>
      <c s="38"/>
      <c s="36"/>
      <c s="38"/>
      <c s="38"/>
      <c s="36"/>
      <c s="37"/>
      <c s="36"/>
      <c s="38"/>
      <c s="36"/>
      <c s="36"/>
      <c s="36"/>
      <c s="38"/>
      <c s="38"/>
      <c s="38"/>
      <c s="38"/>
      <c s="38"/>
      <c s="38"/>
      <c s="15">
        <f t="shared" si="49"/>
        <v>0</v>
      </c>
      <c s="15">
        <f t="shared" si="50"/>
        <v>0</v>
      </c>
      <c r="AI738" s="83"/>
    </row>
    <row r="739" spans="6:35" ht="12" customHeight="1" hidden="1">
      <c r="F739" s="15">
        <f t="shared" si="48"/>
        <v>0</v>
      </c>
      <c s="71">
        <f t="shared" si="51"/>
        <v>0</v>
      </c>
      <c s="72"/>
      <c s="38"/>
      <c s="38"/>
      <c s="38"/>
      <c s="36"/>
      <c s="38"/>
      <c s="38"/>
      <c s="36"/>
      <c s="37"/>
      <c s="36"/>
      <c s="38"/>
      <c s="36"/>
      <c s="36"/>
      <c s="36"/>
      <c s="38"/>
      <c s="38"/>
      <c s="38"/>
      <c s="38"/>
      <c s="38"/>
      <c s="38"/>
      <c s="15">
        <f t="shared" si="49"/>
        <v>0</v>
      </c>
      <c s="15">
        <f t="shared" si="50"/>
        <v>0</v>
      </c>
      <c r="AI739" s="83"/>
    </row>
    <row r="740" spans="6:35" ht="12" customHeight="1" hidden="1">
      <c r="F740" s="15">
        <f t="shared" si="48"/>
        <v>0</v>
      </c>
      <c s="71">
        <f t="shared" si="51"/>
        <v>0</v>
      </c>
      <c s="72"/>
      <c s="38"/>
      <c s="38"/>
      <c s="38"/>
      <c s="36"/>
      <c s="38"/>
      <c s="38"/>
      <c s="36"/>
      <c s="37"/>
      <c s="36"/>
      <c s="38"/>
      <c s="36"/>
      <c s="36"/>
      <c s="36"/>
      <c s="38"/>
      <c s="38"/>
      <c s="38"/>
      <c s="38"/>
      <c s="38"/>
      <c s="38"/>
      <c s="15">
        <f t="shared" si="49"/>
        <v>0</v>
      </c>
      <c s="15">
        <f t="shared" si="50"/>
        <v>0</v>
      </c>
      <c r="AI740" s="83"/>
    </row>
    <row r="741" spans="6:35" ht="12" customHeight="1" hidden="1">
      <c r="F741" s="15">
        <f t="shared" si="48"/>
        <v>0</v>
      </c>
      <c s="71">
        <f t="shared" si="51"/>
        <v>0</v>
      </c>
      <c s="72"/>
      <c s="38"/>
      <c s="38"/>
      <c s="38"/>
      <c s="36"/>
      <c s="38"/>
      <c s="38"/>
      <c s="36"/>
      <c s="37"/>
      <c s="36"/>
      <c s="38"/>
      <c s="36"/>
      <c s="36"/>
      <c s="36"/>
      <c s="38"/>
      <c s="38"/>
      <c s="38"/>
      <c s="38"/>
      <c s="38"/>
      <c s="38"/>
      <c s="15">
        <f t="shared" si="49"/>
        <v>0</v>
      </c>
      <c s="15">
        <f t="shared" si="50"/>
        <v>0</v>
      </c>
      <c r="AI741" s="83"/>
    </row>
    <row r="742" spans="6:35" ht="12" customHeight="1" hidden="1">
      <c r="F742" s="15">
        <f t="shared" si="48"/>
        <v>0</v>
      </c>
      <c s="71">
        <f t="shared" si="51"/>
        <v>0</v>
      </c>
      <c s="72"/>
      <c s="38"/>
      <c s="38"/>
      <c s="38"/>
      <c s="36"/>
      <c s="38"/>
      <c s="38"/>
      <c s="36"/>
      <c s="37"/>
      <c s="36"/>
      <c s="38"/>
      <c s="36"/>
      <c s="36"/>
      <c s="36"/>
      <c s="38"/>
      <c s="38"/>
      <c s="38"/>
      <c s="38"/>
      <c s="38"/>
      <c s="38"/>
      <c s="15">
        <f t="shared" si="49"/>
        <v>0</v>
      </c>
      <c s="15">
        <f t="shared" si="50"/>
        <v>0</v>
      </c>
      <c r="AI742" s="83"/>
    </row>
    <row r="743" spans="6:35" ht="12" customHeight="1" hidden="1">
      <c r="F743" s="15">
        <f t="shared" si="48"/>
        <v>0</v>
      </c>
      <c s="71">
        <f t="shared" si="51"/>
        <v>0</v>
      </c>
      <c s="72"/>
      <c s="38"/>
      <c s="38"/>
      <c s="38"/>
      <c s="36"/>
      <c s="38"/>
      <c s="38"/>
      <c s="36"/>
      <c s="37"/>
      <c s="36"/>
      <c s="38"/>
      <c s="36"/>
      <c s="36"/>
      <c s="36"/>
      <c s="38"/>
      <c s="38"/>
      <c s="38"/>
      <c s="38"/>
      <c s="38"/>
      <c s="38"/>
      <c s="15">
        <f t="shared" si="49"/>
        <v>0</v>
      </c>
      <c s="15">
        <f t="shared" si="50"/>
        <v>0</v>
      </c>
      <c r="AI743" s="83"/>
    </row>
    <row r="744" spans="6:35" ht="12" customHeight="1" hidden="1">
      <c r="F744" s="15">
        <f t="shared" si="48"/>
        <v>0</v>
      </c>
      <c s="71">
        <f t="shared" si="51"/>
        <v>0</v>
      </c>
      <c s="72"/>
      <c s="38"/>
      <c s="38"/>
      <c s="38"/>
      <c s="36"/>
      <c s="38"/>
      <c s="38"/>
      <c s="36"/>
      <c s="37"/>
      <c s="36"/>
      <c s="38"/>
      <c s="36"/>
      <c s="36"/>
      <c s="36"/>
      <c s="38"/>
      <c s="38"/>
      <c s="38"/>
      <c s="38"/>
      <c s="38"/>
      <c s="38"/>
      <c s="15">
        <f t="shared" si="49"/>
        <v>0</v>
      </c>
      <c s="15">
        <f t="shared" si="50"/>
        <v>0</v>
      </c>
      <c r="AI744" s="83"/>
    </row>
    <row r="745" spans="6:35" ht="12" customHeight="1" hidden="1">
      <c r="F745" s="15">
        <f t="shared" si="48"/>
        <v>0</v>
      </c>
      <c s="71">
        <f t="shared" si="51"/>
        <v>0</v>
      </c>
      <c s="72"/>
      <c s="38"/>
      <c s="38"/>
      <c s="38"/>
      <c s="36"/>
      <c s="38"/>
      <c s="38"/>
      <c s="36"/>
      <c s="37"/>
      <c s="36"/>
      <c s="38"/>
      <c s="36"/>
      <c s="36"/>
      <c s="36"/>
      <c s="38"/>
      <c s="38"/>
      <c s="38"/>
      <c s="38"/>
      <c s="38"/>
      <c s="38"/>
      <c s="15">
        <f t="shared" si="49"/>
        <v>0</v>
      </c>
      <c s="15">
        <f t="shared" si="50"/>
        <v>0</v>
      </c>
      <c r="AI745" s="83"/>
    </row>
    <row r="746" spans="6:35" ht="12" customHeight="1" hidden="1">
      <c r="F746" s="15">
        <f t="shared" si="48"/>
        <v>0</v>
      </c>
      <c s="71">
        <f t="shared" si="51"/>
        <v>0</v>
      </c>
      <c s="72"/>
      <c s="38"/>
      <c s="38"/>
      <c s="38"/>
      <c s="36"/>
      <c s="38"/>
      <c s="38"/>
      <c s="36"/>
      <c s="37"/>
      <c s="36"/>
      <c s="38"/>
      <c s="36"/>
      <c s="36"/>
      <c s="36"/>
      <c s="38"/>
      <c s="38"/>
      <c s="38"/>
      <c s="38"/>
      <c s="38"/>
      <c s="38"/>
      <c s="15">
        <f t="shared" si="49"/>
        <v>0</v>
      </c>
      <c s="15">
        <f t="shared" si="50"/>
        <v>0</v>
      </c>
      <c r="AI746" s="83"/>
    </row>
    <row r="747" spans="6:35" ht="12" customHeight="1" hidden="1">
      <c r="F747" s="15">
        <f t="shared" si="48"/>
        <v>0</v>
      </c>
      <c s="71">
        <f t="shared" si="51"/>
        <v>0</v>
      </c>
      <c s="72"/>
      <c s="38"/>
      <c s="38"/>
      <c s="38"/>
      <c s="36"/>
      <c s="38"/>
      <c s="38"/>
      <c s="36"/>
      <c s="37"/>
      <c s="36"/>
      <c s="38"/>
      <c s="36"/>
      <c s="36"/>
      <c s="36"/>
      <c s="38"/>
      <c s="38"/>
      <c s="38"/>
      <c s="38"/>
      <c s="38"/>
      <c s="38"/>
      <c s="15">
        <f t="shared" si="49"/>
        <v>0</v>
      </c>
      <c s="15">
        <f t="shared" si="50"/>
        <v>0</v>
      </c>
      <c r="AI747" s="83"/>
    </row>
    <row r="748" spans="6:35" ht="12" customHeight="1" hidden="1">
      <c r="F748" s="15">
        <f t="shared" si="48"/>
        <v>0</v>
      </c>
      <c s="71">
        <f t="shared" si="51"/>
        <v>0</v>
      </c>
      <c s="72"/>
      <c s="38"/>
      <c s="38"/>
      <c s="38"/>
      <c s="36"/>
      <c s="38"/>
      <c s="38"/>
      <c s="36"/>
      <c s="37"/>
      <c s="36"/>
      <c s="38"/>
      <c s="36"/>
      <c s="36"/>
      <c s="36"/>
      <c s="38"/>
      <c s="38"/>
      <c s="38"/>
      <c s="38"/>
      <c s="38"/>
      <c s="38"/>
      <c s="15">
        <f t="shared" si="49"/>
        <v>0</v>
      </c>
      <c s="15">
        <f t="shared" si="50"/>
        <v>0</v>
      </c>
      <c r="AI748" s="83"/>
    </row>
    <row r="749" spans="6:35" ht="12" customHeight="1" hidden="1">
      <c r="F749" s="15">
        <f t="shared" si="48"/>
        <v>0</v>
      </c>
      <c s="71">
        <f t="shared" si="51"/>
        <v>0</v>
      </c>
      <c s="72"/>
      <c s="38"/>
      <c s="38"/>
      <c s="38"/>
      <c s="36"/>
      <c s="38"/>
      <c s="38"/>
      <c s="36"/>
      <c s="37"/>
      <c s="36"/>
      <c s="38"/>
      <c s="36"/>
      <c s="36"/>
      <c s="36"/>
      <c s="38"/>
      <c s="38"/>
      <c s="38"/>
      <c s="38"/>
      <c s="38"/>
      <c s="38"/>
      <c s="15">
        <f t="shared" si="49"/>
        <v>0</v>
      </c>
      <c s="15">
        <f t="shared" si="50"/>
        <v>0</v>
      </c>
      <c r="AI749" s="83"/>
    </row>
    <row r="750" spans="6:35" ht="12" customHeight="1" hidden="1">
      <c r="F750" s="15">
        <f t="shared" si="48"/>
        <v>0</v>
      </c>
      <c s="71">
        <f t="shared" si="51"/>
        <v>0</v>
      </c>
      <c s="72"/>
      <c s="38"/>
      <c s="38"/>
      <c s="38"/>
      <c s="36"/>
      <c s="38"/>
      <c s="38"/>
      <c s="36"/>
      <c s="37"/>
      <c s="36"/>
      <c s="38"/>
      <c s="36"/>
      <c s="36"/>
      <c s="36"/>
      <c s="38"/>
      <c s="38"/>
      <c s="38"/>
      <c s="38"/>
      <c s="38"/>
      <c s="38"/>
      <c s="15">
        <f t="shared" si="49"/>
        <v>0</v>
      </c>
      <c s="15">
        <f t="shared" si="50"/>
        <v>0</v>
      </c>
      <c r="AI750" s="83"/>
    </row>
    <row r="751" spans="6:35" ht="12" customHeight="1" hidden="1">
      <c r="F751" s="15">
        <f t="shared" si="48"/>
        <v>0</v>
      </c>
      <c s="71">
        <f t="shared" si="51"/>
        <v>0</v>
      </c>
      <c s="72"/>
      <c s="38"/>
      <c s="38"/>
      <c s="38"/>
      <c s="36"/>
      <c s="38"/>
      <c s="38"/>
      <c s="36"/>
      <c s="37"/>
      <c s="36"/>
      <c s="38"/>
      <c s="36"/>
      <c s="36"/>
      <c s="36"/>
      <c s="38"/>
      <c s="38"/>
      <c s="38"/>
      <c s="38"/>
      <c s="38"/>
      <c s="38"/>
      <c s="15">
        <f t="shared" si="49"/>
        <v>0</v>
      </c>
      <c s="15">
        <f t="shared" si="50"/>
        <v>0</v>
      </c>
      <c r="AI751" s="83"/>
    </row>
    <row r="752" spans="6:35" ht="12" customHeight="1" hidden="1">
      <c r="F752" s="15">
        <f t="shared" si="48"/>
        <v>0</v>
      </c>
      <c s="71">
        <f t="shared" si="51"/>
        <v>0</v>
      </c>
      <c s="72"/>
      <c s="38"/>
      <c s="38"/>
      <c s="38"/>
      <c s="36"/>
      <c s="38"/>
      <c s="38"/>
      <c s="36"/>
      <c s="37"/>
      <c s="36"/>
      <c s="38"/>
      <c s="36"/>
      <c s="36"/>
      <c s="36"/>
      <c s="38"/>
      <c s="38"/>
      <c s="38"/>
      <c s="38"/>
      <c s="38"/>
      <c s="38"/>
      <c s="15">
        <f t="shared" si="49"/>
        <v>0</v>
      </c>
      <c s="15">
        <f t="shared" si="50"/>
        <v>0</v>
      </c>
      <c r="AI752" s="83"/>
    </row>
    <row r="753" spans="6:35" ht="12" customHeight="1" hidden="1">
      <c r="F753" s="15">
        <f t="shared" si="48"/>
        <v>0</v>
      </c>
      <c s="71">
        <f t="shared" si="51"/>
        <v>0</v>
      </c>
      <c s="72"/>
      <c s="38"/>
      <c s="38"/>
      <c s="38"/>
      <c s="36"/>
      <c s="38"/>
      <c s="38"/>
      <c s="36"/>
      <c s="37"/>
      <c s="36"/>
      <c s="38"/>
      <c s="36"/>
      <c s="36"/>
      <c s="36"/>
      <c s="38"/>
      <c s="38"/>
      <c s="38"/>
      <c s="38"/>
      <c s="38"/>
      <c s="38"/>
      <c s="15">
        <f t="shared" si="49"/>
        <v>0</v>
      </c>
      <c s="15">
        <f t="shared" si="50"/>
        <v>0</v>
      </c>
      <c r="AI753" s="83"/>
    </row>
    <row r="754" spans="6:35" ht="12" customHeight="1" hidden="1">
      <c r="F754" s="15">
        <f t="shared" si="48"/>
        <v>0</v>
      </c>
      <c s="71">
        <f t="shared" si="51"/>
        <v>0</v>
      </c>
      <c s="72"/>
      <c s="38"/>
      <c s="38"/>
      <c s="38"/>
      <c s="36"/>
      <c s="38"/>
      <c s="38"/>
      <c s="36"/>
      <c s="37"/>
      <c s="36"/>
      <c s="38"/>
      <c s="36"/>
      <c s="36"/>
      <c s="36"/>
      <c s="38"/>
      <c s="38"/>
      <c s="38"/>
      <c s="38"/>
      <c s="38"/>
      <c s="38"/>
      <c s="15">
        <f t="shared" si="49"/>
        <v>0</v>
      </c>
      <c s="15">
        <f t="shared" si="50"/>
        <v>0</v>
      </c>
      <c r="AI754" s="83"/>
    </row>
    <row r="755" spans="6:35" ht="12" customHeight="1" hidden="1">
      <c r="F755" s="15">
        <f t="shared" si="48"/>
        <v>0</v>
      </c>
      <c s="71">
        <f t="shared" si="51"/>
        <v>0</v>
      </c>
      <c s="72"/>
      <c s="38"/>
      <c s="38"/>
      <c s="38"/>
      <c s="36"/>
      <c s="38"/>
      <c s="38"/>
      <c s="36"/>
      <c s="37"/>
      <c s="36"/>
      <c s="38"/>
      <c s="36"/>
      <c s="36"/>
      <c s="36"/>
      <c s="38"/>
      <c s="38"/>
      <c s="38"/>
      <c s="38"/>
      <c s="38"/>
      <c s="38"/>
      <c s="15">
        <f t="shared" si="49"/>
        <v>0</v>
      </c>
      <c s="15">
        <f t="shared" si="50"/>
        <v>0</v>
      </c>
      <c r="AI755" s="83"/>
    </row>
    <row r="756" spans="6:35" ht="12" customHeight="1" hidden="1">
      <c r="F756" s="15">
        <f t="shared" si="48"/>
        <v>0</v>
      </c>
      <c s="71">
        <f t="shared" si="51"/>
        <v>0</v>
      </c>
      <c s="72"/>
      <c s="38"/>
      <c s="38"/>
      <c s="38"/>
      <c s="36"/>
      <c s="38"/>
      <c s="38"/>
      <c s="36"/>
      <c s="37"/>
      <c s="36"/>
      <c s="38"/>
      <c s="36"/>
      <c s="36"/>
      <c s="36"/>
      <c s="38"/>
      <c s="38"/>
      <c s="38"/>
      <c s="38"/>
      <c s="38"/>
      <c s="38"/>
      <c s="15">
        <f t="shared" si="49"/>
        <v>0</v>
      </c>
      <c s="15">
        <f t="shared" si="50"/>
        <v>0</v>
      </c>
      <c r="AI756" s="83"/>
    </row>
    <row r="757" spans="6:35" ht="12" customHeight="1" hidden="1">
      <c r="F757" s="15">
        <f t="shared" si="48"/>
        <v>0</v>
      </c>
      <c s="71">
        <f t="shared" si="51"/>
        <v>0</v>
      </c>
      <c s="72"/>
      <c s="38"/>
      <c s="38"/>
      <c s="38"/>
      <c s="36"/>
      <c s="38"/>
      <c s="38"/>
      <c s="36"/>
      <c s="37"/>
      <c s="36"/>
      <c s="38"/>
      <c s="36"/>
      <c s="36"/>
      <c s="36"/>
      <c s="38"/>
      <c s="38"/>
      <c s="38"/>
      <c s="38"/>
      <c s="38"/>
      <c s="38"/>
      <c s="15">
        <f t="shared" si="49"/>
        <v>0</v>
      </c>
      <c s="15">
        <f t="shared" si="50"/>
        <v>0</v>
      </c>
      <c r="AI757" s="83"/>
    </row>
    <row r="758" spans="6:35" ht="12" customHeight="1" hidden="1">
      <c r="F758" s="15">
        <f t="shared" si="48"/>
        <v>0</v>
      </c>
      <c s="71">
        <f t="shared" si="51"/>
        <v>0</v>
      </c>
      <c s="72"/>
      <c s="38"/>
      <c s="38"/>
      <c s="38"/>
      <c s="36"/>
      <c s="38"/>
      <c s="38"/>
      <c s="36"/>
      <c s="37"/>
      <c s="36"/>
      <c s="38"/>
      <c s="36"/>
      <c s="36"/>
      <c s="36"/>
      <c s="38"/>
      <c s="38"/>
      <c s="38"/>
      <c s="38"/>
      <c s="38"/>
      <c s="38"/>
      <c s="15">
        <f t="shared" si="49"/>
        <v>0</v>
      </c>
      <c s="15">
        <f t="shared" si="50"/>
        <v>0</v>
      </c>
      <c r="AI758" s="83"/>
    </row>
    <row r="759" spans="6:35" ht="12" customHeight="1" hidden="1">
      <c r="F759" s="15">
        <f t="shared" si="48"/>
        <v>0</v>
      </c>
      <c s="71">
        <f t="shared" si="51"/>
        <v>0</v>
      </c>
      <c s="72"/>
      <c s="38"/>
      <c s="38"/>
      <c s="38"/>
      <c s="36"/>
      <c s="38"/>
      <c s="38"/>
      <c s="36"/>
      <c s="37"/>
      <c s="36"/>
      <c s="38"/>
      <c s="36"/>
      <c s="36"/>
      <c s="36"/>
      <c s="38"/>
      <c s="38"/>
      <c s="38"/>
      <c s="38"/>
      <c s="38"/>
      <c s="38"/>
      <c s="15">
        <f t="shared" si="49"/>
        <v>0</v>
      </c>
      <c s="15">
        <f t="shared" si="50"/>
        <v>0</v>
      </c>
      <c r="AI759" s="83"/>
    </row>
    <row r="760" spans="6:35" ht="12" customHeight="1" hidden="1">
      <c r="F760" s="15">
        <f t="shared" si="48"/>
        <v>0</v>
      </c>
      <c s="71">
        <f t="shared" si="51"/>
        <v>0</v>
      </c>
      <c s="72"/>
      <c s="38"/>
      <c s="38"/>
      <c s="38"/>
      <c s="36"/>
      <c s="38"/>
      <c s="38"/>
      <c s="36"/>
      <c s="37"/>
      <c s="36"/>
      <c s="38"/>
      <c s="36"/>
      <c s="36"/>
      <c s="36"/>
      <c s="38"/>
      <c s="38"/>
      <c s="38"/>
      <c s="38"/>
      <c s="38"/>
      <c s="38"/>
      <c s="15">
        <f t="shared" si="49"/>
        <v>0</v>
      </c>
      <c s="15">
        <f t="shared" si="50"/>
        <v>0</v>
      </c>
      <c r="AI760" s="83"/>
    </row>
    <row r="761" spans="6:35" ht="12" customHeight="1" hidden="1">
      <c r="F761" s="15">
        <f t="shared" si="48"/>
        <v>0</v>
      </c>
      <c s="71">
        <f t="shared" si="51"/>
        <v>0</v>
      </c>
      <c s="72"/>
      <c s="38"/>
      <c s="38"/>
      <c s="38"/>
      <c s="36"/>
      <c s="38"/>
      <c s="38"/>
      <c s="36"/>
      <c s="37"/>
      <c s="36"/>
      <c s="38"/>
      <c s="36"/>
      <c s="36"/>
      <c s="36"/>
      <c s="38"/>
      <c s="38"/>
      <c s="38"/>
      <c s="38"/>
      <c s="38"/>
      <c s="38"/>
      <c s="15">
        <f t="shared" si="49"/>
        <v>0</v>
      </c>
      <c s="15">
        <f t="shared" si="50"/>
        <v>0</v>
      </c>
      <c r="AI761" s="83"/>
    </row>
    <row r="762" spans="6:35" ht="12" customHeight="1" hidden="1">
      <c r="F762" s="15">
        <f t="shared" si="48"/>
        <v>0</v>
      </c>
      <c s="71">
        <f t="shared" si="51"/>
        <v>0</v>
      </c>
      <c s="72"/>
      <c s="38"/>
      <c s="38"/>
      <c s="38"/>
      <c s="36"/>
      <c s="38"/>
      <c s="38"/>
      <c s="36"/>
      <c s="37"/>
      <c s="36"/>
      <c s="38"/>
      <c s="36"/>
      <c s="36"/>
      <c s="36"/>
      <c s="38"/>
      <c s="38"/>
      <c s="38"/>
      <c s="38"/>
      <c s="38"/>
      <c s="38"/>
      <c s="15">
        <f t="shared" si="49"/>
        <v>0</v>
      </c>
      <c s="15">
        <f t="shared" si="50"/>
        <v>0</v>
      </c>
      <c r="AI762" s="83"/>
    </row>
    <row r="763" spans="6:35" ht="12" customHeight="1" hidden="1">
      <c r="F763" s="15">
        <f t="shared" si="48"/>
        <v>0</v>
      </c>
      <c s="71">
        <f t="shared" si="51"/>
        <v>0</v>
      </c>
      <c s="72"/>
      <c s="38"/>
      <c s="38"/>
      <c s="38"/>
      <c s="36"/>
      <c s="38"/>
      <c s="38"/>
      <c s="36"/>
      <c s="37"/>
      <c s="36"/>
      <c s="38"/>
      <c s="36"/>
      <c s="36"/>
      <c s="36"/>
      <c s="38"/>
      <c s="38"/>
      <c s="38"/>
      <c s="38"/>
      <c s="38"/>
      <c s="38"/>
      <c s="15">
        <f t="shared" si="49"/>
        <v>0</v>
      </c>
      <c s="15">
        <f t="shared" si="50"/>
        <v>0</v>
      </c>
      <c r="AI763" s="83"/>
    </row>
    <row r="764" spans="6:35" ht="12" customHeight="1" hidden="1">
      <c r="F764" s="15">
        <f t="shared" si="48"/>
        <v>0</v>
      </c>
      <c s="71">
        <f t="shared" si="51"/>
        <v>0</v>
      </c>
      <c s="72"/>
      <c s="38"/>
      <c s="38"/>
      <c s="38"/>
      <c s="36"/>
      <c s="38"/>
      <c s="38"/>
      <c s="36"/>
      <c s="37"/>
      <c s="36"/>
      <c s="38"/>
      <c s="36"/>
      <c s="36"/>
      <c s="36"/>
      <c s="38"/>
      <c s="38"/>
      <c s="38"/>
      <c s="38"/>
      <c s="38"/>
      <c s="38"/>
      <c s="15">
        <f t="shared" si="49"/>
        <v>0</v>
      </c>
      <c s="15">
        <f t="shared" si="50"/>
        <v>0</v>
      </c>
      <c r="AI764" s="83"/>
    </row>
    <row r="765" spans="6:35" ht="12" customHeight="1" hidden="1">
      <c r="F765" s="15">
        <f t="shared" si="48"/>
        <v>0</v>
      </c>
      <c s="71">
        <f t="shared" si="51"/>
        <v>0</v>
      </c>
      <c s="72"/>
      <c s="38"/>
      <c s="38"/>
      <c s="38"/>
      <c s="36"/>
      <c s="38"/>
      <c s="38"/>
      <c s="36"/>
      <c s="37"/>
      <c s="36"/>
      <c s="38"/>
      <c s="36"/>
      <c s="36"/>
      <c s="36"/>
      <c s="38"/>
      <c s="38"/>
      <c s="38"/>
      <c s="38"/>
      <c s="38"/>
      <c s="38"/>
      <c s="15">
        <f t="shared" si="49"/>
        <v>0</v>
      </c>
      <c s="15">
        <f t="shared" si="50"/>
        <v>0</v>
      </c>
      <c r="AI765" s="83"/>
    </row>
    <row r="766" spans="6:35" ht="12" customHeight="1" hidden="1">
      <c r="F766" s="15">
        <f t="shared" si="48"/>
        <v>0</v>
      </c>
      <c s="71">
        <f t="shared" si="51"/>
        <v>0</v>
      </c>
      <c s="72"/>
      <c s="38"/>
      <c s="38"/>
      <c s="38"/>
      <c s="36"/>
      <c s="38"/>
      <c s="38"/>
      <c s="36"/>
      <c s="37"/>
      <c s="36"/>
      <c s="38"/>
      <c s="36"/>
      <c s="36"/>
      <c s="36"/>
      <c s="38"/>
      <c s="38"/>
      <c s="38"/>
      <c s="38"/>
      <c s="38"/>
      <c s="38"/>
      <c s="15">
        <f t="shared" si="49"/>
        <v>0</v>
      </c>
      <c s="15">
        <f t="shared" si="50"/>
        <v>0</v>
      </c>
      <c r="AI766" s="83"/>
    </row>
    <row r="767" spans="6:35" ht="12" customHeight="1" hidden="1">
      <c r="F767" s="15">
        <f t="shared" si="48"/>
        <v>0</v>
      </c>
      <c s="71">
        <f t="shared" si="51"/>
        <v>0</v>
      </c>
      <c s="72"/>
      <c s="38"/>
      <c s="38"/>
      <c s="38"/>
      <c s="36"/>
      <c s="38"/>
      <c s="38"/>
      <c s="36"/>
      <c s="37"/>
      <c s="36"/>
      <c s="38"/>
      <c s="36"/>
      <c s="36"/>
      <c s="36"/>
      <c s="38"/>
      <c s="38"/>
      <c s="38"/>
      <c s="38"/>
      <c s="38"/>
      <c s="38"/>
      <c s="15">
        <f t="shared" si="49"/>
        <v>0</v>
      </c>
      <c s="15">
        <f t="shared" si="50"/>
        <v>0</v>
      </c>
      <c r="AI767" s="83"/>
    </row>
    <row r="768" spans="6:35" ht="12" customHeight="1" hidden="1">
      <c r="F768" s="15">
        <f t="shared" si="48"/>
        <v>0</v>
      </c>
      <c s="71">
        <f t="shared" si="51"/>
        <v>0</v>
      </c>
      <c s="72"/>
      <c s="38"/>
      <c s="38"/>
      <c s="38"/>
      <c s="36"/>
      <c s="38"/>
      <c s="38"/>
      <c s="36"/>
      <c s="37"/>
      <c s="36"/>
      <c s="38"/>
      <c s="36"/>
      <c s="36"/>
      <c s="36"/>
      <c s="38"/>
      <c s="38"/>
      <c s="38"/>
      <c s="38"/>
      <c s="38"/>
      <c s="38"/>
      <c s="15">
        <f t="shared" si="49"/>
        <v>0</v>
      </c>
      <c s="15">
        <f t="shared" si="50"/>
        <v>0</v>
      </c>
      <c r="AI768" s="83"/>
    </row>
    <row r="769" spans="6:35" ht="12" customHeight="1" hidden="1">
      <c r="F769" s="15">
        <f t="shared" si="48"/>
        <v>0</v>
      </c>
      <c s="71">
        <f t="shared" si="51"/>
        <v>0</v>
      </c>
      <c s="72"/>
      <c s="38"/>
      <c s="38"/>
      <c s="38"/>
      <c s="36"/>
      <c s="38"/>
      <c s="38"/>
      <c s="36"/>
      <c s="37"/>
      <c s="36"/>
      <c s="38"/>
      <c s="36"/>
      <c s="36"/>
      <c s="36"/>
      <c s="38"/>
      <c s="38"/>
      <c s="38"/>
      <c s="38"/>
      <c s="38"/>
      <c s="38"/>
      <c s="15">
        <f t="shared" si="49"/>
        <v>0</v>
      </c>
      <c s="15">
        <f t="shared" si="50"/>
        <v>0</v>
      </c>
      <c r="AI769" s="83"/>
    </row>
    <row r="770" spans="6:35" ht="12" customHeight="1" hidden="1">
      <c r="F770" s="15">
        <f t="shared" si="48"/>
        <v>0</v>
      </c>
      <c s="71">
        <f t="shared" si="51"/>
        <v>0</v>
      </c>
      <c s="72"/>
      <c s="38"/>
      <c s="38"/>
      <c s="38"/>
      <c s="36"/>
      <c s="38"/>
      <c s="38"/>
      <c s="36"/>
      <c s="37"/>
      <c s="36"/>
      <c s="38"/>
      <c s="36"/>
      <c s="36"/>
      <c s="36"/>
      <c s="38"/>
      <c s="38"/>
      <c s="38"/>
      <c s="38"/>
      <c s="38"/>
      <c s="38"/>
      <c s="15">
        <f t="shared" si="49"/>
        <v>0</v>
      </c>
      <c s="15">
        <f t="shared" si="50"/>
        <v>0</v>
      </c>
      <c r="AI770" s="83"/>
    </row>
    <row r="771" spans="6:35" ht="12" customHeight="1" hidden="1">
      <c r="F771" s="15">
        <f t="shared" si="48"/>
        <v>0</v>
      </c>
      <c s="71">
        <f t="shared" si="51"/>
        <v>0</v>
      </c>
      <c s="72"/>
      <c s="38"/>
      <c s="38"/>
      <c s="38"/>
      <c s="36"/>
      <c s="38"/>
      <c s="38"/>
      <c s="36"/>
      <c s="37"/>
      <c s="36"/>
      <c s="38"/>
      <c s="36"/>
      <c s="36"/>
      <c s="36"/>
      <c s="38"/>
      <c s="38"/>
      <c s="38"/>
      <c s="38"/>
      <c s="38"/>
      <c s="38"/>
      <c s="15">
        <f t="shared" si="49"/>
        <v>0</v>
      </c>
      <c s="15">
        <f t="shared" si="50"/>
        <v>0</v>
      </c>
      <c r="AI771" s="83"/>
    </row>
    <row r="772" spans="6:35" ht="12" customHeight="1" hidden="1">
      <c r="F772" s="15">
        <f t="shared" si="48"/>
        <v>0</v>
      </c>
      <c s="71">
        <f t="shared" si="51"/>
        <v>0</v>
      </c>
      <c s="72"/>
      <c s="38"/>
      <c s="38"/>
      <c s="38"/>
      <c s="36"/>
      <c s="38"/>
      <c s="38"/>
      <c s="36"/>
      <c s="37"/>
      <c s="36"/>
      <c s="38"/>
      <c s="36"/>
      <c s="36"/>
      <c s="36"/>
      <c s="38"/>
      <c s="38"/>
      <c s="38"/>
      <c s="38"/>
      <c s="38"/>
      <c s="38"/>
      <c s="15">
        <f t="shared" si="49"/>
        <v>0</v>
      </c>
      <c s="15">
        <f t="shared" si="50"/>
        <v>0</v>
      </c>
      <c r="AI772" s="83"/>
    </row>
    <row r="773" spans="6:35" ht="12" customHeight="1" hidden="1">
      <c r="F773" s="15">
        <f t="shared" si="48"/>
        <v>0</v>
      </c>
      <c s="71">
        <f t="shared" si="51"/>
        <v>0</v>
      </c>
      <c s="72"/>
      <c s="38"/>
      <c s="38"/>
      <c s="38"/>
      <c s="36"/>
      <c s="38"/>
      <c s="38"/>
      <c s="36"/>
      <c s="37"/>
      <c s="36"/>
      <c s="38"/>
      <c s="36"/>
      <c s="36"/>
      <c s="36"/>
      <c s="38"/>
      <c s="38"/>
      <c s="38"/>
      <c s="38"/>
      <c s="38"/>
      <c s="38"/>
      <c s="15">
        <f t="shared" si="49"/>
        <v>0</v>
      </c>
      <c s="15">
        <f t="shared" si="50"/>
        <v>0</v>
      </c>
      <c r="AI773" s="83"/>
    </row>
    <row r="774" spans="6:35" ht="12" customHeight="1" hidden="1">
      <c r="F774" s="15">
        <f t="shared" si="48"/>
        <v>0</v>
      </c>
      <c s="71">
        <f t="shared" si="51"/>
        <v>0</v>
      </c>
      <c s="72"/>
      <c s="38"/>
      <c s="38"/>
      <c s="38"/>
      <c s="36"/>
      <c s="38"/>
      <c s="38"/>
      <c s="36"/>
      <c s="37"/>
      <c s="36"/>
      <c s="38"/>
      <c s="36"/>
      <c s="36"/>
      <c s="36"/>
      <c s="38"/>
      <c s="38"/>
      <c s="38"/>
      <c s="38"/>
      <c s="38"/>
      <c s="38"/>
      <c s="15">
        <f t="shared" si="49"/>
        <v>0</v>
      </c>
      <c s="15">
        <f t="shared" si="50"/>
        <v>0</v>
      </c>
      <c r="AI774" s="83"/>
    </row>
    <row r="775" spans="6:35" ht="12" customHeight="1" hidden="1">
      <c r="F775" s="15">
        <f t="shared" si="48"/>
        <v>0</v>
      </c>
      <c s="71">
        <f t="shared" si="51"/>
        <v>0</v>
      </c>
      <c s="72"/>
      <c s="38"/>
      <c s="38"/>
      <c s="38"/>
      <c s="36"/>
      <c s="38"/>
      <c s="38"/>
      <c s="36"/>
      <c s="37"/>
      <c s="36"/>
      <c s="38"/>
      <c s="36"/>
      <c s="36"/>
      <c s="36"/>
      <c s="38"/>
      <c s="38"/>
      <c s="38"/>
      <c s="38"/>
      <c s="38"/>
      <c s="38"/>
      <c s="15">
        <f t="shared" si="49"/>
        <v>0</v>
      </c>
      <c s="15">
        <f t="shared" si="50"/>
        <v>0</v>
      </c>
      <c r="AI775" s="83"/>
    </row>
    <row r="776" spans="6:35" ht="12" customHeight="1" hidden="1">
      <c r="F776" s="15">
        <f t="shared" si="48"/>
        <v>0</v>
      </c>
      <c s="71">
        <f t="shared" si="51"/>
        <v>0</v>
      </c>
      <c s="72"/>
      <c s="38"/>
      <c s="38"/>
      <c s="38"/>
      <c s="36"/>
      <c s="38"/>
      <c s="38"/>
      <c s="36"/>
      <c s="37"/>
      <c s="36"/>
      <c s="38"/>
      <c s="36"/>
      <c s="36"/>
      <c s="36"/>
      <c s="38"/>
      <c s="38"/>
      <c s="38"/>
      <c s="38"/>
      <c s="38"/>
      <c s="38"/>
      <c s="15">
        <f t="shared" si="49"/>
        <v>0</v>
      </c>
      <c s="15">
        <f t="shared" si="50"/>
        <v>0</v>
      </c>
      <c r="AI776" s="83"/>
    </row>
    <row r="777" spans="6:35" ht="12" customHeight="1" hidden="1">
      <c r="F777" s="15">
        <f t="shared" si="48"/>
        <v>0</v>
      </c>
      <c s="71">
        <f t="shared" si="51"/>
        <v>0</v>
      </c>
      <c s="72"/>
      <c s="38"/>
      <c s="38"/>
      <c s="38"/>
      <c s="36"/>
      <c s="38"/>
      <c s="38"/>
      <c s="36"/>
      <c s="37"/>
      <c s="36"/>
      <c s="38"/>
      <c s="36"/>
      <c s="36"/>
      <c s="36"/>
      <c s="38"/>
      <c s="38"/>
      <c s="38"/>
      <c s="38"/>
      <c s="38"/>
      <c s="38"/>
      <c s="15">
        <f t="shared" si="49"/>
        <v>0</v>
      </c>
      <c s="15">
        <f t="shared" si="50"/>
        <v>0</v>
      </c>
      <c r="AI777" s="83"/>
    </row>
    <row r="778" spans="6:35" ht="12" customHeight="1" hidden="1">
      <c r="F778" s="15">
        <f t="shared" si="48"/>
        <v>0</v>
      </c>
      <c s="71">
        <f t="shared" si="51"/>
        <v>0</v>
      </c>
      <c s="72"/>
      <c s="38"/>
      <c s="38"/>
      <c s="38"/>
      <c s="36"/>
      <c s="38"/>
      <c s="38"/>
      <c s="36"/>
      <c s="37"/>
      <c s="36"/>
      <c s="38"/>
      <c s="36"/>
      <c s="36"/>
      <c s="36"/>
      <c s="38"/>
      <c s="38"/>
      <c s="38"/>
      <c s="38"/>
      <c s="38"/>
      <c s="38"/>
      <c s="15">
        <f t="shared" si="49"/>
        <v>0</v>
      </c>
      <c s="15">
        <f t="shared" si="50"/>
        <v>0</v>
      </c>
      <c r="AI778" s="83"/>
    </row>
    <row r="779" spans="6:35" ht="12" customHeight="1" hidden="1">
      <c r="F779" s="15">
        <f t="shared" si="52" ref="F779:F842">IFERROR(IF($D$13=1,(IF(G779&gt;=1,(IF(H779&gt;=$D$11,(IF(H779&lt;=$D$12,G779,0)),0)),0)),0),0)</f>
        <v>0</v>
      </c>
      <c s="71">
        <f t="shared" si="51"/>
        <v>0</v>
      </c>
      <c s="72"/>
      <c s="38"/>
      <c s="38"/>
      <c s="38"/>
      <c s="36"/>
      <c s="38"/>
      <c s="38"/>
      <c s="36"/>
      <c s="37"/>
      <c s="36"/>
      <c s="38"/>
      <c s="36"/>
      <c s="36"/>
      <c s="36"/>
      <c s="38"/>
      <c s="38"/>
      <c s="38"/>
      <c s="38"/>
      <c s="38"/>
      <c s="38"/>
      <c s="15">
        <f t="shared" si="53" ref="AB779:AB842">IFERROR(IF(G779&gt;=1,(IF(LEN(R779)&gt;=3,VLOOKUP(R779,$A$1:$B$3,2,0),0)),0),0)</f>
        <v>0</v>
      </c>
      <c s="15">
        <f t="shared" si="54" ref="AC779:AC842">IFERROR(IF(G779&gt;=1,(IF(LEN(S779)&gt;=3,VLOOKUP(S779,$A$5:$B$6,2,0),0)),0),0)</f>
        <v>0</v>
      </c>
      <c r="AI779" s="83"/>
    </row>
    <row r="780" spans="6:35" ht="12" customHeight="1" hidden="1">
      <c r="F780" s="15">
        <f t="shared" si="52"/>
        <v>0</v>
      </c>
      <c s="71">
        <f t="shared" si="55" ref="G780:G843">IFERROR(IF(H780&gt;=2000,(IF(LEN(J780)&gt;=2,(IF(LEN(K780)&gt;=2,G779+1,0)),0)),0),0)</f>
        <v>0</v>
      </c>
      <c s="72"/>
      <c s="38"/>
      <c s="38"/>
      <c s="38"/>
      <c s="36"/>
      <c s="38"/>
      <c s="38"/>
      <c s="36"/>
      <c s="37"/>
      <c s="36"/>
      <c s="38"/>
      <c s="36"/>
      <c s="36"/>
      <c s="36"/>
      <c s="38"/>
      <c s="38"/>
      <c s="38"/>
      <c s="38"/>
      <c s="38"/>
      <c s="38"/>
      <c s="15">
        <f t="shared" si="53"/>
        <v>0</v>
      </c>
      <c s="15">
        <f t="shared" si="54"/>
        <v>0</v>
      </c>
      <c r="AI780" s="83"/>
    </row>
    <row r="781" spans="6:35" ht="12" customHeight="1" hidden="1">
      <c r="F781" s="15">
        <f t="shared" si="52"/>
        <v>0</v>
      </c>
      <c s="71">
        <f t="shared" si="55"/>
        <v>0</v>
      </c>
      <c s="72"/>
      <c s="38"/>
      <c s="38"/>
      <c s="38"/>
      <c s="36"/>
      <c s="38"/>
      <c s="38"/>
      <c s="36"/>
      <c s="37"/>
      <c s="36"/>
      <c s="38"/>
      <c s="36"/>
      <c s="36"/>
      <c s="36"/>
      <c s="38"/>
      <c s="38"/>
      <c s="38"/>
      <c s="38"/>
      <c s="38"/>
      <c s="38"/>
      <c s="15">
        <f t="shared" si="53"/>
        <v>0</v>
      </c>
      <c s="15">
        <f t="shared" si="54"/>
        <v>0</v>
      </c>
      <c r="AI781" s="83"/>
    </row>
    <row r="782" spans="6:35" ht="12" customHeight="1" hidden="1">
      <c r="F782" s="15">
        <f t="shared" si="52"/>
        <v>0</v>
      </c>
      <c s="71">
        <f t="shared" si="55"/>
        <v>0</v>
      </c>
      <c s="72"/>
      <c s="38"/>
      <c s="38"/>
      <c s="38"/>
      <c s="36"/>
      <c s="38"/>
      <c s="38"/>
      <c s="36"/>
      <c s="37"/>
      <c s="36"/>
      <c s="38"/>
      <c s="36"/>
      <c s="36"/>
      <c s="36"/>
      <c s="38"/>
      <c s="38"/>
      <c s="38"/>
      <c s="38"/>
      <c s="38"/>
      <c s="38"/>
      <c s="15">
        <f t="shared" si="53"/>
        <v>0</v>
      </c>
      <c s="15">
        <f t="shared" si="54"/>
        <v>0</v>
      </c>
      <c r="AI782" s="83"/>
    </row>
    <row r="783" spans="6:35" ht="12" customHeight="1" hidden="1">
      <c r="F783" s="15">
        <f t="shared" si="52"/>
        <v>0</v>
      </c>
      <c s="71">
        <f t="shared" si="55"/>
        <v>0</v>
      </c>
      <c s="72"/>
      <c s="38"/>
      <c s="38"/>
      <c s="38"/>
      <c s="36"/>
      <c s="38"/>
      <c s="38"/>
      <c s="36"/>
      <c s="37"/>
      <c s="36"/>
      <c s="38"/>
      <c s="36"/>
      <c s="36"/>
      <c s="36"/>
      <c s="38"/>
      <c s="38"/>
      <c s="38"/>
      <c s="38"/>
      <c s="38"/>
      <c s="38"/>
      <c s="15">
        <f t="shared" si="53"/>
        <v>0</v>
      </c>
      <c s="15">
        <f t="shared" si="54"/>
        <v>0</v>
      </c>
      <c r="AI783" s="83"/>
    </row>
    <row r="784" spans="6:35" ht="12" customHeight="1" hidden="1">
      <c r="F784" s="15">
        <f t="shared" si="52"/>
        <v>0</v>
      </c>
      <c s="71">
        <f t="shared" si="55"/>
        <v>0</v>
      </c>
      <c s="72"/>
      <c s="38"/>
      <c s="38"/>
      <c s="38"/>
      <c s="36"/>
      <c s="38"/>
      <c s="38"/>
      <c s="36"/>
      <c s="37"/>
      <c s="36"/>
      <c s="38"/>
      <c s="36"/>
      <c s="36"/>
      <c s="36"/>
      <c s="38"/>
      <c s="38"/>
      <c s="38"/>
      <c s="38"/>
      <c s="38"/>
      <c s="38"/>
      <c s="15">
        <f t="shared" si="53"/>
        <v>0</v>
      </c>
      <c s="15">
        <f t="shared" si="54"/>
        <v>0</v>
      </c>
      <c r="AI784" s="83"/>
    </row>
    <row r="785" spans="6:35" ht="12" customHeight="1" hidden="1">
      <c r="F785" s="15">
        <f t="shared" si="52"/>
        <v>0</v>
      </c>
      <c s="71">
        <f t="shared" si="55"/>
        <v>0</v>
      </c>
      <c s="72"/>
      <c s="38"/>
      <c s="38"/>
      <c s="38"/>
      <c s="36"/>
      <c s="38"/>
      <c s="38"/>
      <c s="36"/>
      <c s="37"/>
      <c s="36"/>
      <c s="38"/>
      <c s="36"/>
      <c s="36"/>
      <c s="36"/>
      <c s="38"/>
      <c s="38"/>
      <c s="38"/>
      <c s="38"/>
      <c s="38"/>
      <c s="38"/>
      <c s="15">
        <f t="shared" si="53"/>
        <v>0</v>
      </c>
      <c s="15">
        <f t="shared" si="54"/>
        <v>0</v>
      </c>
      <c r="AI785" s="83"/>
    </row>
    <row r="786" spans="6:35" ht="12" customHeight="1" hidden="1">
      <c r="F786" s="15">
        <f t="shared" si="52"/>
        <v>0</v>
      </c>
      <c s="71">
        <f t="shared" si="55"/>
        <v>0</v>
      </c>
      <c s="72"/>
      <c s="38"/>
      <c s="38"/>
      <c s="38"/>
      <c s="36"/>
      <c s="38"/>
      <c s="38"/>
      <c s="36"/>
      <c s="37"/>
      <c s="36"/>
      <c s="38"/>
      <c s="36"/>
      <c s="36"/>
      <c s="36"/>
      <c s="38"/>
      <c s="38"/>
      <c s="38"/>
      <c s="38"/>
      <c s="38"/>
      <c s="38"/>
      <c s="15">
        <f t="shared" si="53"/>
        <v>0</v>
      </c>
      <c s="15">
        <f t="shared" si="54"/>
        <v>0</v>
      </c>
      <c r="AI786" s="83"/>
    </row>
    <row r="787" spans="6:35" ht="12" customHeight="1" hidden="1">
      <c r="F787" s="15">
        <f t="shared" si="52"/>
        <v>0</v>
      </c>
      <c s="71">
        <f t="shared" si="55"/>
        <v>0</v>
      </c>
      <c s="72"/>
      <c s="38"/>
      <c s="38"/>
      <c s="38"/>
      <c s="36"/>
      <c s="38"/>
      <c s="38"/>
      <c s="36"/>
      <c s="37"/>
      <c s="36"/>
      <c s="38"/>
      <c s="36"/>
      <c s="36"/>
      <c s="36"/>
      <c s="38"/>
      <c s="38"/>
      <c s="38"/>
      <c s="38"/>
      <c s="38"/>
      <c s="38"/>
      <c s="15">
        <f t="shared" si="53"/>
        <v>0</v>
      </c>
      <c s="15">
        <f t="shared" si="54"/>
        <v>0</v>
      </c>
      <c r="AI787" s="83"/>
    </row>
    <row r="788" spans="6:35" ht="12" customHeight="1" hidden="1">
      <c r="F788" s="15">
        <f t="shared" si="52"/>
        <v>0</v>
      </c>
      <c s="71">
        <f t="shared" si="55"/>
        <v>0</v>
      </c>
      <c s="72"/>
      <c s="38"/>
      <c s="38"/>
      <c s="38"/>
      <c s="36"/>
      <c s="38"/>
      <c s="38"/>
      <c s="36"/>
      <c s="37"/>
      <c s="36"/>
      <c s="38"/>
      <c s="36"/>
      <c s="36"/>
      <c s="36"/>
      <c s="38"/>
      <c s="38"/>
      <c s="38"/>
      <c s="38"/>
      <c s="38"/>
      <c s="38"/>
      <c s="15">
        <f t="shared" si="53"/>
        <v>0</v>
      </c>
      <c s="15">
        <f t="shared" si="54"/>
        <v>0</v>
      </c>
      <c r="AI788" s="83"/>
    </row>
    <row r="789" spans="6:35" ht="12" customHeight="1" hidden="1">
      <c r="F789" s="15">
        <f t="shared" si="52"/>
        <v>0</v>
      </c>
      <c s="71">
        <f t="shared" si="55"/>
        <v>0</v>
      </c>
      <c s="72"/>
      <c s="38"/>
      <c s="38"/>
      <c s="38"/>
      <c s="36"/>
      <c s="38"/>
      <c s="38"/>
      <c s="36"/>
      <c s="37"/>
      <c s="36"/>
      <c s="38"/>
      <c s="36"/>
      <c s="36"/>
      <c s="36"/>
      <c s="38"/>
      <c s="38"/>
      <c s="38"/>
      <c s="38"/>
      <c s="38"/>
      <c s="38"/>
      <c s="15">
        <f t="shared" si="53"/>
        <v>0</v>
      </c>
      <c s="15">
        <f t="shared" si="54"/>
        <v>0</v>
      </c>
      <c r="AI789" s="83"/>
    </row>
    <row r="790" spans="6:35" ht="12" customHeight="1" hidden="1">
      <c r="F790" s="15">
        <f t="shared" si="52"/>
        <v>0</v>
      </c>
      <c s="71">
        <f t="shared" si="55"/>
        <v>0</v>
      </c>
      <c s="72"/>
      <c s="38"/>
      <c s="38"/>
      <c s="38"/>
      <c s="36"/>
      <c s="38"/>
      <c s="38"/>
      <c s="36"/>
      <c s="37"/>
      <c s="36"/>
      <c s="38"/>
      <c s="36"/>
      <c s="36"/>
      <c s="36"/>
      <c s="38"/>
      <c s="38"/>
      <c s="38"/>
      <c s="38"/>
      <c s="38"/>
      <c s="38"/>
      <c s="15">
        <f t="shared" si="53"/>
        <v>0</v>
      </c>
      <c s="15">
        <f t="shared" si="54"/>
        <v>0</v>
      </c>
      <c r="AI790" s="83"/>
    </row>
    <row r="791" spans="6:35" ht="12" customHeight="1" hidden="1">
      <c r="F791" s="15">
        <f t="shared" si="52"/>
        <v>0</v>
      </c>
      <c s="71">
        <f t="shared" si="55"/>
        <v>0</v>
      </c>
      <c s="72"/>
      <c s="38"/>
      <c s="38"/>
      <c s="38"/>
      <c s="36"/>
      <c s="38"/>
      <c s="38"/>
      <c s="36"/>
      <c s="37"/>
      <c s="36"/>
      <c s="38"/>
      <c s="36"/>
      <c s="36"/>
      <c s="36"/>
      <c s="38"/>
      <c s="38"/>
      <c s="38"/>
      <c s="38"/>
      <c s="38"/>
      <c s="38"/>
      <c s="15">
        <f t="shared" si="53"/>
        <v>0</v>
      </c>
      <c s="15">
        <f t="shared" si="54"/>
        <v>0</v>
      </c>
      <c r="AI791" s="83"/>
    </row>
    <row r="792" spans="6:35" ht="12" customHeight="1" hidden="1">
      <c r="F792" s="15">
        <f t="shared" si="52"/>
        <v>0</v>
      </c>
      <c s="71">
        <f t="shared" si="55"/>
        <v>0</v>
      </c>
      <c s="72"/>
      <c s="38"/>
      <c s="38"/>
      <c s="38"/>
      <c s="36"/>
      <c s="38"/>
      <c s="38"/>
      <c s="36"/>
      <c s="37"/>
      <c s="36"/>
      <c s="38"/>
      <c s="36"/>
      <c s="36"/>
      <c s="36"/>
      <c s="38"/>
      <c s="38"/>
      <c s="38"/>
      <c s="38"/>
      <c s="38"/>
      <c s="38"/>
      <c s="15">
        <f t="shared" si="53"/>
        <v>0</v>
      </c>
      <c s="15">
        <f t="shared" si="54"/>
        <v>0</v>
      </c>
      <c r="AI792" s="83"/>
    </row>
    <row r="793" spans="6:35" ht="12" customHeight="1" hidden="1">
      <c r="F793" s="15">
        <f t="shared" si="52"/>
        <v>0</v>
      </c>
      <c s="71">
        <f t="shared" si="55"/>
        <v>0</v>
      </c>
      <c s="72"/>
      <c s="38"/>
      <c s="38"/>
      <c s="38"/>
      <c s="36"/>
      <c s="38"/>
      <c s="38"/>
      <c s="36"/>
      <c s="37"/>
      <c s="36"/>
      <c s="38"/>
      <c s="36"/>
      <c s="36"/>
      <c s="36"/>
      <c s="38"/>
      <c s="38"/>
      <c s="38"/>
      <c s="38"/>
      <c s="38"/>
      <c s="38"/>
      <c s="15">
        <f t="shared" si="53"/>
        <v>0</v>
      </c>
      <c s="15">
        <f t="shared" si="54"/>
        <v>0</v>
      </c>
      <c r="AI793" s="83"/>
    </row>
    <row r="794" spans="6:35" ht="12" customHeight="1" hidden="1">
      <c r="F794" s="15">
        <f t="shared" si="52"/>
        <v>0</v>
      </c>
      <c s="71">
        <f t="shared" si="55"/>
        <v>0</v>
      </c>
      <c s="72"/>
      <c s="38"/>
      <c s="38"/>
      <c s="38"/>
      <c s="36"/>
      <c s="38"/>
      <c s="38"/>
      <c s="36"/>
      <c s="37"/>
      <c s="36"/>
      <c s="38"/>
      <c s="36"/>
      <c s="36"/>
      <c s="36"/>
      <c s="38"/>
      <c s="38"/>
      <c s="38"/>
      <c s="38"/>
      <c s="38"/>
      <c s="38"/>
      <c s="15">
        <f t="shared" si="53"/>
        <v>0</v>
      </c>
      <c s="15">
        <f t="shared" si="54"/>
        <v>0</v>
      </c>
      <c r="AI794" s="83"/>
    </row>
    <row r="795" spans="6:35" ht="12" customHeight="1" hidden="1">
      <c r="F795" s="15">
        <f t="shared" si="52"/>
        <v>0</v>
      </c>
      <c s="71">
        <f t="shared" si="55"/>
        <v>0</v>
      </c>
      <c s="72"/>
      <c s="38"/>
      <c s="38"/>
      <c s="38"/>
      <c s="36"/>
      <c s="38"/>
      <c s="38"/>
      <c s="36"/>
      <c s="37"/>
      <c s="36"/>
      <c s="38"/>
      <c s="36"/>
      <c s="36"/>
      <c s="36"/>
      <c s="38"/>
      <c s="38"/>
      <c s="38"/>
      <c s="38"/>
      <c s="38"/>
      <c s="38"/>
      <c s="15">
        <f t="shared" si="53"/>
        <v>0</v>
      </c>
      <c s="15">
        <f t="shared" si="54"/>
        <v>0</v>
      </c>
      <c r="AI795" s="83"/>
    </row>
    <row r="796" spans="6:35" ht="12" customHeight="1" hidden="1">
      <c r="F796" s="15">
        <f t="shared" si="52"/>
        <v>0</v>
      </c>
      <c s="71">
        <f t="shared" si="55"/>
        <v>0</v>
      </c>
      <c s="72"/>
      <c s="38"/>
      <c s="38"/>
      <c s="38"/>
      <c s="36"/>
      <c s="38"/>
      <c s="38"/>
      <c s="36"/>
      <c s="37"/>
      <c s="36"/>
      <c s="38"/>
      <c s="36"/>
      <c s="36"/>
      <c s="36"/>
      <c s="38"/>
      <c s="38"/>
      <c s="38"/>
      <c s="38"/>
      <c s="38"/>
      <c s="38"/>
      <c s="15">
        <f t="shared" si="53"/>
        <v>0</v>
      </c>
      <c s="15">
        <f t="shared" si="54"/>
        <v>0</v>
      </c>
      <c r="AI796" s="83"/>
    </row>
    <row r="797" spans="6:35" ht="12" customHeight="1" hidden="1">
      <c r="F797" s="15">
        <f t="shared" si="52"/>
        <v>0</v>
      </c>
      <c s="71">
        <f t="shared" si="55"/>
        <v>0</v>
      </c>
      <c s="72"/>
      <c s="38"/>
      <c s="38"/>
      <c s="38"/>
      <c s="36"/>
      <c s="38"/>
      <c s="38"/>
      <c s="36"/>
      <c s="37"/>
      <c s="36"/>
      <c s="38"/>
      <c s="36"/>
      <c s="36"/>
      <c s="36"/>
      <c s="38"/>
      <c s="38"/>
      <c s="38"/>
      <c s="38"/>
      <c s="38"/>
      <c s="38"/>
      <c s="15">
        <f t="shared" si="53"/>
        <v>0</v>
      </c>
      <c s="15">
        <f t="shared" si="54"/>
        <v>0</v>
      </c>
      <c r="AI797" s="83"/>
    </row>
    <row r="798" spans="6:35" ht="12" customHeight="1" hidden="1">
      <c r="F798" s="15">
        <f t="shared" si="52"/>
        <v>0</v>
      </c>
      <c s="71">
        <f t="shared" si="55"/>
        <v>0</v>
      </c>
      <c s="72"/>
      <c s="38"/>
      <c s="38"/>
      <c s="38"/>
      <c s="36"/>
      <c s="38"/>
      <c s="38"/>
      <c s="36"/>
      <c s="37"/>
      <c s="36"/>
      <c s="38"/>
      <c s="36"/>
      <c s="36"/>
      <c s="36"/>
      <c s="38"/>
      <c s="38"/>
      <c s="38"/>
      <c s="38"/>
      <c s="38"/>
      <c s="38"/>
      <c s="15">
        <f t="shared" si="53"/>
        <v>0</v>
      </c>
      <c s="15">
        <f t="shared" si="54"/>
        <v>0</v>
      </c>
      <c r="AI798" s="83"/>
    </row>
    <row r="799" spans="6:35" ht="12" customHeight="1" hidden="1">
      <c r="F799" s="15">
        <f t="shared" si="52"/>
        <v>0</v>
      </c>
      <c s="71">
        <f t="shared" si="55"/>
        <v>0</v>
      </c>
      <c s="72"/>
      <c s="38"/>
      <c s="38"/>
      <c s="38"/>
      <c s="36"/>
      <c s="38"/>
      <c s="38"/>
      <c s="36"/>
      <c s="37"/>
      <c s="36"/>
      <c s="38"/>
      <c s="36"/>
      <c s="36"/>
      <c s="36"/>
      <c s="38"/>
      <c s="38"/>
      <c s="38"/>
      <c s="38"/>
      <c s="38"/>
      <c s="38"/>
      <c s="15">
        <f t="shared" si="53"/>
        <v>0</v>
      </c>
      <c s="15">
        <f t="shared" si="54"/>
        <v>0</v>
      </c>
      <c r="AI799" s="83"/>
    </row>
    <row r="800" spans="6:35" ht="12" customHeight="1" hidden="1">
      <c r="F800" s="15">
        <f t="shared" si="52"/>
        <v>0</v>
      </c>
      <c s="71">
        <f t="shared" si="55"/>
        <v>0</v>
      </c>
      <c s="72"/>
      <c s="38"/>
      <c s="38"/>
      <c s="38"/>
      <c s="36"/>
      <c s="38"/>
      <c s="38"/>
      <c s="36"/>
      <c s="37"/>
      <c s="36"/>
      <c s="38"/>
      <c s="36"/>
      <c s="36"/>
      <c s="36"/>
      <c s="38"/>
      <c s="38"/>
      <c s="38"/>
      <c s="38"/>
      <c s="38"/>
      <c s="38"/>
      <c s="15">
        <f t="shared" si="53"/>
        <v>0</v>
      </c>
      <c s="15">
        <f t="shared" si="54"/>
        <v>0</v>
      </c>
      <c r="AI800" s="83"/>
    </row>
    <row r="801" spans="6:35" ht="12" customHeight="1" hidden="1">
      <c r="F801" s="15">
        <f t="shared" si="52"/>
        <v>0</v>
      </c>
      <c s="71">
        <f t="shared" si="55"/>
        <v>0</v>
      </c>
      <c s="72"/>
      <c s="38"/>
      <c s="38"/>
      <c s="38"/>
      <c s="36"/>
      <c s="38"/>
      <c s="38"/>
      <c s="36"/>
      <c s="37"/>
      <c s="36"/>
      <c s="38"/>
      <c s="36"/>
      <c s="36"/>
      <c s="36"/>
      <c s="38"/>
      <c s="38"/>
      <c s="38"/>
      <c s="38"/>
      <c s="38"/>
      <c s="38"/>
      <c s="15">
        <f t="shared" si="53"/>
        <v>0</v>
      </c>
      <c s="15">
        <f t="shared" si="54"/>
        <v>0</v>
      </c>
      <c r="AI801" s="83"/>
    </row>
    <row r="802" spans="6:35" ht="12" customHeight="1" hidden="1">
      <c r="F802" s="15">
        <f t="shared" si="52"/>
        <v>0</v>
      </c>
      <c s="71">
        <f t="shared" si="55"/>
        <v>0</v>
      </c>
      <c s="72"/>
      <c s="38"/>
      <c s="38"/>
      <c s="38"/>
      <c s="36"/>
      <c s="38"/>
      <c s="38"/>
      <c s="36"/>
      <c s="37"/>
      <c s="36"/>
      <c s="38"/>
      <c s="36"/>
      <c s="36"/>
      <c s="36"/>
      <c s="38"/>
      <c s="38"/>
      <c s="38"/>
      <c s="38"/>
      <c s="38"/>
      <c s="38"/>
      <c s="15">
        <f t="shared" si="53"/>
        <v>0</v>
      </c>
      <c s="15">
        <f t="shared" si="54"/>
        <v>0</v>
      </c>
      <c r="AI802" s="83"/>
    </row>
    <row r="803" spans="6:35" ht="12" customHeight="1" hidden="1">
      <c r="F803" s="15">
        <f t="shared" si="52"/>
        <v>0</v>
      </c>
      <c s="71">
        <f t="shared" si="55"/>
        <v>0</v>
      </c>
      <c s="72"/>
      <c s="38"/>
      <c s="38"/>
      <c s="38"/>
      <c s="36"/>
      <c s="38"/>
      <c s="38"/>
      <c s="36"/>
      <c s="37"/>
      <c s="36"/>
      <c s="38"/>
      <c s="36"/>
      <c s="36"/>
      <c s="36"/>
      <c s="38"/>
      <c s="38"/>
      <c s="38"/>
      <c s="38"/>
      <c s="38"/>
      <c s="38"/>
      <c s="15">
        <f t="shared" si="53"/>
        <v>0</v>
      </c>
      <c s="15">
        <f t="shared" si="54"/>
        <v>0</v>
      </c>
      <c r="AI803" s="83"/>
    </row>
    <row r="804" spans="6:35" ht="12" customHeight="1" hidden="1">
      <c r="F804" s="15">
        <f t="shared" si="52"/>
        <v>0</v>
      </c>
      <c s="71">
        <f t="shared" si="55"/>
        <v>0</v>
      </c>
      <c s="72"/>
      <c s="38"/>
      <c s="38"/>
      <c s="38"/>
      <c s="36"/>
      <c s="38"/>
      <c s="38"/>
      <c s="36"/>
      <c s="37"/>
      <c s="36"/>
      <c s="38"/>
      <c s="36"/>
      <c s="36"/>
      <c s="36"/>
      <c s="38"/>
      <c s="38"/>
      <c s="38"/>
      <c s="38"/>
      <c s="38"/>
      <c s="38"/>
      <c s="15">
        <f t="shared" si="53"/>
        <v>0</v>
      </c>
      <c s="15">
        <f t="shared" si="54"/>
        <v>0</v>
      </c>
      <c r="AI804" s="83"/>
    </row>
    <row r="805" spans="6:35" ht="12" customHeight="1" hidden="1">
      <c r="F805" s="15">
        <f t="shared" si="52"/>
        <v>0</v>
      </c>
      <c s="71">
        <f t="shared" si="55"/>
        <v>0</v>
      </c>
      <c s="72"/>
      <c s="38"/>
      <c s="38"/>
      <c s="38"/>
      <c s="36"/>
      <c s="38"/>
      <c s="38"/>
      <c s="36"/>
      <c s="37"/>
      <c s="36"/>
      <c s="38"/>
      <c s="36"/>
      <c s="36"/>
      <c s="36"/>
      <c s="38"/>
      <c s="38"/>
      <c s="38"/>
      <c s="38"/>
      <c s="38"/>
      <c s="38"/>
      <c s="15">
        <f t="shared" si="53"/>
        <v>0</v>
      </c>
      <c s="15">
        <f t="shared" si="54"/>
        <v>0</v>
      </c>
      <c r="AI805" s="83"/>
    </row>
    <row r="806" spans="6:35" ht="12" customHeight="1" hidden="1">
      <c r="F806" s="15">
        <f t="shared" si="52"/>
        <v>0</v>
      </c>
      <c s="71">
        <f t="shared" si="55"/>
        <v>0</v>
      </c>
      <c s="72"/>
      <c s="38"/>
      <c s="38"/>
      <c s="38"/>
      <c s="36"/>
      <c s="38"/>
      <c s="38"/>
      <c s="36"/>
      <c s="37"/>
      <c s="36"/>
      <c s="38"/>
      <c s="36"/>
      <c s="36"/>
      <c s="36"/>
      <c s="38"/>
      <c s="38"/>
      <c s="38"/>
      <c s="38"/>
      <c s="38"/>
      <c s="38"/>
      <c s="15">
        <f t="shared" si="53"/>
        <v>0</v>
      </c>
      <c s="15">
        <f t="shared" si="54"/>
        <v>0</v>
      </c>
      <c r="AI806" s="83"/>
    </row>
    <row r="807" spans="6:35" ht="12" customHeight="1" hidden="1">
      <c r="F807" s="15">
        <f t="shared" si="52"/>
        <v>0</v>
      </c>
      <c s="71">
        <f t="shared" si="55"/>
        <v>0</v>
      </c>
      <c s="72"/>
      <c s="38"/>
      <c s="38"/>
      <c s="38"/>
      <c s="36"/>
      <c s="38"/>
      <c s="38"/>
      <c s="36"/>
      <c s="37"/>
      <c s="36"/>
      <c s="38"/>
      <c s="36"/>
      <c s="36"/>
      <c s="36"/>
      <c s="38"/>
      <c s="38"/>
      <c s="38"/>
      <c s="38"/>
      <c s="38"/>
      <c s="38"/>
      <c s="15">
        <f t="shared" si="53"/>
        <v>0</v>
      </c>
      <c s="15">
        <f t="shared" si="54"/>
        <v>0</v>
      </c>
      <c r="AI807" s="83"/>
    </row>
    <row r="808" spans="6:35" ht="12" customHeight="1" hidden="1">
      <c r="F808" s="15">
        <f t="shared" si="52"/>
        <v>0</v>
      </c>
      <c s="71">
        <f t="shared" si="55"/>
        <v>0</v>
      </c>
      <c s="72"/>
      <c s="38"/>
      <c s="38"/>
      <c s="38"/>
      <c s="36"/>
      <c s="38"/>
      <c s="38"/>
      <c s="36"/>
      <c s="37"/>
      <c s="36"/>
      <c s="38"/>
      <c s="36"/>
      <c s="36"/>
      <c s="36"/>
      <c s="38"/>
      <c s="38"/>
      <c s="38"/>
      <c s="38"/>
      <c s="38"/>
      <c s="38"/>
      <c s="15">
        <f t="shared" si="53"/>
        <v>0</v>
      </c>
      <c s="15">
        <f t="shared" si="54"/>
        <v>0</v>
      </c>
      <c r="AI808" s="83"/>
    </row>
    <row r="809" spans="6:35" ht="12" customHeight="1" hidden="1">
      <c r="F809" s="15">
        <f t="shared" si="52"/>
        <v>0</v>
      </c>
      <c s="71">
        <f t="shared" si="55"/>
        <v>0</v>
      </c>
      <c s="72"/>
      <c s="38"/>
      <c s="38"/>
      <c s="38"/>
      <c s="36"/>
      <c s="38"/>
      <c s="38"/>
      <c s="36"/>
      <c s="37"/>
      <c s="36"/>
      <c s="38"/>
      <c s="36"/>
      <c s="36"/>
      <c s="36"/>
      <c s="38"/>
      <c s="38"/>
      <c s="38"/>
      <c s="38"/>
      <c s="38"/>
      <c s="38"/>
      <c s="15">
        <f t="shared" si="53"/>
        <v>0</v>
      </c>
      <c s="15">
        <f t="shared" si="54"/>
        <v>0</v>
      </c>
      <c r="AI809" s="83"/>
    </row>
    <row r="810" spans="6:35" ht="12" customHeight="1" hidden="1">
      <c r="F810" s="15">
        <f t="shared" si="52"/>
        <v>0</v>
      </c>
      <c s="71">
        <f t="shared" si="55"/>
        <v>0</v>
      </c>
      <c s="72"/>
      <c s="38"/>
      <c s="38"/>
      <c s="38"/>
      <c s="36"/>
      <c s="38"/>
      <c s="38"/>
      <c s="36"/>
      <c s="37"/>
      <c s="36"/>
      <c s="38"/>
      <c s="36"/>
      <c s="36"/>
      <c s="36"/>
      <c s="38"/>
      <c s="38"/>
      <c s="38"/>
      <c s="38"/>
      <c s="38"/>
      <c s="38"/>
      <c s="15">
        <f t="shared" si="53"/>
        <v>0</v>
      </c>
      <c s="15">
        <f t="shared" si="54"/>
        <v>0</v>
      </c>
      <c r="AI810" s="83"/>
    </row>
    <row r="811" spans="6:35" ht="12" customHeight="1" hidden="1">
      <c r="F811" s="15">
        <f t="shared" si="52"/>
        <v>0</v>
      </c>
      <c s="71">
        <f t="shared" si="55"/>
        <v>0</v>
      </c>
      <c s="72"/>
      <c s="38"/>
      <c s="38"/>
      <c s="38"/>
      <c s="36"/>
      <c s="38"/>
      <c s="38"/>
      <c s="36"/>
      <c s="37"/>
      <c s="36"/>
      <c s="38"/>
      <c s="36"/>
      <c s="36"/>
      <c s="36"/>
      <c s="38"/>
      <c s="38"/>
      <c s="38"/>
      <c s="38"/>
      <c s="38"/>
      <c s="38"/>
      <c s="15">
        <f t="shared" si="53"/>
        <v>0</v>
      </c>
      <c s="15">
        <f t="shared" si="54"/>
        <v>0</v>
      </c>
      <c r="AI811" s="83"/>
    </row>
    <row r="812" spans="6:35" ht="12" customHeight="1" hidden="1">
      <c r="F812" s="15">
        <f t="shared" si="52"/>
        <v>0</v>
      </c>
      <c s="71">
        <f t="shared" si="55"/>
        <v>0</v>
      </c>
      <c s="72"/>
      <c s="38"/>
      <c s="38"/>
      <c s="38"/>
      <c s="36"/>
      <c s="38"/>
      <c s="38"/>
      <c s="36"/>
      <c s="37"/>
      <c s="36"/>
      <c s="38"/>
      <c s="36"/>
      <c s="36"/>
      <c s="36"/>
      <c s="38"/>
      <c s="38"/>
      <c s="38"/>
      <c s="38"/>
      <c s="38"/>
      <c s="38"/>
      <c s="15">
        <f t="shared" si="53"/>
        <v>0</v>
      </c>
      <c s="15">
        <f t="shared" si="54"/>
        <v>0</v>
      </c>
      <c r="AI812" s="83"/>
    </row>
    <row r="813" spans="6:35" ht="12" customHeight="1" hidden="1">
      <c r="F813" s="15">
        <f t="shared" si="52"/>
        <v>0</v>
      </c>
      <c s="71">
        <f t="shared" si="55"/>
        <v>0</v>
      </c>
      <c s="72"/>
      <c s="38"/>
      <c s="38"/>
      <c s="38"/>
      <c s="36"/>
      <c s="38"/>
      <c s="38"/>
      <c s="36"/>
      <c s="37"/>
      <c s="36"/>
      <c s="38"/>
      <c s="36"/>
      <c s="36"/>
      <c s="36"/>
      <c s="38"/>
      <c s="38"/>
      <c s="38"/>
      <c s="38"/>
      <c s="38"/>
      <c s="38"/>
      <c s="15">
        <f t="shared" si="53"/>
        <v>0</v>
      </c>
      <c s="15">
        <f t="shared" si="54"/>
        <v>0</v>
      </c>
      <c r="AI813" s="83"/>
    </row>
    <row r="814" spans="6:35" ht="12" customHeight="1" hidden="1">
      <c r="F814" s="15">
        <f t="shared" si="52"/>
        <v>0</v>
      </c>
      <c s="71">
        <f t="shared" si="55"/>
        <v>0</v>
      </c>
      <c s="72"/>
      <c s="38"/>
      <c s="38"/>
      <c s="38"/>
      <c s="36"/>
      <c s="38"/>
      <c s="38"/>
      <c s="36"/>
      <c s="37"/>
      <c s="36"/>
      <c s="38"/>
      <c s="36"/>
      <c s="36"/>
      <c s="36"/>
      <c s="38"/>
      <c s="38"/>
      <c s="38"/>
      <c s="38"/>
      <c s="38"/>
      <c s="38"/>
      <c s="15">
        <f t="shared" si="53"/>
        <v>0</v>
      </c>
      <c s="15">
        <f t="shared" si="54"/>
        <v>0</v>
      </c>
      <c r="AI814" s="83"/>
    </row>
    <row r="815" spans="6:35" ht="12" customHeight="1" hidden="1">
      <c r="F815" s="15">
        <f t="shared" si="52"/>
        <v>0</v>
      </c>
      <c s="71">
        <f t="shared" si="55"/>
        <v>0</v>
      </c>
      <c s="72"/>
      <c s="38"/>
      <c s="38"/>
      <c s="38"/>
      <c s="36"/>
      <c s="38"/>
      <c s="38"/>
      <c s="36"/>
      <c s="37"/>
      <c s="36"/>
      <c s="38"/>
      <c s="36"/>
      <c s="36"/>
      <c s="36"/>
      <c s="38"/>
      <c s="38"/>
      <c s="38"/>
      <c s="38"/>
      <c s="38"/>
      <c s="38"/>
      <c s="15">
        <f t="shared" si="53"/>
        <v>0</v>
      </c>
      <c s="15">
        <f t="shared" si="54"/>
        <v>0</v>
      </c>
      <c r="AI815" s="83"/>
    </row>
    <row r="816" spans="6:35" ht="12" customHeight="1" hidden="1">
      <c r="F816" s="15">
        <f t="shared" si="52"/>
        <v>0</v>
      </c>
      <c s="71">
        <f t="shared" si="55"/>
        <v>0</v>
      </c>
      <c s="72"/>
      <c s="38"/>
      <c s="38"/>
      <c s="38"/>
      <c s="36"/>
      <c s="38"/>
      <c s="38"/>
      <c s="36"/>
      <c s="37"/>
      <c s="36"/>
      <c s="38"/>
      <c s="36"/>
      <c s="36"/>
      <c s="36"/>
      <c s="38"/>
      <c s="38"/>
      <c s="38"/>
      <c s="38"/>
      <c s="38"/>
      <c s="38"/>
      <c s="15">
        <f t="shared" si="53"/>
        <v>0</v>
      </c>
      <c s="15">
        <f t="shared" si="54"/>
        <v>0</v>
      </c>
      <c r="AI816" s="83"/>
    </row>
    <row r="817" spans="6:35" ht="12" customHeight="1" hidden="1">
      <c r="F817" s="15">
        <f t="shared" si="52"/>
        <v>0</v>
      </c>
      <c s="71">
        <f t="shared" si="55"/>
        <v>0</v>
      </c>
      <c s="72"/>
      <c s="38"/>
      <c s="38"/>
      <c s="38"/>
      <c s="36"/>
      <c s="38"/>
      <c s="38"/>
      <c s="36"/>
      <c s="37"/>
      <c s="36"/>
      <c s="38"/>
      <c s="36"/>
      <c s="36"/>
      <c s="36"/>
      <c s="38"/>
      <c s="38"/>
      <c s="38"/>
      <c s="38"/>
      <c s="38"/>
      <c s="38"/>
      <c s="15">
        <f t="shared" si="53"/>
        <v>0</v>
      </c>
      <c s="15">
        <f t="shared" si="54"/>
        <v>0</v>
      </c>
      <c r="AI817" s="83"/>
    </row>
    <row r="818" spans="6:35" ht="12" customHeight="1" hidden="1">
      <c r="F818" s="15">
        <f t="shared" si="52"/>
        <v>0</v>
      </c>
      <c s="71">
        <f t="shared" si="55"/>
        <v>0</v>
      </c>
      <c s="72"/>
      <c s="38"/>
      <c s="38"/>
      <c s="38"/>
      <c s="36"/>
      <c s="38"/>
      <c s="38"/>
      <c s="36"/>
      <c s="37"/>
      <c s="36"/>
      <c s="38"/>
      <c s="36"/>
      <c s="36"/>
      <c s="36"/>
      <c s="38"/>
      <c s="38"/>
      <c s="38"/>
      <c s="38"/>
      <c s="38"/>
      <c s="38"/>
      <c s="15">
        <f t="shared" si="53"/>
        <v>0</v>
      </c>
      <c s="15">
        <f t="shared" si="54"/>
        <v>0</v>
      </c>
      <c r="AI818" s="83"/>
    </row>
    <row r="819" spans="6:35" ht="12" customHeight="1" hidden="1">
      <c r="F819" s="15">
        <f t="shared" si="52"/>
        <v>0</v>
      </c>
      <c s="71">
        <f t="shared" si="55"/>
        <v>0</v>
      </c>
      <c s="72"/>
      <c s="38"/>
      <c s="38"/>
      <c s="38"/>
      <c s="36"/>
      <c s="38"/>
      <c s="38"/>
      <c s="36"/>
      <c s="37"/>
      <c s="36"/>
      <c s="38"/>
      <c s="36"/>
      <c s="36"/>
      <c s="36"/>
      <c s="38"/>
      <c s="38"/>
      <c s="38"/>
      <c s="38"/>
      <c s="38"/>
      <c s="38"/>
      <c s="15">
        <f t="shared" si="53"/>
        <v>0</v>
      </c>
      <c s="15">
        <f t="shared" si="54"/>
        <v>0</v>
      </c>
      <c r="AI819" s="83"/>
    </row>
    <row r="820" spans="6:35" ht="12" customHeight="1" hidden="1">
      <c r="F820" s="15">
        <f t="shared" si="52"/>
        <v>0</v>
      </c>
      <c s="71">
        <f t="shared" si="55"/>
        <v>0</v>
      </c>
      <c s="72"/>
      <c s="38"/>
      <c s="38"/>
      <c s="38"/>
      <c s="36"/>
      <c s="38"/>
      <c s="38"/>
      <c s="36"/>
      <c s="37"/>
      <c s="36"/>
      <c s="38"/>
      <c s="36"/>
      <c s="36"/>
      <c s="36"/>
      <c s="38"/>
      <c s="38"/>
      <c s="38"/>
      <c s="38"/>
      <c s="38"/>
      <c s="38"/>
      <c s="15">
        <f t="shared" si="53"/>
        <v>0</v>
      </c>
      <c s="15">
        <f t="shared" si="54"/>
        <v>0</v>
      </c>
      <c r="AI820" s="83"/>
    </row>
    <row r="821" spans="6:35" ht="12" customHeight="1" hidden="1">
      <c r="F821" s="15">
        <f t="shared" si="52"/>
        <v>0</v>
      </c>
      <c s="71">
        <f t="shared" si="55"/>
        <v>0</v>
      </c>
      <c s="72"/>
      <c s="38"/>
      <c s="38"/>
      <c s="38"/>
      <c s="36"/>
      <c s="38"/>
      <c s="38"/>
      <c s="36"/>
      <c s="37"/>
      <c s="36"/>
      <c s="38"/>
      <c s="36"/>
      <c s="36"/>
      <c s="36"/>
      <c s="38"/>
      <c s="38"/>
      <c s="38"/>
      <c s="38"/>
      <c s="38"/>
      <c s="38"/>
      <c s="15">
        <f t="shared" si="53"/>
        <v>0</v>
      </c>
      <c s="15">
        <f t="shared" si="54"/>
        <v>0</v>
      </c>
      <c r="AI821" s="83"/>
    </row>
    <row r="822" spans="6:35" ht="12" customHeight="1" hidden="1">
      <c r="F822" s="15">
        <f t="shared" si="52"/>
        <v>0</v>
      </c>
      <c s="71">
        <f t="shared" si="55"/>
        <v>0</v>
      </c>
      <c s="72"/>
      <c s="38"/>
      <c s="38"/>
      <c s="38"/>
      <c s="36"/>
      <c s="38"/>
      <c s="38"/>
      <c s="36"/>
      <c s="37"/>
      <c s="36"/>
      <c s="38"/>
      <c s="36"/>
      <c s="36"/>
      <c s="36"/>
      <c s="38"/>
      <c s="38"/>
      <c s="38"/>
      <c s="38"/>
      <c s="38"/>
      <c s="38"/>
      <c s="15">
        <f t="shared" si="53"/>
        <v>0</v>
      </c>
      <c s="15">
        <f t="shared" si="54"/>
        <v>0</v>
      </c>
      <c r="AI822" s="83"/>
    </row>
    <row r="823" spans="6:35" ht="12" customHeight="1" hidden="1">
      <c r="F823" s="15">
        <f t="shared" si="52"/>
        <v>0</v>
      </c>
      <c s="71">
        <f t="shared" si="55"/>
        <v>0</v>
      </c>
      <c s="72"/>
      <c s="38"/>
      <c s="38"/>
      <c s="38"/>
      <c s="36"/>
      <c s="38"/>
      <c s="38"/>
      <c s="36"/>
      <c s="37"/>
      <c s="36"/>
      <c s="38"/>
      <c s="36"/>
      <c s="36"/>
      <c s="36"/>
      <c s="38"/>
      <c s="38"/>
      <c s="38"/>
      <c s="38"/>
      <c s="38"/>
      <c s="38"/>
      <c s="15">
        <f t="shared" si="53"/>
        <v>0</v>
      </c>
      <c s="15">
        <f t="shared" si="54"/>
        <v>0</v>
      </c>
      <c r="AI823" s="83"/>
    </row>
    <row r="824" spans="6:35" ht="12" customHeight="1" hidden="1">
      <c r="F824" s="15">
        <f t="shared" si="52"/>
        <v>0</v>
      </c>
      <c s="71">
        <f t="shared" si="55"/>
        <v>0</v>
      </c>
      <c s="72"/>
      <c s="38"/>
      <c s="38"/>
      <c s="38"/>
      <c s="36"/>
      <c s="38"/>
      <c s="38"/>
      <c s="36"/>
      <c s="37"/>
      <c s="36"/>
      <c s="38"/>
      <c s="36"/>
      <c s="36"/>
      <c s="36"/>
      <c s="38"/>
      <c s="38"/>
      <c s="38"/>
      <c s="38"/>
      <c s="38"/>
      <c s="38"/>
      <c s="15">
        <f t="shared" si="53"/>
        <v>0</v>
      </c>
      <c s="15">
        <f t="shared" si="54"/>
        <v>0</v>
      </c>
      <c r="AI824" s="83"/>
    </row>
    <row r="825" spans="6:35" ht="12" customHeight="1" hidden="1">
      <c r="F825" s="15">
        <f t="shared" si="52"/>
        <v>0</v>
      </c>
      <c s="71">
        <f t="shared" si="55"/>
        <v>0</v>
      </c>
      <c s="72"/>
      <c s="38"/>
      <c s="38"/>
      <c s="38"/>
      <c s="36"/>
      <c s="38"/>
      <c s="38"/>
      <c s="36"/>
      <c s="37"/>
      <c s="36"/>
      <c s="38"/>
      <c s="36"/>
      <c s="36"/>
      <c s="36"/>
      <c s="38"/>
      <c s="38"/>
      <c s="38"/>
      <c s="38"/>
      <c s="38"/>
      <c s="38"/>
      <c s="15">
        <f t="shared" si="53"/>
        <v>0</v>
      </c>
      <c s="15">
        <f t="shared" si="54"/>
        <v>0</v>
      </c>
      <c r="AI825" s="83"/>
    </row>
    <row r="826" spans="6:35" ht="12" customHeight="1" hidden="1">
      <c r="F826" s="15">
        <f t="shared" si="52"/>
        <v>0</v>
      </c>
      <c s="71">
        <f t="shared" si="55"/>
        <v>0</v>
      </c>
      <c s="72"/>
      <c s="38"/>
      <c s="38"/>
      <c s="38"/>
      <c s="36"/>
      <c s="38"/>
      <c s="38"/>
      <c s="36"/>
      <c s="37"/>
      <c s="36"/>
      <c s="38"/>
      <c s="36"/>
      <c s="36"/>
      <c s="36"/>
      <c s="38"/>
      <c s="38"/>
      <c s="38"/>
      <c s="38"/>
      <c s="38"/>
      <c s="38"/>
      <c s="15">
        <f t="shared" si="53"/>
        <v>0</v>
      </c>
      <c s="15">
        <f t="shared" si="54"/>
        <v>0</v>
      </c>
      <c r="AI826" s="83"/>
    </row>
    <row r="827" spans="6:35" ht="12" customHeight="1" hidden="1">
      <c r="F827" s="15">
        <f t="shared" si="52"/>
        <v>0</v>
      </c>
      <c s="71">
        <f t="shared" si="55"/>
        <v>0</v>
      </c>
      <c s="72"/>
      <c s="38"/>
      <c s="38"/>
      <c s="38"/>
      <c s="36"/>
      <c s="38"/>
      <c s="38"/>
      <c s="36"/>
      <c s="37"/>
      <c s="36"/>
      <c s="38"/>
      <c s="36"/>
      <c s="36"/>
      <c s="36"/>
      <c s="38"/>
      <c s="38"/>
      <c s="38"/>
      <c s="38"/>
      <c s="38"/>
      <c s="38"/>
      <c s="15">
        <f t="shared" si="53"/>
        <v>0</v>
      </c>
      <c s="15">
        <f t="shared" si="54"/>
        <v>0</v>
      </c>
      <c r="AI827" s="83"/>
    </row>
    <row r="828" spans="6:35" ht="12" customHeight="1" hidden="1">
      <c r="F828" s="15">
        <f t="shared" si="52"/>
        <v>0</v>
      </c>
      <c s="71">
        <f t="shared" si="55"/>
        <v>0</v>
      </c>
      <c s="72"/>
      <c s="38"/>
      <c s="38"/>
      <c s="38"/>
      <c s="36"/>
      <c s="38"/>
      <c s="38"/>
      <c s="36"/>
      <c s="37"/>
      <c s="36"/>
      <c s="38"/>
      <c s="36"/>
      <c s="36"/>
      <c s="36"/>
      <c s="38"/>
      <c s="38"/>
      <c s="38"/>
      <c s="38"/>
      <c s="38"/>
      <c s="38"/>
      <c s="15">
        <f t="shared" si="53"/>
        <v>0</v>
      </c>
      <c s="15">
        <f t="shared" si="54"/>
        <v>0</v>
      </c>
      <c r="AI828" s="83"/>
    </row>
    <row r="829" spans="6:35" ht="12" customHeight="1" hidden="1">
      <c r="F829" s="15">
        <f t="shared" si="52"/>
        <v>0</v>
      </c>
      <c s="71">
        <f t="shared" si="55"/>
        <v>0</v>
      </c>
      <c s="72"/>
      <c s="38"/>
      <c s="38"/>
      <c s="38"/>
      <c s="36"/>
      <c s="38"/>
      <c s="38"/>
      <c s="36"/>
      <c s="37"/>
      <c s="36"/>
      <c s="38"/>
      <c s="36"/>
      <c s="36"/>
      <c s="36"/>
      <c s="38"/>
      <c s="38"/>
      <c s="38"/>
      <c s="38"/>
      <c s="38"/>
      <c s="38"/>
      <c s="15">
        <f t="shared" si="53"/>
        <v>0</v>
      </c>
      <c s="15">
        <f t="shared" si="54"/>
        <v>0</v>
      </c>
      <c r="AI829" s="83"/>
    </row>
    <row r="830" spans="6:35" ht="12" customHeight="1" hidden="1">
      <c r="F830" s="15">
        <f t="shared" si="52"/>
        <v>0</v>
      </c>
      <c s="71">
        <f t="shared" si="55"/>
        <v>0</v>
      </c>
      <c s="72"/>
      <c s="38"/>
      <c s="38"/>
      <c s="38"/>
      <c s="36"/>
      <c s="38"/>
      <c s="38"/>
      <c s="36"/>
      <c s="37"/>
      <c s="36"/>
      <c s="38"/>
      <c s="36"/>
      <c s="36"/>
      <c s="36"/>
      <c s="38"/>
      <c s="38"/>
      <c s="38"/>
      <c s="38"/>
      <c s="38"/>
      <c s="38"/>
      <c s="15">
        <f t="shared" si="53"/>
        <v>0</v>
      </c>
      <c s="15">
        <f t="shared" si="54"/>
        <v>0</v>
      </c>
      <c r="AI830" s="83"/>
    </row>
    <row r="831" spans="6:35" ht="12" customHeight="1" hidden="1">
      <c r="F831" s="15">
        <f t="shared" si="52"/>
        <v>0</v>
      </c>
      <c s="71">
        <f t="shared" si="55"/>
        <v>0</v>
      </c>
      <c s="72"/>
      <c s="38"/>
      <c s="38"/>
      <c s="38"/>
      <c s="36"/>
      <c s="38"/>
      <c s="38"/>
      <c s="36"/>
      <c s="37"/>
      <c s="36"/>
      <c s="38"/>
      <c s="36"/>
      <c s="36"/>
      <c s="36"/>
      <c s="38"/>
      <c s="38"/>
      <c s="38"/>
      <c s="38"/>
      <c s="38"/>
      <c s="38"/>
      <c s="15">
        <f t="shared" si="53"/>
        <v>0</v>
      </c>
      <c s="15">
        <f t="shared" si="54"/>
        <v>0</v>
      </c>
      <c r="AI831" s="83"/>
    </row>
    <row r="832" spans="6:35" ht="12" customHeight="1" hidden="1">
      <c r="F832" s="15">
        <f t="shared" si="52"/>
        <v>0</v>
      </c>
      <c s="71">
        <f t="shared" si="55"/>
        <v>0</v>
      </c>
      <c s="72"/>
      <c s="38"/>
      <c s="38"/>
      <c s="38"/>
      <c s="36"/>
      <c s="38"/>
      <c s="38"/>
      <c s="36"/>
      <c s="37"/>
      <c s="36"/>
      <c s="38"/>
      <c s="36"/>
      <c s="36"/>
      <c s="36"/>
      <c s="38"/>
      <c s="38"/>
      <c s="38"/>
      <c s="38"/>
      <c s="38"/>
      <c s="38"/>
      <c s="15">
        <f t="shared" si="53"/>
        <v>0</v>
      </c>
      <c s="15">
        <f t="shared" si="54"/>
        <v>0</v>
      </c>
      <c r="AI832" s="83"/>
    </row>
    <row r="833" spans="6:35" ht="12" customHeight="1" hidden="1">
      <c r="F833" s="15">
        <f t="shared" si="52"/>
        <v>0</v>
      </c>
      <c s="71">
        <f t="shared" si="55"/>
        <v>0</v>
      </c>
      <c s="72"/>
      <c s="38"/>
      <c s="38"/>
      <c s="38"/>
      <c s="36"/>
      <c s="38"/>
      <c s="38"/>
      <c s="36"/>
      <c s="37"/>
      <c s="36"/>
      <c s="38"/>
      <c s="36"/>
      <c s="36"/>
      <c s="36"/>
      <c s="38"/>
      <c s="38"/>
      <c s="38"/>
      <c s="38"/>
      <c s="38"/>
      <c s="38"/>
      <c s="15">
        <f t="shared" si="53"/>
        <v>0</v>
      </c>
      <c s="15">
        <f t="shared" si="54"/>
        <v>0</v>
      </c>
      <c r="AI833" s="83"/>
    </row>
    <row r="834" spans="6:35" ht="12" customHeight="1" hidden="1">
      <c r="F834" s="15">
        <f t="shared" si="52"/>
        <v>0</v>
      </c>
      <c s="71">
        <f t="shared" si="55"/>
        <v>0</v>
      </c>
      <c s="72"/>
      <c s="38"/>
      <c s="38"/>
      <c s="38"/>
      <c s="36"/>
      <c s="38"/>
      <c s="38"/>
      <c s="36"/>
      <c s="37"/>
      <c s="36"/>
      <c s="38"/>
      <c s="36"/>
      <c s="36"/>
      <c s="36"/>
      <c s="38"/>
      <c s="38"/>
      <c s="38"/>
      <c s="38"/>
      <c s="38"/>
      <c s="38"/>
      <c s="15">
        <f t="shared" si="53"/>
        <v>0</v>
      </c>
      <c s="15">
        <f t="shared" si="54"/>
        <v>0</v>
      </c>
      <c r="AI834" s="83"/>
    </row>
    <row r="835" spans="6:35" ht="12" customHeight="1" hidden="1">
      <c r="F835" s="15">
        <f t="shared" si="52"/>
        <v>0</v>
      </c>
      <c s="71">
        <f t="shared" si="55"/>
        <v>0</v>
      </c>
      <c s="72"/>
      <c s="38"/>
      <c s="38"/>
      <c s="38"/>
      <c s="36"/>
      <c s="38"/>
      <c s="38"/>
      <c s="36"/>
      <c s="37"/>
      <c s="36"/>
      <c s="38"/>
      <c s="36"/>
      <c s="36"/>
      <c s="36"/>
      <c s="38"/>
      <c s="38"/>
      <c s="38"/>
      <c s="38"/>
      <c s="38"/>
      <c s="38"/>
      <c s="15">
        <f t="shared" si="53"/>
        <v>0</v>
      </c>
      <c s="15">
        <f t="shared" si="54"/>
        <v>0</v>
      </c>
      <c r="AI835" s="83"/>
    </row>
    <row r="836" spans="6:35" ht="12" customHeight="1" hidden="1">
      <c r="F836" s="15">
        <f t="shared" si="52"/>
        <v>0</v>
      </c>
      <c s="71">
        <f t="shared" si="55"/>
        <v>0</v>
      </c>
      <c s="72"/>
      <c s="38"/>
      <c s="38"/>
      <c s="38"/>
      <c s="36"/>
      <c s="38"/>
      <c s="38"/>
      <c s="36"/>
      <c s="37"/>
      <c s="36"/>
      <c s="38"/>
      <c s="36"/>
      <c s="36"/>
      <c s="36"/>
      <c s="38"/>
      <c s="38"/>
      <c s="38"/>
      <c s="38"/>
      <c s="38"/>
      <c s="38"/>
      <c s="15">
        <f t="shared" si="53"/>
        <v>0</v>
      </c>
      <c s="15">
        <f t="shared" si="54"/>
        <v>0</v>
      </c>
      <c r="AI836" s="83"/>
    </row>
    <row r="837" spans="6:35" ht="12" customHeight="1" hidden="1">
      <c r="F837" s="15">
        <f t="shared" si="52"/>
        <v>0</v>
      </c>
      <c s="71">
        <f t="shared" si="55"/>
        <v>0</v>
      </c>
      <c s="72"/>
      <c s="38"/>
      <c s="38"/>
      <c s="38"/>
      <c s="36"/>
      <c s="38"/>
      <c s="38"/>
      <c s="36"/>
      <c s="37"/>
      <c s="36"/>
      <c s="38"/>
      <c s="36"/>
      <c s="36"/>
      <c s="36"/>
      <c s="38"/>
      <c s="38"/>
      <c s="38"/>
      <c s="38"/>
      <c s="38"/>
      <c s="38"/>
      <c s="15">
        <f t="shared" si="53"/>
        <v>0</v>
      </c>
      <c s="15">
        <f t="shared" si="54"/>
        <v>0</v>
      </c>
      <c r="AI837" s="83"/>
    </row>
    <row r="838" spans="6:35" ht="12" customHeight="1" hidden="1">
      <c r="F838" s="15">
        <f t="shared" si="52"/>
        <v>0</v>
      </c>
      <c s="71">
        <f t="shared" si="55"/>
        <v>0</v>
      </c>
      <c s="72"/>
      <c s="38"/>
      <c s="38"/>
      <c s="38"/>
      <c s="36"/>
      <c s="38"/>
      <c s="38"/>
      <c s="36"/>
      <c s="37"/>
      <c s="36"/>
      <c s="38"/>
      <c s="36"/>
      <c s="36"/>
      <c s="36"/>
      <c s="38"/>
      <c s="38"/>
      <c s="38"/>
      <c s="38"/>
      <c s="38"/>
      <c s="38"/>
      <c s="15">
        <f t="shared" si="53"/>
        <v>0</v>
      </c>
      <c s="15">
        <f t="shared" si="54"/>
        <v>0</v>
      </c>
      <c r="AI838" s="83"/>
    </row>
    <row r="839" spans="6:35" ht="12" customHeight="1" hidden="1">
      <c r="F839" s="15">
        <f t="shared" si="52"/>
        <v>0</v>
      </c>
      <c s="71">
        <f t="shared" si="55"/>
        <v>0</v>
      </c>
      <c s="72"/>
      <c s="38"/>
      <c s="38"/>
      <c s="38"/>
      <c s="36"/>
      <c s="38"/>
      <c s="38"/>
      <c s="36"/>
      <c s="37"/>
      <c s="36"/>
      <c s="38"/>
      <c s="36"/>
      <c s="36"/>
      <c s="36"/>
      <c s="38"/>
      <c s="38"/>
      <c s="38"/>
      <c s="38"/>
      <c s="38"/>
      <c s="38"/>
      <c s="15">
        <f t="shared" si="53"/>
        <v>0</v>
      </c>
      <c s="15">
        <f t="shared" si="54"/>
        <v>0</v>
      </c>
      <c r="AI839" s="83"/>
    </row>
    <row r="840" spans="6:35" ht="12" customHeight="1" hidden="1">
      <c r="F840" s="15">
        <f t="shared" si="52"/>
        <v>0</v>
      </c>
      <c s="71">
        <f t="shared" si="55"/>
        <v>0</v>
      </c>
      <c s="72"/>
      <c s="38"/>
      <c s="38"/>
      <c s="38"/>
      <c s="36"/>
      <c s="38"/>
      <c s="38"/>
      <c s="36"/>
      <c s="37"/>
      <c s="36"/>
      <c s="38"/>
      <c s="36"/>
      <c s="36"/>
      <c s="36"/>
      <c s="38"/>
      <c s="38"/>
      <c s="38"/>
      <c s="38"/>
      <c s="38"/>
      <c s="38"/>
      <c s="15">
        <f t="shared" si="53"/>
        <v>0</v>
      </c>
      <c s="15">
        <f t="shared" si="54"/>
        <v>0</v>
      </c>
      <c r="AI840" s="83"/>
    </row>
    <row r="841" spans="6:35" ht="12" customHeight="1" hidden="1">
      <c r="F841" s="15">
        <f t="shared" si="52"/>
        <v>0</v>
      </c>
      <c s="71">
        <f t="shared" si="55"/>
        <v>0</v>
      </c>
      <c s="72"/>
      <c s="38"/>
      <c s="38"/>
      <c s="38"/>
      <c s="36"/>
      <c s="38"/>
      <c s="38"/>
      <c s="36"/>
      <c s="37"/>
      <c s="36"/>
      <c s="38"/>
      <c s="36"/>
      <c s="36"/>
      <c s="36"/>
      <c s="38"/>
      <c s="38"/>
      <c s="38"/>
      <c s="38"/>
      <c s="38"/>
      <c s="38"/>
      <c s="15">
        <f t="shared" si="53"/>
        <v>0</v>
      </c>
      <c s="15">
        <f t="shared" si="54"/>
        <v>0</v>
      </c>
      <c r="AI841" s="83"/>
    </row>
    <row r="842" spans="6:35" ht="12" customHeight="1" hidden="1">
      <c r="F842" s="15">
        <f t="shared" si="52"/>
        <v>0</v>
      </c>
      <c s="71">
        <f t="shared" si="55"/>
        <v>0</v>
      </c>
      <c s="72"/>
      <c s="38"/>
      <c s="38"/>
      <c s="38"/>
      <c s="36"/>
      <c s="38"/>
      <c s="38"/>
      <c s="36"/>
      <c s="37"/>
      <c s="36"/>
      <c s="38"/>
      <c s="36"/>
      <c s="36"/>
      <c s="36"/>
      <c s="38"/>
      <c s="38"/>
      <c s="38"/>
      <c s="38"/>
      <c s="38"/>
      <c s="38"/>
      <c s="15">
        <f t="shared" si="53"/>
        <v>0</v>
      </c>
      <c s="15">
        <f t="shared" si="54"/>
        <v>0</v>
      </c>
      <c r="AI842" s="83"/>
    </row>
    <row r="843" spans="6:35" ht="12" customHeight="1" hidden="1">
      <c r="F843" s="15">
        <f t="shared" si="56" ref="F843:F906">IFERROR(IF($D$13=1,(IF(G843&gt;=1,(IF(H843&gt;=$D$11,(IF(H843&lt;=$D$12,G843,0)),0)),0)),0),0)</f>
        <v>0</v>
      </c>
      <c s="71">
        <f t="shared" si="55"/>
        <v>0</v>
      </c>
      <c s="72"/>
      <c s="38"/>
      <c s="38"/>
      <c s="38"/>
      <c s="36"/>
      <c s="38"/>
      <c s="38"/>
      <c s="36"/>
      <c s="37"/>
      <c s="36"/>
      <c s="38"/>
      <c s="36"/>
      <c s="36"/>
      <c s="36"/>
      <c s="38"/>
      <c s="38"/>
      <c s="38"/>
      <c s="38"/>
      <c s="38"/>
      <c s="38"/>
      <c s="15">
        <f t="shared" si="57" ref="AB843:AB906">IFERROR(IF(G843&gt;=1,(IF(LEN(R843)&gt;=3,VLOOKUP(R843,$A$1:$B$3,2,0),0)),0),0)</f>
        <v>0</v>
      </c>
      <c s="15">
        <f t="shared" si="58" ref="AC843:AC906">IFERROR(IF(G843&gt;=1,(IF(LEN(S843)&gt;=3,VLOOKUP(S843,$A$5:$B$6,2,0),0)),0),0)</f>
        <v>0</v>
      </c>
      <c r="AI843" s="83"/>
    </row>
    <row r="844" spans="6:35" ht="12" customHeight="1" hidden="1">
      <c r="F844" s="15">
        <f t="shared" si="56"/>
        <v>0</v>
      </c>
      <c s="71">
        <f t="shared" si="59" ref="G844:G907">IFERROR(IF(H844&gt;=2000,(IF(LEN(J844)&gt;=2,(IF(LEN(K844)&gt;=2,G843+1,0)),0)),0),0)</f>
        <v>0</v>
      </c>
      <c s="72"/>
      <c s="38"/>
      <c s="38"/>
      <c s="38"/>
      <c s="36"/>
      <c s="38"/>
      <c s="38"/>
      <c s="36"/>
      <c s="37"/>
      <c s="36"/>
      <c s="38"/>
      <c s="36"/>
      <c s="36"/>
      <c s="36"/>
      <c s="38"/>
      <c s="38"/>
      <c s="38"/>
      <c s="38"/>
      <c s="38"/>
      <c s="38"/>
      <c s="15">
        <f t="shared" si="57"/>
        <v>0</v>
      </c>
      <c s="15">
        <f t="shared" si="58"/>
        <v>0</v>
      </c>
      <c r="AI844" s="83"/>
    </row>
    <row r="845" spans="6:35" ht="12" customHeight="1" hidden="1">
      <c r="F845" s="15">
        <f t="shared" si="56"/>
        <v>0</v>
      </c>
      <c s="71">
        <f t="shared" si="59"/>
        <v>0</v>
      </c>
      <c s="72"/>
      <c s="38"/>
      <c s="38"/>
      <c s="38"/>
      <c s="36"/>
      <c s="38"/>
      <c s="38"/>
      <c s="36"/>
      <c s="37"/>
      <c s="36"/>
      <c s="38"/>
      <c s="36"/>
      <c s="36"/>
      <c s="36"/>
      <c s="38"/>
      <c s="38"/>
      <c s="38"/>
      <c s="38"/>
      <c s="38"/>
      <c s="38"/>
      <c s="15">
        <f t="shared" si="57"/>
        <v>0</v>
      </c>
      <c s="15">
        <f t="shared" si="58"/>
        <v>0</v>
      </c>
      <c r="AI845" s="83"/>
    </row>
    <row r="846" spans="6:35" ht="12" customHeight="1" hidden="1">
      <c r="F846" s="15">
        <f t="shared" si="56"/>
        <v>0</v>
      </c>
      <c s="71">
        <f t="shared" si="59"/>
        <v>0</v>
      </c>
      <c s="72"/>
      <c s="38"/>
      <c s="38"/>
      <c s="38"/>
      <c s="36"/>
      <c s="38"/>
      <c s="38"/>
      <c s="36"/>
      <c s="37"/>
      <c s="36"/>
      <c s="38"/>
      <c s="36"/>
      <c s="36"/>
      <c s="36"/>
      <c s="38"/>
      <c s="38"/>
      <c s="38"/>
      <c s="38"/>
      <c s="38"/>
      <c s="38"/>
      <c s="15">
        <f t="shared" si="57"/>
        <v>0</v>
      </c>
      <c s="15">
        <f t="shared" si="58"/>
        <v>0</v>
      </c>
      <c r="AI846" s="83"/>
    </row>
    <row r="847" spans="6:35" ht="12" customHeight="1" hidden="1">
      <c r="F847" s="15">
        <f t="shared" si="56"/>
        <v>0</v>
      </c>
      <c s="71">
        <f t="shared" si="59"/>
        <v>0</v>
      </c>
      <c s="72"/>
      <c s="38"/>
      <c s="38"/>
      <c s="38"/>
      <c s="36"/>
      <c s="38"/>
      <c s="38"/>
      <c s="36"/>
      <c s="37"/>
      <c s="36"/>
      <c s="38"/>
      <c s="36"/>
      <c s="36"/>
      <c s="36"/>
      <c s="38"/>
      <c s="38"/>
      <c s="38"/>
      <c s="38"/>
      <c s="38"/>
      <c s="38"/>
      <c s="15">
        <f t="shared" si="57"/>
        <v>0</v>
      </c>
      <c s="15">
        <f t="shared" si="58"/>
        <v>0</v>
      </c>
      <c r="AI847" s="83"/>
    </row>
    <row r="848" spans="6:35" ht="12" customHeight="1" hidden="1">
      <c r="F848" s="15">
        <f t="shared" si="56"/>
        <v>0</v>
      </c>
      <c s="71">
        <f t="shared" si="59"/>
        <v>0</v>
      </c>
      <c s="72"/>
      <c s="38"/>
      <c s="38"/>
      <c s="38"/>
      <c s="36"/>
      <c s="38"/>
      <c s="38"/>
      <c s="36"/>
      <c s="37"/>
      <c s="36"/>
      <c s="38"/>
      <c s="36"/>
      <c s="36"/>
      <c s="36"/>
      <c s="38"/>
      <c s="38"/>
      <c s="38"/>
      <c s="38"/>
      <c s="38"/>
      <c s="38"/>
      <c s="15">
        <f t="shared" si="57"/>
        <v>0</v>
      </c>
      <c s="15">
        <f t="shared" si="58"/>
        <v>0</v>
      </c>
      <c r="AI848" s="83"/>
    </row>
    <row r="849" spans="6:35" ht="12" customHeight="1" hidden="1">
      <c r="F849" s="15">
        <f t="shared" si="56"/>
        <v>0</v>
      </c>
      <c s="71">
        <f t="shared" si="59"/>
        <v>0</v>
      </c>
      <c s="72"/>
      <c s="38"/>
      <c s="38"/>
      <c s="38"/>
      <c s="36"/>
      <c s="38"/>
      <c s="38"/>
      <c s="36"/>
      <c s="37"/>
      <c s="36"/>
      <c s="38"/>
      <c s="36"/>
      <c s="36"/>
      <c s="36"/>
      <c s="38"/>
      <c s="38"/>
      <c s="38"/>
      <c s="38"/>
      <c s="38"/>
      <c s="38"/>
      <c s="15">
        <f t="shared" si="57"/>
        <v>0</v>
      </c>
      <c s="15">
        <f t="shared" si="58"/>
        <v>0</v>
      </c>
      <c r="AI849" s="83"/>
    </row>
    <row r="850" spans="6:35" ht="12" customHeight="1" hidden="1">
      <c r="F850" s="15">
        <f t="shared" si="56"/>
        <v>0</v>
      </c>
      <c s="71">
        <f t="shared" si="59"/>
        <v>0</v>
      </c>
      <c s="72"/>
      <c s="38"/>
      <c s="38"/>
      <c s="38"/>
      <c s="36"/>
      <c s="38"/>
      <c s="38"/>
      <c s="36"/>
      <c s="37"/>
      <c s="36"/>
      <c s="38"/>
      <c s="36"/>
      <c s="36"/>
      <c s="36"/>
      <c s="38"/>
      <c s="38"/>
      <c s="38"/>
      <c s="38"/>
      <c s="38"/>
      <c s="38"/>
      <c s="15">
        <f t="shared" si="57"/>
        <v>0</v>
      </c>
      <c s="15">
        <f t="shared" si="58"/>
        <v>0</v>
      </c>
      <c r="AI850" s="83"/>
    </row>
    <row r="851" spans="6:35" ht="12" customHeight="1" hidden="1">
      <c r="F851" s="15">
        <f t="shared" si="56"/>
        <v>0</v>
      </c>
      <c s="71">
        <f t="shared" si="59"/>
        <v>0</v>
      </c>
      <c s="72"/>
      <c s="38"/>
      <c s="38"/>
      <c s="38"/>
      <c s="36"/>
      <c s="38"/>
      <c s="38"/>
      <c s="36"/>
      <c s="37"/>
      <c s="36"/>
      <c s="38"/>
      <c s="36"/>
      <c s="36"/>
      <c s="36"/>
      <c s="38"/>
      <c s="38"/>
      <c s="38"/>
      <c s="38"/>
      <c s="38"/>
      <c s="38"/>
      <c s="15">
        <f t="shared" si="57"/>
        <v>0</v>
      </c>
      <c s="15">
        <f t="shared" si="58"/>
        <v>0</v>
      </c>
      <c r="AI851" s="83"/>
    </row>
    <row r="852" spans="6:35" ht="12" customHeight="1" hidden="1">
      <c r="F852" s="15">
        <f t="shared" si="56"/>
        <v>0</v>
      </c>
      <c s="71">
        <f t="shared" si="59"/>
        <v>0</v>
      </c>
      <c s="72"/>
      <c s="38"/>
      <c s="38"/>
      <c s="38"/>
      <c s="36"/>
      <c s="38"/>
      <c s="38"/>
      <c s="36"/>
      <c s="37"/>
      <c s="36"/>
      <c s="38"/>
      <c s="36"/>
      <c s="36"/>
      <c s="36"/>
      <c s="38"/>
      <c s="38"/>
      <c s="38"/>
      <c s="38"/>
      <c s="38"/>
      <c s="38"/>
      <c s="15">
        <f t="shared" si="57"/>
        <v>0</v>
      </c>
      <c s="15">
        <f t="shared" si="58"/>
        <v>0</v>
      </c>
      <c r="AI852" s="83"/>
    </row>
    <row r="853" spans="6:35" ht="12" customHeight="1" hidden="1">
      <c r="F853" s="15">
        <f t="shared" si="56"/>
        <v>0</v>
      </c>
      <c s="71">
        <f t="shared" si="59"/>
        <v>0</v>
      </c>
      <c s="72"/>
      <c s="38"/>
      <c s="38"/>
      <c s="38"/>
      <c s="36"/>
      <c s="38"/>
      <c s="38"/>
      <c s="36"/>
      <c s="37"/>
      <c s="36"/>
      <c s="38"/>
      <c s="36"/>
      <c s="36"/>
      <c s="36"/>
      <c s="38"/>
      <c s="38"/>
      <c s="38"/>
      <c s="38"/>
      <c s="38"/>
      <c s="38"/>
      <c s="15">
        <f t="shared" si="57"/>
        <v>0</v>
      </c>
      <c s="15">
        <f t="shared" si="58"/>
        <v>0</v>
      </c>
      <c r="AI853" s="83"/>
    </row>
    <row r="854" spans="6:35" ht="12" customHeight="1" hidden="1">
      <c r="F854" s="15">
        <f t="shared" si="56"/>
        <v>0</v>
      </c>
      <c s="71">
        <f t="shared" si="59"/>
        <v>0</v>
      </c>
      <c s="72"/>
      <c s="38"/>
      <c s="38"/>
      <c s="38"/>
      <c s="36"/>
      <c s="38"/>
      <c s="38"/>
      <c s="36"/>
      <c s="37"/>
      <c s="36"/>
      <c s="38"/>
      <c s="36"/>
      <c s="36"/>
      <c s="36"/>
      <c s="38"/>
      <c s="38"/>
      <c s="38"/>
      <c s="38"/>
      <c s="38"/>
      <c s="38"/>
      <c s="15">
        <f t="shared" si="57"/>
        <v>0</v>
      </c>
      <c s="15">
        <f t="shared" si="58"/>
        <v>0</v>
      </c>
      <c r="AI854" s="83"/>
    </row>
    <row r="855" spans="6:35" ht="12" customHeight="1" hidden="1">
      <c r="F855" s="15">
        <f t="shared" si="56"/>
        <v>0</v>
      </c>
      <c s="71">
        <f t="shared" si="59"/>
        <v>0</v>
      </c>
      <c s="72"/>
      <c s="38"/>
      <c s="38"/>
      <c s="38"/>
      <c s="36"/>
      <c s="38"/>
      <c s="38"/>
      <c s="36"/>
      <c s="37"/>
      <c s="36"/>
      <c s="38"/>
      <c s="36"/>
      <c s="36"/>
      <c s="36"/>
      <c s="38"/>
      <c s="38"/>
      <c s="38"/>
      <c s="38"/>
      <c s="38"/>
      <c s="38"/>
      <c s="15">
        <f t="shared" si="57"/>
        <v>0</v>
      </c>
      <c s="15">
        <f t="shared" si="58"/>
        <v>0</v>
      </c>
      <c r="AI855" s="83"/>
    </row>
    <row r="856" spans="6:35" ht="12" customHeight="1" hidden="1">
      <c r="F856" s="15">
        <f t="shared" si="56"/>
        <v>0</v>
      </c>
      <c s="71">
        <f t="shared" si="59"/>
        <v>0</v>
      </c>
      <c s="72"/>
      <c s="38"/>
      <c s="38"/>
      <c s="38"/>
      <c s="36"/>
      <c s="38"/>
      <c s="38"/>
      <c s="36"/>
      <c s="37"/>
      <c s="36"/>
      <c s="38"/>
      <c s="36"/>
      <c s="36"/>
      <c s="36"/>
      <c s="38"/>
      <c s="38"/>
      <c s="38"/>
      <c s="38"/>
      <c s="38"/>
      <c s="38"/>
      <c s="15">
        <f t="shared" si="57"/>
        <v>0</v>
      </c>
      <c s="15">
        <f t="shared" si="58"/>
        <v>0</v>
      </c>
      <c r="AI856" s="83"/>
    </row>
    <row r="857" spans="6:35" ht="12" customHeight="1" hidden="1">
      <c r="F857" s="15">
        <f t="shared" si="56"/>
        <v>0</v>
      </c>
      <c s="71">
        <f t="shared" si="59"/>
        <v>0</v>
      </c>
      <c s="72"/>
      <c s="38"/>
      <c s="38"/>
      <c s="38"/>
      <c s="36"/>
      <c s="38"/>
      <c s="38"/>
      <c s="36"/>
      <c s="37"/>
      <c s="36"/>
      <c s="38"/>
      <c s="36"/>
      <c s="36"/>
      <c s="36"/>
      <c s="38"/>
      <c s="38"/>
      <c s="38"/>
      <c s="38"/>
      <c s="38"/>
      <c s="38"/>
      <c s="15">
        <f t="shared" si="57"/>
        <v>0</v>
      </c>
      <c s="15">
        <f t="shared" si="58"/>
        <v>0</v>
      </c>
      <c r="AI857" s="83"/>
    </row>
    <row r="858" spans="6:35" ht="12" customHeight="1" hidden="1">
      <c r="F858" s="15">
        <f t="shared" si="56"/>
        <v>0</v>
      </c>
      <c s="71">
        <f t="shared" si="59"/>
        <v>0</v>
      </c>
      <c s="72"/>
      <c s="38"/>
      <c s="38"/>
      <c s="38"/>
      <c s="36"/>
      <c s="38"/>
      <c s="38"/>
      <c s="36"/>
      <c s="37"/>
      <c s="36"/>
      <c s="38"/>
      <c s="36"/>
      <c s="36"/>
      <c s="36"/>
      <c s="38"/>
      <c s="38"/>
      <c s="38"/>
      <c s="38"/>
      <c s="38"/>
      <c s="38"/>
      <c s="15">
        <f t="shared" si="57"/>
        <v>0</v>
      </c>
      <c s="15">
        <f t="shared" si="58"/>
        <v>0</v>
      </c>
      <c r="AI858" s="83"/>
    </row>
    <row r="859" spans="6:35" ht="12" customHeight="1" hidden="1">
      <c r="F859" s="15">
        <f t="shared" si="56"/>
        <v>0</v>
      </c>
      <c s="71">
        <f t="shared" si="59"/>
        <v>0</v>
      </c>
      <c s="72"/>
      <c s="38"/>
      <c s="38"/>
      <c s="38"/>
      <c s="36"/>
      <c s="38"/>
      <c s="38"/>
      <c s="36"/>
      <c s="37"/>
      <c s="36"/>
      <c s="38"/>
      <c s="36"/>
      <c s="36"/>
      <c s="36"/>
      <c s="38"/>
      <c s="38"/>
      <c s="38"/>
      <c s="38"/>
      <c s="38"/>
      <c s="38"/>
      <c s="15">
        <f t="shared" si="57"/>
        <v>0</v>
      </c>
      <c s="15">
        <f t="shared" si="58"/>
        <v>0</v>
      </c>
      <c r="AI859" s="83"/>
    </row>
    <row r="860" spans="6:35" ht="12" customHeight="1" hidden="1">
      <c r="F860" s="15">
        <f t="shared" si="56"/>
        <v>0</v>
      </c>
      <c s="71">
        <f t="shared" si="59"/>
        <v>0</v>
      </c>
      <c s="72"/>
      <c s="38"/>
      <c s="38"/>
      <c s="38"/>
      <c s="36"/>
      <c s="38"/>
      <c s="38"/>
      <c s="36"/>
      <c s="37"/>
      <c s="36"/>
      <c s="38"/>
      <c s="36"/>
      <c s="36"/>
      <c s="36"/>
      <c s="38"/>
      <c s="38"/>
      <c s="38"/>
      <c s="38"/>
      <c s="38"/>
      <c s="38"/>
      <c s="15">
        <f t="shared" si="57"/>
        <v>0</v>
      </c>
      <c s="15">
        <f t="shared" si="58"/>
        <v>0</v>
      </c>
      <c r="AI860" s="83"/>
    </row>
    <row r="861" spans="6:35" ht="12" customHeight="1" hidden="1">
      <c r="F861" s="15">
        <f t="shared" si="56"/>
        <v>0</v>
      </c>
      <c s="71">
        <f t="shared" si="59"/>
        <v>0</v>
      </c>
      <c s="72"/>
      <c s="38"/>
      <c s="38"/>
      <c s="38"/>
      <c s="36"/>
      <c s="38"/>
      <c s="38"/>
      <c s="36"/>
      <c s="37"/>
      <c s="36"/>
      <c s="38"/>
      <c s="36"/>
      <c s="36"/>
      <c s="36"/>
      <c s="38"/>
      <c s="38"/>
      <c s="38"/>
      <c s="38"/>
      <c s="38"/>
      <c s="38"/>
      <c s="15">
        <f t="shared" si="57"/>
        <v>0</v>
      </c>
      <c s="15">
        <f t="shared" si="58"/>
        <v>0</v>
      </c>
      <c r="AI861" s="83"/>
    </row>
    <row r="862" spans="6:35" ht="12" customHeight="1" hidden="1">
      <c r="F862" s="15">
        <f t="shared" si="56"/>
        <v>0</v>
      </c>
      <c s="71">
        <f t="shared" si="59"/>
        <v>0</v>
      </c>
      <c s="72"/>
      <c s="38"/>
      <c s="38"/>
      <c s="38"/>
      <c s="36"/>
      <c s="38"/>
      <c s="38"/>
      <c s="36"/>
      <c s="37"/>
      <c s="36"/>
      <c s="38"/>
      <c s="36"/>
      <c s="36"/>
      <c s="36"/>
      <c s="38"/>
      <c s="38"/>
      <c s="38"/>
      <c s="38"/>
      <c s="38"/>
      <c s="38"/>
      <c s="15">
        <f t="shared" si="57"/>
        <v>0</v>
      </c>
      <c s="15">
        <f t="shared" si="58"/>
        <v>0</v>
      </c>
      <c r="AI862" s="83"/>
    </row>
    <row r="863" spans="6:35" ht="12" customHeight="1" hidden="1">
      <c r="F863" s="15">
        <f t="shared" si="56"/>
        <v>0</v>
      </c>
      <c s="71">
        <f t="shared" si="59"/>
        <v>0</v>
      </c>
      <c s="72"/>
      <c s="38"/>
      <c s="38"/>
      <c s="38"/>
      <c s="36"/>
      <c s="38"/>
      <c s="38"/>
      <c s="36"/>
      <c s="37"/>
      <c s="36"/>
      <c s="38"/>
      <c s="36"/>
      <c s="36"/>
      <c s="36"/>
      <c s="38"/>
      <c s="38"/>
      <c s="38"/>
      <c s="38"/>
      <c s="38"/>
      <c s="38"/>
      <c s="15">
        <f t="shared" si="57"/>
        <v>0</v>
      </c>
      <c s="15">
        <f t="shared" si="58"/>
        <v>0</v>
      </c>
      <c r="AI863" s="83"/>
    </row>
    <row r="864" spans="6:35" ht="12" customHeight="1" hidden="1">
      <c r="F864" s="15">
        <f t="shared" si="56"/>
        <v>0</v>
      </c>
      <c s="71">
        <f t="shared" si="59"/>
        <v>0</v>
      </c>
      <c s="72"/>
      <c s="38"/>
      <c s="38"/>
      <c s="38"/>
      <c s="36"/>
      <c s="38"/>
      <c s="38"/>
      <c s="36"/>
      <c s="37"/>
      <c s="36"/>
      <c s="38"/>
      <c s="36"/>
      <c s="36"/>
      <c s="36"/>
      <c s="38"/>
      <c s="38"/>
      <c s="38"/>
      <c s="38"/>
      <c s="38"/>
      <c s="38"/>
      <c s="15">
        <f t="shared" si="57"/>
        <v>0</v>
      </c>
      <c s="15">
        <f t="shared" si="58"/>
        <v>0</v>
      </c>
      <c r="AI864" s="83"/>
    </row>
    <row r="865" spans="6:35" ht="12" customHeight="1" hidden="1">
      <c r="F865" s="15">
        <f t="shared" si="56"/>
        <v>0</v>
      </c>
      <c s="71">
        <f t="shared" si="59"/>
        <v>0</v>
      </c>
      <c s="72"/>
      <c s="38"/>
      <c s="38"/>
      <c s="38"/>
      <c s="36"/>
      <c s="38"/>
      <c s="38"/>
      <c s="36"/>
      <c s="37"/>
      <c s="36"/>
      <c s="38"/>
      <c s="36"/>
      <c s="36"/>
      <c s="36"/>
      <c s="38"/>
      <c s="38"/>
      <c s="38"/>
      <c s="38"/>
      <c s="38"/>
      <c s="38"/>
      <c s="15">
        <f t="shared" si="57"/>
        <v>0</v>
      </c>
      <c s="15">
        <f t="shared" si="58"/>
        <v>0</v>
      </c>
      <c r="AI865" s="83"/>
    </row>
    <row r="866" spans="6:35" ht="12" customHeight="1" hidden="1">
      <c r="F866" s="15">
        <f t="shared" si="56"/>
        <v>0</v>
      </c>
      <c s="71">
        <f t="shared" si="59"/>
        <v>0</v>
      </c>
      <c s="72"/>
      <c s="38"/>
      <c s="38"/>
      <c s="38"/>
      <c s="36"/>
      <c s="38"/>
      <c s="38"/>
      <c s="36"/>
      <c s="37"/>
      <c s="36"/>
      <c s="38"/>
      <c s="36"/>
      <c s="36"/>
      <c s="36"/>
      <c s="38"/>
      <c s="38"/>
      <c s="38"/>
      <c s="38"/>
      <c s="38"/>
      <c s="38"/>
      <c s="15">
        <f t="shared" si="57"/>
        <v>0</v>
      </c>
      <c s="15">
        <f t="shared" si="58"/>
        <v>0</v>
      </c>
      <c r="AI866" s="83"/>
    </row>
    <row r="867" spans="6:35" ht="12" customHeight="1" hidden="1">
      <c r="F867" s="15">
        <f t="shared" si="56"/>
        <v>0</v>
      </c>
      <c s="71">
        <f t="shared" si="59"/>
        <v>0</v>
      </c>
      <c s="72"/>
      <c s="38"/>
      <c s="38"/>
      <c s="38"/>
      <c s="36"/>
      <c s="38"/>
      <c s="38"/>
      <c s="36"/>
      <c s="37"/>
      <c s="36"/>
      <c s="38"/>
      <c s="36"/>
      <c s="36"/>
      <c s="36"/>
      <c s="38"/>
      <c s="38"/>
      <c s="38"/>
      <c s="38"/>
      <c s="38"/>
      <c s="38"/>
      <c s="15">
        <f t="shared" si="57"/>
        <v>0</v>
      </c>
      <c s="15">
        <f t="shared" si="58"/>
        <v>0</v>
      </c>
      <c r="AI867" s="83"/>
    </row>
    <row r="868" spans="6:35" ht="12" customHeight="1" hidden="1">
      <c r="F868" s="15">
        <f t="shared" si="56"/>
        <v>0</v>
      </c>
      <c s="71">
        <f t="shared" si="59"/>
        <v>0</v>
      </c>
      <c s="72"/>
      <c s="38"/>
      <c s="38"/>
      <c s="38"/>
      <c s="36"/>
      <c s="38"/>
      <c s="38"/>
      <c s="36"/>
      <c s="37"/>
      <c s="36"/>
      <c s="38"/>
      <c s="36"/>
      <c s="36"/>
      <c s="36"/>
      <c s="38"/>
      <c s="38"/>
      <c s="38"/>
      <c s="38"/>
      <c s="38"/>
      <c s="38"/>
      <c s="15">
        <f t="shared" si="57"/>
        <v>0</v>
      </c>
      <c s="15">
        <f t="shared" si="58"/>
        <v>0</v>
      </c>
      <c r="AI868" s="83"/>
    </row>
    <row r="869" spans="6:35" ht="12" customHeight="1" hidden="1">
      <c r="F869" s="15">
        <f t="shared" si="56"/>
        <v>0</v>
      </c>
      <c s="71">
        <f t="shared" si="59"/>
        <v>0</v>
      </c>
      <c s="72"/>
      <c s="38"/>
      <c s="38"/>
      <c s="38"/>
      <c s="36"/>
      <c s="38"/>
      <c s="38"/>
      <c s="36"/>
      <c s="37"/>
      <c s="36"/>
      <c s="38"/>
      <c s="36"/>
      <c s="36"/>
      <c s="36"/>
      <c s="38"/>
      <c s="38"/>
      <c s="38"/>
      <c s="38"/>
      <c s="38"/>
      <c s="38"/>
      <c s="15">
        <f t="shared" si="57"/>
        <v>0</v>
      </c>
      <c s="15">
        <f t="shared" si="58"/>
        <v>0</v>
      </c>
      <c r="AI869" s="83"/>
    </row>
    <row r="870" spans="6:35" ht="12" customHeight="1" hidden="1">
      <c r="F870" s="15">
        <f t="shared" si="56"/>
        <v>0</v>
      </c>
      <c s="71">
        <f t="shared" si="59"/>
        <v>0</v>
      </c>
      <c s="72"/>
      <c s="38"/>
      <c s="38"/>
      <c s="38"/>
      <c s="36"/>
      <c s="38"/>
      <c s="38"/>
      <c s="36"/>
      <c s="37"/>
      <c s="36"/>
      <c s="38"/>
      <c s="36"/>
      <c s="36"/>
      <c s="36"/>
      <c s="38"/>
      <c s="38"/>
      <c s="38"/>
      <c s="38"/>
      <c s="38"/>
      <c s="38"/>
      <c s="15">
        <f t="shared" si="57"/>
        <v>0</v>
      </c>
      <c s="15">
        <f t="shared" si="58"/>
        <v>0</v>
      </c>
      <c r="AI870" s="83"/>
    </row>
    <row r="871" spans="6:35" ht="12" customHeight="1" hidden="1">
      <c r="F871" s="15">
        <f t="shared" si="56"/>
        <v>0</v>
      </c>
      <c s="71">
        <f t="shared" si="59"/>
        <v>0</v>
      </c>
      <c s="72"/>
      <c s="38"/>
      <c s="38"/>
      <c s="38"/>
      <c s="36"/>
      <c s="38"/>
      <c s="38"/>
      <c s="36"/>
      <c s="37"/>
      <c s="36"/>
      <c s="38"/>
      <c s="36"/>
      <c s="36"/>
      <c s="36"/>
      <c s="38"/>
      <c s="38"/>
      <c s="38"/>
      <c s="38"/>
      <c s="38"/>
      <c s="38"/>
      <c s="15">
        <f t="shared" si="57"/>
        <v>0</v>
      </c>
      <c s="15">
        <f t="shared" si="58"/>
        <v>0</v>
      </c>
      <c r="AI871" s="83"/>
    </row>
    <row r="872" spans="6:35" ht="12" customHeight="1" hidden="1">
      <c r="F872" s="15">
        <f t="shared" si="56"/>
        <v>0</v>
      </c>
      <c s="71">
        <f t="shared" si="59"/>
        <v>0</v>
      </c>
      <c s="72"/>
      <c s="38"/>
      <c s="38"/>
      <c s="38"/>
      <c s="36"/>
      <c s="38"/>
      <c s="38"/>
      <c s="36"/>
      <c s="37"/>
      <c s="36"/>
      <c s="38"/>
      <c s="36"/>
      <c s="36"/>
      <c s="36"/>
      <c s="38"/>
      <c s="38"/>
      <c s="38"/>
      <c s="38"/>
      <c s="38"/>
      <c s="38"/>
      <c s="15">
        <f t="shared" si="57"/>
        <v>0</v>
      </c>
      <c s="15">
        <f t="shared" si="58"/>
        <v>0</v>
      </c>
      <c r="AI872" s="83"/>
    </row>
    <row r="873" spans="6:35" ht="12" customHeight="1" hidden="1">
      <c r="F873" s="15">
        <f t="shared" si="56"/>
        <v>0</v>
      </c>
      <c s="71">
        <f t="shared" si="59"/>
        <v>0</v>
      </c>
      <c s="72"/>
      <c s="38"/>
      <c s="38"/>
      <c s="38"/>
      <c s="36"/>
      <c s="38"/>
      <c s="38"/>
      <c s="36"/>
      <c s="37"/>
      <c s="36"/>
      <c s="38"/>
      <c s="36"/>
      <c s="36"/>
      <c s="36"/>
      <c s="38"/>
      <c s="38"/>
      <c s="38"/>
      <c s="38"/>
      <c s="38"/>
      <c s="38"/>
      <c s="15">
        <f t="shared" si="57"/>
        <v>0</v>
      </c>
      <c s="15">
        <f t="shared" si="58"/>
        <v>0</v>
      </c>
      <c r="AI873" s="83"/>
    </row>
    <row r="874" spans="6:35" ht="12" customHeight="1" hidden="1">
      <c r="F874" s="15">
        <f t="shared" si="56"/>
        <v>0</v>
      </c>
      <c s="71">
        <f t="shared" si="59"/>
        <v>0</v>
      </c>
      <c s="72"/>
      <c s="38"/>
      <c s="38"/>
      <c s="38"/>
      <c s="36"/>
      <c s="38"/>
      <c s="38"/>
      <c s="36"/>
      <c s="37"/>
      <c s="36"/>
      <c s="38"/>
      <c s="36"/>
      <c s="36"/>
      <c s="36"/>
      <c s="38"/>
      <c s="38"/>
      <c s="38"/>
      <c s="38"/>
      <c s="38"/>
      <c s="38"/>
      <c s="15">
        <f t="shared" si="57"/>
        <v>0</v>
      </c>
      <c s="15">
        <f t="shared" si="58"/>
        <v>0</v>
      </c>
      <c r="AI874" s="83"/>
    </row>
    <row r="875" spans="6:35" ht="12" customHeight="1" hidden="1">
      <c r="F875" s="15">
        <f t="shared" si="56"/>
        <v>0</v>
      </c>
      <c s="71">
        <f t="shared" si="59"/>
        <v>0</v>
      </c>
      <c s="72"/>
      <c s="38"/>
      <c s="38"/>
      <c s="38"/>
      <c s="36"/>
      <c s="38"/>
      <c s="38"/>
      <c s="36"/>
      <c s="37"/>
      <c s="36"/>
      <c s="38"/>
      <c s="36"/>
      <c s="36"/>
      <c s="36"/>
      <c s="38"/>
      <c s="38"/>
      <c s="38"/>
      <c s="38"/>
      <c s="38"/>
      <c s="38"/>
      <c s="15">
        <f t="shared" si="57"/>
        <v>0</v>
      </c>
      <c s="15">
        <f t="shared" si="58"/>
        <v>0</v>
      </c>
      <c r="AI875" s="83"/>
    </row>
    <row r="876" spans="6:35" ht="12" customHeight="1" hidden="1">
      <c r="F876" s="15">
        <f t="shared" si="56"/>
        <v>0</v>
      </c>
      <c s="71">
        <f t="shared" si="59"/>
        <v>0</v>
      </c>
      <c s="72"/>
      <c s="38"/>
      <c s="38"/>
      <c s="38"/>
      <c s="36"/>
      <c s="38"/>
      <c s="38"/>
      <c s="36"/>
      <c s="37"/>
      <c s="36"/>
      <c s="38"/>
      <c s="36"/>
      <c s="36"/>
      <c s="36"/>
      <c s="38"/>
      <c s="38"/>
      <c s="38"/>
      <c s="38"/>
      <c s="38"/>
      <c s="38"/>
      <c s="15">
        <f t="shared" si="57"/>
        <v>0</v>
      </c>
      <c s="15">
        <f t="shared" si="58"/>
        <v>0</v>
      </c>
      <c r="AI876" s="83"/>
    </row>
    <row r="877" spans="6:35" ht="12" customHeight="1" hidden="1">
      <c r="F877" s="15">
        <f t="shared" si="56"/>
        <v>0</v>
      </c>
      <c s="71">
        <f t="shared" si="59"/>
        <v>0</v>
      </c>
      <c s="72"/>
      <c s="38"/>
      <c s="38"/>
      <c s="38"/>
      <c s="36"/>
      <c s="38"/>
      <c s="38"/>
      <c s="36"/>
      <c s="37"/>
      <c s="36"/>
      <c s="38"/>
      <c s="36"/>
      <c s="36"/>
      <c s="36"/>
      <c s="38"/>
      <c s="38"/>
      <c s="38"/>
      <c s="38"/>
      <c s="38"/>
      <c s="38"/>
      <c s="15">
        <f t="shared" si="57"/>
        <v>0</v>
      </c>
      <c s="15">
        <f t="shared" si="58"/>
        <v>0</v>
      </c>
      <c r="AI877" s="83"/>
    </row>
    <row r="878" spans="6:35" ht="12" customHeight="1" hidden="1">
      <c r="F878" s="15">
        <f t="shared" si="56"/>
        <v>0</v>
      </c>
      <c s="71">
        <f t="shared" si="59"/>
        <v>0</v>
      </c>
      <c s="72"/>
      <c s="38"/>
      <c s="38"/>
      <c s="38"/>
      <c s="36"/>
      <c s="38"/>
      <c s="38"/>
      <c s="36"/>
      <c s="37"/>
      <c s="36"/>
      <c s="38"/>
      <c s="36"/>
      <c s="36"/>
      <c s="36"/>
      <c s="38"/>
      <c s="38"/>
      <c s="38"/>
      <c s="38"/>
      <c s="38"/>
      <c s="38"/>
      <c s="15">
        <f t="shared" si="57"/>
        <v>0</v>
      </c>
      <c s="15">
        <f t="shared" si="58"/>
        <v>0</v>
      </c>
      <c r="AI878" s="83"/>
    </row>
    <row r="879" spans="6:35" ht="12" customHeight="1" hidden="1">
      <c r="F879" s="15">
        <f t="shared" si="56"/>
        <v>0</v>
      </c>
      <c s="71">
        <f t="shared" si="59"/>
        <v>0</v>
      </c>
      <c s="72"/>
      <c s="38"/>
      <c s="38"/>
      <c s="38"/>
      <c s="36"/>
      <c s="38"/>
      <c s="38"/>
      <c s="36"/>
      <c s="37"/>
      <c s="36"/>
      <c s="38"/>
      <c s="36"/>
      <c s="36"/>
      <c s="36"/>
      <c s="38"/>
      <c s="38"/>
      <c s="38"/>
      <c s="38"/>
      <c s="38"/>
      <c s="38"/>
      <c s="15">
        <f t="shared" si="57"/>
        <v>0</v>
      </c>
      <c s="15">
        <f t="shared" si="58"/>
        <v>0</v>
      </c>
      <c r="AI879" s="83"/>
    </row>
    <row r="880" spans="6:35" ht="12" customHeight="1" hidden="1">
      <c r="F880" s="15">
        <f t="shared" si="56"/>
        <v>0</v>
      </c>
      <c s="71">
        <f t="shared" si="59"/>
        <v>0</v>
      </c>
      <c s="72"/>
      <c s="38"/>
      <c s="38"/>
      <c s="38"/>
      <c s="36"/>
      <c s="38"/>
      <c s="38"/>
      <c s="36"/>
      <c s="37"/>
      <c s="36"/>
      <c s="38"/>
      <c s="36"/>
      <c s="36"/>
      <c s="36"/>
      <c s="38"/>
      <c s="38"/>
      <c s="38"/>
      <c s="38"/>
      <c s="38"/>
      <c s="38"/>
      <c s="15">
        <f t="shared" si="57"/>
        <v>0</v>
      </c>
      <c s="15">
        <f t="shared" si="58"/>
        <v>0</v>
      </c>
      <c r="AI880" s="83"/>
    </row>
    <row r="881" spans="6:35" ht="12" customHeight="1" hidden="1">
      <c r="F881" s="15">
        <f t="shared" si="56"/>
        <v>0</v>
      </c>
      <c s="71">
        <f t="shared" si="59"/>
        <v>0</v>
      </c>
      <c s="72"/>
      <c s="38"/>
      <c s="38"/>
      <c s="38"/>
      <c s="36"/>
      <c s="38"/>
      <c s="38"/>
      <c s="36"/>
      <c s="37"/>
      <c s="36"/>
      <c s="38"/>
      <c s="36"/>
      <c s="36"/>
      <c s="36"/>
      <c s="38"/>
      <c s="38"/>
      <c s="38"/>
      <c s="38"/>
      <c s="38"/>
      <c s="38"/>
      <c s="15">
        <f t="shared" si="57"/>
        <v>0</v>
      </c>
      <c s="15">
        <f t="shared" si="58"/>
        <v>0</v>
      </c>
      <c r="AI881" s="83"/>
    </row>
    <row r="882" spans="6:35" ht="12" customHeight="1" hidden="1">
      <c r="F882" s="15">
        <f t="shared" si="56"/>
        <v>0</v>
      </c>
      <c s="71">
        <f t="shared" si="59"/>
        <v>0</v>
      </c>
      <c s="72"/>
      <c s="38"/>
      <c s="38"/>
      <c s="38"/>
      <c s="36"/>
      <c s="38"/>
      <c s="38"/>
      <c s="36"/>
      <c s="37"/>
      <c s="36"/>
      <c s="38"/>
      <c s="36"/>
      <c s="36"/>
      <c s="36"/>
      <c s="38"/>
      <c s="38"/>
      <c s="38"/>
      <c s="38"/>
      <c s="38"/>
      <c s="38"/>
      <c s="15">
        <f t="shared" si="57"/>
        <v>0</v>
      </c>
      <c s="15">
        <f t="shared" si="58"/>
        <v>0</v>
      </c>
      <c r="AI882" s="83"/>
    </row>
    <row r="883" spans="6:35" ht="12" customHeight="1" hidden="1">
      <c r="F883" s="15">
        <f t="shared" si="56"/>
        <v>0</v>
      </c>
      <c s="71">
        <f t="shared" si="59"/>
        <v>0</v>
      </c>
      <c s="72"/>
      <c s="38"/>
      <c s="38"/>
      <c s="38"/>
      <c s="36"/>
      <c s="38"/>
      <c s="38"/>
      <c s="36"/>
      <c s="37"/>
      <c s="36"/>
      <c s="38"/>
      <c s="36"/>
      <c s="36"/>
      <c s="36"/>
      <c s="38"/>
      <c s="38"/>
      <c s="38"/>
      <c s="38"/>
      <c s="38"/>
      <c s="38"/>
      <c s="15">
        <f t="shared" si="57"/>
        <v>0</v>
      </c>
      <c s="15">
        <f t="shared" si="58"/>
        <v>0</v>
      </c>
      <c r="AI883" s="83"/>
    </row>
    <row r="884" spans="6:35" ht="12" customHeight="1" hidden="1">
      <c r="F884" s="15">
        <f t="shared" si="56"/>
        <v>0</v>
      </c>
      <c s="71">
        <f t="shared" si="59"/>
        <v>0</v>
      </c>
      <c s="72"/>
      <c s="38"/>
      <c s="38"/>
      <c s="38"/>
      <c s="36"/>
      <c s="38"/>
      <c s="38"/>
      <c s="36"/>
      <c s="37"/>
      <c s="36"/>
      <c s="38"/>
      <c s="36"/>
      <c s="36"/>
      <c s="36"/>
      <c s="38"/>
      <c s="38"/>
      <c s="38"/>
      <c s="38"/>
      <c s="38"/>
      <c s="38"/>
      <c s="15">
        <f t="shared" si="57"/>
        <v>0</v>
      </c>
      <c s="15">
        <f t="shared" si="58"/>
        <v>0</v>
      </c>
      <c r="AI884" s="83"/>
    </row>
    <row r="885" spans="6:35" ht="12" customHeight="1" hidden="1">
      <c r="F885" s="15">
        <f t="shared" si="56"/>
        <v>0</v>
      </c>
      <c s="71">
        <f t="shared" si="59"/>
        <v>0</v>
      </c>
      <c s="72"/>
      <c s="38"/>
      <c s="38"/>
      <c s="38"/>
      <c s="36"/>
      <c s="38"/>
      <c s="38"/>
      <c s="36"/>
      <c s="37"/>
      <c s="36"/>
      <c s="38"/>
      <c s="36"/>
      <c s="36"/>
      <c s="36"/>
      <c s="38"/>
      <c s="38"/>
      <c s="38"/>
      <c s="38"/>
      <c s="38"/>
      <c s="38"/>
      <c s="15">
        <f t="shared" si="57"/>
        <v>0</v>
      </c>
      <c s="15">
        <f t="shared" si="58"/>
        <v>0</v>
      </c>
      <c r="AI885" s="83"/>
    </row>
    <row r="886" spans="6:35" ht="12" customHeight="1" hidden="1">
      <c r="F886" s="15">
        <f t="shared" si="56"/>
        <v>0</v>
      </c>
      <c s="71">
        <f t="shared" si="59"/>
        <v>0</v>
      </c>
      <c s="72"/>
      <c s="38"/>
      <c s="38"/>
      <c s="38"/>
      <c s="36"/>
      <c s="38"/>
      <c s="38"/>
      <c s="36"/>
      <c s="37"/>
      <c s="36"/>
      <c s="38"/>
      <c s="36"/>
      <c s="36"/>
      <c s="36"/>
      <c s="38"/>
      <c s="38"/>
      <c s="38"/>
      <c s="38"/>
      <c s="38"/>
      <c s="38"/>
      <c s="15">
        <f t="shared" si="57"/>
        <v>0</v>
      </c>
      <c s="15">
        <f t="shared" si="58"/>
        <v>0</v>
      </c>
      <c r="AI886" s="83"/>
    </row>
    <row r="887" spans="6:35" ht="12" customHeight="1" hidden="1">
      <c r="F887" s="15">
        <f t="shared" si="56"/>
        <v>0</v>
      </c>
      <c s="71">
        <f t="shared" si="59"/>
        <v>0</v>
      </c>
      <c s="72"/>
      <c s="38"/>
      <c s="38"/>
      <c s="38"/>
      <c s="36"/>
      <c s="38"/>
      <c s="38"/>
      <c s="36"/>
      <c s="37"/>
      <c s="36"/>
      <c s="38"/>
      <c s="36"/>
      <c s="36"/>
      <c s="36"/>
      <c s="38"/>
      <c s="38"/>
      <c s="38"/>
      <c s="38"/>
      <c s="38"/>
      <c s="38"/>
      <c s="15">
        <f t="shared" si="57"/>
        <v>0</v>
      </c>
      <c s="15">
        <f t="shared" si="58"/>
        <v>0</v>
      </c>
      <c r="AI887" s="83"/>
    </row>
    <row r="888" spans="6:35" ht="12" customHeight="1" hidden="1">
      <c r="F888" s="15">
        <f t="shared" si="56"/>
        <v>0</v>
      </c>
      <c s="71">
        <f t="shared" si="59"/>
        <v>0</v>
      </c>
      <c s="72"/>
      <c s="38"/>
      <c s="38"/>
      <c s="38"/>
      <c s="36"/>
      <c s="38"/>
      <c s="38"/>
      <c s="36"/>
      <c s="37"/>
      <c s="36"/>
      <c s="38"/>
      <c s="36"/>
      <c s="36"/>
      <c s="36"/>
      <c s="38"/>
      <c s="38"/>
      <c s="38"/>
      <c s="38"/>
      <c s="38"/>
      <c s="38"/>
      <c s="15">
        <f t="shared" si="57"/>
        <v>0</v>
      </c>
      <c s="15">
        <f t="shared" si="58"/>
        <v>0</v>
      </c>
      <c r="AI888" s="83"/>
    </row>
    <row r="889" spans="6:35" ht="12" customHeight="1" hidden="1">
      <c r="F889" s="15">
        <f t="shared" si="56"/>
        <v>0</v>
      </c>
      <c s="71">
        <f t="shared" si="59"/>
        <v>0</v>
      </c>
      <c s="72"/>
      <c s="38"/>
      <c s="38"/>
      <c s="38"/>
      <c s="36"/>
      <c s="38"/>
      <c s="38"/>
      <c s="36"/>
      <c s="37"/>
      <c s="36"/>
      <c s="38"/>
      <c s="36"/>
      <c s="36"/>
      <c s="36"/>
      <c s="38"/>
      <c s="38"/>
      <c s="38"/>
      <c s="38"/>
      <c s="38"/>
      <c s="38"/>
      <c s="15">
        <f t="shared" si="57"/>
        <v>0</v>
      </c>
      <c s="15">
        <f t="shared" si="58"/>
        <v>0</v>
      </c>
      <c r="AI889" s="83"/>
    </row>
    <row r="890" spans="6:35" ht="12" customHeight="1" hidden="1">
      <c r="F890" s="15">
        <f t="shared" si="56"/>
        <v>0</v>
      </c>
      <c s="71">
        <f t="shared" si="59"/>
        <v>0</v>
      </c>
      <c s="72"/>
      <c s="38"/>
      <c s="38"/>
      <c s="38"/>
      <c s="36"/>
      <c s="38"/>
      <c s="38"/>
      <c s="36"/>
      <c s="37"/>
      <c s="36"/>
      <c s="38"/>
      <c s="36"/>
      <c s="36"/>
      <c s="36"/>
      <c s="38"/>
      <c s="38"/>
      <c s="38"/>
      <c s="38"/>
      <c s="38"/>
      <c s="38"/>
      <c s="15">
        <f t="shared" si="57"/>
        <v>0</v>
      </c>
      <c s="15">
        <f t="shared" si="58"/>
        <v>0</v>
      </c>
      <c r="AI890" s="83"/>
    </row>
    <row r="891" spans="6:35" ht="12" customHeight="1" hidden="1">
      <c r="F891" s="15">
        <f t="shared" si="56"/>
        <v>0</v>
      </c>
      <c s="71">
        <f t="shared" si="59"/>
        <v>0</v>
      </c>
      <c s="72"/>
      <c s="38"/>
      <c s="38"/>
      <c s="38"/>
      <c s="36"/>
      <c s="38"/>
      <c s="38"/>
      <c s="36"/>
      <c s="37"/>
      <c s="36"/>
      <c s="38"/>
      <c s="36"/>
      <c s="36"/>
      <c s="36"/>
      <c s="38"/>
      <c s="38"/>
      <c s="38"/>
      <c s="38"/>
      <c s="38"/>
      <c s="38"/>
      <c s="15">
        <f t="shared" si="57"/>
        <v>0</v>
      </c>
      <c s="15">
        <f t="shared" si="58"/>
        <v>0</v>
      </c>
      <c r="AI891" s="83"/>
    </row>
    <row r="892" spans="6:35" ht="12" customHeight="1" hidden="1">
      <c r="F892" s="15">
        <f t="shared" si="56"/>
        <v>0</v>
      </c>
      <c s="71">
        <f t="shared" si="59"/>
        <v>0</v>
      </c>
      <c s="72"/>
      <c s="38"/>
      <c s="38"/>
      <c s="38"/>
      <c s="36"/>
      <c s="38"/>
      <c s="38"/>
      <c s="36"/>
      <c s="37"/>
      <c s="36"/>
      <c s="38"/>
      <c s="36"/>
      <c s="36"/>
      <c s="36"/>
      <c s="38"/>
      <c s="38"/>
      <c s="38"/>
      <c s="38"/>
      <c s="38"/>
      <c s="38"/>
      <c s="15">
        <f t="shared" si="57"/>
        <v>0</v>
      </c>
      <c s="15">
        <f t="shared" si="58"/>
        <v>0</v>
      </c>
      <c r="AI892" s="83"/>
    </row>
    <row r="893" spans="6:35" ht="12" customHeight="1" hidden="1">
      <c r="F893" s="15">
        <f t="shared" si="56"/>
        <v>0</v>
      </c>
      <c s="71">
        <f t="shared" si="59"/>
        <v>0</v>
      </c>
      <c s="72"/>
      <c s="38"/>
      <c s="38"/>
      <c s="38"/>
      <c s="36"/>
      <c s="38"/>
      <c s="38"/>
      <c s="36"/>
      <c s="37"/>
      <c s="36"/>
      <c s="38"/>
      <c s="36"/>
      <c s="36"/>
      <c s="36"/>
      <c s="38"/>
      <c s="38"/>
      <c s="38"/>
      <c s="38"/>
      <c s="38"/>
      <c s="38"/>
      <c s="15">
        <f t="shared" si="57"/>
        <v>0</v>
      </c>
      <c s="15">
        <f t="shared" si="58"/>
        <v>0</v>
      </c>
      <c r="AI893" s="83"/>
    </row>
    <row r="894" spans="6:35" ht="12" customHeight="1" hidden="1">
      <c r="F894" s="15">
        <f t="shared" si="56"/>
        <v>0</v>
      </c>
      <c s="71">
        <f t="shared" si="59"/>
        <v>0</v>
      </c>
      <c s="72"/>
      <c s="38"/>
      <c s="38"/>
      <c s="38"/>
      <c s="36"/>
      <c s="38"/>
      <c s="38"/>
      <c s="36"/>
      <c s="37"/>
      <c s="36"/>
      <c s="38"/>
      <c s="36"/>
      <c s="36"/>
      <c s="36"/>
      <c s="38"/>
      <c s="38"/>
      <c s="38"/>
      <c s="38"/>
      <c s="38"/>
      <c s="38"/>
      <c s="15">
        <f t="shared" si="57"/>
        <v>0</v>
      </c>
      <c s="15">
        <f t="shared" si="58"/>
        <v>0</v>
      </c>
      <c r="AI894" s="83"/>
    </row>
    <row r="895" spans="6:35" ht="12" customHeight="1" hidden="1">
      <c r="F895" s="15">
        <f t="shared" si="56"/>
        <v>0</v>
      </c>
      <c s="71">
        <f t="shared" si="59"/>
        <v>0</v>
      </c>
      <c s="72"/>
      <c s="38"/>
      <c s="38"/>
      <c s="38"/>
      <c s="36"/>
      <c s="38"/>
      <c s="38"/>
      <c s="36"/>
      <c s="37"/>
      <c s="36"/>
      <c s="38"/>
      <c s="36"/>
      <c s="36"/>
      <c s="36"/>
      <c s="38"/>
      <c s="38"/>
      <c s="38"/>
      <c s="38"/>
      <c s="38"/>
      <c s="38"/>
      <c s="15">
        <f t="shared" si="57"/>
        <v>0</v>
      </c>
      <c s="15">
        <f t="shared" si="58"/>
        <v>0</v>
      </c>
      <c r="AI895" s="83"/>
    </row>
    <row r="896" spans="6:35" ht="12" customHeight="1" hidden="1">
      <c r="F896" s="15">
        <f t="shared" si="56"/>
        <v>0</v>
      </c>
      <c s="71">
        <f t="shared" si="59"/>
        <v>0</v>
      </c>
      <c s="72"/>
      <c s="38"/>
      <c s="38"/>
      <c s="38"/>
      <c s="36"/>
      <c s="38"/>
      <c s="38"/>
      <c s="36"/>
      <c s="37"/>
      <c s="36"/>
      <c s="38"/>
      <c s="36"/>
      <c s="36"/>
      <c s="36"/>
      <c s="38"/>
      <c s="38"/>
      <c s="38"/>
      <c s="38"/>
      <c s="38"/>
      <c s="38"/>
      <c s="15">
        <f t="shared" si="57"/>
        <v>0</v>
      </c>
      <c s="15">
        <f t="shared" si="58"/>
        <v>0</v>
      </c>
      <c r="AI896" s="83"/>
    </row>
    <row r="897" spans="6:35" ht="12" customHeight="1" hidden="1">
      <c r="F897" s="15">
        <f t="shared" si="56"/>
        <v>0</v>
      </c>
      <c s="71">
        <f t="shared" si="59"/>
        <v>0</v>
      </c>
      <c s="72"/>
      <c s="38"/>
      <c s="38"/>
      <c s="38"/>
      <c s="36"/>
      <c s="38"/>
      <c s="38"/>
      <c s="36"/>
      <c s="37"/>
      <c s="36"/>
      <c s="38"/>
      <c s="36"/>
      <c s="36"/>
      <c s="36"/>
      <c s="38"/>
      <c s="38"/>
      <c s="38"/>
      <c s="38"/>
      <c s="38"/>
      <c s="38"/>
      <c s="15">
        <f t="shared" si="57"/>
        <v>0</v>
      </c>
      <c s="15">
        <f t="shared" si="58"/>
        <v>0</v>
      </c>
      <c r="AI897" s="83"/>
    </row>
    <row r="898" spans="6:35" ht="12" customHeight="1" hidden="1">
      <c r="F898" s="15">
        <f t="shared" si="56"/>
        <v>0</v>
      </c>
      <c s="71">
        <f t="shared" si="59"/>
        <v>0</v>
      </c>
      <c s="72"/>
      <c s="38"/>
      <c s="38"/>
      <c s="38"/>
      <c s="36"/>
      <c s="38"/>
      <c s="38"/>
      <c s="36"/>
      <c s="37"/>
      <c s="36"/>
      <c s="38"/>
      <c s="36"/>
      <c s="36"/>
      <c s="36"/>
      <c s="38"/>
      <c s="38"/>
      <c s="38"/>
      <c s="38"/>
      <c s="38"/>
      <c s="38"/>
      <c s="15">
        <f t="shared" si="57"/>
        <v>0</v>
      </c>
      <c s="15">
        <f t="shared" si="58"/>
        <v>0</v>
      </c>
      <c r="AI898" s="83"/>
    </row>
    <row r="899" spans="6:35" ht="12" customHeight="1" hidden="1">
      <c r="F899" s="15">
        <f t="shared" si="56"/>
        <v>0</v>
      </c>
      <c s="71">
        <f t="shared" si="59"/>
        <v>0</v>
      </c>
      <c s="72"/>
      <c s="38"/>
      <c s="38"/>
      <c s="38"/>
      <c s="36"/>
      <c s="38"/>
      <c s="38"/>
      <c s="36"/>
      <c s="37"/>
      <c s="36"/>
      <c s="38"/>
      <c s="36"/>
      <c s="36"/>
      <c s="36"/>
      <c s="38"/>
      <c s="38"/>
      <c s="38"/>
      <c s="38"/>
      <c s="38"/>
      <c s="38"/>
      <c s="15">
        <f t="shared" si="57"/>
        <v>0</v>
      </c>
      <c s="15">
        <f t="shared" si="58"/>
        <v>0</v>
      </c>
      <c r="AI899" s="83"/>
    </row>
    <row r="900" spans="6:35" ht="12" customHeight="1" hidden="1">
      <c r="F900" s="15">
        <f t="shared" si="56"/>
        <v>0</v>
      </c>
      <c s="71">
        <f t="shared" si="59"/>
        <v>0</v>
      </c>
      <c s="72"/>
      <c s="38"/>
      <c s="38"/>
      <c s="38"/>
      <c s="36"/>
      <c s="38"/>
      <c s="38"/>
      <c s="36"/>
      <c s="37"/>
      <c s="36"/>
      <c s="38"/>
      <c s="36"/>
      <c s="36"/>
      <c s="36"/>
      <c s="38"/>
      <c s="38"/>
      <c s="38"/>
      <c s="38"/>
      <c s="38"/>
      <c s="38"/>
      <c s="15">
        <f t="shared" si="57"/>
        <v>0</v>
      </c>
      <c s="15">
        <f t="shared" si="58"/>
        <v>0</v>
      </c>
      <c r="AI900" s="83"/>
    </row>
    <row r="901" spans="6:35" ht="12" customHeight="1" hidden="1">
      <c r="F901" s="15">
        <f t="shared" si="56"/>
        <v>0</v>
      </c>
      <c s="71">
        <f t="shared" si="59"/>
        <v>0</v>
      </c>
      <c s="72"/>
      <c s="38"/>
      <c s="38"/>
      <c s="38"/>
      <c s="36"/>
      <c s="38"/>
      <c s="38"/>
      <c s="36"/>
      <c s="37"/>
      <c s="36"/>
      <c s="38"/>
      <c s="36"/>
      <c s="36"/>
      <c s="36"/>
      <c s="38"/>
      <c s="38"/>
      <c s="38"/>
      <c s="38"/>
      <c s="38"/>
      <c s="38"/>
      <c s="15">
        <f t="shared" si="57"/>
        <v>0</v>
      </c>
      <c s="15">
        <f t="shared" si="58"/>
        <v>0</v>
      </c>
      <c r="AI901" s="83"/>
    </row>
    <row r="902" spans="6:35" ht="12" customHeight="1" hidden="1">
      <c r="F902" s="15">
        <f t="shared" si="56"/>
        <v>0</v>
      </c>
      <c s="71">
        <f t="shared" si="59"/>
        <v>0</v>
      </c>
      <c s="72"/>
      <c s="38"/>
      <c s="38"/>
      <c s="38"/>
      <c s="36"/>
      <c s="38"/>
      <c s="38"/>
      <c s="36"/>
      <c s="37"/>
      <c s="36"/>
      <c s="38"/>
      <c s="36"/>
      <c s="36"/>
      <c s="36"/>
      <c s="38"/>
      <c s="38"/>
      <c s="38"/>
      <c s="38"/>
      <c s="38"/>
      <c s="38"/>
      <c s="15">
        <f t="shared" si="57"/>
        <v>0</v>
      </c>
      <c s="15">
        <f t="shared" si="58"/>
        <v>0</v>
      </c>
      <c r="AI902" s="83"/>
    </row>
    <row r="903" spans="6:35" ht="12" customHeight="1" hidden="1">
      <c r="F903" s="15">
        <f t="shared" si="56"/>
        <v>0</v>
      </c>
      <c s="71">
        <f t="shared" si="59"/>
        <v>0</v>
      </c>
      <c s="72"/>
      <c s="38"/>
      <c s="38"/>
      <c s="38"/>
      <c s="36"/>
      <c s="38"/>
      <c s="38"/>
      <c s="36"/>
      <c s="37"/>
      <c s="36"/>
      <c s="38"/>
      <c s="36"/>
      <c s="36"/>
      <c s="36"/>
      <c s="38"/>
      <c s="38"/>
      <c s="38"/>
      <c s="38"/>
      <c s="38"/>
      <c s="38"/>
      <c s="15">
        <f t="shared" si="57"/>
        <v>0</v>
      </c>
      <c s="15">
        <f t="shared" si="58"/>
        <v>0</v>
      </c>
      <c r="AI903" s="83"/>
    </row>
    <row r="904" spans="6:35" ht="12" customHeight="1" hidden="1">
      <c r="F904" s="15">
        <f t="shared" si="56"/>
        <v>0</v>
      </c>
      <c s="71">
        <f t="shared" si="59"/>
        <v>0</v>
      </c>
      <c s="72"/>
      <c s="38"/>
      <c s="38"/>
      <c s="38"/>
      <c s="36"/>
      <c s="38"/>
      <c s="38"/>
      <c s="36"/>
      <c s="37"/>
      <c s="36"/>
      <c s="38"/>
      <c s="36"/>
      <c s="36"/>
      <c s="36"/>
      <c s="38"/>
      <c s="38"/>
      <c s="38"/>
      <c s="38"/>
      <c s="38"/>
      <c s="38"/>
      <c s="15">
        <f t="shared" si="57"/>
        <v>0</v>
      </c>
      <c s="15">
        <f t="shared" si="58"/>
        <v>0</v>
      </c>
      <c r="AI904" s="83"/>
    </row>
    <row r="905" spans="6:35" ht="12" customHeight="1" hidden="1">
      <c r="F905" s="15">
        <f t="shared" si="56"/>
        <v>0</v>
      </c>
      <c s="71">
        <f t="shared" si="59"/>
        <v>0</v>
      </c>
      <c s="72"/>
      <c s="38"/>
      <c s="38"/>
      <c s="38"/>
      <c s="36"/>
      <c s="38"/>
      <c s="38"/>
      <c s="36"/>
      <c s="37"/>
      <c s="36"/>
      <c s="38"/>
      <c s="36"/>
      <c s="36"/>
      <c s="36"/>
      <c s="38"/>
      <c s="38"/>
      <c s="38"/>
      <c s="38"/>
      <c s="38"/>
      <c s="38"/>
      <c s="15">
        <f t="shared" si="57"/>
        <v>0</v>
      </c>
      <c s="15">
        <f t="shared" si="58"/>
        <v>0</v>
      </c>
      <c r="AI905" s="83"/>
    </row>
    <row r="906" spans="6:35" ht="12" customHeight="1" hidden="1">
      <c r="F906" s="15">
        <f t="shared" si="56"/>
        <v>0</v>
      </c>
      <c s="71">
        <f t="shared" si="59"/>
        <v>0</v>
      </c>
      <c s="72"/>
      <c s="38"/>
      <c s="38"/>
      <c s="38"/>
      <c s="36"/>
      <c s="38"/>
      <c s="38"/>
      <c s="36"/>
      <c s="37"/>
      <c s="36"/>
      <c s="38"/>
      <c s="36"/>
      <c s="36"/>
      <c s="36"/>
      <c s="38"/>
      <c s="38"/>
      <c s="38"/>
      <c s="38"/>
      <c s="38"/>
      <c s="38"/>
      <c s="15">
        <f t="shared" si="57"/>
        <v>0</v>
      </c>
      <c s="15">
        <f t="shared" si="58"/>
        <v>0</v>
      </c>
      <c r="AI906" s="83"/>
    </row>
    <row r="907" spans="6:35" ht="12" customHeight="1" hidden="1">
      <c r="F907" s="15">
        <f t="shared" si="60" ref="F907:F970">IFERROR(IF($D$13=1,(IF(G907&gt;=1,(IF(H907&gt;=$D$11,(IF(H907&lt;=$D$12,G907,0)),0)),0)),0),0)</f>
        <v>0</v>
      </c>
      <c s="71">
        <f t="shared" si="59"/>
        <v>0</v>
      </c>
      <c s="72"/>
      <c s="38"/>
      <c s="38"/>
      <c s="38"/>
      <c s="36"/>
      <c s="38"/>
      <c s="38"/>
      <c s="36"/>
      <c s="37"/>
      <c s="36"/>
      <c s="38"/>
      <c s="36"/>
      <c s="36"/>
      <c s="36"/>
      <c s="38"/>
      <c s="38"/>
      <c s="38"/>
      <c s="38"/>
      <c s="38"/>
      <c s="38"/>
      <c s="15">
        <f t="shared" si="61" ref="AB907:AB970">IFERROR(IF(G907&gt;=1,(IF(LEN(R907)&gt;=3,VLOOKUP(R907,$A$1:$B$3,2,0),0)),0),0)</f>
        <v>0</v>
      </c>
      <c s="15">
        <f t="shared" si="62" ref="AC907:AC970">IFERROR(IF(G907&gt;=1,(IF(LEN(S907)&gt;=3,VLOOKUP(S907,$A$5:$B$6,2,0),0)),0),0)</f>
        <v>0</v>
      </c>
      <c r="AI907" s="83"/>
    </row>
    <row r="908" spans="6:35" ht="12" customHeight="1" hidden="1">
      <c r="F908" s="15">
        <f t="shared" si="60"/>
        <v>0</v>
      </c>
      <c s="71">
        <f t="shared" si="63" ref="G908:G971">IFERROR(IF(H908&gt;=2000,(IF(LEN(J908)&gt;=2,(IF(LEN(K908)&gt;=2,G907+1,0)),0)),0),0)</f>
        <v>0</v>
      </c>
      <c s="72"/>
      <c s="38"/>
      <c s="38"/>
      <c s="38"/>
      <c s="36"/>
      <c s="38"/>
      <c s="38"/>
      <c s="36"/>
      <c s="37"/>
      <c s="36"/>
      <c s="38"/>
      <c s="36"/>
      <c s="36"/>
      <c s="36"/>
      <c s="38"/>
      <c s="38"/>
      <c s="38"/>
      <c s="38"/>
      <c s="38"/>
      <c s="38"/>
      <c s="15">
        <f t="shared" si="61"/>
        <v>0</v>
      </c>
      <c s="15">
        <f t="shared" si="62"/>
        <v>0</v>
      </c>
      <c r="AI908" s="83"/>
    </row>
    <row r="909" spans="6:35" ht="12" customHeight="1" hidden="1">
      <c r="F909" s="15">
        <f t="shared" si="60"/>
        <v>0</v>
      </c>
      <c s="71">
        <f t="shared" si="63"/>
        <v>0</v>
      </c>
      <c s="72"/>
      <c s="38"/>
      <c s="38"/>
      <c s="38"/>
      <c s="36"/>
      <c s="38"/>
      <c s="38"/>
      <c s="36"/>
      <c s="37"/>
      <c s="36"/>
      <c s="38"/>
      <c s="36"/>
      <c s="36"/>
      <c s="36"/>
      <c s="38"/>
      <c s="38"/>
      <c s="38"/>
      <c s="38"/>
      <c s="38"/>
      <c s="38"/>
      <c s="15">
        <f t="shared" si="61"/>
        <v>0</v>
      </c>
      <c s="15">
        <f t="shared" si="62"/>
        <v>0</v>
      </c>
      <c r="AI909" s="83"/>
    </row>
    <row r="910" spans="6:35" ht="12" customHeight="1" hidden="1">
      <c r="F910" s="15">
        <f t="shared" si="60"/>
        <v>0</v>
      </c>
      <c s="71">
        <f t="shared" si="63"/>
        <v>0</v>
      </c>
      <c s="72"/>
      <c s="38"/>
      <c s="38"/>
      <c s="38"/>
      <c s="36"/>
      <c s="38"/>
      <c s="38"/>
      <c s="36"/>
      <c s="37"/>
      <c s="36"/>
      <c s="38"/>
      <c s="36"/>
      <c s="36"/>
      <c s="36"/>
      <c s="38"/>
      <c s="38"/>
      <c s="38"/>
      <c s="38"/>
      <c s="38"/>
      <c s="38"/>
      <c s="15">
        <f t="shared" si="61"/>
        <v>0</v>
      </c>
      <c s="15">
        <f t="shared" si="62"/>
        <v>0</v>
      </c>
      <c r="AI910" s="83"/>
    </row>
    <row r="911" spans="6:35" ht="12" customHeight="1" hidden="1">
      <c r="F911" s="15">
        <f t="shared" si="60"/>
        <v>0</v>
      </c>
      <c s="71">
        <f t="shared" si="63"/>
        <v>0</v>
      </c>
      <c s="72"/>
      <c s="38"/>
      <c s="38"/>
      <c s="38"/>
      <c s="36"/>
      <c s="38"/>
      <c s="38"/>
      <c s="36"/>
      <c s="37"/>
      <c s="36"/>
      <c s="38"/>
      <c s="36"/>
      <c s="36"/>
      <c s="36"/>
      <c s="38"/>
      <c s="38"/>
      <c s="38"/>
      <c s="38"/>
      <c s="38"/>
      <c s="38"/>
      <c s="15">
        <f t="shared" si="61"/>
        <v>0</v>
      </c>
      <c s="15">
        <f t="shared" si="62"/>
        <v>0</v>
      </c>
      <c r="AI911" s="83"/>
    </row>
    <row r="912" spans="6:35" ht="12" customHeight="1" hidden="1">
      <c r="F912" s="15">
        <f t="shared" si="60"/>
        <v>0</v>
      </c>
      <c s="71">
        <f t="shared" si="63"/>
        <v>0</v>
      </c>
      <c s="72"/>
      <c s="38"/>
      <c s="38"/>
      <c s="38"/>
      <c s="36"/>
      <c s="38"/>
      <c s="38"/>
      <c s="36"/>
      <c s="37"/>
      <c s="36"/>
      <c s="38"/>
      <c s="36"/>
      <c s="36"/>
      <c s="36"/>
      <c s="38"/>
      <c s="38"/>
      <c s="38"/>
      <c s="38"/>
      <c s="38"/>
      <c s="38"/>
      <c s="15">
        <f t="shared" si="61"/>
        <v>0</v>
      </c>
      <c s="15">
        <f t="shared" si="62"/>
        <v>0</v>
      </c>
      <c r="AI912" s="83"/>
    </row>
    <row r="913" spans="6:35" ht="12" customHeight="1" hidden="1">
      <c r="F913" s="15">
        <f t="shared" si="60"/>
        <v>0</v>
      </c>
      <c s="71">
        <f t="shared" si="63"/>
        <v>0</v>
      </c>
      <c s="72"/>
      <c s="38"/>
      <c s="38"/>
      <c s="38"/>
      <c s="36"/>
      <c s="38"/>
      <c s="38"/>
      <c s="36"/>
      <c s="37"/>
      <c s="36"/>
      <c s="38"/>
      <c s="36"/>
      <c s="36"/>
      <c s="36"/>
      <c s="38"/>
      <c s="38"/>
      <c s="38"/>
      <c s="38"/>
      <c s="38"/>
      <c s="38"/>
      <c s="15">
        <f t="shared" si="61"/>
        <v>0</v>
      </c>
      <c s="15">
        <f t="shared" si="62"/>
        <v>0</v>
      </c>
      <c r="AI913" s="83"/>
    </row>
    <row r="914" spans="6:35" ht="12" customHeight="1" hidden="1">
      <c r="F914" s="15">
        <f t="shared" si="60"/>
        <v>0</v>
      </c>
      <c s="71">
        <f t="shared" si="63"/>
        <v>0</v>
      </c>
      <c s="72"/>
      <c s="38"/>
      <c s="38"/>
      <c s="38"/>
      <c s="36"/>
      <c s="38"/>
      <c s="38"/>
      <c s="36"/>
      <c s="37"/>
      <c s="36"/>
      <c s="38"/>
      <c s="36"/>
      <c s="36"/>
      <c s="36"/>
      <c s="38"/>
      <c s="38"/>
      <c s="38"/>
      <c s="38"/>
      <c s="38"/>
      <c s="38"/>
      <c s="15">
        <f t="shared" si="61"/>
        <v>0</v>
      </c>
      <c s="15">
        <f t="shared" si="62"/>
        <v>0</v>
      </c>
      <c r="AI914" s="83"/>
    </row>
    <row r="915" spans="6:35" ht="12" customHeight="1" hidden="1">
      <c r="F915" s="15">
        <f t="shared" si="60"/>
        <v>0</v>
      </c>
      <c s="71">
        <f t="shared" si="63"/>
        <v>0</v>
      </c>
      <c s="72"/>
      <c s="38"/>
      <c s="38"/>
      <c s="38"/>
      <c s="36"/>
      <c s="38"/>
      <c s="38"/>
      <c s="36"/>
      <c s="37"/>
      <c s="36"/>
      <c s="38"/>
      <c s="36"/>
      <c s="36"/>
      <c s="36"/>
      <c s="38"/>
      <c s="38"/>
      <c s="38"/>
      <c s="38"/>
      <c s="38"/>
      <c s="38"/>
      <c s="15">
        <f t="shared" si="61"/>
        <v>0</v>
      </c>
      <c s="15">
        <f t="shared" si="62"/>
        <v>0</v>
      </c>
      <c r="AI915" s="83"/>
    </row>
    <row r="916" spans="6:35" ht="12" customHeight="1" hidden="1">
      <c r="F916" s="15">
        <f t="shared" si="60"/>
        <v>0</v>
      </c>
      <c s="71">
        <f t="shared" si="63"/>
        <v>0</v>
      </c>
      <c s="72"/>
      <c s="38"/>
      <c s="38"/>
      <c s="38"/>
      <c s="36"/>
      <c s="38"/>
      <c s="38"/>
      <c s="36"/>
      <c s="37"/>
      <c s="36"/>
      <c s="38"/>
      <c s="36"/>
      <c s="36"/>
      <c s="36"/>
      <c s="38"/>
      <c s="38"/>
      <c s="38"/>
      <c s="38"/>
      <c s="38"/>
      <c s="38"/>
      <c s="15">
        <f t="shared" si="61"/>
        <v>0</v>
      </c>
      <c s="15">
        <f t="shared" si="62"/>
        <v>0</v>
      </c>
      <c r="AI916" s="83"/>
    </row>
    <row r="917" spans="6:35" ht="12" customHeight="1" hidden="1">
      <c r="F917" s="15">
        <f t="shared" si="60"/>
        <v>0</v>
      </c>
      <c s="71">
        <f t="shared" si="63"/>
        <v>0</v>
      </c>
      <c s="72"/>
      <c s="38"/>
      <c s="38"/>
      <c s="38"/>
      <c s="36"/>
      <c s="38"/>
      <c s="38"/>
      <c s="36"/>
      <c s="37"/>
      <c s="36"/>
      <c s="38"/>
      <c s="36"/>
      <c s="36"/>
      <c s="36"/>
      <c s="38"/>
      <c s="38"/>
      <c s="38"/>
      <c s="38"/>
      <c s="38"/>
      <c s="38"/>
      <c s="15">
        <f t="shared" si="61"/>
        <v>0</v>
      </c>
      <c s="15">
        <f t="shared" si="62"/>
        <v>0</v>
      </c>
      <c r="AI917" s="83"/>
    </row>
    <row r="918" spans="6:35" ht="12" customHeight="1" hidden="1">
      <c r="F918" s="15">
        <f t="shared" si="60"/>
        <v>0</v>
      </c>
      <c s="71">
        <f t="shared" si="63"/>
        <v>0</v>
      </c>
      <c s="72"/>
      <c s="38"/>
      <c s="38"/>
      <c s="38"/>
      <c s="36"/>
      <c s="38"/>
      <c s="38"/>
      <c s="36"/>
      <c s="37"/>
      <c s="36"/>
      <c s="38"/>
      <c s="36"/>
      <c s="36"/>
      <c s="36"/>
      <c s="38"/>
      <c s="38"/>
      <c s="38"/>
      <c s="38"/>
      <c s="38"/>
      <c s="38"/>
      <c s="15">
        <f t="shared" si="61"/>
        <v>0</v>
      </c>
      <c s="15">
        <f t="shared" si="62"/>
        <v>0</v>
      </c>
      <c r="AI918" s="83"/>
    </row>
    <row r="919" spans="6:35" ht="12" customHeight="1" hidden="1">
      <c r="F919" s="15">
        <f t="shared" si="60"/>
        <v>0</v>
      </c>
      <c s="71">
        <f t="shared" si="63"/>
        <v>0</v>
      </c>
      <c s="72"/>
      <c s="38"/>
      <c s="38"/>
      <c s="38"/>
      <c s="36"/>
      <c s="38"/>
      <c s="38"/>
      <c s="36"/>
      <c s="37"/>
      <c s="36"/>
      <c s="38"/>
      <c s="36"/>
      <c s="36"/>
      <c s="36"/>
      <c s="38"/>
      <c s="38"/>
      <c s="38"/>
      <c s="38"/>
      <c s="38"/>
      <c s="38"/>
      <c s="15">
        <f t="shared" si="61"/>
        <v>0</v>
      </c>
      <c s="15">
        <f t="shared" si="62"/>
        <v>0</v>
      </c>
      <c r="AI919" s="83"/>
    </row>
    <row r="920" spans="6:35" ht="12" customHeight="1" hidden="1">
      <c r="F920" s="15">
        <f t="shared" si="60"/>
        <v>0</v>
      </c>
      <c s="71">
        <f t="shared" si="63"/>
        <v>0</v>
      </c>
      <c s="72"/>
      <c s="38"/>
      <c s="38"/>
      <c s="38"/>
      <c s="36"/>
      <c s="38"/>
      <c s="38"/>
      <c s="36"/>
      <c s="37"/>
      <c s="36"/>
      <c s="38"/>
      <c s="36"/>
      <c s="36"/>
      <c s="36"/>
      <c s="38"/>
      <c s="38"/>
      <c s="38"/>
      <c s="38"/>
      <c s="38"/>
      <c s="38"/>
      <c s="15">
        <f t="shared" si="61"/>
        <v>0</v>
      </c>
      <c s="15">
        <f t="shared" si="62"/>
        <v>0</v>
      </c>
      <c r="AI920" s="83"/>
    </row>
    <row r="921" spans="6:35" ht="12" customHeight="1" hidden="1">
      <c r="F921" s="15">
        <f t="shared" si="60"/>
        <v>0</v>
      </c>
      <c s="71">
        <f t="shared" si="63"/>
        <v>0</v>
      </c>
      <c s="72"/>
      <c s="38"/>
      <c s="38"/>
      <c s="38"/>
      <c s="36"/>
      <c s="38"/>
      <c s="38"/>
      <c s="36"/>
      <c s="37"/>
      <c s="36"/>
      <c s="38"/>
      <c s="36"/>
      <c s="36"/>
      <c s="36"/>
      <c s="38"/>
      <c s="38"/>
      <c s="38"/>
      <c s="38"/>
      <c s="38"/>
      <c s="38"/>
      <c s="15">
        <f t="shared" si="61"/>
        <v>0</v>
      </c>
      <c s="15">
        <f t="shared" si="62"/>
        <v>0</v>
      </c>
      <c r="AI921" s="83"/>
    </row>
    <row r="922" spans="6:35" ht="12" customHeight="1" hidden="1">
      <c r="F922" s="15">
        <f t="shared" si="60"/>
        <v>0</v>
      </c>
      <c s="71">
        <f t="shared" si="63"/>
        <v>0</v>
      </c>
      <c s="72"/>
      <c s="38"/>
      <c s="38"/>
      <c s="38"/>
      <c s="36"/>
      <c s="38"/>
      <c s="38"/>
      <c s="36"/>
      <c s="37"/>
      <c s="36"/>
      <c s="38"/>
      <c s="36"/>
      <c s="36"/>
      <c s="36"/>
      <c s="38"/>
      <c s="38"/>
      <c s="38"/>
      <c s="38"/>
      <c s="38"/>
      <c s="38"/>
      <c s="15">
        <f t="shared" si="61"/>
        <v>0</v>
      </c>
      <c s="15">
        <f t="shared" si="62"/>
        <v>0</v>
      </c>
      <c r="AI922" s="83"/>
    </row>
    <row r="923" spans="6:35" ht="12" customHeight="1" hidden="1">
      <c r="F923" s="15">
        <f t="shared" si="60"/>
        <v>0</v>
      </c>
      <c s="71">
        <f t="shared" si="63"/>
        <v>0</v>
      </c>
      <c s="72"/>
      <c s="38"/>
      <c s="38"/>
      <c s="38"/>
      <c s="36"/>
      <c s="38"/>
      <c s="38"/>
      <c s="36"/>
      <c s="37"/>
      <c s="36"/>
      <c s="38"/>
      <c s="36"/>
      <c s="36"/>
      <c s="36"/>
      <c s="38"/>
      <c s="38"/>
      <c s="38"/>
      <c s="38"/>
      <c s="38"/>
      <c s="38"/>
      <c s="15">
        <f t="shared" si="61"/>
        <v>0</v>
      </c>
      <c s="15">
        <f t="shared" si="62"/>
        <v>0</v>
      </c>
      <c r="AI923" s="83"/>
    </row>
    <row r="924" spans="6:35" ht="12" customHeight="1" hidden="1">
      <c r="F924" s="15">
        <f t="shared" si="60"/>
        <v>0</v>
      </c>
      <c s="71">
        <f t="shared" si="63"/>
        <v>0</v>
      </c>
      <c s="72"/>
      <c s="38"/>
      <c s="38"/>
      <c s="38"/>
      <c s="36"/>
      <c s="38"/>
      <c s="38"/>
      <c s="36"/>
      <c s="37"/>
      <c s="36"/>
      <c s="38"/>
      <c s="36"/>
      <c s="36"/>
      <c s="36"/>
      <c s="38"/>
      <c s="38"/>
      <c s="38"/>
      <c s="38"/>
      <c s="38"/>
      <c s="38"/>
      <c s="15">
        <f t="shared" si="61"/>
        <v>0</v>
      </c>
      <c s="15">
        <f t="shared" si="62"/>
        <v>0</v>
      </c>
      <c r="AI924" s="83"/>
    </row>
    <row r="925" spans="6:35" ht="12" customHeight="1" hidden="1">
      <c r="F925" s="15">
        <f t="shared" si="60"/>
        <v>0</v>
      </c>
      <c s="71">
        <f t="shared" si="63"/>
        <v>0</v>
      </c>
      <c s="72"/>
      <c s="38"/>
      <c s="38"/>
      <c s="38"/>
      <c s="36"/>
      <c s="38"/>
      <c s="38"/>
      <c s="36"/>
      <c s="37"/>
      <c s="36"/>
      <c s="38"/>
      <c s="36"/>
      <c s="36"/>
      <c s="36"/>
      <c s="38"/>
      <c s="38"/>
      <c s="38"/>
      <c s="38"/>
      <c s="38"/>
      <c s="38"/>
      <c s="15">
        <f t="shared" si="61"/>
        <v>0</v>
      </c>
      <c s="15">
        <f t="shared" si="62"/>
        <v>0</v>
      </c>
      <c r="AI925" s="83"/>
    </row>
    <row r="926" spans="6:35" ht="12" customHeight="1" hidden="1">
      <c r="F926" s="15">
        <f t="shared" si="60"/>
        <v>0</v>
      </c>
      <c s="71">
        <f t="shared" si="63"/>
        <v>0</v>
      </c>
      <c s="72"/>
      <c s="38"/>
      <c s="38"/>
      <c s="38"/>
      <c s="36"/>
      <c s="38"/>
      <c s="38"/>
      <c s="36"/>
      <c s="37"/>
      <c s="36"/>
      <c s="38"/>
      <c s="36"/>
      <c s="36"/>
      <c s="36"/>
      <c s="38"/>
      <c s="38"/>
      <c s="38"/>
      <c s="38"/>
      <c s="38"/>
      <c s="38"/>
      <c s="15">
        <f t="shared" si="61"/>
        <v>0</v>
      </c>
      <c s="15">
        <f t="shared" si="62"/>
        <v>0</v>
      </c>
      <c r="AI926" s="83"/>
    </row>
    <row r="927" spans="6:35" ht="12" customHeight="1" hidden="1">
      <c r="F927" s="15">
        <f t="shared" si="60"/>
        <v>0</v>
      </c>
      <c s="71">
        <f t="shared" si="63"/>
        <v>0</v>
      </c>
      <c s="72"/>
      <c s="38"/>
      <c s="38"/>
      <c s="38"/>
      <c s="36"/>
      <c s="38"/>
      <c s="38"/>
      <c s="36"/>
      <c s="37"/>
      <c s="36"/>
      <c s="38"/>
      <c s="36"/>
      <c s="36"/>
      <c s="36"/>
      <c s="38"/>
      <c s="38"/>
      <c s="38"/>
      <c s="38"/>
      <c s="38"/>
      <c s="38"/>
      <c s="15">
        <f t="shared" si="61"/>
        <v>0</v>
      </c>
      <c s="15">
        <f t="shared" si="62"/>
        <v>0</v>
      </c>
      <c r="AI927" s="83"/>
    </row>
    <row r="928" spans="6:35" ht="12" customHeight="1" hidden="1">
      <c r="F928" s="15">
        <f t="shared" si="60"/>
        <v>0</v>
      </c>
      <c s="71">
        <f t="shared" si="63"/>
        <v>0</v>
      </c>
      <c s="72"/>
      <c s="38"/>
      <c s="38"/>
      <c s="38"/>
      <c s="36"/>
      <c s="38"/>
      <c s="38"/>
      <c s="36"/>
      <c s="37"/>
      <c s="36"/>
      <c s="38"/>
      <c s="36"/>
      <c s="36"/>
      <c s="36"/>
      <c s="38"/>
      <c s="38"/>
      <c s="38"/>
      <c s="38"/>
      <c s="38"/>
      <c s="38"/>
      <c s="15">
        <f t="shared" si="61"/>
        <v>0</v>
      </c>
      <c s="15">
        <f t="shared" si="62"/>
        <v>0</v>
      </c>
      <c r="AI928" s="83"/>
    </row>
    <row r="929" spans="6:35" ht="12" customHeight="1" hidden="1">
      <c r="F929" s="15">
        <f t="shared" si="60"/>
        <v>0</v>
      </c>
      <c s="71">
        <f t="shared" si="63"/>
        <v>0</v>
      </c>
      <c s="72"/>
      <c s="38"/>
      <c s="38"/>
      <c s="38"/>
      <c s="36"/>
      <c s="38"/>
      <c s="38"/>
      <c s="36"/>
      <c s="37"/>
      <c s="36"/>
      <c s="38"/>
      <c s="36"/>
      <c s="36"/>
      <c s="36"/>
      <c s="38"/>
      <c s="38"/>
      <c s="38"/>
      <c s="38"/>
      <c s="38"/>
      <c s="38"/>
      <c s="15">
        <f t="shared" si="61"/>
        <v>0</v>
      </c>
      <c s="15">
        <f t="shared" si="62"/>
        <v>0</v>
      </c>
      <c r="AI929" s="83"/>
    </row>
    <row r="930" spans="6:35" ht="12" customHeight="1" hidden="1">
      <c r="F930" s="15">
        <f t="shared" si="60"/>
        <v>0</v>
      </c>
      <c s="71">
        <f t="shared" si="63"/>
        <v>0</v>
      </c>
      <c s="72"/>
      <c s="38"/>
      <c s="38"/>
      <c s="38"/>
      <c s="36"/>
      <c s="38"/>
      <c s="38"/>
      <c s="36"/>
      <c s="37"/>
      <c s="36"/>
      <c s="38"/>
      <c s="36"/>
      <c s="36"/>
      <c s="36"/>
      <c s="38"/>
      <c s="38"/>
      <c s="38"/>
      <c s="38"/>
      <c s="38"/>
      <c s="38"/>
      <c s="15">
        <f t="shared" si="61"/>
        <v>0</v>
      </c>
      <c s="15">
        <f t="shared" si="62"/>
        <v>0</v>
      </c>
      <c r="AI930" s="83"/>
    </row>
    <row r="931" spans="6:35" ht="12" customHeight="1" hidden="1">
      <c r="F931" s="15">
        <f t="shared" si="60"/>
        <v>0</v>
      </c>
      <c s="71">
        <f t="shared" si="63"/>
        <v>0</v>
      </c>
      <c s="72"/>
      <c s="38"/>
      <c s="38"/>
      <c s="38"/>
      <c s="36"/>
      <c s="38"/>
      <c s="38"/>
      <c s="36"/>
      <c s="37"/>
      <c s="36"/>
      <c s="38"/>
      <c s="36"/>
      <c s="36"/>
      <c s="36"/>
      <c s="38"/>
      <c s="38"/>
      <c s="38"/>
      <c s="38"/>
      <c s="38"/>
      <c s="38"/>
      <c s="15">
        <f t="shared" si="61"/>
        <v>0</v>
      </c>
      <c s="15">
        <f t="shared" si="62"/>
        <v>0</v>
      </c>
      <c r="AI931" s="83"/>
    </row>
    <row r="932" spans="6:35" ht="12" customHeight="1" hidden="1">
      <c r="F932" s="15">
        <f t="shared" si="60"/>
        <v>0</v>
      </c>
      <c s="71">
        <f t="shared" si="63"/>
        <v>0</v>
      </c>
      <c s="72"/>
      <c s="38"/>
      <c s="38"/>
      <c s="38"/>
      <c s="36"/>
      <c s="38"/>
      <c s="38"/>
      <c s="36"/>
      <c s="37"/>
      <c s="36"/>
      <c s="38"/>
      <c s="36"/>
      <c s="36"/>
      <c s="36"/>
      <c s="38"/>
      <c s="38"/>
      <c s="38"/>
      <c s="38"/>
      <c s="38"/>
      <c s="38"/>
      <c s="15">
        <f t="shared" si="61"/>
        <v>0</v>
      </c>
      <c s="15">
        <f t="shared" si="62"/>
        <v>0</v>
      </c>
      <c r="AI932" s="83"/>
    </row>
    <row r="933" spans="6:35" ht="12" customHeight="1" hidden="1">
      <c r="F933" s="15">
        <f t="shared" si="60"/>
        <v>0</v>
      </c>
      <c s="71">
        <f t="shared" si="63"/>
        <v>0</v>
      </c>
      <c s="72"/>
      <c s="38"/>
      <c s="38"/>
      <c s="38"/>
      <c s="36"/>
      <c s="38"/>
      <c s="38"/>
      <c s="36"/>
      <c s="37"/>
      <c s="36"/>
      <c s="38"/>
      <c s="36"/>
      <c s="36"/>
      <c s="36"/>
      <c s="38"/>
      <c s="38"/>
      <c s="38"/>
      <c s="38"/>
      <c s="38"/>
      <c s="38"/>
      <c s="15">
        <f t="shared" si="61"/>
        <v>0</v>
      </c>
      <c s="15">
        <f t="shared" si="62"/>
        <v>0</v>
      </c>
      <c r="AI933" s="83"/>
    </row>
    <row r="934" spans="6:35" ht="12" customHeight="1" hidden="1">
      <c r="F934" s="15">
        <f t="shared" si="60"/>
        <v>0</v>
      </c>
      <c s="71">
        <f t="shared" si="63"/>
        <v>0</v>
      </c>
      <c s="72"/>
      <c s="38"/>
      <c s="38"/>
      <c s="38"/>
      <c s="36"/>
      <c s="38"/>
      <c s="38"/>
      <c s="36"/>
      <c s="37"/>
      <c s="36"/>
      <c s="38"/>
      <c s="36"/>
      <c s="36"/>
      <c s="36"/>
      <c s="38"/>
      <c s="38"/>
      <c s="38"/>
      <c s="38"/>
      <c s="38"/>
      <c s="38"/>
      <c s="15">
        <f t="shared" si="61"/>
        <v>0</v>
      </c>
      <c s="15">
        <f t="shared" si="62"/>
        <v>0</v>
      </c>
      <c r="AI934" s="83"/>
    </row>
    <row r="935" spans="6:35" ht="12" customHeight="1" hidden="1">
      <c r="F935" s="15">
        <f t="shared" si="60"/>
        <v>0</v>
      </c>
      <c s="71">
        <f t="shared" si="63"/>
        <v>0</v>
      </c>
      <c s="72"/>
      <c s="38"/>
      <c s="38"/>
      <c s="38"/>
      <c s="36"/>
      <c s="38"/>
      <c s="38"/>
      <c s="36"/>
      <c s="37"/>
      <c s="36"/>
      <c s="38"/>
      <c s="36"/>
      <c s="36"/>
      <c s="36"/>
      <c s="38"/>
      <c s="38"/>
      <c s="38"/>
      <c s="38"/>
      <c s="38"/>
      <c s="38"/>
      <c s="15">
        <f t="shared" si="61"/>
        <v>0</v>
      </c>
      <c s="15">
        <f t="shared" si="62"/>
        <v>0</v>
      </c>
      <c r="AI935" s="83"/>
    </row>
    <row r="936" spans="6:35" ht="12" customHeight="1" hidden="1">
      <c r="F936" s="15">
        <f t="shared" si="60"/>
        <v>0</v>
      </c>
      <c s="71">
        <f t="shared" si="63"/>
        <v>0</v>
      </c>
      <c s="72"/>
      <c s="38"/>
      <c s="38"/>
      <c s="38"/>
      <c s="36"/>
      <c s="38"/>
      <c s="38"/>
      <c s="36"/>
      <c s="37"/>
      <c s="36"/>
      <c s="38"/>
      <c s="36"/>
      <c s="36"/>
      <c s="36"/>
      <c s="38"/>
      <c s="38"/>
      <c s="38"/>
      <c s="38"/>
      <c s="38"/>
      <c s="38"/>
      <c s="15">
        <f t="shared" si="61"/>
        <v>0</v>
      </c>
      <c s="15">
        <f t="shared" si="62"/>
        <v>0</v>
      </c>
      <c r="AI936" s="83"/>
    </row>
    <row r="937" spans="6:35" ht="12" customHeight="1" hidden="1">
      <c r="F937" s="15">
        <f t="shared" si="60"/>
        <v>0</v>
      </c>
      <c s="71">
        <f t="shared" si="63"/>
        <v>0</v>
      </c>
      <c s="72"/>
      <c s="38"/>
      <c s="38"/>
      <c s="38"/>
      <c s="36"/>
      <c s="38"/>
      <c s="38"/>
      <c s="36"/>
      <c s="37"/>
      <c s="36"/>
      <c s="38"/>
      <c s="36"/>
      <c s="36"/>
      <c s="36"/>
      <c s="38"/>
      <c s="38"/>
      <c s="38"/>
      <c s="38"/>
      <c s="38"/>
      <c s="38"/>
      <c s="15">
        <f t="shared" si="61"/>
        <v>0</v>
      </c>
      <c s="15">
        <f t="shared" si="62"/>
        <v>0</v>
      </c>
      <c r="AI937" s="83"/>
    </row>
    <row r="938" spans="6:35" ht="12" customHeight="1" hidden="1">
      <c r="F938" s="15">
        <f t="shared" si="60"/>
        <v>0</v>
      </c>
      <c s="71">
        <f t="shared" si="63"/>
        <v>0</v>
      </c>
      <c s="72"/>
      <c s="38"/>
      <c s="38"/>
      <c s="38"/>
      <c s="36"/>
      <c s="38"/>
      <c s="38"/>
      <c s="36"/>
      <c s="37"/>
      <c s="36"/>
      <c s="38"/>
      <c s="36"/>
      <c s="36"/>
      <c s="36"/>
      <c s="38"/>
      <c s="38"/>
      <c s="38"/>
      <c s="38"/>
      <c s="38"/>
      <c s="38"/>
      <c s="15">
        <f t="shared" si="61"/>
        <v>0</v>
      </c>
      <c s="15">
        <f t="shared" si="62"/>
        <v>0</v>
      </c>
      <c r="AI938" s="83"/>
    </row>
    <row r="939" spans="6:35" ht="12" customHeight="1" hidden="1">
      <c r="F939" s="15">
        <f t="shared" si="60"/>
        <v>0</v>
      </c>
      <c s="71">
        <f t="shared" si="63"/>
        <v>0</v>
      </c>
      <c s="72"/>
      <c s="38"/>
      <c s="38"/>
      <c s="38"/>
      <c s="36"/>
      <c s="38"/>
      <c s="38"/>
      <c s="36"/>
      <c s="37"/>
      <c s="36"/>
      <c s="38"/>
      <c s="36"/>
      <c s="36"/>
      <c s="36"/>
      <c s="38"/>
      <c s="38"/>
      <c s="38"/>
      <c s="38"/>
      <c s="38"/>
      <c s="38"/>
      <c s="15">
        <f t="shared" si="61"/>
        <v>0</v>
      </c>
      <c s="15">
        <f t="shared" si="62"/>
        <v>0</v>
      </c>
      <c r="AI939" s="83"/>
    </row>
    <row r="940" spans="6:35" ht="12" customHeight="1" hidden="1">
      <c r="F940" s="15">
        <f t="shared" si="60"/>
        <v>0</v>
      </c>
      <c s="71">
        <f t="shared" si="63"/>
        <v>0</v>
      </c>
      <c s="72"/>
      <c s="38"/>
      <c s="38"/>
      <c s="38"/>
      <c s="36"/>
      <c s="38"/>
      <c s="38"/>
      <c s="36"/>
      <c s="37"/>
      <c s="36"/>
      <c s="38"/>
      <c s="36"/>
      <c s="36"/>
      <c s="36"/>
      <c s="38"/>
      <c s="38"/>
      <c s="38"/>
      <c s="38"/>
      <c s="38"/>
      <c s="38"/>
      <c s="15">
        <f t="shared" si="61"/>
        <v>0</v>
      </c>
      <c s="15">
        <f t="shared" si="62"/>
        <v>0</v>
      </c>
      <c r="AI940" s="83"/>
    </row>
    <row r="941" spans="6:35" ht="12" customHeight="1" hidden="1">
      <c r="F941" s="15">
        <f t="shared" si="60"/>
        <v>0</v>
      </c>
      <c s="71">
        <f t="shared" si="63"/>
        <v>0</v>
      </c>
      <c s="72"/>
      <c s="38"/>
      <c s="38"/>
      <c s="38"/>
      <c s="36"/>
      <c s="38"/>
      <c s="38"/>
      <c s="36"/>
      <c s="37"/>
      <c s="36"/>
      <c s="38"/>
      <c s="36"/>
      <c s="36"/>
      <c s="36"/>
      <c s="38"/>
      <c s="38"/>
      <c s="38"/>
      <c s="38"/>
      <c s="38"/>
      <c s="38"/>
      <c s="15">
        <f t="shared" si="61"/>
        <v>0</v>
      </c>
      <c s="15">
        <f t="shared" si="62"/>
        <v>0</v>
      </c>
      <c r="AI941" s="83"/>
    </row>
    <row r="942" spans="6:35" ht="12" customHeight="1" hidden="1">
      <c r="F942" s="15">
        <f t="shared" si="60"/>
        <v>0</v>
      </c>
      <c s="71">
        <f t="shared" si="63"/>
        <v>0</v>
      </c>
      <c s="72"/>
      <c s="38"/>
      <c s="38"/>
      <c s="38"/>
      <c s="36"/>
      <c s="38"/>
      <c s="38"/>
      <c s="36"/>
      <c s="37"/>
      <c s="36"/>
      <c s="38"/>
      <c s="36"/>
      <c s="36"/>
      <c s="36"/>
      <c s="38"/>
      <c s="38"/>
      <c s="38"/>
      <c s="38"/>
      <c s="38"/>
      <c s="38"/>
      <c s="15">
        <f t="shared" si="61"/>
        <v>0</v>
      </c>
      <c s="15">
        <f t="shared" si="62"/>
        <v>0</v>
      </c>
      <c r="AI942" s="83"/>
    </row>
    <row r="943" spans="6:35" ht="12" customHeight="1" hidden="1">
      <c r="F943" s="15">
        <f t="shared" si="60"/>
        <v>0</v>
      </c>
      <c s="71">
        <f t="shared" si="63"/>
        <v>0</v>
      </c>
      <c s="72"/>
      <c s="38"/>
      <c s="38"/>
      <c s="38"/>
      <c s="36"/>
      <c s="38"/>
      <c s="38"/>
      <c s="36"/>
      <c s="37"/>
      <c s="36"/>
      <c s="38"/>
      <c s="36"/>
      <c s="36"/>
      <c s="36"/>
      <c s="38"/>
      <c s="38"/>
      <c s="38"/>
      <c s="38"/>
      <c s="38"/>
      <c s="38"/>
      <c s="15">
        <f t="shared" si="61"/>
        <v>0</v>
      </c>
      <c s="15">
        <f t="shared" si="62"/>
        <v>0</v>
      </c>
      <c r="AI943" s="83"/>
    </row>
    <row r="944" spans="6:35" ht="12" customHeight="1" hidden="1">
      <c r="F944" s="15">
        <f t="shared" si="60"/>
        <v>0</v>
      </c>
      <c s="71">
        <f t="shared" si="63"/>
        <v>0</v>
      </c>
      <c s="72"/>
      <c s="38"/>
      <c s="38"/>
      <c s="38"/>
      <c s="36"/>
      <c s="38"/>
      <c s="38"/>
      <c s="36"/>
      <c s="37"/>
      <c s="36"/>
      <c s="38"/>
      <c s="36"/>
      <c s="36"/>
      <c s="36"/>
      <c s="38"/>
      <c s="38"/>
      <c s="38"/>
      <c s="38"/>
      <c s="38"/>
      <c s="38"/>
      <c s="15">
        <f t="shared" si="61"/>
        <v>0</v>
      </c>
      <c s="15">
        <f t="shared" si="62"/>
        <v>0</v>
      </c>
      <c r="AI944" s="83"/>
    </row>
    <row r="945" spans="6:35" ht="12" customHeight="1" hidden="1">
      <c r="F945" s="15">
        <f t="shared" si="60"/>
        <v>0</v>
      </c>
      <c s="71">
        <f t="shared" si="63"/>
        <v>0</v>
      </c>
      <c s="72"/>
      <c s="38"/>
      <c s="38"/>
      <c s="38"/>
      <c s="36"/>
      <c s="38"/>
      <c s="38"/>
      <c s="36"/>
      <c s="37"/>
      <c s="36"/>
      <c s="38"/>
      <c s="36"/>
      <c s="36"/>
      <c s="36"/>
      <c s="38"/>
      <c s="38"/>
      <c s="38"/>
      <c s="38"/>
      <c s="38"/>
      <c s="38"/>
      <c s="15">
        <f t="shared" si="61"/>
        <v>0</v>
      </c>
      <c s="15">
        <f t="shared" si="62"/>
        <v>0</v>
      </c>
      <c r="AI945" s="83"/>
    </row>
    <row r="946" spans="6:35" ht="12" customHeight="1" hidden="1">
      <c r="F946" s="15">
        <f t="shared" si="60"/>
        <v>0</v>
      </c>
      <c s="71">
        <f t="shared" si="63"/>
        <v>0</v>
      </c>
      <c s="72"/>
      <c s="38"/>
      <c s="38"/>
      <c s="38"/>
      <c s="36"/>
      <c s="38"/>
      <c s="38"/>
      <c s="36"/>
      <c s="37"/>
      <c s="36"/>
      <c s="38"/>
      <c s="36"/>
      <c s="36"/>
      <c s="36"/>
      <c s="38"/>
      <c s="38"/>
      <c s="38"/>
      <c s="38"/>
      <c s="38"/>
      <c s="38"/>
      <c s="15">
        <f t="shared" si="61"/>
        <v>0</v>
      </c>
      <c s="15">
        <f t="shared" si="62"/>
        <v>0</v>
      </c>
      <c r="AI946" s="83"/>
    </row>
    <row r="947" spans="6:35" ht="12" customHeight="1" hidden="1">
      <c r="F947" s="15">
        <f t="shared" si="60"/>
        <v>0</v>
      </c>
      <c s="71">
        <f t="shared" si="63"/>
        <v>0</v>
      </c>
      <c s="72"/>
      <c s="38"/>
      <c s="38"/>
      <c s="38"/>
      <c s="36"/>
      <c s="38"/>
      <c s="38"/>
      <c s="36"/>
      <c s="37"/>
      <c s="36"/>
      <c s="38"/>
      <c s="36"/>
      <c s="36"/>
      <c s="36"/>
      <c s="38"/>
      <c s="38"/>
      <c s="38"/>
      <c s="38"/>
      <c s="38"/>
      <c s="38"/>
      <c s="15">
        <f t="shared" si="61"/>
        <v>0</v>
      </c>
      <c s="15">
        <f t="shared" si="62"/>
        <v>0</v>
      </c>
      <c r="AI947" s="83"/>
    </row>
    <row r="948" spans="6:35" ht="12" customHeight="1" hidden="1">
      <c r="F948" s="15">
        <f t="shared" si="60"/>
        <v>0</v>
      </c>
      <c s="71">
        <f t="shared" si="63"/>
        <v>0</v>
      </c>
      <c s="72"/>
      <c s="38"/>
      <c s="38"/>
      <c s="38"/>
      <c s="36"/>
      <c s="38"/>
      <c s="38"/>
      <c s="36"/>
      <c s="37"/>
      <c s="36"/>
      <c s="38"/>
      <c s="36"/>
      <c s="36"/>
      <c s="36"/>
      <c s="38"/>
      <c s="38"/>
      <c s="38"/>
      <c s="38"/>
      <c s="38"/>
      <c s="38"/>
      <c s="15">
        <f t="shared" si="61"/>
        <v>0</v>
      </c>
      <c s="15">
        <f t="shared" si="62"/>
        <v>0</v>
      </c>
      <c r="AI948" s="83"/>
    </row>
    <row r="949" spans="6:35" ht="12" customHeight="1" hidden="1">
      <c r="F949" s="15">
        <f t="shared" si="60"/>
        <v>0</v>
      </c>
      <c s="71">
        <f t="shared" si="63"/>
        <v>0</v>
      </c>
      <c s="72"/>
      <c s="38"/>
      <c s="38"/>
      <c s="38"/>
      <c s="36"/>
      <c s="38"/>
      <c s="38"/>
      <c s="36"/>
      <c s="37"/>
      <c s="36"/>
      <c s="38"/>
      <c s="36"/>
      <c s="36"/>
      <c s="36"/>
      <c s="38"/>
      <c s="38"/>
      <c s="38"/>
      <c s="38"/>
      <c s="38"/>
      <c s="38"/>
      <c s="15">
        <f t="shared" si="61"/>
        <v>0</v>
      </c>
      <c s="15">
        <f t="shared" si="62"/>
        <v>0</v>
      </c>
      <c r="AI949" s="83"/>
    </row>
    <row r="950" spans="6:35" ht="12" customHeight="1" hidden="1">
      <c r="F950" s="15">
        <f t="shared" si="60"/>
        <v>0</v>
      </c>
      <c s="71">
        <f t="shared" si="63"/>
        <v>0</v>
      </c>
      <c s="72"/>
      <c s="38"/>
      <c s="38"/>
      <c s="38"/>
      <c s="36"/>
      <c s="38"/>
      <c s="38"/>
      <c s="36"/>
      <c s="37"/>
      <c s="36"/>
      <c s="38"/>
      <c s="36"/>
      <c s="36"/>
      <c s="36"/>
      <c s="38"/>
      <c s="38"/>
      <c s="38"/>
      <c s="38"/>
      <c s="38"/>
      <c s="38"/>
      <c s="15">
        <f t="shared" si="61"/>
        <v>0</v>
      </c>
      <c s="15">
        <f t="shared" si="62"/>
        <v>0</v>
      </c>
      <c r="AI950" s="83"/>
    </row>
    <row r="951" spans="6:35" ht="12" customHeight="1" hidden="1">
      <c r="F951" s="15">
        <f t="shared" si="60"/>
        <v>0</v>
      </c>
      <c s="71">
        <f t="shared" si="63"/>
        <v>0</v>
      </c>
      <c s="72"/>
      <c s="38"/>
      <c s="38"/>
      <c s="38"/>
      <c s="36"/>
      <c s="38"/>
      <c s="38"/>
      <c s="36"/>
      <c s="37"/>
      <c s="36"/>
      <c s="38"/>
      <c s="36"/>
      <c s="36"/>
      <c s="36"/>
      <c s="38"/>
      <c s="38"/>
      <c s="38"/>
      <c s="38"/>
      <c s="38"/>
      <c s="38"/>
      <c s="15">
        <f t="shared" si="61"/>
        <v>0</v>
      </c>
      <c s="15">
        <f t="shared" si="62"/>
        <v>0</v>
      </c>
      <c r="AI951" s="83"/>
    </row>
    <row r="952" spans="6:35" ht="12" customHeight="1" hidden="1">
      <c r="F952" s="15">
        <f t="shared" si="60"/>
        <v>0</v>
      </c>
      <c s="71">
        <f t="shared" si="63"/>
        <v>0</v>
      </c>
      <c s="72"/>
      <c s="38"/>
      <c s="38"/>
      <c s="38"/>
      <c s="36"/>
      <c s="38"/>
      <c s="38"/>
      <c s="36"/>
      <c s="37"/>
      <c s="36"/>
      <c s="38"/>
      <c s="36"/>
      <c s="36"/>
      <c s="36"/>
      <c s="38"/>
      <c s="38"/>
      <c s="38"/>
      <c s="38"/>
      <c s="38"/>
      <c s="38"/>
      <c s="15">
        <f t="shared" si="61"/>
        <v>0</v>
      </c>
      <c s="15">
        <f t="shared" si="62"/>
        <v>0</v>
      </c>
      <c r="AI952" s="83"/>
    </row>
    <row r="953" spans="6:35" ht="12" customHeight="1" hidden="1">
      <c r="F953" s="15">
        <f t="shared" si="60"/>
        <v>0</v>
      </c>
      <c s="71">
        <f t="shared" si="63"/>
        <v>0</v>
      </c>
      <c s="72"/>
      <c s="38"/>
      <c s="38"/>
      <c s="38"/>
      <c s="36"/>
      <c s="38"/>
      <c s="38"/>
      <c s="36"/>
      <c s="37"/>
      <c s="36"/>
      <c s="38"/>
      <c s="36"/>
      <c s="36"/>
      <c s="36"/>
      <c s="38"/>
      <c s="38"/>
      <c s="38"/>
      <c s="38"/>
      <c s="38"/>
      <c s="38"/>
      <c s="15">
        <f t="shared" si="61"/>
        <v>0</v>
      </c>
      <c s="15">
        <f t="shared" si="62"/>
        <v>0</v>
      </c>
      <c r="AI953" s="83"/>
    </row>
    <row r="954" spans="6:35" ht="12" customHeight="1" hidden="1">
      <c r="F954" s="15">
        <f t="shared" si="60"/>
        <v>0</v>
      </c>
      <c s="71">
        <f t="shared" si="63"/>
        <v>0</v>
      </c>
      <c s="72"/>
      <c s="38"/>
      <c s="38"/>
      <c s="38"/>
      <c s="36"/>
      <c s="38"/>
      <c s="38"/>
      <c s="36"/>
      <c s="37"/>
      <c s="36"/>
      <c s="38"/>
      <c s="36"/>
      <c s="36"/>
      <c s="36"/>
      <c s="38"/>
      <c s="38"/>
      <c s="38"/>
      <c s="38"/>
      <c s="38"/>
      <c s="38"/>
      <c s="15">
        <f t="shared" si="61"/>
        <v>0</v>
      </c>
      <c s="15">
        <f t="shared" si="62"/>
        <v>0</v>
      </c>
      <c r="AI954" s="83"/>
    </row>
    <row r="955" spans="6:35" ht="12" customHeight="1" hidden="1">
      <c r="F955" s="15">
        <f t="shared" si="60"/>
        <v>0</v>
      </c>
      <c s="71">
        <f t="shared" si="63"/>
        <v>0</v>
      </c>
      <c s="72"/>
      <c s="38"/>
      <c s="38"/>
      <c s="38"/>
      <c s="36"/>
      <c s="38"/>
      <c s="38"/>
      <c s="36"/>
      <c s="37"/>
      <c s="36"/>
      <c s="38"/>
      <c s="36"/>
      <c s="36"/>
      <c s="36"/>
      <c s="38"/>
      <c s="38"/>
      <c s="38"/>
      <c s="38"/>
      <c s="38"/>
      <c s="38"/>
      <c s="15">
        <f t="shared" si="61"/>
        <v>0</v>
      </c>
      <c s="15">
        <f t="shared" si="62"/>
        <v>0</v>
      </c>
      <c r="AI955" s="83"/>
    </row>
    <row r="956" spans="6:35" ht="12" customHeight="1" hidden="1">
      <c r="F956" s="15">
        <f t="shared" si="60"/>
        <v>0</v>
      </c>
      <c s="71">
        <f t="shared" si="63"/>
        <v>0</v>
      </c>
      <c s="72"/>
      <c s="38"/>
      <c s="38"/>
      <c s="38"/>
      <c s="36"/>
      <c s="38"/>
      <c s="38"/>
      <c s="36"/>
      <c s="37"/>
      <c s="36"/>
      <c s="38"/>
      <c s="36"/>
      <c s="36"/>
      <c s="36"/>
      <c s="38"/>
      <c s="38"/>
      <c s="38"/>
      <c s="38"/>
      <c s="38"/>
      <c s="38"/>
      <c s="15">
        <f t="shared" si="61"/>
        <v>0</v>
      </c>
      <c s="15">
        <f t="shared" si="62"/>
        <v>0</v>
      </c>
      <c r="AI956" s="83"/>
    </row>
    <row r="957" spans="6:35" ht="12" customHeight="1" hidden="1">
      <c r="F957" s="15">
        <f t="shared" si="60"/>
        <v>0</v>
      </c>
      <c s="71">
        <f t="shared" si="63"/>
        <v>0</v>
      </c>
      <c s="72"/>
      <c s="38"/>
      <c s="38"/>
      <c s="38"/>
      <c s="36"/>
      <c s="38"/>
      <c s="38"/>
      <c s="36"/>
      <c s="37"/>
      <c s="36"/>
      <c s="38"/>
      <c s="36"/>
      <c s="36"/>
      <c s="36"/>
      <c s="38"/>
      <c s="38"/>
      <c s="38"/>
      <c s="38"/>
      <c s="38"/>
      <c s="38"/>
      <c s="15">
        <f t="shared" si="61"/>
        <v>0</v>
      </c>
      <c s="15">
        <f t="shared" si="62"/>
        <v>0</v>
      </c>
      <c r="AI957" s="83"/>
    </row>
    <row r="958" spans="6:35" ht="12" customHeight="1" hidden="1">
      <c r="F958" s="15">
        <f t="shared" si="60"/>
        <v>0</v>
      </c>
      <c s="71">
        <f t="shared" si="63"/>
        <v>0</v>
      </c>
      <c s="72"/>
      <c s="38"/>
      <c s="38"/>
      <c s="38"/>
      <c s="36"/>
      <c s="38"/>
      <c s="38"/>
      <c s="36"/>
      <c s="37"/>
      <c s="36"/>
      <c s="38"/>
      <c s="36"/>
      <c s="36"/>
      <c s="36"/>
      <c s="38"/>
      <c s="38"/>
      <c s="38"/>
      <c s="38"/>
      <c s="38"/>
      <c s="38"/>
      <c s="15">
        <f t="shared" si="61"/>
        <v>0</v>
      </c>
      <c s="15">
        <f t="shared" si="62"/>
        <v>0</v>
      </c>
      <c r="AI958" s="83"/>
    </row>
    <row r="959" spans="6:35" ht="12" customHeight="1" hidden="1">
      <c r="F959" s="15">
        <f t="shared" si="60"/>
        <v>0</v>
      </c>
      <c s="71">
        <f t="shared" si="63"/>
        <v>0</v>
      </c>
      <c s="72"/>
      <c s="38"/>
      <c s="38"/>
      <c s="38"/>
      <c s="36"/>
      <c s="38"/>
      <c s="38"/>
      <c s="36"/>
      <c s="37"/>
      <c s="36"/>
      <c s="38"/>
      <c s="36"/>
      <c s="36"/>
      <c s="36"/>
      <c s="38"/>
      <c s="38"/>
      <c s="38"/>
      <c s="38"/>
      <c s="38"/>
      <c s="38"/>
      <c s="15">
        <f t="shared" si="61"/>
        <v>0</v>
      </c>
      <c s="15">
        <f t="shared" si="62"/>
        <v>0</v>
      </c>
      <c r="AI959" s="83"/>
    </row>
    <row r="960" spans="6:35" ht="12" customHeight="1" hidden="1">
      <c r="F960" s="15">
        <f t="shared" si="60"/>
        <v>0</v>
      </c>
      <c s="71">
        <f t="shared" si="63"/>
        <v>0</v>
      </c>
      <c s="72"/>
      <c s="38"/>
      <c s="38"/>
      <c s="38"/>
      <c s="36"/>
      <c s="38"/>
      <c s="38"/>
      <c s="36"/>
      <c s="37"/>
      <c s="36"/>
      <c s="38"/>
      <c s="36"/>
      <c s="36"/>
      <c s="36"/>
      <c s="38"/>
      <c s="38"/>
      <c s="38"/>
      <c s="38"/>
      <c s="38"/>
      <c s="38"/>
      <c s="15">
        <f t="shared" si="61"/>
        <v>0</v>
      </c>
      <c s="15">
        <f t="shared" si="62"/>
        <v>0</v>
      </c>
      <c r="AI960" s="83"/>
    </row>
    <row r="961" spans="6:35" ht="12" customHeight="1" hidden="1">
      <c r="F961" s="15">
        <f t="shared" si="60"/>
        <v>0</v>
      </c>
      <c s="71">
        <f t="shared" si="63"/>
        <v>0</v>
      </c>
      <c s="72"/>
      <c s="38"/>
      <c s="38"/>
      <c s="38"/>
      <c s="36"/>
      <c s="38"/>
      <c s="38"/>
      <c s="36"/>
      <c s="37"/>
      <c s="36"/>
      <c s="38"/>
      <c s="36"/>
      <c s="36"/>
      <c s="36"/>
      <c s="38"/>
      <c s="38"/>
      <c s="38"/>
      <c s="38"/>
      <c s="38"/>
      <c s="38"/>
      <c s="15">
        <f t="shared" si="61"/>
        <v>0</v>
      </c>
      <c s="15">
        <f t="shared" si="62"/>
        <v>0</v>
      </c>
      <c r="AI961" s="83"/>
    </row>
    <row r="962" spans="6:35" ht="12" customHeight="1" hidden="1">
      <c r="F962" s="15">
        <f t="shared" si="60"/>
        <v>0</v>
      </c>
      <c s="71">
        <f t="shared" si="63"/>
        <v>0</v>
      </c>
      <c s="72"/>
      <c s="38"/>
      <c s="38"/>
      <c s="38"/>
      <c s="36"/>
      <c s="38"/>
      <c s="38"/>
      <c s="36"/>
      <c s="37"/>
      <c s="36"/>
      <c s="38"/>
      <c s="36"/>
      <c s="36"/>
      <c s="36"/>
      <c s="38"/>
      <c s="38"/>
      <c s="38"/>
      <c s="38"/>
      <c s="38"/>
      <c s="38"/>
      <c s="15">
        <f t="shared" si="61"/>
        <v>0</v>
      </c>
      <c s="15">
        <f t="shared" si="62"/>
        <v>0</v>
      </c>
      <c r="AI962" s="83"/>
    </row>
    <row r="963" spans="6:35" ht="12" customHeight="1" hidden="1">
      <c r="F963" s="15">
        <f t="shared" si="60"/>
        <v>0</v>
      </c>
      <c s="71">
        <f t="shared" si="63"/>
        <v>0</v>
      </c>
      <c s="72"/>
      <c s="38"/>
      <c s="38"/>
      <c s="38"/>
      <c s="36"/>
      <c s="38"/>
      <c s="38"/>
      <c s="36"/>
      <c s="37"/>
      <c s="36"/>
      <c s="38"/>
      <c s="36"/>
      <c s="36"/>
      <c s="36"/>
      <c s="38"/>
      <c s="38"/>
      <c s="38"/>
      <c s="38"/>
      <c s="38"/>
      <c s="38"/>
      <c s="15">
        <f t="shared" si="61"/>
        <v>0</v>
      </c>
      <c s="15">
        <f t="shared" si="62"/>
        <v>0</v>
      </c>
      <c r="AI963" s="83"/>
    </row>
    <row r="964" spans="6:35" ht="12" customHeight="1" hidden="1">
      <c r="F964" s="15">
        <f t="shared" si="60"/>
        <v>0</v>
      </c>
      <c s="71">
        <f t="shared" si="63"/>
        <v>0</v>
      </c>
      <c s="72"/>
      <c s="38"/>
      <c s="38"/>
      <c s="38"/>
      <c s="36"/>
      <c s="38"/>
      <c s="38"/>
      <c s="36"/>
      <c s="37"/>
      <c s="36"/>
      <c s="38"/>
      <c s="36"/>
      <c s="36"/>
      <c s="36"/>
      <c s="38"/>
      <c s="38"/>
      <c s="38"/>
      <c s="38"/>
      <c s="38"/>
      <c s="38"/>
      <c s="15">
        <f t="shared" si="61"/>
        <v>0</v>
      </c>
      <c s="15">
        <f t="shared" si="62"/>
        <v>0</v>
      </c>
      <c r="AI964" s="83"/>
    </row>
    <row r="965" spans="6:35" ht="12" customHeight="1" hidden="1">
      <c r="F965" s="15">
        <f t="shared" si="60"/>
        <v>0</v>
      </c>
      <c s="71">
        <f t="shared" si="63"/>
        <v>0</v>
      </c>
      <c s="72"/>
      <c s="38"/>
      <c s="38"/>
      <c s="38"/>
      <c s="36"/>
      <c s="38"/>
      <c s="38"/>
      <c s="36"/>
      <c s="37"/>
      <c s="36"/>
      <c s="38"/>
      <c s="36"/>
      <c s="36"/>
      <c s="36"/>
      <c s="38"/>
      <c s="38"/>
      <c s="38"/>
      <c s="38"/>
      <c s="38"/>
      <c s="38"/>
      <c s="15">
        <f t="shared" si="61"/>
        <v>0</v>
      </c>
      <c s="15">
        <f t="shared" si="62"/>
        <v>0</v>
      </c>
      <c r="AI965" s="83"/>
    </row>
    <row r="966" spans="6:35" ht="12" customHeight="1" hidden="1">
      <c r="F966" s="15">
        <f t="shared" si="60"/>
        <v>0</v>
      </c>
      <c s="71">
        <f t="shared" si="63"/>
        <v>0</v>
      </c>
      <c s="72"/>
      <c s="38"/>
      <c s="38"/>
      <c s="38"/>
      <c s="36"/>
      <c s="38"/>
      <c s="38"/>
      <c s="36"/>
      <c s="37"/>
      <c s="36"/>
      <c s="38"/>
      <c s="36"/>
      <c s="36"/>
      <c s="36"/>
      <c s="38"/>
      <c s="38"/>
      <c s="38"/>
      <c s="38"/>
      <c s="38"/>
      <c s="38"/>
      <c s="15">
        <f t="shared" si="61"/>
        <v>0</v>
      </c>
      <c s="15">
        <f t="shared" si="62"/>
        <v>0</v>
      </c>
      <c r="AI966" s="83"/>
    </row>
    <row r="967" spans="6:35" ht="12" customHeight="1" hidden="1">
      <c r="F967" s="15">
        <f t="shared" si="60"/>
        <v>0</v>
      </c>
      <c s="71">
        <f t="shared" si="63"/>
        <v>0</v>
      </c>
      <c s="72"/>
      <c s="38"/>
      <c s="38"/>
      <c s="38"/>
      <c s="36"/>
      <c s="38"/>
      <c s="38"/>
      <c s="36"/>
      <c s="37"/>
      <c s="36"/>
      <c s="38"/>
      <c s="36"/>
      <c s="36"/>
      <c s="36"/>
      <c s="38"/>
      <c s="38"/>
      <c s="38"/>
      <c s="38"/>
      <c s="38"/>
      <c s="38"/>
      <c s="15">
        <f t="shared" si="61"/>
        <v>0</v>
      </c>
      <c s="15">
        <f t="shared" si="62"/>
        <v>0</v>
      </c>
      <c r="AI967" s="83"/>
    </row>
    <row r="968" spans="6:35" ht="12" customHeight="1" hidden="1">
      <c r="F968" s="15">
        <f t="shared" si="60"/>
        <v>0</v>
      </c>
      <c s="71">
        <f t="shared" si="63"/>
        <v>0</v>
      </c>
      <c s="72"/>
      <c s="38"/>
      <c s="38"/>
      <c s="38"/>
      <c s="36"/>
      <c s="38"/>
      <c s="38"/>
      <c s="36"/>
      <c s="37"/>
      <c s="36"/>
      <c s="38"/>
      <c s="36"/>
      <c s="36"/>
      <c s="36"/>
      <c s="38"/>
      <c s="38"/>
      <c s="38"/>
      <c s="38"/>
      <c s="38"/>
      <c s="38"/>
      <c s="15">
        <f t="shared" si="61"/>
        <v>0</v>
      </c>
      <c s="15">
        <f t="shared" si="62"/>
        <v>0</v>
      </c>
      <c r="AI968" s="83"/>
    </row>
    <row r="969" spans="6:35" ht="12" customHeight="1" hidden="1">
      <c r="F969" s="15">
        <f t="shared" si="60"/>
        <v>0</v>
      </c>
      <c s="71">
        <f t="shared" si="63"/>
        <v>0</v>
      </c>
      <c s="72"/>
      <c s="38"/>
      <c s="38"/>
      <c s="38"/>
      <c s="36"/>
      <c s="38"/>
      <c s="38"/>
      <c s="36"/>
      <c s="37"/>
      <c s="36"/>
      <c s="38"/>
      <c s="36"/>
      <c s="36"/>
      <c s="36"/>
      <c s="38"/>
      <c s="38"/>
      <c s="38"/>
      <c s="38"/>
      <c s="38"/>
      <c s="38"/>
      <c s="15">
        <f t="shared" si="61"/>
        <v>0</v>
      </c>
      <c s="15">
        <f t="shared" si="62"/>
        <v>0</v>
      </c>
      <c r="AI969" s="83"/>
    </row>
    <row r="970" spans="6:35" ht="12" customHeight="1" hidden="1">
      <c r="F970" s="15">
        <f t="shared" si="60"/>
        <v>0</v>
      </c>
      <c s="71">
        <f t="shared" si="63"/>
        <v>0</v>
      </c>
      <c s="72"/>
      <c s="38"/>
      <c s="38"/>
      <c s="38"/>
      <c s="36"/>
      <c s="38"/>
      <c s="38"/>
      <c s="36"/>
      <c s="37"/>
      <c s="36"/>
      <c s="38"/>
      <c s="36"/>
      <c s="36"/>
      <c s="36"/>
      <c s="38"/>
      <c s="38"/>
      <c s="38"/>
      <c s="38"/>
      <c s="38"/>
      <c s="38"/>
      <c s="15">
        <f t="shared" si="61"/>
        <v>0</v>
      </c>
      <c s="15">
        <f t="shared" si="62"/>
        <v>0</v>
      </c>
      <c r="AI970" s="83"/>
    </row>
    <row r="971" spans="6:35" ht="12" customHeight="1" hidden="1">
      <c r="F971" s="15">
        <f t="shared" si="64" ref="F971:F1009">IFERROR(IF($D$13=1,(IF(G971&gt;=1,(IF(H971&gt;=$D$11,(IF(H971&lt;=$D$12,G971,0)),0)),0)),0),0)</f>
        <v>0</v>
      </c>
      <c s="71">
        <f t="shared" si="63"/>
        <v>0</v>
      </c>
      <c s="72"/>
      <c s="38"/>
      <c s="38"/>
      <c s="38"/>
      <c s="36"/>
      <c s="38"/>
      <c s="38"/>
      <c s="36"/>
      <c s="37"/>
      <c s="36"/>
      <c s="38"/>
      <c s="36"/>
      <c s="36"/>
      <c s="36"/>
      <c s="38"/>
      <c s="38"/>
      <c s="38"/>
      <c s="38"/>
      <c s="38"/>
      <c s="38"/>
      <c s="15">
        <f t="shared" si="65" ref="AB971:AB1009">IFERROR(IF(G971&gt;=1,(IF(LEN(R971)&gt;=3,VLOOKUP(R971,$A$1:$B$3,2,0),0)),0),0)</f>
        <v>0</v>
      </c>
      <c s="15">
        <f t="shared" si="66" ref="AC971:AC1009">IFERROR(IF(G971&gt;=1,(IF(LEN(S971)&gt;=3,VLOOKUP(S971,$A$5:$B$6,2,0),0)),0),0)</f>
        <v>0</v>
      </c>
      <c r="AI971" s="83"/>
    </row>
    <row r="972" spans="6:35" ht="12" customHeight="1" hidden="1">
      <c r="F972" s="15">
        <f t="shared" si="64"/>
        <v>0</v>
      </c>
      <c s="71">
        <f t="shared" si="67" ref="G972:G1009">IFERROR(IF(H972&gt;=2000,(IF(LEN(J972)&gt;=2,(IF(LEN(K972)&gt;=2,G971+1,0)),0)),0),0)</f>
        <v>0</v>
      </c>
      <c s="72"/>
      <c s="38"/>
      <c s="38"/>
      <c s="38"/>
      <c s="36"/>
      <c s="38"/>
      <c s="38"/>
      <c s="36"/>
      <c s="37"/>
      <c s="36"/>
      <c s="38"/>
      <c s="36"/>
      <c s="36"/>
      <c s="36"/>
      <c s="38"/>
      <c s="38"/>
      <c s="38"/>
      <c s="38"/>
      <c s="38"/>
      <c s="38"/>
      <c s="15">
        <f t="shared" si="65"/>
        <v>0</v>
      </c>
      <c s="15">
        <f t="shared" si="66"/>
        <v>0</v>
      </c>
      <c r="AI972" s="83"/>
    </row>
    <row r="973" spans="6:35" ht="12" customHeight="1" hidden="1">
      <c r="F973" s="15">
        <f t="shared" si="64"/>
        <v>0</v>
      </c>
      <c s="71">
        <f t="shared" si="67"/>
        <v>0</v>
      </c>
      <c s="72"/>
      <c s="38"/>
      <c s="38"/>
      <c s="38"/>
      <c s="36"/>
      <c s="38"/>
      <c s="38"/>
      <c s="36"/>
      <c s="37"/>
      <c s="36"/>
      <c s="38"/>
      <c s="36"/>
      <c s="36"/>
      <c s="36"/>
      <c s="38"/>
      <c s="38"/>
      <c s="38"/>
      <c s="38"/>
      <c s="38"/>
      <c s="38"/>
      <c s="15">
        <f t="shared" si="65"/>
        <v>0</v>
      </c>
      <c s="15">
        <f t="shared" si="66"/>
        <v>0</v>
      </c>
      <c r="AI973" s="83"/>
    </row>
    <row r="974" spans="6:35" ht="12" customHeight="1" hidden="1">
      <c r="F974" s="15">
        <f t="shared" si="64"/>
        <v>0</v>
      </c>
      <c s="71">
        <f t="shared" si="67"/>
        <v>0</v>
      </c>
      <c s="72"/>
      <c s="38"/>
      <c s="38"/>
      <c s="38"/>
      <c s="36"/>
      <c s="38"/>
      <c s="38"/>
      <c s="36"/>
      <c s="37"/>
      <c s="36"/>
      <c s="38"/>
      <c s="36"/>
      <c s="36"/>
      <c s="36"/>
      <c s="38"/>
      <c s="38"/>
      <c s="38"/>
      <c s="38"/>
      <c s="38"/>
      <c s="38"/>
      <c s="15">
        <f t="shared" si="65"/>
        <v>0</v>
      </c>
      <c s="15">
        <f t="shared" si="66"/>
        <v>0</v>
      </c>
      <c r="AI974" s="83"/>
    </row>
    <row r="975" spans="6:35" ht="12" customHeight="1" hidden="1">
      <c r="F975" s="15">
        <f t="shared" si="64"/>
        <v>0</v>
      </c>
      <c s="71">
        <f t="shared" si="67"/>
        <v>0</v>
      </c>
      <c s="72"/>
      <c s="38"/>
      <c s="38"/>
      <c s="38"/>
      <c s="36"/>
      <c s="38"/>
      <c s="38"/>
      <c s="36"/>
      <c s="37"/>
      <c s="36"/>
      <c s="38"/>
      <c s="36"/>
      <c s="36"/>
      <c s="36"/>
      <c s="38"/>
      <c s="38"/>
      <c s="38"/>
      <c s="38"/>
      <c s="38"/>
      <c s="38"/>
      <c s="15">
        <f t="shared" si="65"/>
        <v>0</v>
      </c>
      <c s="15">
        <f t="shared" si="66"/>
        <v>0</v>
      </c>
      <c r="AI975" s="83"/>
    </row>
    <row r="976" spans="6:35" ht="12" customHeight="1" hidden="1">
      <c r="F976" s="15">
        <f t="shared" si="64"/>
        <v>0</v>
      </c>
      <c s="71">
        <f t="shared" si="67"/>
        <v>0</v>
      </c>
      <c s="72"/>
      <c s="38"/>
      <c s="38"/>
      <c s="38"/>
      <c s="36"/>
      <c s="38"/>
      <c s="38"/>
      <c s="36"/>
      <c s="37"/>
      <c s="36"/>
      <c s="38"/>
      <c s="36"/>
      <c s="36"/>
      <c s="36"/>
      <c s="38"/>
      <c s="38"/>
      <c s="38"/>
      <c s="38"/>
      <c s="38"/>
      <c s="38"/>
      <c s="15">
        <f t="shared" si="65"/>
        <v>0</v>
      </c>
      <c s="15">
        <f t="shared" si="66"/>
        <v>0</v>
      </c>
      <c r="AI976" s="83"/>
    </row>
    <row r="977" spans="6:35" ht="12" customHeight="1" hidden="1">
      <c r="F977" s="15">
        <f t="shared" si="64"/>
        <v>0</v>
      </c>
      <c s="71">
        <f t="shared" si="67"/>
        <v>0</v>
      </c>
      <c s="72"/>
      <c s="38"/>
      <c s="38"/>
      <c s="38"/>
      <c s="36"/>
      <c s="38"/>
      <c s="38"/>
      <c s="36"/>
      <c s="37"/>
      <c s="36"/>
      <c s="38"/>
      <c s="36"/>
      <c s="36"/>
      <c s="36"/>
      <c s="38"/>
      <c s="38"/>
      <c s="38"/>
      <c s="38"/>
      <c s="38"/>
      <c s="38"/>
      <c s="15">
        <f t="shared" si="65"/>
        <v>0</v>
      </c>
      <c s="15">
        <f t="shared" si="66"/>
        <v>0</v>
      </c>
      <c r="AI977" s="83"/>
    </row>
    <row r="978" spans="6:35" ht="12" customHeight="1" hidden="1">
      <c r="F978" s="15">
        <f t="shared" si="64"/>
        <v>0</v>
      </c>
      <c s="71">
        <f t="shared" si="67"/>
        <v>0</v>
      </c>
      <c s="72"/>
      <c s="38"/>
      <c s="38"/>
      <c s="38"/>
      <c s="36"/>
      <c s="38"/>
      <c s="38"/>
      <c s="36"/>
      <c s="37"/>
      <c s="36"/>
      <c s="38"/>
      <c s="36"/>
      <c s="36"/>
      <c s="36"/>
      <c s="38"/>
      <c s="38"/>
      <c s="38"/>
      <c s="38"/>
      <c s="38"/>
      <c s="38"/>
      <c s="15">
        <f t="shared" si="65"/>
        <v>0</v>
      </c>
      <c s="15">
        <f t="shared" si="66"/>
        <v>0</v>
      </c>
      <c r="AI978" s="83"/>
    </row>
    <row r="979" spans="6:35" ht="12" customHeight="1" hidden="1">
      <c r="F979" s="15">
        <f t="shared" si="64"/>
        <v>0</v>
      </c>
      <c s="71">
        <f t="shared" si="67"/>
        <v>0</v>
      </c>
      <c s="72"/>
      <c s="38"/>
      <c s="38"/>
      <c s="38"/>
      <c s="36"/>
      <c s="38"/>
      <c s="38"/>
      <c s="36"/>
      <c s="37"/>
      <c s="36"/>
      <c s="38"/>
      <c s="36"/>
      <c s="36"/>
      <c s="36"/>
      <c s="38"/>
      <c s="38"/>
      <c s="38"/>
      <c s="38"/>
      <c s="38"/>
      <c s="38"/>
      <c s="15">
        <f t="shared" si="65"/>
        <v>0</v>
      </c>
      <c s="15">
        <f t="shared" si="66"/>
        <v>0</v>
      </c>
      <c r="AI979" s="83"/>
    </row>
    <row r="980" spans="6:35" ht="12" customHeight="1" hidden="1">
      <c r="F980" s="15">
        <f t="shared" si="64"/>
        <v>0</v>
      </c>
      <c s="71">
        <f t="shared" si="67"/>
        <v>0</v>
      </c>
      <c s="72"/>
      <c s="38"/>
      <c s="38"/>
      <c s="38"/>
      <c s="36"/>
      <c s="38"/>
      <c s="38"/>
      <c s="36"/>
      <c s="37"/>
      <c s="36"/>
      <c s="38"/>
      <c s="36"/>
      <c s="36"/>
      <c s="36"/>
      <c s="38"/>
      <c s="38"/>
      <c s="38"/>
      <c s="38"/>
      <c s="38"/>
      <c s="38"/>
      <c s="15">
        <f t="shared" si="65"/>
        <v>0</v>
      </c>
      <c s="15">
        <f t="shared" si="66"/>
        <v>0</v>
      </c>
      <c r="AI980" s="83"/>
    </row>
    <row r="981" spans="6:35" ht="12" customHeight="1" hidden="1">
      <c r="F981" s="15">
        <f t="shared" si="64"/>
        <v>0</v>
      </c>
      <c s="71">
        <f t="shared" si="67"/>
        <v>0</v>
      </c>
      <c s="72"/>
      <c s="38"/>
      <c s="38"/>
      <c s="38"/>
      <c s="36"/>
      <c s="38"/>
      <c s="38"/>
      <c s="36"/>
      <c s="37"/>
      <c s="36"/>
      <c s="38"/>
      <c s="36"/>
      <c s="36"/>
      <c s="36"/>
      <c s="38"/>
      <c s="38"/>
      <c s="38"/>
      <c s="38"/>
      <c s="38"/>
      <c s="38"/>
      <c s="15">
        <f t="shared" si="65"/>
        <v>0</v>
      </c>
      <c s="15">
        <f t="shared" si="66"/>
        <v>0</v>
      </c>
      <c r="AI981" s="83"/>
    </row>
    <row r="982" spans="6:35" ht="12" customHeight="1" hidden="1">
      <c r="F982" s="15">
        <f t="shared" si="64"/>
        <v>0</v>
      </c>
      <c s="71">
        <f t="shared" si="67"/>
        <v>0</v>
      </c>
      <c s="72"/>
      <c s="38"/>
      <c s="38"/>
      <c s="38"/>
      <c s="36"/>
      <c s="38"/>
      <c s="38"/>
      <c s="36"/>
      <c s="37"/>
      <c s="36"/>
      <c s="38"/>
      <c s="36"/>
      <c s="36"/>
      <c s="36"/>
      <c s="38"/>
      <c s="38"/>
      <c s="38"/>
      <c s="38"/>
      <c s="38"/>
      <c s="38"/>
      <c s="15">
        <f t="shared" si="65"/>
        <v>0</v>
      </c>
      <c s="15">
        <f t="shared" si="66"/>
        <v>0</v>
      </c>
      <c r="AI982" s="83"/>
    </row>
    <row r="983" spans="6:35" ht="12" customHeight="1" hidden="1">
      <c r="F983" s="15">
        <f t="shared" si="64"/>
        <v>0</v>
      </c>
      <c s="71">
        <f t="shared" si="67"/>
        <v>0</v>
      </c>
      <c s="72"/>
      <c s="38"/>
      <c s="38"/>
      <c s="38"/>
      <c s="36"/>
      <c s="38"/>
      <c s="38"/>
      <c s="36"/>
      <c s="37"/>
      <c s="36"/>
      <c s="38"/>
      <c s="36"/>
      <c s="36"/>
      <c s="36"/>
      <c s="38"/>
      <c s="38"/>
      <c s="38"/>
      <c s="38"/>
      <c s="38"/>
      <c s="38"/>
      <c s="15">
        <f t="shared" si="65"/>
        <v>0</v>
      </c>
      <c s="15">
        <f t="shared" si="66"/>
        <v>0</v>
      </c>
      <c r="AI983" s="83"/>
    </row>
    <row r="984" spans="6:35" ht="12" customHeight="1" hidden="1">
      <c r="F984" s="15">
        <f t="shared" si="64"/>
        <v>0</v>
      </c>
      <c s="71">
        <f t="shared" si="67"/>
        <v>0</v>
      </c>
      <c s="72"/>
      <c s="38"/>
      <c s="38"/>
      <c s="38"/>
      <c s="36"/>
      <c s="38"/>
      <c s="38"/>
      <c s="36"/>
      <c s="37"/>
      <c s="36"/>
      <c s="38"/>
      <c s="36"/>
      <c s="36"/>
      <c s="36"/>
      <c s="38"/>
      <c s="38"/>
      <c s="38"/>
      <c s="38"/>
      <c s="38"/>
      <c s="38"/>
      <c s="15">
        <f t="shared" si="65"/>
        <v>0</v>
      </c>
      <c s="15">
        <f t="shared" si="66"/>
        <v>0</v>
      </c>
      <c r="AI984" s="83"/>
    </row>
    <row r="985" spans="6:35" ht="12" customHeight="1" hidden="1">
      <c r="F985" s="15">
        <f t="shared" si="64"/>
        <v>0</v>
      </c>
      <c s="71">
        <f t="shared" si="67"/>
        <v>0</v>
      </c>
      <c s="72"/>
      <c s="38"/>
      <c s="38"/>
      <c s="38"/>
      <c s="36"/>
      <c s="38"/>
      <c s="38"/>
      <c s="36"/>
      <c s="37"/>
      <c s="36"/>
      <c s="38"/>
      <c s="36"/>
      <c s="36"/>
      <c s="36"/>
      <c s="38"/>
      <c s="38"/>
      <c s="38"/>
      <c s="38"/>
      <c s="38"/>
      <c s="38"/>
      <c s="15">
        <f t="shared" si="65"/>
        <v>0</v>
      </c>
      <c s="15">
        <f t="shared" si="66"/>
        <v>0</v>
      </c>
      <c r="AI985" s="83"/>
    </row>
    <row r="986" spans="6:35" ht="12" customHeight="1" hidden="1">
      <c r="F986" s="15">
        <f t="shared" si="64"/>
        <v>0</v>
      </c>
      <c s="71">
        <f t="shared" si="67"/>
        <v>0</v>
      </c>
      <c s="72"/>
      <c s="38"/>
      <c s="38"/>
      <c s="38"/>
      <c s="36"/>
      <c s="38"/>
      <c s="38"/>
      <c s="36"/>
      <c s="37"/>
      <c s="36"/>
      <c s="38"/>
      <c s="36"/>
      <c s="36"/>
      <c s="36"/>
      <c s="38"/>
      <c s="38"/>
      <c s="38"/>
      <c s="38"/>
      <c s="38"/>
      <c s="38"/>
      <c s="15">
        <f t="shared" si="65"/>
        <v>0</v>
      </c>
      <c s="15">
        <f t="shared" si="66"/>
        <v>0</v>
      </c>
      <c r="AI986" s="83"/>
    </row>
    <row r="987" spans="6:35" ht="12" customHeight="1" hidden="1">
      <c r="F987" s="15">
        <f t="shared" si="64"/>
        <v>0</v>
      </c>
      <c s="71">
        <f t="shared" si="67"/>
        <v>0</v>
      </c>
      <c s="72"/>
      <c s="38"/>
      <c s="38"/>
      <c s="38"/>
      <c s="36"/>
      <c s="38"/>
      <c s="38"/>
      <c s="36"/>
      <c s="37"/>
      <c s="36"/>
      <c s="38"/>
      <c s="36"/>
      <c s="36"/>
      <c s="36"/>
      <c s="38"/>
      <c s="38"/>
      <c s="38"/>
      <c s="38"/>
      <c s="38"/>
      <c s="38"/>
      <c s="15">
        <f t="shared" si="65"/>
        <v>0</v>
      </c>
      <c s="15">
        <f t="shared" si="66"/>
        <v>0</v>
      </c>
      <c r="AI987" s="83"/>
    </row>
    <row r="988" spans="6:35" ht="12" customHeight="1" hidden="1">
      <c r="F988" s="15">
        <f t="shared" si="64"/>
        <v>0</v>
      </c>
      <c s="71">
        <f t="shared" si="67"/>
        <v>0</v>
      </c>
      <c s="72"/>
      <c s="38"/>
      <c s="38"/>
      <c s="38"/>
      <c s="36"/>
      <c s="38"/>
      <c s="38"/>
      <c s="36"/>
      <c s="37"/>
      <c s="36"/>
      <c s="38"/>
      <c s="36"/>
      <c s="36"/>
      <c s="36"/>
      <c s="38"/>
      <c s="38"/>
      <c s="38"/>
      <c s="38"/>
      <c s="38"/>
      <c s="38"/>
      <c s="15">
        <f t="shared" si="65"/>
        <v>0</v>
      </c>
      <c s="15">
        <f t="shared" si="66"/>
        <v>0</v>
      </c>
      <c r="AI988" s="83"/>
    </row>
    <row r="989" spans="6:35" ht="12" customHeight="1" hidden="1">
      <c r="F989" s="15">
        <f t="shared" si="64"/>
        <v>0</v>
      </c>
      <c s="71">
        <f t="shared" si="67"/>
        <v>0</v>
      </c>
      <c s="72"/>
      <c s="38"/>
      <c s="38"/>
      <c s="38"/>
      <c s="36"/>
      <c s="38"/>
      <c s="38"/>
      <c s="36"/>
      <c s="37"/>
      <c s="36"/>
      <c s="38"/>
      <c s="36"/>
      <c s="36"/>
      <c s="36"/>
      <c s="38"/>
      <c s="38"/>
      <c s="38"/>
      <c s="38"/>
      <c s="38"/>
      <c s="38"/>
      <c s="15">
        <f t="shared" si="65"/>
        <v>0</v>
      </c>
      <c s="15">
        <f t="shared" si="66"/>
        <v>0</v>
      </c>
      <c r="AI989" s="83"/>
    </row>
    <row r="990" spans="6:35" ht="12" customHeight="1" hidden="1">
      <c r="F990" s="15">
        <f t="shared" si="64"/>
        <v>0</v>
      </c>
      <c s="71">
        <f t="shared" si="67"/>
        <v>0</v>
      </c>
      <c s="72"/>
      <c s="38"/>
      <c s="38"/>
      <c s="38"/>
      <c s="36"/>
      <c s="38"/>
      <c s="38"/>
      <c s="36"/>
      <c s="37"/>
      <c s="36"/>
      <c s="38"/>
      <c s="36"/>
      <c s="36"/>
      <c s="36"/>
      <c s="38"/>
      <c s="38"/>
      <c s="38"/>
      <c s="38"/>
      <c s="38"/>
      <c s="38"/>
      <c s="15">
        <f t="shared" si="65"/>
        <v>0</v>
      </c>
      <c s="15">
        <f t="shared" si="66"/>
        <v>0</v>
      </c>
      <c r="AI990" s="83"/>
    </row>
    <row r="991" spans="6:35" ht="12" customHeight="1" hidden="1">
      <c r="F991" s="15">
        <f t="shared" si="64"/>
        <v>0</v>
      </c>
      <c s="71">
        <f t="shared" si="67"/>
        <v>0</v>
      </c>
      <c s="72"/>
      <c s="38"/>
      <c s="38"/>
      <c s="38"/>
      <c s="36"/>
      <c s="38"/>
      <c s="38"/>
      <c s="36"/>
      <c s="37"/>
      <c s="36"/>
      <c s="38"/>
      <c s="36"/>
      <c s="36"/>
      <c s="36"/>
      <c s="38"/>
      <c s="38"/>
      <c s="38"/>
      <c s="38"/>
      <c s="38"/>
      <c s="38"/>
      <c s="15">
        <f t="shared" si="65"/>
        <v>0</v>
      </c>
      <c s="15">
        <f t="shared" si="66"/>
        <v>0</v>
      </c>
      <c r="AI991" s="83"/>
    </row>
    <row r="992" spans="6:35" ht="12" customHeight="1" hidden="1">
      <c r="F992" s="15">
        <f t="shared" si="64"/>
        <v>0</v>
      </c>
      <c s="71">
        <f t="shared" si="67"/>
        <v>0</v>
      </c>
      <c s="72"/>
      <c s="38"/>
      <c s="38"/>
      <c s="38"/>
      <c s="36"/>
      <c s="38"/>
      <c s="38"/>
      <c s="36"/>
      <c s="37"/>
      <c s="36"/>
      <c s="38"/>
      <c s="36"/>
      <c s="36"/>
      <c s="36"/>
      <c s="38"/>
      <c s="38"/>
      <c s="38"/>
      <c s="38"/>
      <c s="38"/>
      <c s="38"/>
      <c s="15">
        <f t="shared" si="65"/>
        <v>0</v>
      </c>
      <c s="15">
        <f t="shared" si="66"/>
        <v>0</v>
      </c>
      <c r="AI992" s="83"/>
    </row>
    <row r="993" spans="6:35" ht="12" customHeight="1" hidden="1">
      <c r="F993" s="15">
        <f t="shared" si="64"/>
        <v>0</v>
      </c>
      <c s="71">
        <f t="shared" si="67"/>
        <v>0</v>
      </c>
      <c s="72"/>
      <c s="38"/>
      <c s="38"/>
      <c s="38"/>
      <c s="36"/>
      <c s="38"/>
      <c s="38"/>
      <c s="36"/>
      <c s="37"/>
      <c s="36"/>
      <c s="38"/>
      <c s="36"/>
      <c s="36"/>
      <c s="36"/>
      <c s="38"/>
      <c s="38"/>
      <c s="38"/>
      <c s="38"/>
      <c s="38"/>
      <c s="38"/>
      <c s="15">
        <f t="shared" si="65"/>
        <v>0</v>
      </c>
      <c s="15">
        <f t="shared" si="66"/>
        <v>0</v>
      </c>
      <c r="AI993" s="83"/>
    </row>
    <row r="994" spans="6:35" ht="12" customHeight="1" hidden="1">
      <c r="F994" s="15">
        <f t="shared" si="64"/>
        <v>0</v>
      </c>
      <c s="71">
        <f t="shared" si="67"/>
        <v>0</v>
      </c>
      <c s="72"/>
      <c s="38"/>
      <c s="38"/>
      <c s="38"/>
      <c s="36"/>
      <c s="38"/>
      <c s="38"/>
      <c s="36"/>
      <c s="37"/>
      <c s="36"/>
      <c s="38"/>
      <c s="36"/>
      <c s="36"/>
      <c s="36"/>
      <c s="38"/>
      <c s="38"/>
      <c s="38"/>
      <c s="38"/>
      <c s="38"/>
      <c s="38"/>
      <c s="15">
        <f t="shared" si="65"/>
        <v>0</v>
      </c>
      <c s="15">
        <f t="shared" si="66"/>
        <v>0</v>
      </c>
      <c r="AI994" s="83"/>
    </row>
    <row r="995" spans="6:35" ht="12" customHeight="1" hidden="1">
      <c r="F995" s="15">
        <f t="shared" si="64"/>
        <v>0</v>
      </c>
      <c s="71">
        <f t="shared" si="67"/>
        <v>0</v>
      </c>
      <c s="72"/>
      <c s="38"/>
      <c s="38"/>
      <c s="38"/>
      <c s="36"/>
      <c s="38"/>
      <c s="38"/>
      <c s="36"/>
      <c s="37"/>
      <c s="36"/>
      <c s="38"/>
      <c s="36"/>
      <c s="36"/>
      <c s="36"/>
      <c s="38"/>
      <c s="38"/>
      <c s="38"/>
      <c s="38"/>
      <c s="38"/>
      <c s="38"/>
      <c s="15">
        <f t="shared" si="65"/>
        <v>0</v>
      </c>
      <c s="15">
        <f t="shared" si="66"/>
        <v>0</v>
      </c>
      <c r="AI995" s="83"/>
    </row>
    <row r="996" spans="6:35" ht="12" customHeight="1" hidden="1">
      <c r="F996" s="15">
        <f t="shared" si="64"/>
        <v>0</v>
      </c>
      <c s="71">
        <f t="shared" si="67"/>
        <v>0</v>
      </c>
      <c s="72"/>
      <c s="38"/>
      <c s="38"/>
      <c s="38"/>
      <c s="36"/>
      <c s="38"/>
      <c s="38"/>
      <c s="36"/>
      <c s="37"/>
      <c s="36"/>
      <c s="38"/>
      <c s="36"/>
      <c s="36"/>
      <c s="36"/>
      <c s="38"/>
      <c s="38"/>
      <c s="38"/>
      <c s="38"/>
      <c s="38"/>
      <c s="38"/>
      <c s="15">
        <f t="shared" si="65"/>
        <v>0</v>
      </c>
      <c s="15">
        <f t="shared" si="66"/>
        <v>0</v>
      </c>
      <c r="AI996" s="83"/>
    </row>
    <row r="997" spans="6:35" ht="12" customHeight="1" hidden="1">
      <c r="F997" s="15">
        <f t="shared" si="64"/>
        <v>0</v>
      </c>
      <c s="71">
        <f t="shared" si="67"/>
        <v>0</v>
      </c>
      <c s="72"/>
      <c s="38"/>
      <c s="38"/>
      <c s="38"/>
      <c s="36"/>
      <c s="38"/>
      <c s="38"/>
      <c s="36"/>
      <c s="37"/>
      <c s="36"/>
      <c s="38"/>
      <c s="36"/>
      <c s="36"/>
      <c s="36"/>
      <c s="38"/>
      <c s="38"/>
      <c s="38"/>
      <c s="38"/>
      <c s="38"/>
      <c s="38"/>
      <c s="15">
        <f t="shared" si="65"/>
        <v>0</v>
      </c>
      <c s="15">
        <f t="shared" si="66"/>
        <v>0</v>
      </c>
      <c r="AI997" s="83"/>
    </row>
    <row r="998" spans="6:35" ht="12" customHeight="1" hidden="1">
      <c r="F998" s="15">
        <f t="shared" si="64"/>
        <v>0</v>
      </c>
      <c s="71">
        <f t="shared" si="67"/>
        <v>0</v>
      </c>
      <c s="72"/>
      <c s="38"/>
      <c s="38"/>
      <c s="38"/>
      <c s="36"/>
      <c s="38"/>
      <c s="38"/>
      <c s="36"/>
      <c s="37"/>
      <c s="36"/>
      <c s="38"/>
      <c s="36"/>
      <c s="36"/>
      <c s="36"/>
      <c s="38"/>
      <c s="38"/>
      <c s="38"/>
      <c s="38"/>
      <c s="38"/>
      <c s="38"/>
      <c s="15">
        <f t="shared" si="65"/>
        <v>0</v>
      </c>
      <c s="15">
        <f t="shared" si="66"/>
        <v>0</v>
      </c>
      <c r="AI998" s="83"/>
    </row>
    <row r="999" spans="6:35" ht="12" customHeight="1" hidden="1">
      <c r="F999" s="15">
        <f t="shared" si="64"/>
        <v>0</v>
      </c>
      <c s="71">
        <f t="shared" si="67"/>
        <v>0</v>
      </c>
      <c s="72"/>
      <c s="38"/>
      <c s="38"/>
      <c s="38"/>
      <c s="36"/>
      <c s="38"/>
      <c s="38"/>
      <c s="36"/>
      <c s="37"/>
      <c s="36"/>
      <c s="38"/>
      <c s="36"/>
      <c s="36"/>
      <c s="36"/>
      <c s="38"/>
      <c s="38"/>
      <c s="38"/>
      <c s="38"/>
      <c s="38"/>
      <c s="38"/>
      <c s="15">
        <f t="shared" si="65"/>
        <v>0</v>
      </c>
      <c s="15">
        <f t="shared" si="66"/>
        <v>0</v>
      </c>
      <c r="AI999" s="83"/>
    </row>
    <row r="1000" spans="6:35" ht="12" customHeight="1" hidden="1">
      <c r="F1000" s="15">
        <f t="shared" si="64"/>
        <v>0</v>
      </c>
      <c s="71">
        <f t="shared" si="67"/>
        <v>0</v>
      </c>
      <c s="72"/>
      <c s="38"/>
      <c s="38"/>
      <c s="38"/>
      <c s="36"/>
      <c s="38"/>
      <c s="38"/>
      <c s="36"/>
      <c s="37"/>
      <c s="36"/>
      <c s="38"/>
      <c s="36"/>
      <c s="36"/>
      <c s="36"/>
      <c s="38"/>
      <c s="38"/>
      <c s="38"/>
      <c s="38"/>
      <c s="38"/>
      <c s="38"/>
      <c s="15">
        <f t="shared" si="65"/>
        <v>0</v>
      </c>
      <c s="15">
        <f t="shared" si="66"/>
        <v>0</v>
      </c>
      <c r="AI1000" s="83"/>
    </row>
    <row r="1001" spans="6:35" ht="12" customHeight="1" hidden="1">
      <c r="F1001" s="15">
        <f t="shared" si="64"/>
        <v>0</v>
      </c>
      <c s="71">
        <f t="shared" si="67"/>
        <v>0</v>
      </c>
      <c s="72"/>
      <c s="38"/>
      <c s="38"/>
      <c s="38"/>
      <c s="36"/>
      <c s="38"/>
      <c s="38"/>
      <c s="36"/>
      <c s="37"/>
      <c s="36"/>
      <c s="38"/>
      <c s="36"/>
      <c s="36"/>
      <c s="36"/>
      <c s="38"/>
      <c s="38"/>
      <c s="38"/>
      <c s="38"/>
      <c s="38"/>
      <c s="38"/>
      <c s="15">
        <f t="shared" si="65"/>
        <v>0</v>
      </c>
      <c s="15">
        <f t="shared" si="66"/>
        <v>0</v>
      </c>
      <c r="AI1001" s="83"/>
    </row>
    <row r="1002" spans="6:35" ht="12" customHeight="1" hidden="1">
      <c r="F1002" s="15">
        <f t="shared" si="64"/>
        <v>0</v>
      </c>
      <c s="71">
        <f t="shared" si="67"/>
        <v>0</v>
      </c>
      <c s="72"/>
      <c s="38"/>
      <c s="38"/>
      <c s="38"/>
      <c s="36"/>
      <c s="38"/>
      <c s="38"/>
      <c s="36"/>
      <c s="37"/>
      <c s="36"/>
      <c s="38"/>
      <c s="36"/>
      <c s="36"/>
      <c s="36"/>
      <c s="38"/>
      <c s="38"/>
      <c s="38"/>
      <c s="38"/>
      <c s="38"/>
      <c s="38"/>
      <c s="15">
        <f t="shared" si="65"/>
        <v>0</v>
      </c>
      <c s="15">
        <f t="shared" si="66"/>
        <v>0</v>
      </c>
      <c r="AI1002" s="83"/>
    </row>
    <row r="1003" spans="6:35" ht="12" customHeight="1" hidden="1">
      <c r="F1003" s="15">
        <f t="shared" si="64"/>
        <v>0</v>
      </c>
      <c s="71">
        <f t="shared" si="67"/>
        <v>0</v>
      </c>
      <c s="72"/>
      <c s="38"/>
      <c s="38"/>
      <c s="38"/>
      <c s="36"/>
      <c s="38"/>
      <c s="38"/>
      <c s="36"/>
      <c s="37"/>
      <c s="36"/>
      <c s="38"/>
      <c s="36"/>
      <c s="36"/>
      <c s="36"/>
      <c s="38"/>
      <c s="38"/>
      <c s="38"/>
      <c s="38"/>
      <c s="38"/>
      <c s="38"/>
      <c s="15">
        <f t="shared" si="65"/>
        <v>0</v>
      </c>
      <c s="15">
        <f t="shared" si="66"/>
        <v>0</v>
      </c>
      <c r="AI1003" s="83"/>
    </row>
    <row r="1004" spans="6:35" ht="12" customHeight="1" hidden="1">
      <c r="F1004" s="15">
        <f t="shared" si="64"/>
        <v>0</v>
      </c>
      <c s="71">
        <f t="shared" si="67"/>
        <v>0</v>
      </c>
      <c s="72"/>
      <c s="38"/>
      <c s="38"/>
      <c s="38"/>
      <c s="36"/>
      <c s="38"/>
      <c s="38"/>
      <c s="36"/>
      <c s="37"/>
      <c s="36"/>
      <c s="38"/>
      <c s="36"/>
      <c s="36"/>
      <c s="36"/>
      <c s="38"/>
      <c s="38"/>
      <c s="38"/>
      <c s="38"/>
      <c s="38"/>
      <c s="38"/>
      <c s="15">
        <f t="shared" si="65"/>
        <v>0</v>
      </c>
      <c s="15">
        <f t="shared" si="66"/>
        <v>0</v>
      </c>
      <c r="AI1004" s="83"/>
    </row>
    <row r="1005" spans="6:35" ht="12" customHeight="1" hidden="1">
      <c r="F1005" s="15">
        <f t="shared" si="64"/>
        <v>0</v>
      </c>
      <c s="71">
        <f t="shared" si="67"/>
        <v>0</v>
      </c>
      <c s="72"/>
      <c s="38"/>
      <c s="38"/>
      <c s="38"/>
      <c s="36"/>
      <c s="38"/>
      <c s="38"/>
      <c s="36"/>
      <c s="37"/>
      <c s="36"/>
      <c s="38"/>
      <c s="36"/>
      <c s="36"/>
      <c s="36"/>
      <c s="38"/>
      <c s="38"/>
      <c s="38"/>
      <c s="38"/>
      <c s="38"/>
      <c s="38"/>
      <c s="15">
        <f t="shared" si="65"/>
        <v>0</v>
      </c>
      <c s="15">
        <f t="shared" si="66"/>
        <v>0</v>
      </c>
      <c r="AI1005" s="83"/>
    </row>
    <row r="1006" spans="6:35" ht="12" customHeight="1" hidden="1">
      <c r="F1006" s="15">
        <f t="shared" si="64"/>
        <v>0</v>
      </c>
      <c s="71">
        <f t="shared" si="67"/>
        <v>0</v>
      </c>
      <c s="72"/>
      <c s="38"/>
      <c s="38"/>
      <c s="38"/>
      <c s="36"/>
      <c s="38"/>
      <c s="38"/>
      <c s="36"/>
      <c s="37"/>
      <c s="36"/>
      <c s="38"/>
      <c s="36"/>
      <c s="36"/>
      <c s="36"/>
      <c s="38"/>
      <c s="38"/>
      <c s="38"/>
      <c s="38"/>
      <c s="38"/>
      <c s="38"/>
      <c s="15">
        <f t="shared" si="65"/>
        <v>0</v>
      </c>
      <c s="15">
        <f t="shared" si="66"/>
        <v>0</v>
      </c>
      <c r="AI1006" s="83"/>
    </row>
    <row r="1007" spans="6:35" ht="12" customHeight="1" hidden="1">
      <c r="F1007" s="15">
        <f t="shared" si="64"/>
        <v>0</v>
      </c>
      <c s="71">
        <f t="shared" si="67"/>
        <v>0</v>
      </c>
      <c s="72"/>
      <c s="38"/>
      <c s="38"/>
      <c s="38"/>
      <c s="36"/>
      <c s="38"/>
      <c s="38"/>
      <c s="36"/>
      <c s="37"/>
      <c s="36"/>
      <c s="38"/>
      <c s="36"/>
      <c s="36"/>
      <c s="36"/>
      <c s="38"/>
      <c s="38"/>
      <c s="38"/>
      <c s="38"/>
      <c s="38"/>
      <c s="38"/>
      <c s="15">
        <f t="shared" si="65"/>
        <v>0</v>
      </c>
      <c s="15">
        <f t="shared" si="66"/>
        <v>0</v>
      </c>
      <c r="AI1007" s="83"/>
    </row>
    <row r="1008" spans="6:35" ht="12" customHeight="1" hidden="1">
      <c r="F1008" s="15">
        <f t="shared" si="64"/>
        <v>0</v>
      </c>
      <c s="71">
        <f t="shared" si="67"/>
        <v>0</v>
      </c>
      <c s="72"/>
      <c s="38"/>
      <c s="38"/>
      <c s="38"/>
      <c s="36"/>
      <c s="38"/>
      <c s="38"/>
      <c s="36"/>
      <c s="37"/>
      <c s="36"/>
      <c s="38"/>
      <c s="36"/>
      <c s="36"/>
      <c s="36"/>
      <c s="38"/>
      <c s="38"/>
      <c s="38"/>
      <c s="38"/>
      <c s="38"/>
      <c s="38"/>
      <c s="15">
        <f t="shared" si="65"/>
        <v>0</v>
      </c>
      <c s="15">
        <f t="shared" si="66"/>
        <v>0</v>
      </c>
      <c r="AI1008" s="83"/>
    </row>
    <row r="1009" spans="6:35" ht="12" customHeight="1" hidden="1">
      <c r="F1009" s="15">
        <f t="shared" si="64"/>
        <v>0</v>
      </c>
      <c s="71">
        <f t="shared" si="67"/>
        <v>0</v>
      </c>
      <c s="72"/>
      <c s="38"/>
      <c s="38"/>
      <c s="38"/>
      <c s="36"/>
      <c s="38"/>
      <c s="38"/>
      <c s="36"/>
      <c s="37"/>
      <c s="36"/>
      <c s="38"/>
      <c s="36"/>
      <c s="36"/>
      <c s="36"/>
      <c s="38"/>
      <c s="38"/>
      <c s="38"/>
      <c s="38"/>
      <c s="38"/>
      <c s="38"/>
      <c s="15">
        <f t="shared" si="65"/>
        <v>0</v>
      </c>
      <c s="15">
        <f t="shared" si="66"/>
        <v>0</v>
      </c>
      <c r="AI1009" s="83"/>
    </row>
    <row r="1010" ht="12" customHeight="1" thickBot="1"/>
  </sheetData>
  <sheetProtection password="CDA0" sheet="1" objects="1" scenarios="1"/>
  <mergeCells count="13">
    <mergeCell ref="AA8:AA9"/>
    <mergeCell ref="J8:K8"/>
    <mergeCell ref="L8:M8"/>
    <mergeCell ref="T8:Z8"/>
    <mergeCell ref="G8:G9"/>
    <mergeCell ref="H8:H9"/>
    <mergeCell ref="I8:I9"/>
    <mergeCell ref="N8:N9"/>
    <mergeCell ref="O8:O9"/>
    <mergeCell ref="P8:P9"/>
    <mergeCell ref="Q8:Q9"/>
    <mergeCell ref="R8:R9"/>
    <mergeCell ref="S8:S9"/>
  </mergeCells>
  <conditionalFormatting sqref="V27">
    <cfRule type="expression" priority="5" dxfId="10">
      <formula>$G25=0</formula>
    </cfRule>
  </conditionalFormatting>
  <conditionalFormatting sqref="I12:R26 T12:V26 O27:P27 R27 G11:G1009 H27:H1009 T38:AA1009 S34:S1009 I32:R1009 T32:V37 X12:AA26 W27:W37 X32:AA37">
    <cfRule type="expression" priority="9" dxfId="10">
      <formula>$G10=0</formula>
    </cfRule>
  </conditionalFormatting>
  <conditionalFormatting sqref="T11:V11 I11:R11 X11:AA11">
    <cfRule type="expression" priority="8" dxfId="10">
      <formula>$G10=0</formula>
    </cfRule>
  </conditionalFormatting>
  <conditionalFormatting sqref="I27:R27 T27:V27 X27:AA27">
    <cfRule type="expression" priority="6" dxfId="10">
      <formula>$G25=0</formula>
    </cfRule>
  </conditionalFormatting>
  <conditionalFormatting sqref="I28:R31 T28:V31 X28:AA31">
    <cfRule type="expression" priority="11" dxfId="10">
      <formula>$G26=0</formula>
    </cfRule>
  </conditionalFormatting>
  <conditionalFormatting sqref="K32 Z32">
    <cfRule type="expression" priority="4" dxfId="10">
      <formula>$G30=0</formula>
    </cfRule>
  </conditionalFormatting>
  <conditionalFormatting sqref="S11:S33">
    <cfRule type="expression" priority="3" dxfId="10">
      <formula>$G10=0</formula>
    </cfRule>
  </conditionalFormatting>
  <conditionalFormatting sqref="W11:W26">
    <cfRule type="expression" priority="2" dxfId="10">
      <formula>$G10=0</formula>
    </cfRule>
  </conditionalFormatting>
  <conditionalFormatting sqref="H11:H26">
    <cfRule type="expression" priority="1" dxfId="10">
      <formula>$G10=0</formula>
    </cfRule>
  </conditionalFormatting>
  <dataValidations count="4">
    <dataValidation type="list" allowBlank="1" showInputMessage="1" showErrorMessage="1" sqref="C7 S10:S1009">
      <formula1>लौटाना</formula1>
    </dataValidation>
    <dataValidation allowBlank="1" showInputMessage="1" showErrorMessage="1" prompt="क्र.सं. स्वत: प्रदर्शित होगी" sqref="G10"/>
    <dataValidation type="list" allowBlank="1" showInputMessage="1" showErrorMessage="1" sqref="A1:A3 R10:R1048576">
      <formula1>प्राप्ति</formula1>
    </dataValidation>
    <dataValidation type="list" allowBlank="1" showInputMessage="1" showErrorMessage="1" sqref="O10:O1009">
      <formula1>लिंग</formula1>
    </dataValidation>
  </dataValidations>
  <printOptions horizontalCentered="1"/>
  <pageMargins left="0.2" right="0.2" top="0.5" bottom="1" header="0" footer="0"/>
  <pageSetup orientation="landscape" scale="52"/>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theme="5" tint="-0.499900013208389"/>
  </sheetPr>
  <dimension ref="A1:AM44"/>
  <sheetViews>
    <sheetView view="pageBreakPreview" zoomScaleNormal="100" zoomScaleSheetLayoutView="100" workbookViewId="0" topLeftCell="A1">
      <pane ySplit="8" topLeftCell="A15" activePane="bottomLeft" state="frozen"/>
      <selection pane="topLeft" activeCell="A1" sqref="A1"/>
      <selection pane="bottomLeft" activeCell="AI4" sqref="AI4:AK5"/>
    </sheetView>
  </sheetViews>
  <sheetFormatPr defaultColWidth="0" defaultRowHeight="15" zeroHeight="1"/>
  <cols>
    <col min="1" max="15" width="4.71428571428571" style="15" customWidth="1"/>
    <col min="16" max="16" width="7.14285714285714" style="15" customWidth="1"/>
    <col min="17" max="19" width="4.71428571428571" style="15" customWidth="1"/>
    <col min="20" max="20" width="3.57142857142857" style="15" customWidth="1"/>
    <col min="21" max="21" width="4.71428571428571" style="15" customWidth="1"/>
    <col min="22" max="22" width="4.42857142857143" style="15" customWidth="1"/>
    <col min="23" max="23" width="3.57142857142857" style="15" hidden="1" customWidth="1"/>
    <col min="24" max="24" width="2.28571428571429" style="15" hidden="1" customWidth="1"/>
    <col min="25" max="25" width="3.14285714285714" style="15" hidden="1" customWidth="1"/>
    <col min="26" max="26" width="5" style="15" hidden="1" customWidth="1"/>
    <col min="27" max="27" width="3.57142857142857" style="15" hidden="1" customWidth="1"/>
    <col min="28" max="28" width="6" style="15" hidden="1" customWidth="1"/>
    <col min="29" max="29" width="4.28571428571429" style="15" hidden="1" customWidth="1"/>
    <col min="30" max="30" width="3" style="15" hidden="1" customWidth="1"/>
    <col min="31" max="31" width="4.85714285714286" style="15" hidden="1" customWidth="1"/>
    <col min="32" max="32" width="3.42857142857143" style="15" hidden="1" customWidth="1"/>
    <col min="33" max="33" width="2.42857142857143" style="15" customWidth="1"/>
    <col min="34" max="39" width="4.71428571428571" style="15" customWidth="1"/>
    <col min="40" max="16384" width="9.14285714285714" style="15" hidden="1"/>
  </cols>
  <sheetData>
    <row r="1" spans="1:39" ht="20.25" customHeight="1">
      <c r="A1" s="1061" t="s">
        <v>410</v>
      </c>
      <c s="1062"/>
      <c s="1062"/>
      <c s="1062"/>
      <c s="1062"/>
      <c s="1062"/>
      <c s="1062"/>
      <c s="1062"/>
      <c s="1062"/>
      <c s="1062"/>
      <c s="1062"/>
      <c s="1062"/>
      <c s="1062"/>
      <c s="1062"/>
      <c s="1062"/>
      <c s="1062"/>
      <c s="1062"/>
      <c s="625" t="s">
        <v>411</v>
      </c>
      <c s="625"/>
      <c s="625"/>
      <c s="625"/>
      <c s="604"/>
      <c r="Z1" s="64" t="s">
        <v>221</v>
      </c>
      <c s="65"/>
      <c s="65"/>
      <c s="65"/>
      <c s="65"/>
      <c s="65"/>
      <c s="65"/>
      <c s="586" t="s">
        <v>412</v>
      </c>
      <c s="586"/>
      <c s="586"/>
      <c s="586"/>
      <c s="586"/>
      <c s="586"/>
      <c s="586"/>
    </row>
    <row r="2" spans="1:39" ht="23.25" customHeight="1">
      <c r="A2" s="1063" t="s">
        <v>220</v>
      </c>
      <c s="1064"/>
      <c s="1064"/>
      <c s="1064"/>
      <c s="1064"/>
      <c s="1064"/>
      <c s="1064"/>
      <c s="1064"/>
      <c s="1064"/>
      <c s="1064"/>
      <c s="1064"/>
      <c s="1064"/>
      <c s="1064"/>
      <c s="1064"/>
      <c s="1064"/>
      <c s="1064"/>
      <c s="1064"/>
      <c s="625"/>
      <c s="625"/>
      <c s="625"/>
      <c s="625"/>
      <c s="604"/>
      <c r="Z2" s="66"/>
      <c s="66"/>
      <c s="66"/>
      <c s="66"/>
      <c s="66"/>
      <c s="66"/>
      <c s="66"/>
      <c s="586"/>
      <c s="586"/>
      <c s="586"/>
      <c s="586"/>
      <c s="586"/>
      <c s="586"/>
      <c s="586"/>
    </row>
    <row r="3" spans="1:39" ht="12.75" customHeight="1" thickBot="1">
      <c r="A3" s="1065" t="s">
        <v>413</v>
      </c>
      <c s="1066"/>
      <c s="1066"/>
      <c s="1066"/>
      <c s="1066"/>
      <c s="1066"/>
      <c s="1066"/>
      <c s="1066"/>
      <c s="1066"/>
      <c s="1066"/>
      <c s="1066"/>
      <c s="1066"/>
      <c s="1066"/>
      <c s="1066"/>
      <c s="1066"/>
      <c s="1066"/>
      <c s="1066"/>
      <c s="625" t="s">
        <v>414</v>
      </c>
      <c s="625"/>
      <c s="625"/>
      <c s="625"/>
      <c s="604"/>
      <c r="Z3" s="66"/>
      <c s="66"/>
      <c s="66"/>
      <c s="66"/>
      <c s="66"/>
      <c s="66"/>
      <c s="66"/>
      <c s="586"/>
      <c s="586"/>
      <c s="586"/>
      <c s="586"/>
      <c s="586"/>
      <c s="586"/>
      <c s="586"/>
    </row>
    <row r="4" spans="1:37" ht="15" customHeight="1" thickBot="1">
      <c r="A4" s="1067" t="s">
        <v>415</v>
      </c>
      <c s="1068"/>
      <c s="1068"/>
      <c s="1068"/>
      <c s="1068"/>
      <c s="1068"/>
      <c s="1068"/>
      <c s="1068"/>
      <c s="1068"/>
      <c s="1068"/>
      <c s="1068"/>
      <c s="1068"/>
      <c s="1068"/>
      <c s="1068"/>
      <c s="1068"/>
      <c s="1068"/>
      <c s="1068"/>
      <c s="625"/>
      <c s="625"/>
      <c s="625"/>
      <c s="625"/>
      <c s="604"/>
      <c r="AA4" s="67"/>
      <c r="AI4" s="593">
        <v>23</v>
      </c>
      <c s="594"/>
      <c s="595"/>
    </row>
    <row r="5" spans="1:37" ht="18.95" customHeight="1" thickBot="1">
      <c r="A5" s="40" t="s">
        <v>416</v>
      </c>
      <c s="931" t="s">
        <v>417</v>
      </c>
      <c s="931"/>
      <c s="931"/>
      <c s="931"/>
      <c s="931"/>
      <c s="931"/>
      <c s="931"/>
      <c s="931"/>
      <c s="1069" t="str">
        <f>IFERROR(IF(AI4&gt;=1,HOME!O6,""),"")</f>
        <v xml:space="preserve">राजस्थान </v>
      </c>
      <c s="1069"/>
      <c s="1069"/>
      <c s="1069"/>
      <c s="1069"/>
      <c s="1069"/>
      <c s="1069"/>
      <c s="1069"/>
      <c s="1069"/>
      <c s="1069"/>
      <c s="1069"/>
      <c s="1069"/>
      <c s="1070"/>
      <c r="AI5" s="596"/>
      <c s="597"/>
      <c s="598"/>
    </row>
    <row r="6" spans="1:22" ht="18.95" customHeight="1">
      <c r="A6" s="41"/>
      <c s="1052" t="s">
        <v>418</v>
      </c>
      <c s="1052"/>
      <c s="1052"/>
      <c s="1052"/>
      <c s="1052"/>
      <c s="1052"/>
      <c s="1052"/>
      <c s="1052"/>
      <c s="1053" t="str">
        <f>IFERROR(IF(AI4&gt;=1,CONCATENATE(HOME!AJ4," ",HOME!AR4),""),"")</f>
        <v>डीडवाना  107</v>
      </c>
      <c s="1053"/>
      <c s="1053"/>
      <c s="1053"/>
      <c s="1053"/>
      <c s="1053"/>
      <c s="1053"/>
      <c s="1053"/>
      <c s="1053"/>
      <c s="1053"/>
      <c s="1053"/>
      <c s="1053"/>
      <c s="1054"/>
    </row>
    <row r="7" spans="1:22" ht="18.95" customHeight="1" thickBot="1">
      <c r="A7" s="42"/>
      <c s="1055" t="s">
        <v>211</v>
      </c>
      <c s="1055"/>
      <c s="1055"/>
      <c s="1055"/>
      <c s="1055"/>
      <c s="1055"/>
      <c s="1055"/>
      <c s="1055"/>
      <c s="1056" t="str">
        <f>IFERROR(IF(AI4&gt;=1,HOME!U6,""),"")</f>
        <v>डीडवाना-कुचामन</v>
      </c>
      <c s="1056"/>
      <c s="1056"/>
      <c s="1056"/>
      <c s="1056"/>
      <c s="1056"/>
      <c s="1056"/>
      <c s="1056"/>
      <c s="1056"/>
      <c s="1056"/>
      <c s="1056"/>
      <c s="1056"/>
      <c s="1057"/>
    </row>
    <row r="8" spans="1:26" ht="18.95" customHeight="1">
      <c r="A8" s="43" t="s">
        <v>419</v>
      </c>
      <c s="1058" t="s">
        <v>420</v>
      </c>
      <c s="1059"/>
      <c s="1059"/>
      <c s="1059"/>
      <c s="1059"/>
      <c s="1059"/>
      <c s="1059"/>
      <c s="1059"/>
      <c s="1059"/>
      <c s="1059"/>
      <c s="1059"/>
      <c s="1059"/>
      <c s="1059"/>
      <c s="1059"/>
      <c s="1059"/>
      <c s="1059"/>
      <c s="1059"/>
      <c s="1059"/>
      <c s="1059"/>
      <c s="1059"/>
      <c s="1060"/>
      <c r="Z8" s="15" t="s">
        <v>230</v>
      </c>
    </row>
    <row r="9" spans="1:26" ht="15" customHeight="1" thickBot="1">
      <c r="A9" s="1038" t="s">
        <v>229</v>
      </c>
      <c s="1039"/>
      <c s="1039"/>
      <c s="1039"/>
      <c s="1039"/>
      <c s="1040"/>
      <c s="1041" t="s">
        <v>421</v>
      </c>
      <c s="1042"/>
      <c s="1042"/>
      <c s="1042"/>
      <c s="1042"/>
      <c s="1042"/>
      <c s="1042"/>
      <c s="1042"/>
      <c s="1042"/>
      <c s="1042"/>
      <c s="1042"/>
      <c s="1042"/>
      <c s="1042"/>
      <c s="1042"/>
      <c s="1042"/>
      <c s="1043"/>
      <c s="15" t="str">
        <f>IFERROR(IF($AI$4&gt;=1,VLOOKUP($AI$4,'R-8क'!$G$10:$AF$1009,11,0),""),"")</f>
        <v/>
      </c>
      <c r="Z9" s="68" t="s">
        <v>422</v>
      </c>
    </row>
    <row r="10" spans="1:23" ht="18.95" customHeight="1">
      <c r="A10" s="973"/>
      <c s="966" t="str">
        <f>IFERROR(IF(AI4&gt;=1,CONCATENATE(Z8,J6,Z9),""),"")</f>
        <v>निर्वाचक रजिस्ट्रीकरण ऑफिसर डीडवाना  107 विधानसभा निर्वाचन-क्षेत्र</v>
      </c>
      <c s="966"/>
      <c s="966"/>
      <c s="966"/>
      <c s="967"/>
      <c s="983" t="s">
        <v>423</v>
      </c>
      <c s="984"/>
      <c s="984"/>
      <c s="984"/>
      <c s="984"/>
      <c s="984"/>
      <c s="984"/>
      <c s="984"/>
      <c s="984"/>
      <c s="984"/>
      <c s="984"/>
      <c s="984"/>
      <c s="984"/>
      <c s="984"/>
      <c s="984"/>
      <c s="985"/>
      <c s="15" t="str">
        <f>IFERROR(IF($AI$4&gt;=1,VLOOKUP($AI$4,'R-8क'!$G$10:$AF$1009,12,0),""),"")</f>
        <v/>
      </c>
    </row>
    <row r="11" spans="1:22" ht="18.95" customHeight="1">
      <c r="A11" s="973"/>
      <c s="966"/>
      <c s="966"/>
      <c s="966"/>
      <c s="966"/>
      <c s="967"/>
      <c s="983"/>
      <c s="984"/>
      <c s="984"/>
      <c s="984"/>
      <c s="984"/>
      <c s="984"/>
      <c s="984"/>
      <c s="984"/>
      <c s="984"/>
      <c s="984"/>
      <c s="984"/>
      <c s="984"/>
      <c s="984"/>
      <c s="984"/>
      <c s="984"/>
      <c s="985"/>
    </row>
    <row r="12" spans="1:22" ht="18.95" customHeight="1">
      <c r="A12" s="973"/>
      <c s="966"/>
      <c s="966"/>
      <c s="966"/>
      <c s="966"/>
      <c s="967"/>
      <c s="983"/>
      <c s="984"/>
      <c s="984"/>
      <c s="984"/>
      <c s="984"/>
      <c s="984"/>
      <c s="984"/>
      <c s="984"/>
      <c s="984"/>
      <c s="984"/>
      <c s="984"/>
      <c s="984"/>
      <c s="984"/>
      <c s="984"/>
      <c s="984"/>
      <c s="985"/>
    </row>
    <row r="13" spans="1:22" ht="18.95" customHeight="1">
      <c r="A13" s="973"/>
      <c s="966"/>
      <c s="966"/>
      <c s="966"/>
      <c s="966"/>
      <c s="967"/>
      <c s="983"/>
      <c s="984"/>
      <c s="984"/>
      <c s="984"/>
      <c s="984"/>
      <c s="984"/>
      <c s="984"/>
      <c s="984"/>
      <c s="984"/>
      <c s="984"/>
      <c s="984"/>
      <c s="984"/>
      <c s="984"/>
      <c s="984"/>
      <c s="984"/>
      <c s="985"/>
    </row>
    <row r="14" spans="1:22" ht="18.95" customHeight="1" thickBot="1">
      <c r="A14" s="974"/>
      <c s="968"/>
      <c s="968"/>
      <c s="968"/>
      <c s="968"/>
      <c s="969"/>
      <c s="986"/>
      <c s="987"/>
      <c s="987"/>
      <c s="987"/>
      <c s="987"/>
      <c s="987"/>
      <c s="987"/>
      <c s="987"/>
      <c s="987"/>
      <c s="987"/>
      <c s="987"/>
      <c s="987"/>
      <c s="987"/>
      <c s="987"/>
      <c s="987"/>
      <c s="988"/>
    </row>
    <row r="15" spans="1:23" ht="29.25" customHeight="1">
      <c r="A15" s="44">
        <v>1</v>
      </c>
      <c s="1044" t="s">
        <v>424</v>
      </c>
      <c s="1044"/>
      <c s="1044"/>
      <c s="1044"/>
      <c s="1045" t="str">
        <f>IFERROR(IF($AI$4&gt;=1,VLOOKUP($AI$4,'R-8क'!$G$10:$AF$1009,4,0),""),"")</f>
        <v/>
      </c>
      <c s="1045"/>
      <c s="1045"/>
      <c s="1045"/>
      <c s="1045"/>
      <c s="1045"/>
      <c s="1046"/>
      <c s="59">
        <v>2</v>
      </c>
      <c s="1047" t="s">
        <v>425</v>
      </c>
      <c s="1048"/>
      <c s="1048"/>
      <c s="1049"/>
      <c s="1050" t="str">
        <f>IFERROR(IF($AI$4&gt;=1,VLOOKUP($AI$4,'R-8क'!$G$10:$AF$1009,8,0),""),"")</f>
        <v/>
      </c>
      <c s="1050"/>
      <c s="1050"/>
      <c s="1050"/>
      <c s="1051"/>
      <c s="15" t="str">
        <f>IFERROR(IF($AI$4&gt;=1,VLOOKUP($AI$4,'R-8क'!$G$10:$AF$1009,6,0),""),"")</f>
        <v/>
      </c>
    </row>
    <row r="16" spans="1:24" ht="18.95" customHeight="1">
      <c r="A16" s="45">
        <v>3</v>
      </c>
      <c s="1027" t="s">
        <v>426</v>
      </c>
      <c s="1027"/>
      <c s="1027"/>
      <c s="1027"/>
      <c s="1027"/>
      <c s="829" t="str">
        <f>IFERROR(IF($AI$4&gt;=1,VLOOKUP($AI$4,'R-8क'!$G$10:$AF$1009,5,0),""),"")</f>
        <v/>
      </c>
      <c s="829"/>
      <c s="829"/>
      <c s="829"/>
      <c s="829"/>
      <c s="830"/>
      <c s="60">
        <v>4</v>
      </c>
      <c s="1028" t="s">
        <v>427</v>
      </c>
      <c s="1029"/>
      <c s="1029"/>
      <c s="1030"/>
      <c s="829" t="str">
        <f>IFERROR(IF($AI$4&gt;=1,VLOOKUP($AI$4,'R-8क'!$G$10:$AF$1009,9,0),""),"")</f>
        <v/>
      </c>
      <c s="829"/>
      <c s="829"/>
      <c s="829"/>
      <c s="832"/>
      <c s="15" t="str">
        <f>IFERROR(IF($AI$4&gt;=1,VLOOKUP($AI$4,'R-8क'!$G$10:$AF$1009,7,0),""),"")</f>
        <v/>
      </c>
      <c s="15">
        <f>LEN(W16)</f>
        <v>0</v>
      </c>
    </row>
    <row r="17" spans="1:22" ht="18.95" customHeight="1" thickBot="1">
      <c r="A17" s="46">
        <v>5</v>
      </c>
      <c s="1021" t="s">
        <v>428</v>
      </c>
      <c s="1022"/>
      <c s="1031"/>
      <c s="1032" t="str">
        <f>IFERROR(IF($AI$4&gt;=1,VLOOKUP($AI$4,'R-8क'!$G$10:$AF$1009,10,0),""),"")</f>
        <v/>
      </c>
      <c s="1033"/>
      <c s="1033"/>
      <c s="1033"/>
      <c s="1033"/>
      <c s="1034" t="s">
        <v>429</v>
      </c>
      <c s="1034"/>
      <c s="1034"/>
      <c s="1034"/>
      <c s="1034"/>
      <c s="1034"/>
      <c s="1034"/>
      <c s="1035"/>
      <c s="1036" t="str">
        <f>IFERROR(IF($AI$4&gt;=1,VLOOKUP($AI$4,'R-8क'!$G$10:$AF$1009,11,0),""),"")</f>
        <v/>
      </c>
      <c s="1036"/>
      <c s="1036"/>
      <c s="1036"/>
      <c s="1037"/>
    </row>
    <row r="18" spans="1:24" ht="18.95" customHeight="1">
      <c r="A18" s="47">
        <v>6</v>
      </c>
      <c s="1025" t="s">
        <v>358</v>
      </c>
      <c s="1025"/>
      <c s="1025"/>
      <c s="1025"/>
      <c s="1025"/>
      <c s="1025"/>
      <c s="1025"/>
      <c s="1025"/>
      <c s="1025"/>
      <c s="1025"/>
      <c s="1025"/>
      <c s="1025"/>
      <c s="1025"/>
      <c s="1025"/>
      <c s="1025"/>
      <c s="1025"/>
      <c s="1025"/>
      <c s="1025"/>
      <c s="1025"/>
      <c s="1025"/>
      <c s="1026"/>
      <c s="15" t="s">
        <v>244</v>
      </c>
      <c s="15" t="s">
        <v>245</v>
      </c>
    </row>
    <row r="19" spans="1:23" ht="18" customHeight="1">
      <c r="A19" s="48"/>
      <c s="1024" t="s">
        <v>430</v>
      </c>
      <c s="834"/>
      <c s="834"/>
      <c s="834"/>
      <c s="828" t="str">
        <f>IFERROR(IF($AI$4&gt;=1,VLOOKUP($AI$4,'R-8क'!$G$10:$AF$1009,14,0),""),"")</f>
        <v/>
      </c>
      <c s="829"/>
      <c s="829"/>
      <c s="829"/>
      <c s="829"/>
      <c s="829"/>
      <c s="829"/>
      <c s="829"/>
      <c s="829"/>
      <c s="829"/>
      <c s="829"/>
      <c s="829"/>
      <c s="829"/>
      <c s="829"/>
      <c s="829"/>
      <c s="829"/>
      <c s="832"/>
      <c s="15">
        <f>IFERROR(IF($AI$4&gt;=1,HOME!AQ6,""),"")</f>
        <v>341305</v>
      </c>
    </row>
    <row r="20" spans="1:23" ht="18" customHeight="1">
      <c r="A20" s="48"/>
      <c s="1024" t="s">
        <v>431</v>
      </c>
      <c s="834"/>
      <c s="834"/>
      <c s="834" t="str">
        <f>IFERROR(IF(#REF!&gt;=1,VLOOKUP(#REF!,#REF!,24,0),""),"")</f>
        <v/>
      </c>
      <c s="828" t="str">
        <f>IFERROR(IF($AI$4&gt;=1,VLOOKUP($AI$4,'R-8क'!$G$10:$AF$1009,15,0),""),"")</f>
        <v/>
      </c>
      <c s="829"/>
      <c s="829"/>
      <c s="829"/>
      <c s="829"/>
      <c s="829"/>
      <c s="829"/>
      <c s="829"/>
      <c s="829"/>
      <c s="829"/>
      <c s="829"/>
      <c s="829"/>
      <c s="829"/>
      <c s="829"/>
      <c s="829"/>
      <c s="829"/>
      <c s="832"/>
      <c s="15">
        <f>LEN(W19)</f>
        <v>6</v>
      </c>
    </row>
    <row r="21" spans="1:22" ht="18" customHeight="1">
      <c r="A21" s="48"/>
      <c s="1024" t="s">
        <v>432</v>
      </c>
      <c s="834"/>
      <c s="834"/>
      <c s="834" t="str">
        <f>IFERROR(IF(#REF!&gt;=1,VLOOKUP(#REF!,#REF!,24,0),""),"")</f>
        <v/>
      </c>
      <c s="828" t="str">
        <f>IFERROR(IF($AI$4&gt;=1,VLOOKUP($AI$4,'R-8क'!$G$10:$AF$1009,16,0),""),"")</f>
        <v/>
      </c>
      <c s="829"/>
      <c s="829"/>
      <c s="829"/>
      <c s="829"/>
      <c s="829"/>
      <c s="829"/>
      <c s="829"/>
      <c s="829"/>
      <c s="829"/>
      <c s="829"/>
      <c s="829"/>
      <c s="829"/>
      <c s="829"/>
      <c s="829"/>
      <c s="829"/>
      <c s="832"/>
    </row>
    <row r="22" spans="1:22" ht="18" customHeight="1">
      <c r="A22" s="48"/>
      <c s="1024" t="s">
        <v>433</v>
      </c>
      <c s="834"/>
      <c s="834"/>
      <c s="834"/>
      <c s="838" t="str">
        <f>IFERROR(IF($AI$4&gt;=1,VLOOKUP($AI$4,'R-8क'!$G$10:$AF$1009,17,0),""),"")</f>
        <v/>
      </c>
      <c s="838"/>
      <c s="838"/>
      <c s="838"/>
      <c s="838"/>
      <c s="838"/>
      <c s="838"/>
      <c s="838"/>
      <c s="834" t="s">
        <v>434</v>
      </c>
      <c s="834"/>
      <c s="834"/>
      <c s="828" t="str">
        <f>IFERROR(IF($AI$4&gt;=1,VLOOKUP($AI$4,'R-8क'!$G$10:$AF$1009,20,0),""),"")</f>
        <v/>
      </c>
      <c s="829"/>
      <c s="829"/>
      <c s="829"/>
      <c s="829"/>
      <c s="832"/>
    </row>
    <row r="23" spans="1:22" ht="18" customHeight="1" thickBot="1">
      <c r="A23" s="49"/>
      <c s="1021" t="s">
        <v>435</v>
      </c>
      <c s="1022"/>
      <c s="1022"/>
      <c s="1022"/>
      <c s="838" t="str">
        <f>IFERROR(IF($AI$4&gt;=1,VLOOKUP($AI$4,'R-8क'!$G$10:$AF$1009,18,0),""),"")</f>
        <v/>
      </c>
      <c s="838"/>
      <c s="838"/>
      <c s="838"/>
      <c s="838"/>
      <c s="838"/>
      <c s="838"/>
      <c s="838"/>
      <c s="1022" t="s">
        <v>436</v>
      </c>
      <c s="1022"/>
      <c s="1022"/>
      <c s="828" t="str">
        <f>IFERROR(IF($AI$4&gt;=1,VLOOKUP($AI$4,'R-8क'!$G$10:$AF$1009,19,0),""),"")</f>
        <v/>
      </c>
      <c s="829"/>
      <c s="829"/>
      <c s="829"/>
      <c s="829"/>
      <c s="832"/>
    </row>
    <row r="24" spans="1:22" ht="18" customHeight="1">
      <c r="A24" s="50"/>
      <c s="1015" t="s">
        <v>437</v>
      </c>
      <c s="1015"/>
      <c s="1015"/>
      <c s="1015"/>
      <c s="1015"/>
      <c s="1015"/>
      <c s="1015"/>
      <c s="1015"/>
      <c s="1015"/>
      <c s="1015"/>
      <c s="1015"/>
      <c s="1015"/>
      <c s="1015"/>
      <c s="1015"/>
      <c s="1015"/>
      <c s="1015"/>
      <c s="1015"/>
      <c s="1015"/>
      <c s="1015"/>
      <c s="1015"/>
      <c s="1023"/>
    </row>
    <row r="25" spans="1:22" ht="18.75" customHeight="1" thickBot="1">
      <c r="A25" s="49"/>
      <c s="1012" t="str">
        <f>IFERROR(IF($AI$4&gt;=1,VLOOKUP($AI$4,'R-8क'!$G$10:$AF$1009,21,0),""),"")</f>
        <v/>
      </c>
      <c s="1013"/>
      <c s="1013"/>
      <c s="1013"/>
      <c s="1013"/>
      <c s="1013"/>
      <c s="1013"/>
      <c s="1013"/>
      <c s="1013"/>
      <c s="1013"/>
      <c s="1013"/>
      <c s="1013"/>
      <c s="1013"/>
      <c s="1013"/>
      <c s="1013"/>
      <c s="1013"/>
      <c s="1013"/>
      <c s="1013"/>
      <c s="1013"/>
      <c s="1013"/>
      <c s="1014"/>
    </row>
    <row r="26" spans="1:26" ht="18.95" customHeight="1">
      <c r="A26" s="50"/>
      <c s="51">
        <v>1</v>
      </c>
      <c s="1015" t="s">
        <v>438</v>
      </c>
      <c s="1015"/>
      <c s="1015"/>
      <c s="1015"/>
      <c s="1015"/>
      <c s="1015"/>
      <c s="1015"/>
      <c s="1015"/>
      <c s="1015"/>
      <c s="1015"/>
      <c s="1015"/>
      <c s="1015"/>
      <c s="1016"/>
      <c s="61" t="str">
        <f>IFERROR(IF($AI$4&gt;=1,(IF($Z$26=1,$Z$1,"")),""),"")</f>
        <v/>
      </c>
      <c s="1017"/>
      <c s="1018"/>
      <c s="1018"/>
      <c s="1018"/>
      <c s="1018"/>
      <c s="1019"/>
      <c r="Z26" s="15" t="str">
        <f>IFERROR(IF($AI$4&gt;=1,VLOOKUP($AI$4,'R-8क'!$G$10:$AF$1009,22,0),""),"")</f>
        <v/>
      </c>
    </row>
    <row r="27" spans="1:22" ht="29.25" customHeight="1">
      <c r="A27" s="48"/>
      <c s="52">
        <v>2</v>
      </c>
      <c s="781" t="s">
        <v>439</v>
      </c>
      <c s="781"/>
      <c s="781"/>
      <c s="781"/>
      <c s="781"/>
      <c s="781"/>
      <c s="781"/>
      <c s="781"/>
      <c s="781"/>
      <c s="781"/>
      <c s="781"/>
      <c s="781"/>
      <c s="1002"/>
      <c s="54" t="str">
        <f>IFERROR(IF($AI$4&gt;=1,(IF($Z$26=2,$Z$1,"")),""),"")</f>
        <v/>
      </c>
      <c s="1020"/>
      <c s="824"/>
      <c s="824"/>
      <c s="824"/>
      <c s="824"/>
      <c s="846"/>
    </row>
    <row r="28" spans="1:22" ht="18.95" customHeight="1" thickBot="1">
      <c r="A28" s="49"/>
      <c s="53">
        <v>3</v>
      </c>
      <c s="852" t="s">
        <v>440</v>
      </c>
      <c s="852"/>
      <c s="852"/>
      <c s="852"/>
      <c s="852"/>
      <c s="852"/>
      <c s="852"/>
      <c s="852"/>
      <c s="852"/>
      <c s="852"/>
      <c s="852"/>
      <c s="852"/>
      <c s="852"/>
      <c s="62" t="str">
        <f>IFERROR(IF($AI$4&gt;=1,(IF($Z$26=3,$Z$1,"")),""),"")</f>
        <v/>
      </c>
      <c s="1007"/>
      <c s="842"/>
      <c s="842"/>
      <c s="842"/>
      <c s="842"/>
      <c s="1008"/>
    </row>
    <row r="29" spans="1:26" ht="18.95" customHeight="1">
      <c r="A29" s="50"/>
      <c s="993" t="s">
        <v>441</v>
      </c>
      <c s="698"/>
      <c s="698"/>
      <c s="698"/>
      <c s="698"/>
      <c s="698"/>
      <c s="698"/>
      <c s="698"/>
      <c s="698"/>
      <c s="698"/>
      <c s="698"/>
      <c s="698"/>
      <c s="1009"/>
      <c s="1010" t="s">
        <v>195</v>
      </c>
      <c s="1010"/>
      <c s="1010"/>
      <c s="1010"/>
      <c s="979"/>
      <c s="979"/>
      <c s="979"/>
      <c s="980"/>
      <c r="Z29" s="15" t="str">
        <f>IFERROR(IF($AI$4&gt;=1,VLOOKUP($AI$4,'R-8क'!$G$10:$AF$1009,23,0),""),"")</f>
        <v/>
      </c>
    </row>
    <row r="30" spans="1:22" ht="18.95" customHeight="1">
      <c r="A30" s="48"/>
      <c s="54" t="str">
        <f>IFERROR(IF($AI$4&gt;=1,(IF($Z$29=1,$Z$1,"")),""),"")</f>
        <v/>
      </c>
      <c s="1001" t="s">
        <v>442</v>
      </c>
      <c s="781"/>
      <c s="781"/>
      <c s="781"/>
      <c s="781"/>
      <c s="781"/>
      <c s="781"/>
      <c s="781"/>
      <c s="781"/>
      <c s="781"/>
      <c s="781"/>
      <c s="1002"/>
      <c s="1011" t="str">
        <f>IFERROR(IF($AI$4&gt;=1,VLOOKUP($AI$4,'R-8क'!$G$10:$AF$1009,2,0),""),"")</f>
        <v/>
      </c>
      <c s="1011"/>
      <c s="1011"/>
      <c s="1011"/>
      <c s="827"/>
      <c s="827"/>
      <c s="827"/>
      <c s="976"/>
    </row>
    <row r="31" spans="1:22" ht="18.95" customHeight="1">
      <c r="A31" s="48"/>
      <c s="54" t="str">
        <f>IFERROR(IF($AI$4&gt;=1,(IF($Z$29=2,$Z$1,"")),""),"")</f>
        <v/>
      </c>
      <c s="1001" t="s">
        <v>443</v>
      </c>
      <c s="781"/>
      <c s="781"/>
      <c s="781"/>
      <c s="781"/>
      <c s="781"/>
      <c s="781"/>
      <c s="781"/>
      <c s="781"/>
      <c s="781"/>
      <c s="781"/>
      <c s="1002"/>
      <c s="981" t="s">
        <v>444</v>
      </c>
      <c s="981"/>
      <c s="981"/>
      <c s="981"/>
      <c s="981"/>
      <c s="981"/>
      <c s="981"/>
      <c s="982"/>
    </row>
    <row r="32" spans="1:22" ht="18.95" customHeight="1" thickBot="1">
      <c r="A32" s="49"/>
      <c s="852" t="s">
        <v>445</v>
      </c>
      <c s="852"/>
      <c s="852"/>
      <c s="852"/>
      <c s="852"/>
      <c s="852"/>
      <c s="852"/>
      <c s="852"/>
      <c s="852"/>
      <c s="852"/>
      <c s="852"/>
      <c s="852"/>
      <c s="1003"/>
      <c s="1004" t="str">
        <f>IFERROR(IF($AI$4&gt;=1,HOME!AG8,""),"")</f>
        <v xml:space="preserve">कोलिया </v>
      </c>
      <c s="1004"/>
      <c s="1004"/>
      <c s="1004"/>
      <c s="1005" t="s">
        <v>446</v>
      </c>
      <c s="1005"/>
      <c s="1005"/>
      <c s="1006"/>
    </row>
    <row r="33" spans="1:22" ht="18.95" customHeight="1">
      <c r="A33" s="996" t="s">
        <v>447</v>
      </c>
      <c s="997"/>
      <c s="997"/>
      <c s="997"/>
      <c s="997"/>
      <c s="997"/>
      <c s="997"/>
      <c s="997"/>
      <c s="997"/>
      <c s="997"/>
      <c s="997"/>
      <c s="997"/>
      <c s="997"/>
      <c s="997"/>
      <c s="997"/>
      <c s="997"/>
      <c s="997"/>
      <c s="997"/>
      <c s="997"/>
      <c s="997"/>
      <c s="997"/>
      <c s="998"/>
    </row>
    <row r="34" spans="1:22" ht="18.95" customHeight="1">
      <c r="A34" s="55" t="s">
        <v>448</v>
      </c>
      <c s="999" t="s">
        <v>449</v>
      </c>
      <c s="999"/>
      <c s="999"/>
      <c s="999"/>
      <c s="999"/>
      <c s="999"/>
      <c s="999"/>
      <c s="999"/>
      <c s="999"/>
      <c s="999"/>
      <c s="999"/>
      <c s="999"/>
      <c s="999"/>
      <c s="999"/>
      <c s="999"/>
      <c s="999"/>
      <c s="999"/>
      <c s="999"/>
      <c s="999"/>
      <c s="999"/>
      <c s="1000"/>
    </row>
    <row r="35" spans="1:22" ht="18.95" customHeight="1">
      <c r="A35" s="995" t="s">
        <v>450</v>
      </c>
      <c s="981"/>
      <c s="981"/>
      <c s="981" t="s">
        <v>451</v>
      </c>
      <c s="981"/>
      <c s="981"/>
      <c s="981"/>
      <c s="981"/>
      <c s="981"/>
      <c s="975" t="s">
        <v>452</v>
      </c>
      <c s="975"/>
      <c s="975"/>
      <c s="975"/>
      <c s="975"/>
      <c s="975"/>
      <c s="975"/>
      <c s="975"/>
      <c s="827" t="s">
        <v>453</v>
      </c>
      <c s="827"/>
      <c s="827"/>
      <c s="827"/>
      <c s="976"/>
    </row>
    <row r="36" spans="1:22" ht="18.95" customHeight="1">
      <c r="A36" s="989"/>
      <c s="990"/>
      <c s="990"/>
      <c s="990"/>
      <c s="990"/>
      <c s="990"/>
      <c s="990"/>
      <c s="990"/>
      <c s="990"/>
      <c s="975"/>
      <c s="975"/>
      <c s="975"/>
      <c s="975"/>
      <c s="975"/>
      <c s="975"/>
      <c s="975"/>
      <c s="975"/>
      <c s="827"/>
      <c s="827"/>
      <c s="827"/>
      <c s="827"/>
      <c s="976"/>
    </row>
    <row r="37" spans="1:22" ht="18.95" customHeight="1">
      <c r="A37" s="995" t="s">
        <v>454</v>
      </c>
      <c s="981"/>
      <c s="981"/>
      <c s="981" t="s">
        <v>455</v>
      </c>
      <c s="981"/>
      <c s="981"/>
      <c s="981"/>
      <c s="981"/>
      <c s="981"/>
      <c s="975"/>
      <c s="975"/>
      <c s="975"/>
      <c s="975"/>
      <c s="975"/>
      <c s="975"/>
      <c s="975"/>
      <c s="975"/>
      <c s="827"/>
      <c s="827"/>
      <c s="827"/>
      <c s="827"/>
      <c s="976"/>
    </row>
    <row r="38" spans="1:22" ht="18.95" customHeight="1">
      <c r="A38" s="989"/>
      <c s="990"/>
      <c s="990"/>
      <c s="990"/>
      <c s="990"/>
      <c s="990"/>
      <c s="990"/>
      <c s="990"/>
      <c s="990"/>
      <c s="827"/>
      <c s="827"/>
      <c s="827"/>
      <c s="827"/>
      <c s="827"/>
      <c s="827"/>
      <c s="827"/>
      <c s="827"/>
      <c s="827"/>
      <c s="827"/>
      <c s="827"/>
      <c s="827"/>
      <c s="976"/>
    </row>
    <row r="39" spans="1:22" ht="18.95" customHeight="1">
      <c r="A39" s="995" t="s">
        <v>456</v>
      </c>
      <c s="981"/>
      <c s="981"/>
      <c s="981" t="s">
        <v>457</v>
      </c>
      <c s="981"/>
      <c s="981"/>
      <c s="981"/>
      <c s="981"/>
      <c s="981"/>
      <c s="827"/>
      <c s="827"/>
      <c s="827"/>
      <c s="827"/>
      <c s="827"/>
      <c s="827"/>
      <c s="827"/>
      <c s="827"/>
      <c s="827"/>
      <c s="827"/>
      <c s="827"/>
      <c s="827"/>
      <c s="976"/>
    </row>
    <row r="40" spans="1:22" ht="18.95" customHeight="1">
      <c r="A40" s="989"/>
      <c s="990"/>
      <c s="990"/>
      <c s="990"/>
      <c s="990"/>
      <c s="990"/>
      <c s="990"/>
      <c s="990"/>
      <c s="990"/>
      <c s="827"/>
      <c s="827"/>
      <c s="827"/>
      <c s="827"/>
      <c s="827"/>
      <c s="827"/>
      <c s="827"/>
      <c s="827"/>
      <c s="827"/>
      <c s="827"/>
      <c s="827"/>
      <c s="827"/>
      <c s="976"/>
    </row>
    <row r="41" spans="1:22" ht="18.95" customHeight="1" thickBot="1">
      <c r="A41" s="56" t="s">
        <v>458</v>
      </c>
      <c s="57"/>
      <c s="991"/>
      <c s="991"/>
      <c s="991"/>
      <c s="991"/>
      <c s="991"/>
      <c s="991"/>
      <c s="992"/>
      <c s="977"/>
      <c s="977"/>
      <c s="977"/>
      <c s="977"/>
      <c s="977"/>
      <c s="977"/>
      <c s="977"/>
      <c s="977"/>
      <c s="977"/>
      <c s="977"/>
      <c s="977"/>
      <c s="977"/>
      <c s="978"/>
    </row>
    <row r="42" spans="1:22" ht="18.95" customHeight="1">
      <c r="A42" s="58" t="s">
        <v>459</v>
      </c>
      <c s="993" t="s">
        <v>460</v>
      </c>
      <c s="993"/>
      <c s="993"/>
      <c s="993"/>
      <c s="993"/>
      <c s="993"/>
      <c s="993"/>
      <c s="993"/>
      <c s="993"/>
      <c s="993"/>
      <c s="993"/>
      <c s="993"/>
      <c s="993"/>
      <c s="993"/>
      <c s="993"/>
      <c s="993"/>
      <c s="993"/>
      <c s="993"/>
      <c s="993"/>
      <c s="993"/>
      <c s="994"/>
    </row>
    <row r="43" spans="1:22" ht="18.95" customHeight="1">
      <c r="A43" s="995" t="s">
        <v>461</v>
      </c>
      <c s="981"/>
      <c s="981"/>
      <c s="981"/>
      <c s="981"/>
      <c s="981"/>
      <c s="981"/>
      <c s="981"/>
      <c s="981"/>
      <c s="981" t="s">
        <v>462</v>
      </c>
      <c s="981"/>
      <c s="981"/>
      <c s="981"/>
      <c s="981"/>
      <c s="981"/>
      <c s="981"/>
      <c s="981"/>
      <c s="981"/>
      <c s="981"/>
      <c s="981"/>
      <c s="981"/>
      <c s="982"/>
    </row>
    <row r="44" spans="1:22" ht="30" customHeight="1" thickBot="1">
      <c r="A44" s="970"/>
      <c s="971"/>
      <c s="971"/>
      <c s="971"/>
      <c s="971"/>
      <c s="971"/>
      <c s="971"/>
      <c s="971"/>
      <c s="971"/>
      <c s="971"/>
      <c s="971"/>
      <c s="971"/>
      <c s="971"/>
      <c s="971"/>
      <c s="971"/>
      <c s="971"/>
      <c s="971"/>
      <c s="971"/>
      <c s="971"/>
      <c s="971"/>
      <c s="971"/>
      <c s="972"/>
    </row>
    <row r="45" ht="15"/>
    <row r="46" ht="15"/>
    <row r="47" ht="15"/>
    <row r="48" ht="15"/>
    <row r="49" ht="15"/>
  </sheetData>
  <sheetProtection password="CDA0" sheet="1" objects="1" scenarios="1"/>
  <mergeCells count="90">
    <mergeCell ref="A1:Q1"/>
    <mergeCell ref="A2:Q2"/>
    <mergeCell ref="A3:Q3"/>
    <mergeCell ref="A4:Q4"/>
    <mergeCell ref="B5:I5"/>
    <mergeCell ref="J5:V5"/>
    <mergeCell ref="B6:I6"/>
    <mergeCell ref="J6:V6"/>
    <mergeCell ref="B7:I7"/>
    <mergeCell ref="J7:V7"/>
    <mergeCell ref="B8:V8"/>
    <mergeCell ref="A9:F9"/>
    <mergeCell ref="G9:V9"/>
    <mergeCell ref="B15:E15"/>
    <mergeCell ref="F15:L15"/>
    <mergeCell ref="N15:Q15"/>
    <mergeCell ref="R15:V15"/>
    <mergeCell ref="B16:F16"/>
    <mergeCell ref="G16:L16"/>
    <mergeCell ref="N16:Q16"/>
    <mergeCell ref="R16:V16"/>
    <mergeCell ref="B17:D17"/>
    <mergeCell ref="E17:I17"/>
    <mergeCell ref="J17:Q17"/>
    <mergeCell ref="R17:V17"/>
    <mergeCell ref="B18:V18"/>
    <mergeCell ref="B19:E19"/>
    <mergeCell ref="F19:V19"/>
    <mergeCell ref="B20:E20"/>
    <mergeCell ref="F20:V20"/>
    <mergeCell ref="B21:E21"/>
    <mergeCell ref="F21:V21"/>
    <mergeCell ref="B22:E22"/>
    <mergeCell ref="F22:M22"/>
    <mergeCell ref="N22:P22"/>
    <mergeCell ref="Q22:V22"/>
    <mergeCell ref="B23:E23"/>
    <mergeCell ref="F23:M23"/>
    <mergeCell ref="N23:P23"/>
    <mergeCell ref="Q23:V23"/>
    <mergeCell ref="B24:V24"/>
    <mergeCell ref="B25:V25"/>
    <mergeCell ref="C26:O26"/>
    <mergeCell ref="Q26:V26"/>
    <mergeCell ref="C27:O27"/>
    <mergeCell ref="Q27:V27"/>
    <mergeCell ref="C28:O28"/>
    <mergeCell ref="Q28:V28"/>
    <mergeCell ref="B29:N29"/>
    <mergeCell ref="O29:R29"/>
    <mergeCell ref="C30:N30"/>
    <mergeCell ref="O30:R30"/>
    <mergeCell ref="C31:N31"/>
    <mergeCell ref="O31:R31"/>
    <mergeCell ref="B32:N32"/>
    <mergeCell ref="O32:R32"/>
    <mergeCell ref="S32:V32"/>
    <mergeCell ref="A33:V33"/>
    <mergeCell ref="B34:V34"/>
    <mergeCell ref="A35:C35"/>
    <mergeCell ref="D35:I35"/>
    <mergeCell ref="A36:C36"/>
    <mergeCell ref="D36:I36"/>
    <mergeCell ref="A37:C37"/>
    <mergeCell ref="D37:I37"/>
    <mergeCell ref="A38:C38"/>
    <mergeCell ref="D38:I38"/>
    <mergeCell ref="A39:C39"/>
    <mergeCell ref="D39:I39"/>
    <mergeCell ref="D40:I40"/>
    <mergeCell ref="C41:I41"/>
    <mergeCell ref="B42:V42"/>
    <mergeCell ref="A43:I43"/>
    <mergeCell ref="J43:V43"/>
    <mergeCell ref="AG1:AM3"/>
    <mergeCell ref="AI4:AK5"/>
    <mergeCell ref="B10:F14"/>
    <mergeCell ref="A44:I44"/>
    <mergeCell ref="J44:V44"/>
    <mergeCell ref="A10:A14"/>
    <mergeCell ref="V1:V4"/>
    <mergeCell ref="J35:Q37"/>
    <mergeCell ref="R35:V37"/>
    <mergeCell ref="J38:Q41"/>
    <mergeCell ref="R38:V41"/>
    <mergeCell ref="S29:V31"/>
    <mergeCell ref="R1:U2"/>
    <mergeCell ref="R3:U4"/>
    <mergeCell ref="G10:V14"/>
    <mergeCell ref="A40:C40"/>
  </mergeCells>
  <dataValidations count="1">
    <dataValidation type="list" allowBlank="1" showInputMessage="1" showErrorMessage="1" sqref="AI4:AK5">
      <formula1>SND</formula1>
    </dataValidation>
  </dataValidations>
  <pageMargins left="0" right="0" top="0" bottom="0" header="0" footer="0"/>
  <pageSetup orientation="portrait" paperSize="9" scale="95" r:id="rId2"/>
  <colBreaks count="1" manualBreakCount="1">
    <brk id="22" max="43" man="1"/>
  </colBreaks>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theme="8" tint="-0.499900013208389"/>
  </sheetPr>
  <dimension ref="E1:N5"/>
  <sheetViews>
    <sheetView view="pageBreakPreview" zoomScaleNormal="100" zoomScaleSheetLayoutView="100" workbookViewId="0" topLeftCell="E1">
      <pane xSplit="3" ySplit="5" topLeftCell="H492" activePane="bottomRight" state="frozen"/>
      <selection pane="topLeft" activeCell="E1" sqref="E1"/>
      <selection pane="bottomLeft" activeCell="A1" sqref="A1"/>
      <selection pane="topRight" activeCell="A1" sqref="A1"/>
      <selection pane="bottomRight" activeCell="O497" sqref="O497"/>
    </sheetView>
  </sheetViews>
  <sheetFormatPr defaultColWidth="0" defaultRowHeight="15" zeroHeight="1"/>
  <cols>
    <col min="1" max="4" width="9.14285714285714" style="15" hidden="1" customWidth="1"/>
    <col min="5" max="5" width="5.85714285714286" style="15" customWidth="1"/>
    <col min="6" max="6" width="12.7142857142857" style="15" customWidth="1"/>
    <col min="7" max="8" width="17.7142857142857" style="15" customWidth="1"/>
    <col min="9" max="9" width="7.42857142857143" style="15" customWidth="1"/>
    <col min="10" max="10" width="22" style="15" customWidth="1"/>
    <col min="11" max="11" width="12.7142857142857" style="15" customWidth="1"/>
    <col min="12" max="12" width="17.7142857142857" style="15" customWidth="1"/>
    <col min="13" max="13" width="15.7142857142857" style="15" customWidth="1"/>
    <col min="14" max="14" width="14.5714285714286" style="15" customWidth="1"/>
    <col min="15" max="15" width="9.14285714285714" style="15" customWidth="1"/>
    <col min="16" max="16384" width="9.14285714285714" style="15" hidden="1"/>
  </cols>
  <sheetData>
    <row r="1" spans="5:14" ht="20.1" customHeight="1">
      <c r="E1" s="1071" t="s">
        <v>463</v>
      </c>
      <c s="1071"/>
      <c s="1071"/>
      <c s="1072" t="str">
        <f>CONCATENATE(HOME!AJ4," (",HOME!AR4,")")</f>
        <v>डीडवाना  (107)</v>
      </c>
      <c s="1072"/>
      <c s="1072"/>
      <c s="1072"/>
      <c s="39" t="s">
        <v>464</v>
      </c>
      <c s="1072">
        <f>HOME!Q10</f>
        <v>72</v>
      </c>
      <c s="1072"/>
    </row>
    <row r="2" spans="5:14" ht="20.1" customHeight="1">
      <c r="E2" s="1071" t="s">
        <v>57</v>
      </c>
      <c s="1071"/>
      <c s="1071"/>
      <c s="1072" t="str">
        <f>HOME!AG8</f>
        <v xml:space="preserve">कोलिया </v>
      </c>
      <c s="1072"/>
      <c s="1072"/>
      <c s="1072"/>
      <c s="39" t="s">
        <v>465</v>
      </c>
      <c s="1072" t="str">
        <f>HOME!U12</f>
        <v xml:space="preserve">भागीरथ मल </v>
      </c>
      <c s="1072"/>
    </row>
    <row r="3" spans="5:14" ht="20.1" customHeight="1">
      <c r="E3" s="1071" t="s">
        <v>61</v>
      </c>
      <c s="1071"/>
      <c s="1071"/>
      <c s="1072" t="str">
        <f>HOME!Z10</f>
        <v>रा.प्रा.वि. (कन्या)कोलिया दायाँ भाग</v>
      </c>
      <c s="1072"/>
      <c s="1072"/>
      <c s="1072"/>
      <c s="39" t="s">
        <v>466</v>
      </c>
      <c s="1072">
        <f>HOME!AM14</f>
        <v>9828789204</v>
      </c>
      <c s="1072"/>
    </row>
    <row r="4" spans="5:14" ht="30" customHeight="1">
      <c r="E4" s="1073" t="s">
        <v>467</v>
      </c>
      <c s="1073"/>
      <c s="1073"/>
      <c s="1073"/>
      <c s="1073"/>
      <c s="1073"/>
      <c s="1073"/>
      <c s="1073"/>
      <c s="1073"/>
      <c s="1073"/>
    </row>
    <row r="5" spans="5:14" ht="30">
      <c r="E5" s="35" t="s">
        <v>92</v>
      </c>
      <c s="35" t="s">
        <v>468</v>
      </c>
      <c s="35" t="s">
        <v>96</v>
      </c>
      <c s="35" t="s">
        <v>97</v>
      </c>
      <c s="35" t="s">
        <v>98</v>
      </c>
      <c s="35" t="s">
        <v>358</v>
      </c>
      <c s="35" t="s">
        <v>469</v>
      </c>
      <c s="35" t="s">
        <v>470</v>
      </c>
      <c s="35" t="s">
        <v>471</v>
      </c>
      <c s="35" t="s">
        <v>472</v>
      </c>
    </row>
    <row r="6" ht="15"/>
    <row r="7" ht="15"/>
    <row r="8" ht="15"/>
    <row r="9" ht="15"/>
    <row r="10" ht="15"/>
    <row r="11" ht="15"/>
    <row r="12" ht="15"/>
    <row r="13" ht="15"/>
    <row r="14" ht="15"/>
    <row r="15" ht="15"/>
    <row r="16" ht="15"/>
    <row r="17" ht="15"/>
    <row r="18" ht="15"/>
    <row r="19" ht="15"/>
    <row r="20" ht="15"/>
    <row r="21" ht="15"/>
    <row r="22" ht="15"/>
    <row r="23" ht="15"/>
    <row r="24" ht="15"/>
    <row r="25" ht="15"/>
    <row r="26" ht="15"/>
    <row r="27" ht="15"/>
    <row r="28" ht="15"/>
    <row r="29" ht="15"/>
    <row r="30" ht="15"/>
    <row r="31" ht="15"/>
    <row r="32" ht="15"/>
    <row r="33" ht="15"/>
    <row r="34" ht="15"/>
    <row r="35" ht="15"/>
    <row r="36" ht="15"/>
    <row r="37" ht="15"/>
    <row r="38" ht="15"/>
    <row r="39" ht="15"/>
    <row r="40" ht="15"/>
    <row r="41" ht="15"/>
    <row r="42" ht="15"/>
    <row r="43" ht="15"/>
    <row r="44" ht="15"/>
    <row r="45" ht="15"/>
    <row r="46" ht="15"/>
    <row r="47" ht="15"/>
    <row r="48" ht="15"/>
    <row r="49" ht="15"/>
    <row r="50" ht="15"/>
    <row r="51" ht="15"/>
    <row r="52" ht="15"/>
    <row r="53" ht="15"/>
    <row r="54" ht="15"/>
    <row r="55" ht="15"/>
    <row r="56" ht="15"/>
    <row r="57" ht="15"/>
    <row r="58" ht="15"/>
    <row r="59" ht="15"/>
    <row r="60" ht="15"/>
    <row r="61" ht="15"/>
    <row r="62" ht="15"/>
    <row r="63" ht="15"/>
    <row r="64" ht="15"/>
    <row r="65" ht="15"/>
    <row r="66" ht="15"/>
    <row r="67" ht="15"/>
    <row r="68" ht="15"/>
    <row r="69" ht="15"/>
    <row r="70" ht="15"/>
    <row r="71" ht="15"/>
    <row r="72" ht="15"/>
    <row r="73" ht="15"/>
    <row r="74" ht="15"/>
    <row r="75" ht="15"/>
    <row r="76" ht="15"/>
    <row r="77" ht="15"/>
    <row r="78" ht="15"/>
    <row r="79" ht="15"/>
    <row r="80" ht="15"/>
    <row r="81" ht="15"/>
    <row r="82" ht="15"/>
    <row r="83" ht="15"/>
    <row r="84" ht="15"/>
    <row r="85" ht="15"/>
    <row r="86" ht="15"/>
    <row r="87" ht="15"/>
    <row r="88" ht="15"/>
    <row r="89" ht="15"/>
    <row r="90" ht="15"/>
    <row r="91" ht="15"/>
    <row r="92" ht="15"/>
    <row r="93" ht="15"/>
    <row r="94" ht="15"/>
    <row r="95" ht="15"/>
    <row r="96" ht="15"/>
    <row r="97" ht="15"/>
    <row r="98" ht="15"/>
    <row r="99" ht="15"/>
    <row r="100" ht="15"/>
    <row r="101" ht="15"/>
    <row r="102" ht="15"/>
    <row r="103" ht="15"/>
    <row r="104" ht="15"/>
    <row r="105" ht="15"/>
    <row r="106" ht="15"/>
    <row r="107" ht="15"/>
    <row r="108" ht="15"/>
    <row r="109" ht="15"/>
    <row r="110" ht="15"/>
    <row r="111" ht="15"/>
    <row r="112" ht="15"/>
    <row r="113" ht="15"/>
    <row r="114" ht="15"/>
    <row r="115" ht="15"/>
    <row r="116" ht="15"/>
    <row r="117" ht="15"/>
    <row r="118" ht="15"/>
    <row r="119" ht="15"/>
    <row r="120" ht="15"/>
    <row r="121" ht="15"/>
    <row r="122" ht="15"/>
    <row r="123" ht="15"/>
    <row r="124" ht="15"/>
    <row r="125" ht="15"/>
    <row r="126" ht="15"/>
    <row r="127" ht="15"/>
    <row r="128" ht="15"/>
    <row r="129" ht="15"/>
    <row r="130" ht="15"/>
    <row r="131" ht="15"/>
    <row r="132" ht="15"/>
    <row r="133" ht="15"/>
    <row r="134" ht="15"/>
    <row r="135" ht="15"/>
    <row r="136" ht="15"/>
    <row r="137" ht="15"/>
    <row r="138" ht="15"/>
    <row r="139" ht="15"/>
    <row r="140" ht="15"/>
    <row r="141" ht="15"/>
    <row r="142" ht="15"/>
    <row r="143" ht="15"/>
    <row r="144" ht="15"/>
    <row r="145" ht="15"/>
    <row r="146" ht="15"/>
    <row r="147" ht="15"/>
    <row r="148" ht="15"/>
    <row r="149" ht="15"/>
    <row r="150" ht="15"/>
    <row r="151" ht="15"/>
    <row r="152" ht="15"/>
    <row r="153" ht="15"/>
    <row r="154" ht="15"/>
    <row r="155" ht="15"/>
    <row r="156" ht="15"/>
    <row r="157" ht="15"/>
    <row r="158" ht="15"/>
    <row r="159" ht="15"/>
    <row r="160" ht="15"/>
    <row r="161" ht="15"/>
    <row r="162" ht="15"/>
    <row r="163" ht="15"/>
    <row r="164" ht="15"/>
    <row r="165" ht="15"/>
    <row r="166" ht="15"/>
    <row r="167" ht="15"/>
    <row r="168" ht="15"/>
    <row r="169" ht="15"/>
    <row r="170" ht="15"/>
    <row r="171" ht="15"/>
    <row r="172" ht="15"/>
    <row r="173" ht="15"/>
    <row r="174" ht="15"/>
    <row r="175" ht="15"/>
    <row r="176" ht="15"/>
    <row r="177" ht="15"/>
    <row r="178" ht="15"/>
    <row r="179" ht="15"/>
    <row r="180" ht="15"/>
    <row r="181" ht="15"/>
    <row r="182" ht="15"/>
    <row r="183" ht="15"/>
    <row r="184" ht="15"/>
    <row r="185" ht="15"/>
    <row r="186" ht="15"/>
    <row r="187" ht="15"/>
    <row r="188" ht="15"/>
    <row r="189" ht="15"/>
    <row r="190" ht="15"/>
    <row r="191" ht="15"/>
    <row r="192" ht="15"/>
    <row r="193" ht="15"/>
    <row r="194" ht="15"/>
    <row r="195" ht="15"/>
    <row r="196" ht="15"/>
    <row r="197" ht="15"/>
    <row r="198" ht="15"/>
    <row r="199" ht="15"/>
    <row r="200" ht="15"/>
    <row r="201" ht="15"/>
    <row r="202" ht="15"/>
    <row r="203" ht="15"/>
    <row r="204" ht="15"/>
    <row r="205" ht="15"/>
    <row r="206" ht="15"/>
    <row r="207" ht="15"/>
    <row r="208" ht="15"/>
    <row r="209" ht="15"/>
    <row r="210" ht="15"/>
    <row r="211" ht="15"/>
    <row r="212" ht="15"/>
    <row r="213" ht="15"/>
    <row r="214" ht="15"/>
    <row r="215" ht="15"/>
    <row r="216" ht="15"/>
    <row r="217" ht="15"/>
    <row r="218" ht="15"/>
    <row r="219" ht="15"/>
    <row r="220" ht="15"/>
    <row r="221" ht="15"/>
    <row r="222" ht="15"/>
    <row r="223" ht="15"/>
    <row r="224" ht="15"/>
    <row r="225" ht="15"/>
    <row r="226" ht="15"/>
    <row r="227" ht="15"/>
    <row r="228" ht="15"/>
    <row r="229" ht="15"/>
    <row r="230" ht="15"/>
    <row r="231" ht="15"/>
    <row r="232" ht="15"/>
    <row r="233" ht="15"/>
    <row r="234" ht="15"/>
    <row r="235" ht="15"/>
    <row r="236" ht="15"/>
    <row r="237" ht="15"/>
    <row r="238" ht="15"/>
    <row r="239" ht="15"/>
    <row r="240" ht="15"/>
    <row r="241" ht="15"/>
    <row r="242" ht="15"/>
    <row r="243" ht="15"/>
    <row r="244" ht="15"/>
    <row r="245" ht="15"/>
    <row r="246" ht="15"/>
    <row r="247" ht="15"/>
    <row r="248" ht="15"/>
    <row r="249" ht="15"/>
    <row r="250" ht="15"/>
    <row r="251" ht="15"/>
    <row r="252" ht="15"/>
    <row r="253" ht="15"/>
    <row r="254" ht="15"/>
    <row r="255" ht="15"/>
    <row r="256" ht="15"/>
    <row r="257" ht="15"/>
    <row r="258" ht="15"/>
    <row r="259" ht="15"/>
    <row r="260" ht="15"/>
    <row r="261" ht="15"/>
    <row r="262" ht="15"/>
    <row r="263" ht="15"/>
    <row r="264" ht="15"/>
    <row r="265" ht="15"/>
    <row r="266" ht="15"/>
    <row r="267" ht="15"/>
    <row r="268" ht="15"/>
    <row r="269" ht="15"/>
    <row r="270" ht="15"/>
    <row r="271" ht="15"/>
    <row r="272" ht="15"/>
    <row r="273" ht="15"/>
    <row r="274" ht="15"/>
    <row r="275" ht="15"/>
    <row r="276" ht="15"/>
    <row r="277" ht="15"/>
    <row r="278" ht="15"/>
    <row r="279" ht="15"/>
    <row r="280" ht="15"/>
    <row r="281" ht="15"/>
    <row r="282" ht="15"/>
    <row r="283" ht="15"/>
    <row r="284" ht="15"/>
    <row r="285" ht="15"/>
    <row r="286" ht="15"/>
    <row r="287" ht="15"/>
    <row r="288" ht="15"/>
    <row r="289" ht="15"/>
    <row r="290" ht="15"/>
    <row r="291" ht="15"/>
    <row r="292" ht="15"/>
    <row r="293" ht="15"/>
    <row r="294" ht="15"/>
    <row r="295" ht="15"/>
    <row r="296" ht="15"/>
    <row r="297" ht="15"/>
    <row r="298" ht="15"/>
    <row r="299" ht="15"/>
    <row r="300" ht="15"/>
    <row r="301" ht="15"/>
    <row r="302" ht="15"/>
    <row r="303" ht="15"/>
    <row r="304" ht="15"/>
    <row r="305" ht="15"/>
    <row r="306" ht="15"/>
    <row r="307" ht="15"/>
    <row r="308" ht="15"/>
    <row r="309" ht="15"/>
    <row r="310" ht="15"/>
    <row r="311" ht="15"/>
    <row r="312" ht="15"/>
    <row r="313" ht="15"/>
    <row r="314" ht="15"/>
    <row r="315" ht="15"/>
    <row r="316" ht="15"/>
    <row r="317" ht="15"/>
    <row r="318" ht="15"/>
    <row r="319" ht="15"/>
    <row r="320" ht="15"/>
    <row r="321" ht="15"/>
    <row r="322" ht="15"/>
    <row r="323" ht="15"/>
    <row r="324" ht="15"/>
    <row r="325" ht="15"/>
    <row r="326" ht="15"/>
    <row r="327" ht="15"/>
    <row r="328" ht="15"/>
    <row r="329" ht="15"/>
    <row r="330" ht="15"/>
    <row r="331" ht="15"/>
    <row r="332" ht="15"/>
    <row r="333" ht="15"/>
    <row r="334" ht="15"/>
    <row r="335" ht="15"/>
    <row r="336" ht="15"/>
    <row r="337" ht="15"/>
    <row r="338" ht="15"/>
    <row r="339" ht="15"/>
    <row r="340" ht="15"/>
    <row r="341" ht="15"/>
    <row r="342" ht="15"/>
    <row r="343" ht="15"/>
    <row r="344" ht="15"/>
    <row r="345" ht="15"/>
    <row r="346" ht="15"/>
    <row r="347" ht="15"/>
    <row r="348" ht="15"/>
    <row r="349" ht="15"/>
    <row r="350" ht="15"/>
    <row r="351" ht="15"/>
    <row r="352" ht="15"/>
    <row r="353" ht="15"/>
    <row r="354" ht="15"/>
    <row r="355" ht="15"/>
    <row r="356" ht="15"/>
    <row r="357" ht="15"/>
    <row r="358" ht="15"/>
    <row r="359" ht="15"/>
    <row r="360" ht="15"/>
    <row r="361" ht="15"/>
    <row r="362" ht="15"/>
    <row r="363" ht="15"/>
    <row r="364" ht="15"/>
    <row r="365" ht="15"/>
    <row r="366" ht="15"/>
    <row r="367" ht="15"/>
    <row r="368" ht="15"/>
    <row r="369" ht="15"/>
    <row r="370" ht="15"/>
    <row r="371" ht="15"/>
    <row r="372" ht="15"/>
    <row r="373" ht="15"/>
    <row r="374" ht="15"/>
    <row r="375" ht="15"/>
    <row r="376" ht="15"/>
    <row r="377" ht="15"/>
    <row r="378" ht="15"/>
    <row r="379" ht="15"/>
    <row r="380" ht="15"/>
    <row r="381" ht="15"/>
    <row r="382" ht="15"/>
    <row r="383" ht="15"/>
    <row r="384" ht="15"/>
    <row r="385" ht="15"/>
    <row r="386" ht="15"/>
    <row r="387" ht="15"/>
    <row r="388" ht="15"/>
    <row r="389" ht="15"/>
    <row r="390" ht="15"/>
    <row r="391" ht="15"/>
    <row r="392" ht="15"/>
    <row r="393" ht="15"/>
    <row r="394" ht="15"/>
    <row r="395" ht="15"/>
    <row r="396" ht="15"/>
    <row r="397" ht="15"/>
    <row r="398" ht="15"/>
    <row r="399" ht="15"/>
    <row r="400" ht="15"/>
    <row r="401" ht="15"/>
    <row r="402" ht="15"/>
    <row r="403" ht="15"/>
    <row r="404" ht="15"/>
    <row r="405" ht="15"/>
    <row r="406" ht="15"/>
    <row r="407" ht="15"/>
    <row r="408" ht="15"/>
    <row r="409" ht="15"/>
    <row r="410" ht="15"/>
    <row r="411" ht="15"/>
    <row r="412" ht="15"/>
    <row r="413" ht="15"/>
    <row r="414" ht="15"/>
    <row r="415" ht="15"/>
    <row r="416" ht="15"/>
    <row r="417" ht="15"/>
    <row r="418" ht="15"/>
    <row r="419" ht="15"/>
    <row r="420" ht="15"/>
    <row r="421" ht="15"/>
    <row r="422" ht="15"/>
    <row r="423" ht="15"/>
    <row r="424" ht="15"/>
    <row r="425" ht="15"/>
    <row r="426" ht="15"/>
    <row r="427" ht="15"/>
    <row r="428" ht="15"/>
    <row r="429" ht="15"/>
    <row r="430" ht="15"/>
    <row r="431" ht="15"/>
    <row r="432" ht="15"/>
    <row r="433" ht="15"/>
    <row r="434" ht="15"/>
    <row r="435" ht="15"/>
    <row r="436" ht="15"/>
    <row r="437" ht="15"/>
    <row r="438" ht="15"/>
    <row r="439" ht="15"/>
    <row r="440" ht="15"/>
    <row r="441" ht="15"/>
    <row r="442" ht="15"/>
    <row r="443" ht="15"/>
    <row r="444" ht="15"/>
    <row r="445" ht="15"/>
    <row r="446" ht="15"/>
    <row r="447" ht="15"/>
    <row r="448" ht="15"/>
    <row r="449" ht="15"/>
    <row r="450" ht="15"/>
    <row r="451" ht="15"/>
    <row r="452" ht="15"/>
    <row r="453" ht="15"/>
    <row r="454" ht="15"/>
    <row r="455" ht="15"/>
    <row r="456" ht="15"/>
    <row r="457" ht="15"/>
    <row r="458" ht="15"/>
    <row r="459" ht="15"/>
    <row r="460" ht="15"/>
    <row r="461" ht="15"/>
    <row r="462" ht="15"/>
    <row r="463" ht="15"/>
    <row r="464" ht="15"/>
    <row r="465" ht="15"/>
    <row r="466" ht="15"/>
    <row r="467" ht="15"/>
    <row r="468" ht="15"/>
    <row r="469" ht="15"/>
    <row r="470" ht="15"/>
    <row r="471" ht="15"/>
    <row r="472" ht="15"/>
    <row r="473" ht="15"/>
    <row r="474" ht="15"/>
    <row r="475" ht="15"/>
    <row r="476" ht="15"/>
    <row r="477" ht="15"/>
    <row r="478" ht="15"/>
    <row r="479" ht="15"/>
    <row r="480" ht="15"/>
    <row r="481" ht="15"/>
    <row r="482" ht="15"/>
    <row r="483" ht="15"/>
    <row r="484" ht="15"/>
    <row r="485" ht="15"/>
    <row r="486" ht="15"/>
    <row r="487" ht="15"/>
    <row r="488" ht="15"/>
    <row r="489" ht="15"/>
    <row r="490" ht="15"/>
    <row r="491" ht="15"/>
    <row r="492" ht="15"/>
    <row r="493" ht="15"/>
    <row r="494" ht="15"/>
    <row r="495" ht="15"/>
    <row r="496" ht="15"/>
    <row r="497" ht="15"/>
    <row r="498" ht="15"/>
    <row r="499" ht="15"/>
    <row r="500" ht="15"/>
    <row r="501" ht="15"/>
    <row r="502" ht="15" hidden="1"/>
    <row r="503" ht="15" hidden="1"/>
    <row r="504" ht="15" hidden="1"/>
    <row r="505" ht="15" hidden="1"/>
    <row r="506" ht="15" hidden="1"/>
    <row r="507" ht="15" hidden="1"/>
    <row r="508" ht="15" hidden="1"/>
    <row r="509" ht="15" hidden="1"/>
    <row r="510" ht="15" hidden="1"/>
    <row r="511" ht="15" hidden="1"/>
    <row r="512" ht="15" hidden="1"/>
    <row r="513" ht="15" hidden="1"/>
    <row r="514" ht="15" hidden="1"/>
    <row r="515" ht="15" hidden="1"/>
    <row r="516" ht="15" hidden="1"/>
    <row r="517" ht="15" hidden="1"/>
    <row r="518" ht="15" hidden="1"/>
    <row r="519" ht="15" hidden="1"/>
    <row r="520" ht="15" hidden="1"/>
    <row r="521" ht="15" hidden="1"/>
    <row r="522" ht="15" hidden="1"/>
    <row r="523" ht="15" hidden="1"/>
    <row r="524" ht="15" hidden="1"/>
    <row r="525" ht="15" hidden="1"/>
    <row r="526" ht="15" hidden="1"/>
    <row r="527" ht="15" hidden="1"/>
    <row r="528" ht="15" hidden="1"/>
    <row r="529" ht="15" hidden="1"/>
    <row r="530" ht="15" hidden="1"/>
    <row r="531" ht="15" hidden="1"/>
    <row r="532" ht="15" hidden="1"/>
    <row r="533" ht="15" hidden="1"/>
    <row r="534" ht="15" hidden="1"/>
    <row r="535" ht="15" hidden="1"/>
    <row r="536" ht="15" hidden="1"/>
    <row r="537" ht="15" hidden="1"/>
    <row r="538" ht="15" hidden="1"/>
    <row r="539" ht="15" hidden="1"/>
    <row r="540" ht="15" hidden="1"/>
    <row r="541" ht="15" hidden="1"/>
    <row r="542" ht="15" hidden="1"/>
    <row r="543" ht="15" hidden="1"/>
    <row r="544" ht="15" hidden="1"/>
    <row r="545" ht="15" hidden="1"/>
    <row r="546" ht="15" hidden="1"/>
    <row r="547" ht="15" hidden="1"/>
    <row r="548" ht="15" hidden="1"/>
    <row r="549" ht="15" hidden="1"/>
    <row r="550" ht="15" hidden="1"/>
    <row r="551" ht="15" hidden="1"/>
    <row r="552" ht="15" hidden="1"/>
    <row r="553" ht="15" hidden="1"/>
    <row r="554" ht="15" hidden="1"/>
    <row r="555" ht="15" hidden="1"/>
    <row r="556" ht="15" hidden="1"/>
    <row r="557" ht="15" hidden="1"/>
    <row r="558" ht="15" hidden="1"/>
    <row r="559" ht="15" hidden="1"/>
    <row r="560" ht="15" hidden="1"/>
    <row r="561" ht="15" hidden="1"/>
    <row r="562" ht="15" hidden="1"/>
    <row r="563" ht="15" hidden="1"/>
    <row r="564" ht="15" hidden="1"/>
    <row r="565" ht="15" hidden="1"/>
    <row r="566" ht="15" hidden="1"/>
    <row r="567" ht="15" hidden="1"/>
    <row r="568" ht="15" hidden="1"/>
    <row r="569" ht="15" hidden="1"/>
    <row r="570" ht="15" hidden="1"/>
    <row r="571" ht="15" hidden="1"/>
    <row r="572" ht="15" hidden="1"/>
    <row r="573" ht="15" hidden="1"/>
    <row r="574" ht="15" hidden="1"/>
    <row r="575" ht="15" hidden="1"/>
    <row r="576" ht="15" hidden="1"/>
    <row r="577" ht="15" hidden="1"/>
    <row r="578" ht="15" hidden="1"/>
    <row r="579" ht="15" hidden="1"/>
    <row r="580" ht="15" hidden="1"/>
    <row r="581" ht="15" hidden="1"/>
    <row r="582" ht="15" hidden="1"/>
    <row r="583" ht="15" hidden="1"/>
    <row r="584" ht="15" hidden="1"/>
    <row r="585" ht="15" hidden="1"/>
    <row r="586" ht="15" hidden="1"/>
    <row r="587" ht="15" hidden="1"/>
    <row r="588" ht="15" hidden="1"/>
    <row r="589" ht="15" hidden="1"/>
    <row r="590" ht="15" hidden="1"/>
    <row r="591" ht="15" hidden="1"/>
    <row r="592" ht="15" hidden="1"/>
    <row r="593" ht="15" hidden="1"/>
    <row r="594" ht="15" hidden="1"/>
    <row r="595" ht="15" hidden="1"/>
    <row r="596" ht="15" hidden="1"/>
    <row r="597" ht="15" hidden="1"/>
    <row r="598" ht="15" hidden="1"/>
    <row r="599" ht="15" hidden="1"/>
    <row r="600" ht="15" hidden="1"/>
    <row r="601" ht="15" hidden="1"/>
    <row r="602" ht="15" hidden="1"/>
    <row r="603" ht="15" hidden="1"/>
    <row r="604" ht="15" hidden="1"/>
    <row r="605" ht="15" hidden="1"/>
    <row r="606" ht="15" hidden="1"/>
    <row r="607" ht="15" hidden="1"/>
    <row r="608" ht="15" hidden="1"/>
    <row r="609" ht="15" hidden="1"/>
    <row r="610" ht="15" hidden="1"/>
    <row r="611" ht="15" hidden="1"/>
    <row r="612" ht="15" hidden="1"/>
    <row r="613" ht="15" hidden="1"/>
    <row r="614" ht="15" hidden="1"/>
    <row r="615" ht="15" hidden="1"/>
    <row r="616" ht="15" hidden="1"/>
    <row r="617" ht="15" hidden="1"/>
    <row r="618" ht="15" hidden="1"/>
    <row r="619" ht="15" hidden="1"/>
    <row r="620" ht="15" hidden="1"/>
    <row r="621" ht="15" hidden="1"/>
    <row r="622" ht="15" hidden="1"/>
    <row r="623" ht="15" hidden="1"/>
    <row r="624" ht="15" hidden="1"/>
    <row r="625" ht="15" hidden="1"/>
    <row r="626" ht="15" hidden="1"/>
    <row r="627" ht="15" hidden="1"/>
    <row r="628" ht="15" hidden="1"/>
    <row r="629" ht="15" hidden="1"/>
    <row r="630" ht="15" hidden="1"/>
    <row r="631" ht="15" hidden="1"/>
    <row r="632" ht="15" hidden="1"/>
    <row r="633" ht="15" hidden="1"/>
    <row r="634" ht="15" hidden="1"/>
    <row r="635" ht="15" hidden="1"/>
    <row r="636" ht="15" hidden="1"/>
    <row r="637" ht="15" hidden="1"/>
    <row r="638" ht="15" hidden="1"/>
    <row r="639" ht="15" hidden="1"/>
    <row r="640" ht="15" hidden="1"/>
    <row r="641" ht="15" hidden="1"/>
    <row r="642" ht="15" hidden="1"/>
    <row r="643" ht="15" hidden="1"/>
    <row r="644" ht="15" hidden="1"/>
    <row r="645" ht="15" hidden="1"/>
    <row r="646" ht="15" hidden="1"/>
    <row r="647" ht="15" hidden="1"/>
    <row r="648" ht="15" hidden="1"/>
    <row r="649" ht="15" hidden="1"/>
    <row r="650" ht="15" hidden="1"/>
    <row r="651" ht="15" hidden="1"/>
    <row r="652" ht="15" hidden="1"/>
    <row r="653" ht="15" hidden="1"/>
    <row r="654" ht="15" hidden="1"/>
    <row r="655" ht="15" hidden="1"/>
    <row r="656" ht="15" hidden="1"/>
    <row r="657" ht="15" hidden="1"/>
    <row r="658" ht="15" hidden="1"/>
    <row r="659" ht="15" hidden="1"/>
    <row r="660" ht="15" hidden="1"/>
    <row r="661" ht="15" hidden="1"/>
    <row r="662" ht="15" hidden="1"/>
    <row r="663" ht="15" hidden="1"/>
    <row r="664" ht="15" hidden="1"/>
    <row r="665" ht="15" hidden="1"/>
    <row r="666" ht="15" hidden="1"/>
    <row r="667" ht="15" hidden="1"/>
    <row r="668" ht="15" hidden="1"/>
    <row r="669" ht="15" hidden="1"/>
    <row r="670" ht="15" hidden="1"/>
    <row r="671" ht="15" hidden="1"/>
    <row r="672" ht="15" hidden="1"/>
    <row r="673" ht="15" hidden="1"/>
    <row r="674" ht="15" hidden="1"/>
    <row r="675" ht="15" hidden="1"/>
    <row r="676" ht="15" hidden="1"/>
    <row r="677" ht="15" hidden="1"/>
    <row r="678" ht="15" hidden="1"/>
    <row r="679" ht="15" hidden="1"/>
    <row r="680" ht="15" hidden="1"/>
    <row r="681" ht="15" hidden="1"/>
    <row r="682" ht="15" hidden="1"/>
    <row r="683" ht="15" hidden="1"/>
    <row r="684" ht="15" hidden="1"/>
    <row r="685" ht="15" hidden="1"/>
    <row r="686" ht="15" hidden="1"/>
    <row r="687" ht="15" hidden="1"/>
    <row r="688" ht="15" hidden="1"/>
    <row r="689" ht="15" hidden="1"/>
    <row r="690" ht="15" hidden="1"/>
    <row r="691" ht="15" hidden="1"/>
    <row r="692" ht="15" hidden="1"/>
    <row r="693" ht="15" hidden="1"/>
    <row r="694" ht="15" hidden="1"/>
    <row r="695" ht="15" hidden="1"/>
    <row r="696" ht="15" hidden="1"/>
    <row r="697" ht="15" hidden="1"/>
    <row r="698" ht="15" hidden="1"/>
    <row r="699" ht="15" hidden="1"/>
    <row r="700" ht="15" hidden="1"/>
    <row r="701" ht="15" hidden="1"/>
    <row r="702" ht="15" hidden="1"/>
    <row r="703" ht="15" hidden="1"/>
    <row r="704" ht="15" hidden="1"/>
    <row r="705" ht="15" hidden="1"/>
    <row r="706" ht="15" hidden="1"/>
    <row r="707" ht="15" hidden="1"/>
    <row r="708" ht="15" hidden="1"/>
    <row r="709" ht="15" hidden="1"/>
    <row r="710" ht="15" hidden="1"/>
    <row r="711" ht="15" hidden="1"/>
    <row r="712" ht="15" hidden="1"/>
    <row r="713" ht="15" hidden="1"/>
    <row r="714" ht="15" hidden="1"/>
    <row r="715" ht="15" hidden="1"/>
    <row r="716" ht="15" hidden="1"/>
    <row r="717" ht="15" hidden="1"/>
    <row r="718" ht="15" hidden="1"/>
    <row r="719" ht="15" hidden="1"/>
    <row r="720" ht="15" hidden="1"/>
    <row r="721" ht="15" hidden="1"/>
    <row r="722" ht="15" hidden="1"/>
    <row r="723" ht="15" hidden="1"/>
    <row r="724" ht="15" hidden="1"/>
    <row r="725" ht="15" hidden="1"/>
    <row r="726" ht="15" hidden="1"/>
    <row r="727" ht="15" hidden="1"/>
    <row r="728" ht="15" hidden="1"/>
    <row r="729" ht="15" hidden="1"/>
    <row r="730" ht="15" hidden="1"/>
    <row r="731" ht="15" hidden="1"/>
    <row r="732" ht="15" hidden="1"/>
    <row r="733" ht="15" hidden="1"/>
    <row r="734" ht="15" hidden="1"/>
    <row r="735" ht="15" hidden="1"/>
    <row r="736" ht="15"/>
  </sheetData>
  <sheetProtection password="CDA0" sheet="1" objects="1" scenarios="1"/>
  <mergeCells count="10">
    <mergeCell ref="E3:G3"/>
    <mergeCell ref="H3:K3"/>
    <mergeCell ref="M3:N3"/>
    <mergeCell ref="E4:N4"/>
    <mergeCell ref="E1:G1"/>
    <mergeCell ref="H1:K1"/>
    <mergeCell ref="M1:N1"/>
    <mergeCell ref="E2:G2"/>
    <mergeCell ref="H2:K2"/>
    <mergeCell ref="M2:N2"/>
  </mergeCells>
  <dataValidations count="2">
    <dataValidation type="list" allowBlank="1" showInputMessage="1" showErrorMessage="1" sqref="I6:I735">
      <formula1>लिंग</formula1>
    </dataValidation>
    <dataValidation type="list" allowBlank="1" showInputMessage="1" showErrorMessage="1" sqref="J6:J735">
      <formula1>वास</formula1>
    </dataValidation>
  </dataValidations>
  <pageMargins left="0" right="0" top="0" bottom="0" header="0" footer="0"/>
  <pageSetup orientation="landscape" paperSize="9" scale="99" r:id="rId2"/>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theme="6" tint="-0.499900013208389"/>
    <pageSetUpPr fitToPage="1"/>
  </sheetPr>
  <dimension ref="A1:EB394"/>
  <sheetViews>
    <sheetView view="pageBreakPreview" zoomScaleNormal="100" zoomScaleSheetLayoutView="100" workbookViewId="0" topLeftCell="O20">
      <selection pane="topLeft" activeCell="O5" sqref="O5:AI5"/>
    </sheetView>
  </sheetViews>
  <sheetFormatPr defaultColWidth="0" defaultRowHeight="15" zeroHeight="1"/>
  <cols>
    <col min="1" max="1" width="4" style="15" hidden="1" customWidth="1"/>
    <col min="2" max="4" width="5" style="15" hidden="1" customWidth="1"/>
    <col min="5" max="9" width="2" style="15" hidden="1" customWidth="1"/>
    <col min="10" max="10" width="3.42857142857143" style="15" hidden="1" customWidth="1"/>
    <col min="11" max="11" width="3.85714285714286" style="15" hidden="1" customWidth="1"/>
    <col min="12" max="12" width="4.42857142857143" style="15" hidden="1" customWidth="1"/>
    <col min="13" max="13" width="2.14285714285714" style="15" hidden="1" customWidth="1"/>
    <col min="14" max="14" width="4.42857142857143" style="15" hidden="1" customWidth="1"/>
    <col min="15" max="15" width="5.28571428571429" style="15" customWidth="1"/>
    <col min="16" max="18" width="3.42857142857143" style="16" customWidth="1"/>
    <col min="19" max="20" width="3.42857142857143" style="15" customWidth="1"/>
    <col min="21" max="21" width="10.2857142857143" style="15" customWidth="1"/>
    <col min="22" max="23" width="3.42857142857143" style="15" customWidth="1"/>
    <col min="24" max="24" width="10.1428571428571" style="15" customWidth="1"/>
    <col min="25" max="26" width="3.42857142857143" style="15" customWidth="1"/>
    <col min="27" max="27" width="6.57142857142857" style="17" customWidth="1"/>
    <col min="28" max="28" width="7.14285714285714" style="17" customWidth="1"/>
    <col min="29" max="29" width="5.28571428571429" style="17" customWidth="1"/>
    <col min="30" max="30" width="4.28571428571429" style="15" customWidth="1"/>
    <col min="31" max="31" width="3.42857142857143" style="15" customWidth="1"/>
    <col min="32" max="32" width="6.28571428571429" style="15" customWidth="1"/>
    <col min="33" max="33" width="4" style="15" customWidth="1"/>
    <col min="34" max="34" width="3.42857142857143" style="15" customWidth="1"/>
    <col min="35" max="35" width="5.85714285714286" style="15" customWidth="1"/>
    <col min="36" max="36" width="5.42857142857143" style="15" customWidth="1"/>
    <col min="37" max="41" width="3.42857142857143" style="15" customWidth="1"/>
    <col min="42" max="42" width="9.14285714285714" style="15" customWidth="1"/>
    <col min="43" max="43" width="5.28571428571429" style="15" customWidth="1"/>
    <col min="44" max="47" width="3.42857142857143" style="15" customWidth="1"/>
    <col min="48" max="48" width="10.4285714285714" style="15" customWidth="1"/>
    <col min="49" max="52" width="3.42857142857143" style="15" customWidth="1"/>
    <col min="53" max="53" width="6.57142857142857" style="15" customWidth="1"/>
    <col min="54" max="55" width="3.42857142857143" style="15" customWidth="1"/>
    <col min="56" max="56" width="6.14285714285714" style="15" customWidth="1"/>
    <col min="57" max="71" width="3.42857142857143" style="15" customWidth="1"/>
    <col min="72" max="72" width="6.42857142857143" style="15" customWidth="1"/>
    <col min="73" max="73" width="5.42857142857143" style="15" customWidth="1"/>
    <col min="74" max="74" width="1.42857142857143" style="15" customWidth="1"/>
    <col min="75" max="75" width="4.28571428571429" style="15" customWidth="1"/>
    <col min="76" max="76" width="3.85714285714286" style="15" customWidth="1"/>
    <col min="77" max="77" width="5" style="15" customWidth="1"/>
    <col min="78" max="78" width="3.85714285714286" style="15" customWidth="1"/>
    <col min="79" max="88" width="3.42857142857143" style="15" customWidth="1"/>
    <col min="89" max="89" width="6" style="15" customWidth="1"/>
    <col min="90" max="90" width="5.42857142857143" style="15" customWidth="1"/>
    <col min="91" max="92" width="3.42857142857143" style="15" customWidth="1"/>
    <col min="93" max="93" width="6.14285714285714" style="15" customWidth="1"/>
    <col min="94" max="94" width="4.71428571428571" style="15" customWidth="1"/>
    <col min="95" max="95" width="4.57142857142857" style="15" customWidth="1"/>
    <col min="96" max="97" width="3.42857142857143" style="15" customWidth="1"/>
    <col min="98" max="98" width="6.14285714285714" style="15" customWidth="1"/>
    <col min="99" max="99" width="4.85714285714286" style="15" customWidth="1"/>
    <col min="100" max="100" width="5.42857142857143" style="15" customWidth="1"/>
    <col min="101" max="101" width="4.71428571428571" style="15" customWidth="1"/>
    <col min="102" max="117" width="3.42857142857143" style="15" customWidth="1"/>
    <col min="118" max="118" width="5.57142857142857" style="15" customWidth="1"/>
    <col min="119" max="119" width="8.57142857142857" style="15" customWidth="1"/>
    <col min="120" max="120" width="8.42857142857143" style="15" hidden="1" customWidth="1"/>
    <col min="121" max="124" width="6" style="15" hidden="1" customWidth="1"/>
    <col min="125" max="125" width="4" style="15" hidden="1" customWidth="1"/>
    <col min="126" max="126" width="6" style="15" hidden="1" customWidth="1"/>
    <col min="127" max="128" width="3.57142857142857" style="15" hidden="1" customWidth="1"/>
    <col min="129" max="129" width="4" style="15" hidden="1" customWidth="1"/>
    <col min="130" max="130" width="6" style="15" hidden="1" customWidth="1"/>
    <col min="131" max="131" width="3.57142857142857" style="15" hidden="1" customWidth="1"/>
    <col min="132" max="132" width="4.28571428571429" style="15" hidden="1" customWidth="1"/>
    <col min="133" max="133" width="7.85714285714286" style="15" customWidth="1"/>
    <col min="134" max="16384" width="3.42857142857143" style="15" hidden="1"/>
  </cols>
  <sheetData>
    <row r="1" spans="77:77" ht="9" customHeight="1" hidden="1">
      <c r="BY1" s="15" t="s">
        <v>473</v>
      </c>
    </row>
    <row r="2" ht="10.5" customHeight="1" hidden="1"/>
    <row r="3" ht="15" customHeight="1" hidden="1"/>
    <row r="4" spans="21:21" ht="13.5" customHeight="1">
      <c r="U4" s="25"/>
    </row>
    <row r="5" spans="1:121" ht="26.25" customHeight="1">
      <c r="A5" s="15">
        <f>COUNTIF('R-6'!$F$8:$F$920,"&gt;=1")</f>
        <v>0</v>
      </c>
      <c s="15">
        <f>COUNTIF('R-7'!G9:G1008,"&gt;=1")</f>
        <v>0</v>
      </c>
      <c s="15">
        <f>COUNTIF('R-8'!F13:F1012,"&gt;=1")</f>
        <v>0</v>
      </c>
      <c s="15">
        <f>COUNTIF('R-8क'!F10:F1009,"&gt;=1")</f>
        <v>0</v>
      </c>
      <c r="O5" s="1172" t="s">
        <v>474</v>
      </c>
      <c s="1172"/>
      <c s="1172"/>
      <c s="1172"/>
      <c s="1172"/>
      <c s="1172"/>
      <c s="1172"/>
      <c s="1172"/>
      <c s="1172"/>
      <c s="1172"/>
      <c s="1172"/>
      <c s="1172"/>
      <c s="1172"/>
      <c s="1172"/>
      <c s="1172"/>
      <c s="1172"/>
      <c s="1172"/>
      <c s="1172"/>
      <c s="1172"/>
      <c s="1172"/>
      <c s="1172"/>
      <c s="1172" t="s">
        <v>475</v>
      </c>
      <c s="1172"/>
      <c s="1172"/>
      <c s="1172"/>
      <c s="1172"/>
      <c s="1172"/>
      <c s="1172"/>
      <c s="1172"/>
      <c s="1172"/>
      <c s="1172"/>
      <c s="1172"/>
      <c s="1172"/>
      <c s="1172"/>
      <c s="1172"/>
      <c s="1172"/>
      <c s="1172"/>
      <c s="1172"/>
      <c s="1172"/>
      <c s="1172"/>
      <c s="1172"/>
      <c s="1172"/>
      <c s="1172" t="s">
        <v>476</v>
      </c>
      <c s="1172"/>
      <c s="1172"/>
      <c s="1172"/>
      <c s="1172"/>
      <c s="1172"/>
      <c s="1172"/>
      <c s="1172"/>
      <c s="1172"/>
      <c s="1172"/>
      <c s="1172"/>
      <c s="1172"/>
      <c s="1172"/>
      <c s="1172"/>
      <c s="1172"/>
      <c s="1172"/>
      <c s="1172"/>
      <c s="1172"/>
      <c s="1172"/>
      <c s="1172"/>
      <c s="1172"/>
      <c s="1172" t="s">
        <v>477</v>
      </c>
      <c s="1172"/>
      <c s="1172"/>
      <c s="1172"/>
      <c s="1172"/>
      <c s="1172"/>
      <c s="1172"/>
      <c s="1172"/>
      <c s="1172"/>
      <c s="1172"/>
      <c s="1172"/>
      <c s="1172"/>
      <c s="1172"/>
      <c s="1172"/>
      <c s="1172"/>
      <c s="1172"/>
      <c s="1172"/>
      <c s="1172"/>
      <c s="1172"/>
      <c s="1172"/>
      <c s="1172"/>
      <c s="1200" t="s">
        <v>220</v>
      </c>
      <c s="1200"/>
      <c s="1200"/>
      <c s="1200"/>
      <c s="1200"/>
      <c s="1200"/>
      <c s="1200"/>
      <c s="1200"/>
      <c s="1200"/>
      <c s="1200"/>
      <c s="1200"/>
      <c s="1200"/>
      <c s="1200"/>
      <c s="1200"/>
      <c s="1200"/>
      <c s="1092" t="s">
        <v>478</v>
      </c>
      <c s="1092"/>
      <c s="1092"/>
      <c s="1092"/>
      <c s="1092"/>
      <c s="1092"/>
      <c r="DQ5" s="15" t="str">
        <f>CONCATENATE(PLAN!O5," ",PLAN!P5," ",PLAN!Q5)</f>
        <v>1 JAN 2024</v>
      </c>
    </row>
    <row r="6" spans="1:122" ht="21.75" customHeight="1">
      <c r="A6" s="15">
        <f>COUNTIF('R-6'!$F$8:$F$920,"0")</f>
        <v>913</v>
      </c>
      <c s="15">
        <f>COUNTIF('R-7'!G9:G1008,"0")</f>
        <v>1000</v>
      </c>
      <c s="15">
        <f>COUNTIF('R-8'!F13:F1012,"0")</f>
        <v>1000</v>
      </c>
      <c s="15">
        <f>COUNTIF('R-8क'!F10:F1009,"0")</f>
        <v>1000</v>
      </c>
      <c r="O6"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64" t="s">
        <v>480</v>
      </c>
      <c s="1164"/>
      <c s="1164"/>
      <c s="1164"/>
      <c s="1164"/>
      <c s="1164"/>
      <c s="1164"/>
      <c s="1164"/>
      <c s="1164"/>
      <c s="1164"/>
      <c s="1164"/>
      <c s="1164"/>
      <c s="1164"/>
      <c s="1164"/>
      <c s="1164"/>
      <c s="1092" t="s">
        <v>481</v>
      </c>
      <c s="1092"/>
      <c s="1092"/>
      <c s="1092"/>
      <c s="1092"/>
      <c s="1092"/>
      <c r="DQ6" s="15" t="str">
        <f>CONCATENATE(PLAN!O7," ",PLAN!P7," ",PLAN!Q7)</f>
        <v>31 MAR 2024</v>
      </c>
      <c s="15" t="s">
        <v>482</v>
      </c>
    </row>
    <row r="7" spans="15:121" ht="25.5" customHeight="1">
      <c r="O7" s="975" t="s">
        <v>483</v>
      </c>
      <c s="975"/>
      <c s="975"/>
      <c s="975"/>
      <c s="975"/>
      <c s="975"/>
      <c s="1092" t="s">
        <v>484</v>
      </c>
      <c s="1092"/>
      <c s="1092"/>
      <c s="1092"/>
      <c s="1092"/>
      <c s="1092"/>
      <c s="1092"/>
      <c s="1092"/>
      <c s="1092"/>
      <c s="1140" t="s">
        <v>485</v>
      </c>
      <c s="1140"/>
      <c s="1140"/>
      <c s="1140"/>
      <c s="1140"/>
      <c s="1140"/>
      <c s="975" t="s">
        <v>483</v>
      </c>
      <c s="975"/>
      <c s="975"/>
      <c s="975"/>
      <c s="975"/>
      <c s="975"/>
      <c s="1092" t="s">
        <v>486</v>
      </c>
      <c s="1092"/>
      <c s="1092"/>
      <c s="1092"/>
      <c s="1092"/>
      <c s="1092"/>
      <c s="1092"/>
      <c s="1092"/>
      <c s="1092"/>
      <c s="1174" t="s">
        <v>485</v>
      </c>
      <c s="1174"/>
      <c s="1174"/>
      <c s="1174"/>
      <c s="1174"/>
      <c s="1174"/>
      <c s="975" t="s">
        <v>483</v>
      </c>
      <c s="975"/>
      <c s="975"/>
      <c s="975"/>
      <c s="975"/>
      <c s="975"/>
      <c s="882" t="s">
        <v>487</v>
      </c>
      <c s="882"/>
      <c s="882"/>
      <c s="882"/>
      <c s="882"/>
      <c s="882"/>
      <c s="882"/>
      <c s="882"/>
      <c s="882"/>
      <c s="1174" t="s">
        <v>485</v>
      </c>
      <c s="1174"/>
      <c s="1174"/>
      <c s="1174"/>
      <c s="1174"/>
      <c s="1174"/>
      <c s="975" t="s">
        <v>483</v>
      </c>
      <c s="975"/>
      <c s="975"/>
      <c s="975"/>
      <c s="975"/>
      <c s="975"/>
      <c s="1092" t="s">
        <v>488</v>
      </c>
      <c s="1092"/>
      <c s="1092"/>
      <c s="1092"/>
      <c s="1092"/>
      <c s="1092"/>
      <c s="1092"/>
      <c s="1092"/>
      <c s="1092"/>
      <c s="1174" t="s">
        <v>485</v>
      </c>
      <c s="1174"/>
      <c s="1174"/>
      <c s="1174"/>
      <c s="1174"/>
      <c s="1174"/>
      <c s="1190" t="s">
        <v>489</v>
      </c>
      <c s="1190"/>
      <c s="1190"/>
      <c s="1190"/>
      <c s="1190"/>
      <c s="1190"/>
      <c s="1190"/>
      <c s="1190"/>
      <c s="1190"/>
      <c s="1190"/>
      <c s="1190"/>
      <c s="1190"/>
      <c s="1190"/>
      <c s="1190"/>
      <c s="1190"/>
      <c s="1092"/>
      <c s="1092"/>
      <c s="1092"/>
      <c s="1092"/>
      <c s="1092"/>
      <c s="1092"/>
      <c r="DQ7" s="15">
        <f>PLAN!A1</f>
        <v>2</v>
      </c>
    </row>
    <row r="8" spans="15:119" ht="29.25" customHeight="1">
      <c r="O8" s="975"/>
      <c s="975"/>
      <c s="975"/>
      <c s="975"/>
      <c s="975"/>
      <c s="975"/>
      <c s="1092"/>
      <c s="1092"/>
      <c s="1092"/>
      <c s="1092"/>
      <c s="1092"/>
      <c s="1092"/>
      <c s="1092"/>
      <c s="1092"/>
      <c s="1092"/>
      <c s="1092" t="str">
        <f>IFERROR(IF(PLAN!W1&gt;=1,VLOOKUP(DQ7,PLAN!C4:K245,2,0),""),"")</f>
        <v xml:space="preserve">मतदाता सूचि कार्यक्रम 2023 पूरक </v>
      </c>
      <c s="1092"/>
      <c s="1092"/>
      <c s="1092"/>
      <c s="1092"/>
      <c s="1092"/>
      <c s="975"/>
      <c s="975"/>
      <c s="975"/>
      <c s="975"/>
      <c s="975"/>
      <c s="975"/>
      <c s="1092"/>
      <c s="1092"/>
      <c s="1092"/>
      <c s="1092"/>
      <c s="1092"/>
      <c s="1092"/>
      <c s="1092"/>
      <c s="1092"/>
      <c s="1092"/>
      <c s="1092" t="str">
        <f>AD8</f>
        <v xml:space="preserve">मतदाता सूचि कार्यक्रम 2023 पूरक </v>
      </c>
      <c s="1092"/>
      <c s="1092"/>
      <c s="1092"/>
      <c s="1092"/>
      <c s="1092"/>
      <c s="975"/>
      <c s="975"/>
      <c s="975"/>
      <c s="975"/>
      <c s="975"/>
      <c s="975"/>
      <c s="882"/>
      <c s="882"/>
      <c s="882"/>
      <c s="882"/>
      <c s="882"/>
      <c s="882"/>
      <c s="882"/>
      <c s="882"/>
      <c s="882"/>
      <c s="1092" t="str">
        <f>AY8</f>
        <v xml:space="preserve">मतदाता सूचि कार्यक्रम 2023 पूरक </v>
      </c>
      <c s="1092"/>
      <c s="1092"/>
      <c s="1092"/>
      <c s="1092"/>
      <c s="1092"/>
      <c s="975"/>
      <c s="975"/>
      <c s="975"/>
      <c s="975"/>
      <c s="975"/>
      <c s="975"/>
      <c s="1092"/>
      <c s="1092"/>
      <c s="1092"/>
      <c s="1092"/>
      <c s="1092"/>
      <c s="1092"/>
      <c s="1092"/>
      <c s="1092"/>
      <c s="1092"/>
      <c s="1092" t="str">
        <f>BT8</f>
        <v xml:space="preserve">मतदाता सूचि कार्यक्रम 2023 पूरक </v>
      </c>
      <c s="1092"/>
      <c s="1092"/>
      <c s="1092"/>
      <c s="1092"/>
      <c s="1092"/>
      <c s="886" t="str">
        <f>IFERROR(IF(LEN(CO8)&gt;=2,CONCATENATE(CO8," ","(",DQ5,DR6,DQ6,")"),""),"")</f>
        <v>मतदाता सूचि कार्यक्रम 2023 पूरक  (1 JAN 2024 से 31 MAR 2024)</v>
      </c>
      <c s="887"/>
      <c s="887"/>
      <c s="887"/>
      <c s="887"/>
      <c s="887"/>
      <c s="887"/>
      <c s="887"/>
      <c s="887"/>
      <c s="887"/>
      <c s="887"/>
      <c s="887"/>
      <c s="887"/>
      <c s="887"/>
      <c s="887"/>
      <c s="887"/>
      <c s="887"/>
      <c s="887"/>
      <c s="887"/>
      <c s="887"/>
      <c s="888"/>
    </row>
    <row r="9" spans="15:119" ht="18.75" customHeight="1">
      <c r="O9" s="890" t="str">
        <f>CONCATENATE(HOME!Z10," (",HOME!M10,HOME!Q10,")")</f>
        <v>रा.प्रा.वि. (कन्या)कोलिया दायाँ भाग (भाग संख्या-72)</v>
      </c>
      <c s="1169"/>
      <c s="1169"/>
      <c s="1169"/>
      <c s="1169"/>
      <c s="1169"/>
      <c s="1169"/>
      <c s="1169"/>
      <c s="1169"/>
      <c s="1169"/>
      <c s="1169"/>
      <c s="891"/>
      <c s="1129" t="s">
        <v>490</v>
      </c>
      <c s="855"/>
      <c s="855"/>
      <c s="855"/>
      <c s="1169" t="str">
        <f>CONCATENATE(HOME!AJ4," (",HOME!AR4,")")</f>
        <v>डीडवाना  (107)</v>
      </c>
      <c s="1169"/>
      <c s="1169"/>
      <c s="1169"/>
      <c s="891"/>
      <c s="890" t="str">
        <f>O9</f>
        <v>रा.प्रा.वि. (कन्या)कोलिया दायाँ भाग (भाग संख्या-72)</v>
      </c>
      <c s="1169"/>
      <c s="1169"/>
      <c s="1169"/>
      <c s="1169"/>
      <c s="1169"/>
      <c s="1169"/>
      <c s="1169"/>
      <c s="1169"/>
      <c s="1169"/>
      <c s="1169"/>
      <c s="891"/>
      <c s="1170" t="s">
        <v>490</v>
      </c>
      <c s="1171"/>
      <c s="1171"/>
      <c s="1171"/>
      <c s="1169" t="str">
        <f>AE9</f>
        <v>डीडवाना  (107)</v>
      </c>
      <c s="1169"/>
      <c s="1169"/>
      <c s="1169"/>
      <c s="891"/>
      <c s="890" t="str">
        <f>AJ9</f>
        <v>रा.प्रा.वि. (कन्या)कोलिया दायाँ भाग (भाग संख्या-72)</v>
      </c>
      <c s="1169"/>
      <c s="1169"/>
      <c s="1169"/>
      <c s="1169"/>
      <c s="1169"/>
      <c s="1169"/>
      <c s="1169"/>
      <c s="1169"/>
      <c s="1169"/>
      <c s="1169"/>
      <c s="891"/>
      <c s="1170" t="s">
        <v>490</v>
      </c>
      <c s="1171"/>
      <c s="1171"/>
      <c s="1171"/>
      <c s="1169" t="str">
        <f>AZ9</f>
        <v>डीडवाना  (107)</v>
      </c>
      <c s="1169"/>
      <c s="1169"/>
      <c s="1169"/>
      <c s="891"/>
      <c s="890" t="str">
        <f>BE9</f>
        <v>रा.प्रा.वि. (कन्या)कोलिया दायाँ भाग (भाग संख्या-72)</v>
      </c>
      <c s="1169"/>
      <c s="1169"/>
      <c s="1169"/>
      <c s="1169"/>
      <c s="1169"/>
      <c s="1169"/>
      <c s="1169"/>
      <c s="1169"/>
      <c s="1169"/>
      <c s="1169"/>
      <c s="1169"/>
      <c s="1170" t="s">
        <v>490</v>
      </c>
      <c s="1171"/>
      <c s="1171"/>
      <c s="1171"/>
      <c s="1169" t="str">
        <f>BU9</f>
        <v>डीडवाना  (107)</v>
      </c>
      <c s="1169"/>
      <c s="1169"/>
      <c s="1169"/>
      <c s="891"/>
      <c s="1194" t="s">
        <v>47</v>
      </c>
      <c s="1195"/>
      <c s="1195"/>
      <c s="1195"/>
      <c s="1195"/>
      <c s="1195"/>
      <c s="1195"/>
      <c s="1195"/>
      <c s="1195"/>
      <c s="1196"/>
      <c s="1197" t="str">
        <f>HOME!O6</f>
        <v xml:space="preserve">राजस्थान </v>
      </c>
      <c s="1198"/>
      <c s="1198"/>
      <c s="1198"/>
      <c s="1198"/>
      <c s="1198"/>
      <c s="1198"/>
      <c s="1198"/>
      <c s="1198"/>
      <c s="1198"/>
      <c s="1199"/>
    </row>
    <row r="10" spans="15:126" ht="18.75" customHeight="1">
      <c r="O10"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90" t="s">
        <v>495</v>
      </c>
      <c s="1091"/>
      <c s="1091"/>
      <c s="1091"/>
      <c s="887">
        <f>HOME!Q10</f>
        <v>72</v>
      </c>
      <c s="887"/>
      <c s="887"/>
      <c s="887"/>
      <c s="887"/>
      <c s="888"/>
      <c s="742" t="s">
        <v>496</v>
      </c>
      <c s="1089"/>
      <c s="1089"/>
      <c s="887" t="str">
        <f>HOME!Z10</f>
        <v>रा.प्रा.वि. (कन्या)कोलिया दायाँ भाग</v>
      </c>
      <c s="887"/>
      <c s="887"/>
      <c s="887"/>
      <c s="887"/>
      <c s="887"/>
      <c s="887"/>
      <c s="887"/>
      <c r="DQ10" s="15">
        <f>COUNTIF(DQ17:DQ216,"&lt;=2000")</f>
        <v>200</v>
      </c>
      <c s="15">
        <f>COUNTIF(DR17:DR216,"&lt;=2000")</f>
        <v>200</v>
      </c>
      <c s="15">
        <f>COUNTIF(DS17:DS216,"&lt;=2000")</f>
        <v>200</v>
      </c>
      <c s="15">
        <f>COUNTIF(DT17:DT216,"&lt;=2000")</f>
        <v>200</v>
      </c>
      <c r="DV10" s="15">
        <f>COUNTIF(DV17:DV256,"&lt;=2000")</f>
        <v>240</v>
      </c>
    </row>
    <row r="11" spans="15:126" ht="18" customHeight="1">
      <c r="O11" s="1164">
        <f>IFERROR(IF($A$5&gt;=$A17,1,0),0)</f>
        <v>0</v>
      </c>
      <c s="1164"/>
      <c s="1164"/>
      <c s="1164"/>
      <c s="1164"/>
      <c s="1164"/>
      <c s="1165" t="s">
        <v>497</v>
      </c>
      <c s="1166"/>
      <c s="1166"/>
      <c s="1166"/>
      <c s="1166"/>
      <c s="1166"/>
      <c s="1166"/>
      <c s="1166"/>
      <c s="1167"/>
      <c s="1168">
        <f>PLAN!R1</f>
        <v>45292</v>
      </c>
      <c s="1168"/>
      <c s="1168"/>
      <c s="1168">
        <f>PLAN!R2</f>
        <v>45382</v>
      </c>
      <c s="1168"/>
      <c s="1168"/>
      <c s="1164">
        <f>IFERROR(IF($B$5&gt;=$A17,1,0),0)</f>
        <v>0</v>
      </c>
      <c s="1164"/>
      <c s="1164"/>
      <c s="1164"/>
      <c s="1164"/>
      <c s="1164"/>
      <c s="1165" t="s">
        <v>497</v>
      </c>
      <c s="1166"/>
      <c s="1166"/>
      <c s="1166"/>
      <c s="1166"/>
      <c s="1166"/>
      <c s="1166"/>
      <c s="1166"/>
      <c s="1167"/>
      <c s="1168">
        <f>AD11</f>
        <v>45292</v>
      </c>
      <c s="1168"/>
      <c s="1168"/>
      <c s="1168">
        <f>AG11</f>
        <v>45382</v>
      </c>
      <c s="1168"/>
      <c s="1168"/>
      <c s="1164">
        <f>IFERROR(IF($C$5&gt;=$A17,1,0),0)</f>
        <v>0</v>
      </c>
      <c s="1164"/>
      <c s="1164"/>
      <c s="1164"/>
      <c s="1164"/>
      <c s="1164"/>
      <c s="1165" t="s">
        <v>497</v>
      </c>
      <c s="1166"/>
      <c s="1166"/>
      <c s="1166"/>
      <c s="1166"/>
      <c s="1166"/>
      <c s="1166"/>
      <c s="1166"/>
      <c s="1167"/>
      <c s="1168">
        <f>AY11</f>
        <v>45292</v>
      </c>
      <c s="1168"/>
      <c s="1168"/>
      <c s="1168">
        <f>BB11</f>
        <v>45382</v>
      </c>
      <c s="1168"/>
      <c s="1168"/>
      <c s="1164">
        <f>IFERROR(IF($D$5&gt;=$A17,1,0),0)</f>
        <v>0</v>
      </c>
      <c s="1164"/>
      <c s="1164"/>
      <c s="1164"/>
      <c s="1164"/>
      <c s="1164"/>
      <c s="1165" t="s">
        <v>497</v>
      </c>
      <c s="1166"/>
      <c s="1166"/>
      <c s="1166"/>
      <c s="1166"/>
      <c s="1166"/>
      <c s="1166"/>
      <c s="1166"/>
      <c s="1167"/>
      <c s="1168">
        <f>BT11</f>
        <v>45292</v>
      </c>
      <c s="1168"/>
      <c s="1168"/>
      <c s="1168">
        <f>BW11</f>
        <v>45382</v>
      </c>
      <c s="1168"/>
      <c s="1168"/>
      <c s="1188" t="s">
        <v>498</v>
      </c>
      <c s="1189"/>
      <c s="1189"/>
      <c s="1189"/>
      <c s="887">
        <f>HOME!AR4</f>
        <v>107</v>
      </c>
      <c s="887">
        <v>126</v>
      </c>
      <c s="887"/>
      <c s="887"/>
      <c s="887"/>
      <c s="888"/>
      <c s="1090" t="s">
        <v>490</v>
      </c>
      <c s="1091"/>
      <c s="1091"/>
      <c s="1091"/>
      <c s="887" t="str">
        <f>HOME!AJ4</f>
        <v xml:space="preserve">डीडवाना </v>
      </c>
      <c s="887"/>
      <c s="887"/>
      <c s="887"/>
      <c s="887"/>
      <c s="887"/>
      <c s="887"/>
      <c r="DQ11" s="15">
        <f>COUNTIF(DQ17:DQ216,"&gt;=2000")</f>
        <v>0</v>
      </c>
      <c s="15">
        <f>COUNTIF(DR17:DR216,"&gt;=2000")</f>
        <v>0</v>
      </c>
      <c s="15">
        <f>COUNTIF(DS17:DS216,"&gt;=2000")</f>
        <v>0</v>
      </c>
      <c s="15">
        <f>COUNTIF(DT17:DT216,"&gt;=2000")</f>
        <v>0</v>
      </c>
      <c r="DV11" s="15">
        <f>COUNTIF(DV17:DV256,"&gt;=2000")</f>
        <v>0</v>
      </c>
    </row>
    <row r="12" spans="15:119" ht="18.75" customHeight="1">
      <c r="O12"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141" t="s">
        <v>500</v>
      </c>
      <c s="1142"/>
      <c s="1142"/>
      <c s="1142"/>
      <c s="1142"/>
      <c s="1142"/>
      <c s="1142"/>
      <c s="1142"/>
      <c s="1142"/>
      <c s="1142"/>
      <c s="1142"/>
      <c s="1142"/>
      <c s="1142"/>
      <c s="1142"/>
      <c s="1142"/>
      <c s="1142"/>
      <c s="1142"/>
      <c s="1142"/>
      <c s="1142"/>
      <c s="1142"/>
      <c s="1143"/>
    </row>
    <row r="13" spans="15:119" ht="32.1" customHeight="1">
      <c r="O13" s="1127" t="s">
        <v>501</v>
      </c>
      <c s="1114" t="s">
        <v>502</v>
      </c>
      <c s="1115"/>
      <c s="1116"/>
      <c s="1093" t="s">
        <v>503</v>
      </c>
      <c s="854"/>
      <c s="1094"/>
      <c s="1093" t="s">
        <v>97</v>
      </c>
      <c s="854"/>
      <c s="1094"/>
      <c s="1093" t="s">
        <v>199</v>
      </c>
      <c s="1094"/>
      <c s="1093" t="s">
        <v>504</v>
      </c>
      <c s="854"/>
      <c s="1094"/>
      <c s="1093" t="s">
        <v>505</v>
      </c>
      <c s="854"/>
      <c s="1094"/>
      <c s="1093" t="s">
        <v>506</v>
      </c>
      <c s="854"/>
      <c s="1094"/>
      <c s="1127" t="s">
        <v>501</v>
      </c>
      <c s="1093" t="s">
        <v>502</v>
      </c>
      <c s="854"/>
      <c s="1094"/>
      <c s="1093" t="s">
        <v>507</v>
      </c>
      <c s="854"/>
      <c s="1094"/>
      <c s="1093" t="s">
        <v>508</v>
      </c>
      <c s="854"/>
      <c s="854"/>
      <c s="854"/>
      <c s="854"/>
      <c s="1094"/>
      <c s="1093" t="s">
        <v>509</v>
      </c>
      <c s="1094"/>
      <c s="1093" t="s">
        <v>505</v>
      </c>
      <c s="854"/>
      <c s="1094"/>
      <c s="1093" t="s">
        <v>506</v>
      </c>
      <c s="854"/>
      <c s="1094"/>
      <c s="1127" t="s">
        <v>501</v>
      </c>
      <c s="1093" t="s">
        <v>502</v>
      </c>
      <c s="854"/>
      <c s="1094"/>
      <c s="1093" t="s">
        <v>510</v>
      </c>
      <c s="854"/>
      <c s="854"/>
      <c s="1094"/>
      <c s="1129" t="s">
        <v>511</v>
      </c>
      <c s="855"/>
      <c s="855"/>
      <c s="1130"/>
      <c s="1093" t="s">
        <v>509</v>
      </c>
      <c s="854"/>
      <c s="1094"/>
      <c s="1093" t="s">
        <v>505</v>
      </c>
      <c s="854"/>
      <c s="1094"/>
      <c s="1093" t="s">
        <v>506</v>
      </c>
      <c s="854"/>
      <c s="1094"/>
      <c s="1131" t="s">
        <v>501</v>
      </c>
      <c s="1121" t="s">
        <v>502</v>
      </c>
      <c s="1122"/>
      <c s="1123"/>
      <c s="1121" t="s">
        <v>512</v>
      </c>
      <c s="1122"/>
      <c s="1123"/>
      <c s="1129" t="s">
        <v>513</v>
      </c>
      <c s="855"/>
      <c s="855"/>
      <c s="855"/>
      <c s="855"/>
      <c s="855"/>
      <c s="855"/>
      <c s="855"/>
      <c s="855"/>
      <c s="855"/>
      <c s="855"/>
      <c s="1130"/>
      <c s="1093" t="s">
        <v>506</v>
      </c>
      <c s="1094"/>
      <c s="1144"/>
      <c s="1145"/>
      <c s="1145"/>
      <c s="1145"/>
      <c s="1145"/>
      <c s="1145"/>
      <c s="1145"/>
      <c s="1145"/>
      <c s="1145"/>
      <c s="1145"/>
      <c s="1145"/>
      <c s="1145"/>
      <c s="1145"/>
      <c s="1145"/>
      <c s="1145"/>
      <c s="1145"/>
      <c s="1145"/>
      <c s="1145"/>
      <c s="1145"/>
      <c s="1145"/>
      <c s="1146"/>
    </row>
    <row r="14" spans="15:122" ht="32.1" customHeight="1">
      <c r="O14" s="950"/>
      <c s="1117"/>
      <c s="819"/>
      <c s="856"/>
      <c s="1095"/>
      <c s="1097"/>
      <c s="1096"/>
      <c s="1095"/>
      <c s="1097"/>
      <c s="1096"/>
      <c s="1095"/>
      <c s="1096"/>
      <c s="1095"/>
      <c s="1097"/>
      <c s="1096"/>
      <c s="1095"/>
      <c s="1097"/>
      <c s="1096"/>
      <c s="1095"/>
      <c s="1097"/>
      <c s="1096"/>
      <c s="950"/>
      <c s="1095"/>
      <c s="1097"/>
      <c s="1096"/>
      <c s="1095"/>
      <c s="1097"/>
      <c s="1096"/>
      <c s="1127" t="s">
        <v>323</v>
      </c>
      <c s="1093" t="s">
        <v>338</v>
      </c>
      <c s="1094"/>
      <c s="1093" t="s">
        <v>514</v>
      </c>
      <c s="854"/>
      <c s="1094"/>
      <c s="1095"/>
      <c s="1096"/>
      <c s="1095"/>
      <c s="1097"/>
      <c s="1096"/>
      <c s="1095"/>
      <c s="1097"/>
      <c s="1096"/>
      <c s="950"/>
      <c s="1095"/>
      <c s="1097"/>
      <c s="1096"/>
      <c s="1095"/>
      <c s="1097"/>
      <c s="1097"/>
      <c s="1096"/>
      <c s="1093" t="s">
        <v>323</v>
      </c>
      <c s="1094"/>
      <c s="1093" t="s">
        <v>338</v>
      </c>
      <c s="1094"/>
      <c s="1095"/>
      <c s="1097"/>
      <c s="1096"/>
      <c s="1095"/>
      <c s="1097"/>
      <c s="1096"/>
      <c s="1095"/>
      <c s="1097"/>
      <c s="1096"/>
      <c s="1132"/>
      <c s="1124"/>
      <c s="1125"/>
      <c s="1126"/>
      <c s="1124"/>
      <c s="1125"/>
      <c s="1126"/>
      <c s="1108" t="s">
        <v>515</v>
      </c>
      <c s="1112"/>
      <c s="1112"/>
      <c s="1109"/>
      <c s="1108" t="s">
        <v>516</v>
      </c>
      <c s="1109"/>
      <c s="1093" t="s">
        <v>517</v>
      </c>
      <c s="854"/>
      <c s="1094"/>
      <c s="1093" t="s">
        <v>518</v>
      </c>
      <c s="854"/>
      <c s="1094"/>
      <c s="1095"/>
      <c s="1096"/>
      <c s="876" t="s">
        <v>468</v>
      </c>
      <c s="877"/>
      <c s="878"/>
      <c s="876" t="s">
        <v>165</v>
      </c>
      <c s="877"/>
      <c s="878"/>
      <c s="876" t="s">
        <v>166</v>
      </c>
      <c s="877"/>
      <c s="878"/>
      <c s="876" t="s">
        <v>167</v>
      </c>
      <c s="877"/>
      <c s="878"/>
      <c s="876" t="s">
        <v>168</v>
      </c>
      <c s="877"/>
      <c s="878"/>
      <c s="1133"/>
      <c s="1134"/>
      <c s="1135"/>
      <c s="876" t="s">
        <v>519</v>
      </c>
      <c s="877"/>
      <c s="878"/>
      <c r="DR14" s="33"/>
    </row>
    <row r="15" spans="15:119" ht="32.1" customHeight="1">
      <c r="O15" s="1128"/>
      <c s="1118"/>
      <c s="1119"/>
      <c s="1120"/>
      <c s="1098"/>
      <c s="857"/>
      <c s="1099"/>
      <c s="1098"/>
      <c s="857"/>
      <c s="1099"/>
      <c s="1098"/>
      <c s="1099"/>
      <c s="1098"/>
      <c s="857"/>
      <c s="1099"/>
      <c s="1098"/>
      <c s="857"/>
      <c s="1099"/>
      <c s="1098"/>
      <c s="857"/>
      <c s="1099"/>
      <c s="1128"/>
      <c s="1098"/>
      <c s="857"/>
      <c s="1099"/>
      <c s="1098"/>
      <c s="857"/>
      <c s="1099"/>
      <c s="1128"/>
      <c s="1098"/>
      <c s="1099"/>
      <c s="1098"/>
      <c s="857"/>
      <c s="1099"/>
      <c s="1098"/>
      <c s="1099"/>
      <c s="1098"/>
      <c s="857"/>
      <c s="1099"/>
      <c s="1098"/>
      <c s="857"/>
      <c s="1099"/>
      <c s="1128"/>
      <c s="1098"/>
      <c s="857"/>
      <c s="1099"/>
      <c s="1098"/>
      <c s="857"/>
      <c s="857"/>
      <c s="1099"/>
      <c s="1098"/>
      <c s="1099"/>
      <c s="1098"/>
      <c s="1099"/>
      <c s="1098"/>
      <c s="857"/>
      <c s="1099"/>
      <c s="1098"/>
      <c s="857"/>
      <c s="1099"/>
      <c s="1098"/>
      <c s="857"/>
      <c s="1099"/>
      <c s="1132"/>
      <c s="1124"/>
      <c s="1125"/>
      <c s="1126"/>
      <c s="1124"/>
      <c s="1125"/>
      <c s="1126"/>
      <c s="1110"/>
      <c s="1113"/>
      <c s="1113"/>
      <c s="1111"/>
      <c s="1110"/>
      <c s="1111"/>
      <c s="1095"/>
      <c s="1097"/>
      <c s="1096"/>
      <c s="1095"/>
      <c s="1097"/>
      <c s="1096"/>
      <c s="1095"/>
      <c s="1096"/>
      <c s="879"/>
      <c s="880"/>
      <c s="881"/>
      <c s="879"/>
      <c s="880"/>
      <c s="881"/>
      <c s="879"/>
      <c s="880"/>
      <c s="881"/>
      <c s="879"/>
      <c s="880"/>
      <c s="881"/>
      <c s="879"/>
      <c s="880"/>
      <c s="881"/>
      <c s="1136"/>
      <c s="1137"/>
      <c s="1138"/>
      <c s="879"/>
      <c s="880"/>
      <c s="881"/>
    </row>
    <row r="16" spans="15:119" ht="11.25" customHeight="1">
      <c r="O16" s="19">
        <v>1</v>
      </c>
      <c s="1163">
        <v>2</v>
      </c>
      <c s="1163"/>
      <c s="1163"/>
      <c s="958">
        <v>3</v>
      </c>
      <c s="958"/>
      <c s="958"/>
      <c s="958">
        <v>4</v>
      </c>
      <c s="958"/>
      <c s="958"/>
      <c s="958"/>
      <c s="958"/>
      <c s="1163">
        <v>5</v>
      </c>
      <c s="1163"/>
      <c s="1163"/>
      <c s="958" t="s">
        <v>520</v>
      </c>
      <c s="958"/>
      <c s="958"/>
      <c s="958" t="s">
        <v>521</v>
      </c>
      <c s="958"/>
      <c s="958"/>
      <c s="29">
        <v>1</v>
      </c>
      <c s="958">
        <v>2</v>
      </c>
      <c s="958"/>
      <c s="958"/>
      <c s="958">
        <v>3</v>
      </c>
      <c s="958"/>
      <c s="958"/>
      <c s="29">
        <v>4</v>
      </c>
      <c s="958">
        <v>5</v>
      </c>
      <c s="958"/>
      <c s="958">
        <v>6</v>
      </c>
      <c s="958"/>
      <c s="958"/>
      <c s="958">
        <v>7</v>
      </c>
      <c s="958"/>
      <c s="958" t="s">
        <v>522</v>
      </c>
      <c s="958"/>
      <c s="958"/>
      <c s="958" t="s">
        <v>523</v>
      </c>
      <c s="958"/>
      <c s="958"/>
      <c s="19">
        <v>1</v>
      </c>
      <c s="958">
        <v>2</v>
      </c>
      <c s="958"/>
      <c s="958"/>
      <c s="958">
        <v>3</v>
      </c>
      <c s="958"/>
      <c s="958"/>
      <c s="958"/>
      <c s="958">
        <v>4</v>
      </c>
      <c s="958"/>
      <c s="958">
        <v>5</v>
      </c>
      <c s="958"/>
      <c s="958">
        <v>6</v>
      </c>
      <c s="958"/>
      <c s="958"/>
      <c s="958" t="s">
        <v>524</v>
      </c>
      <c s="958"/>
      <c s="958"/>
      <c s="958" t="s">
        <v>525</v>
      </c>
      <c s="958"/>
      <c s="958"/>
      <c s="19">
        <v>1</v>
      </c>
      <c s="958">
        <v>2</v>
      </c>
      <c s="958"/>
      <c s="958"/>
      <c s="958">
        <v>3</v>
      </c>
      <c s="958"/>
      <c s="958"/>
      <c s="958">
        <v>4</v>
      </c>
      <c s="958"/>
      <c s="958"/>
      <c s="958"/>
      <c s="958">
        <v>5</v>
      </c>
      <c s="958"/>
      <c s="958">
        <v>6</v>
      </c>
      <c s="958"/>
      <c s="958"/>
      <c s="958">
        <v>7</v>
      </c>
      <c s="958"/>
      <c s="958"/>
      <c s="958">
        <v>8</v>
      </c>
      <c s="958"/>
      <c s="1182">
        <v>1</v>
      </c>
      <c s="1183"/>
      <c s="1184"/>
      <c s="1182">
        <v>2</v>
      </c>
      <c s="1183"/>
      <c s="1184"/>
      <c s="1182">
        <v>3</v>
      </c>
      <c s="1183"/>
      <c s="1184"/>
      <c s="1182">
        <v>4</v>
      </c>
      <c s="1183"/>
      <c s="1184"/>
      <c s="1182">
        <v>5</v>
      </c>
      <c s="1183"/>
      <c s="1184"/>
      <c s="1185">
        <v>6</v>
      </c>
      <c s="1186"/>
      <c s="1187"/>
      <c s="1182">
        <v>7</v>
      </c>
      <c s="1183"/>
      <c s="1184"/>
    </row>
    <row r="17" spans="1:131" ht="30.75" customHeight="1">
      <c r="A17" s="15">
        <v>1</v>
      </c>
      <c s="15">
        <f>IFERROR(IF(A$5&gt;=$A17,SMALL('R-6'!$F$8:$F$920,A$6+$A17),0),0)</f>
        <v>0</v>
      </c>
      <c s="15">
        <f>IFERROR(IF(B$5&gt;=$A17,SMALL('R-7'!$G$9:$G$1008,B$6+$A17),0),0)</f>
        <v>0</v>
      </c>
      <c s="15">
        <f>IFERROR(IF(C$5&gt;=$A17,SMALL('R-8'!$F$13:$F$1012,C$6+$A17),0),0)</f>
        <v>0</v>
      </c>
      <c s="15">
        <f>IFERROR(IF(D$5&gt;=$A17,SMALL('R-8क'!$F$10:$F$1009,D$6+$A17),0),0)</f>
        <v>0</v>
      </c>
      <c r="O17" s="20">
        <f>IFERROR(IF(B17&gt;=1,A17,0),0)</f>
        <v>0</v>
      </c>
      <c s="1149">
        <f>IFERROR(IF($O17&gt;=1,VLOOKUP($B17,'R-6'!$G$8:$AL$920,2,0),0),0)</f>
        <v>0</v>
      </c>
      <c s="1150"/>
      <c s="1151"/>
      <c s="1090" t="str">
        <f>IFERROR(IF($O17&gt;=1,VLOOKUP($B17,'R-6'!$G$8:$AL$920,4,0),""),"")</f>
        <v/>
      </c>
      <c s="1091"/>
      <c s="1104"/>
      <c s="1090" t="str">
        <f>IFERROR(IF($O17&gt;=1,VLOOKUP($B17,'R-6'!$G$8:$AL$920,6,0),""),"")</f>
        <v/>
      </c>
      <c s="1152"/>
      <c s="1152"/>
      <c s="1153" t="str">
        <f>IFERROR(IF($O17&gt;=1,VLOOKUP($B17,'R-6'!$G$8:$AL$920,8,0),""),"")</f>
        <v/>
      </c>
      <c s="1154"/>
      <c s="1155" t="str">
        <f>IFERROR(IF($O17&gt;=1,VLOOKUP($B17,'R-6'!$G$8:$AL$920,28,0),""),"")</f>
        <v/>
      </c>
      <c s="1156"/>
      <c s="1157"/>
      <c s="1158"/>
      <c s="1153"/>
      <c s="1159"/>
      <c s="1158"/>
      <c s="1153"/>
      <c s="1159"/>
      <c s="20">
        <f>IFERROR(IF(C17&gt;=1,A17,0),0)</f>
        <v>0</v>
      </c>
      <c s="1160">
        <f>IFERROR(IF($AJ17&gt;=1,VLOOKUP($C17,'R-7'!$H$9:$AD$1008,2,0),0),0)</f>
        <v>0</v>
      </c>
      <c s="1161"/>
      <c s="1162"/>
      <c s="1090" t="str">
        <f>IFERROR(IF($AJ17&gt;=1,VLOOKUP($C17,'R-7'!$H$9:$AD$1008,4,0),""),"")</f>
        <v/>
      </c>
      <c s="1091"/>
      <c s="1104"/>
      <c s="20" t="str">
        <f>IFERROR(IF($AJ17&gt;=1,VLOOKUP($C17,'R-7'!$H$9:$AD$1008,6,0),""),"")</f>
        <v/>
      </c>
      <c s="1158" t="str">
        <f>IFERROR(IF($AJ17&gt;=1,VLOOKUP($C17,'R-7'!$H$9:$AD$1008,7,0),""),"")</f>
        <v/>
      </c>
      <c s="1159"/>
      <c s="1090" t="str">
        <f>IFERROR(IF($AJ17&gt;=1,VLOOKUP($C17,'R-7'!$H$9:$AD$1008,9,0),""),"")</f>
        <v/>
      </c>
      <c s="1091"/>
      <c s="1104"/>
      <c s="1103" t="str">
        <f>IFERROR(IF($AJ17&gt;=1,VLOOKUP($C17,'R-7'!$H$9:$AD$1008,14,0),""),"")</f>
        <v/>
      </c>
      <c s="1103"/>
      <c s="1103"/>
      <c s="1103"/>
      <c s="1103"/>
      <c s="1103"/>
      <c s="1103"/>
      <c s="1103"/>
      <c s="20">
        <f>IFERROR(IF(D17&gt;=1,A17,0),0)</f>
        <v>0</v>
      </c>
      <c s="1105">
        <f>IFERROR(IF($BE17&gt;=1,VLOOKUP($D17,'R-8'!$G$13:$AG$1012,2,0),0),0)</f>
        <v>0</v>
      </c>
      <c s="1105"/>
      <c s="1105"/>
      <c s="1090" t="str">
        <f>IFERROR(IF($BE17&gt;=1,VLOOKUP($D17,'R-8'!$G$13:$AG$1012,3,0),""),"")</f>
        <v/>
      </c>
      <c s="1091"/>
      <c s="1091"/>
      <c s="1104"/>
      <c s="1103" t="str">
        <f>IFERROR(IF($BE17&gt;=1,VLOOKUP($D17,'R-8'!$G$13:$AG$1012,5,0),""),"")</f>
        <v/>
      </c>
      <c s="1103"/>
      <c s="1103" t="str">
        <f>IFERROR(IF($BE17&gt;=1,VLOOKUP($D17,'R-8'!$G$13:$AG$1012,6,0),""),"")</f>
        <v/>
      </c>
      <c s="1103"/>
      <c s="1201" t="str">
        <f>IFERROR(IF($BE17&gt;=1,VLOOKUP($D17,'R-8'!$G$13:$AG$1012,"",0),""),"")</f>
        <v/>
      </c>
      <c s="1202"/>
      <c s="1203"/>
      <c s="1103"/>
      <c s="1103"/>
      <c s="1103"/>
      <c s="1103"/>
      <c s="1103"/>
      <c s="1103"/>
      <c s="20">
        <f>IFERROR(IF(E17&gt;=1,A17,0),0)</f>
        <v>0</v>
      </c>
      <c s="1204">
        <f>IFERROR(IF($BZ17&gt;=1,VLOOKUP($E17,'R-8क'!$G$10:$AA$1009,2,0),0),0)</f>
        <v>0</v>
      </c>
      <c s="1204"/>
      <c s="1204"/>
      <c s="1204">
        <f>IFERROR(IF($BZ17&gt;=1,VLOOKUP($E17,'R-8क'!$G$10:$AA$1009,3,0),0),0)</f>
        <v>0</v>
      </c>
      <c s="1204"/>
      <c s="1204"/>
      <c s="1090" t="str">
        <f>IFERROR(IF($BZ17&gt;=1,VLOOKUP($E17,'R-8क'!$G$10:$AA$1009,4,0),""),"")</f>
        <v/>
      </c>
      <c s="1091"/>
      <c s="1091"/>
      <c s="1104"/>
      <c s="26" t="str">
        <f>IFERROR(IF($BZ17&gt;=1,VLOOKUP($E17,'R-8क'!$G$10:$AA$1009,6,0),""),"")</f>
        <v/>
      </c>
      <c s="27" t="str">
        <f>IFERROR(IF($BZ17&gt;=1,VLOOKUP($E17,'R-8क'!$G$10:$AA$1009,7,0),""),"")</f>
        <v/>
      </c>
      <c s="1205" t="str">
        <f>IFERROR(IF($BZ17&gt;=1,VLOOKUP($E17,'R-8क'!$G$10:$AA$1009,8,0),""),"")</f>
        <v/>
      </c>
      <c s="1206"/>
      <c s="1207"/>
      <c s="1107" t="str">
        <f>IFERROR(IF($BZ17&gt;=1,VLOOKUP($E17,'R-8क'!$G$10:$AA$1009,16,0),""),"")</f>
        <v/>
      </c>
      <c s="1107"/>
      <c s="1107"/>
      <c s="1092"/>
      <c s="1092"/>
      <c s="1077">
        <f>IFERROR(IF($DV$11&gt;=DP17,DZ17,0),0)</f>
        <v>0</v>
      </c>
      <c s="1078"/>
      <c s="1079"/>
      <c s="1080">
        <f>IFERROR(IF($CU17&gt;=2000,COUNTIFS('R-6'!$G$8:$G$920,"&gt;=1",'R-6'!$H$8:$H$920,$CU17),0),0)</f>
        <v>0</v>
      </c>
      <c s="1081"/>
      <c s="1082"/>
      <c s="1080">
        <f>IFERROR(IF($CU17&gt;=2000,COUNTIFS('R-7'!$H$9:$H$1008,"&gt;=1",'R-7'!$I$9:$I$1008,$CU17),0),0)</f>
        <v>0</v>
      </c>
      <c s="1081"/>
      <c s="1082"/>
      <c s="1080">
        <f>IFERROR(IF($CU17&gt;=2000,COUNTIFS('R-8'!$G$13:$G$1012,"&gt;=1",'R-8'!$H$13:$H$1012,$CU17),0),0)</f>
        <v>0</v>
      </c>
      <c s="1081"/>
      <c s="1082"/>
      <c s="1080">
        <f>IFERROR(IF($CU17&gt;=2000,COUNTIFS('R-8क'!$G$10:$G$1009,"&gt;=1",'R-8क'!$H$10:$H$1009,$CU17),0),0)</f>
        <v>0</v>
      </c>
      <c s="1081"/>
      <c s="1082"/>
      <c s="1179"/>
      <c s="1180"/>
      <c s="1181"/>
      <c s="1086">
        <f>CX17+DA17+DD17+DG17+DJ17</f>
        <v>0</v>
      </c>
      <c s="1087"/>
      <c s="1088"/>
      <c s="32">
        <v>1</v>
      </c>
      <c s="32">
        <f>P17</f>
        <v>0</v>
      </c>
      <c s="32">
        <f>AK17</f>
        <v>0</v>
      </c>
      <c s="32">
        <f>BF17</f>
        <v>0</v>
      </c>
      <c s="32">
        <f>CA17</f>
        <v>0</v>
      </c>
      <c s="15">
        <v>1</v>
      </c>
      <c s="15">
        <f>IF($DQ$11&gt;=DU17,SMALL($DQ$17:$DQ$216,$DQ$10+DU17),0)</f>
        <v>0</v>
      </c>
      <c s="15">
        <f>IF(DV17&gt;=2000,COUNTIF($DQ$17:$DQ$216,DV17),0)</f>
        <v>0</v>
      </c>
      <c r="DY17" s="15">
        <v>1</v>
      </c>
      <c s="15">
        <f>IF($DV$11&gt;=DY17,SMALL($DV$17:$DV$256,$DV$10+DY17),0)</f>
        <v>0</v>
      </c>
      <c s="15">
        <f>IF(DZ17&gt;=2000,COUNTIF($DV$17:$DV$256,DZ17),0)</f>
        <v>0</v>
      </c>
    </row>
    <row r="18" spans="1:132" ht="30.75" customHeight="1">
      <c r="A18" s="15">
        <v>2</v>
      </c>
      <c s="15">
        <f>IFERROR(IF(A$5&gt;=$A18,SMALL('R-6'!$F$8:$F$920,A$6+$A18),0),0)</f>
        <v>0</v>
      </c>
      <c s="15">
        <f>IFERROR(IF(B$5&gt;=$A18,SMALL('R-7'!$G$9:$G$1008,B$6+$A18),0),0)</f>
        <v>0</v>
      </c>
      <c s="15">
        <f>IFERROR(IF(C$5&gt;=$A18,SMALL('R-8'!$F$13:$F$1012,C$6+$A18),0),0)</f>
        <v>0</v>
      </c>
      <c s="15">
        <f>IFERROR(IF(D$5&gt;=$A18,SMALL('R-8क'!$F$10:$F$1009,D$6+$A18),0),0)</f>
        <v>0</v>
      </c>
      <c r="O18" s="20">
        <f t="shared" si="0" ref="O18:O36">IFERROR(IF(B18&gt;=1,A18,0),0)</f>
        <v>0</v>
      </c>
      <c s="1149">
        <f>IFERROR(IF($O18&gt;=1,VLOOKUP($B18,'R-6'!$G$8:$AL$920,2,0),0),0)</f>
        <v>0</v>
      </c>
      <c s="1150"/>
      <c s="1151"/>
      <c s="1090" t="str">
        <f>IFERROR(IF($O18&gt;=1,VLOOKUP($B18,'R-6'!$G$8:$AL$920,4,0),""),"")</f>
        <v/>
      </c>
      <c s="1091"/>
      <c s="1104"/>
      <c s="1090" t="str">
        <f>IFERROR(IF($O18&gt;=1,VLOOKUP($B18,'R-6'!$G$8:$AL$920,6,0),""),"")</f>
        <v/>
      </c>
      <c s="1152"/>
      <c s="1152"/>
      <c s="1153" t="str">
        <f>IFERROR(IF($O18&gt;=1,VLOOKUP($B18,'R-6'!$G$8:$AL$920,8,0),""),"")</f>
        <v/>
      </c>
      <c s="1154"/>
      <c s="1155" t="str">
        <f>IFERROR(IF($O18&gt;=1,VLOOKUP($B18,'R-6'!$G$8:$AL$920,28,0),""),"")</f>
        <v/>
      </c>
      <c s="1156"/>
      <c s="1157"/>
      <c s="1158"/>
      <c s="1153"/>
      <c s="1159"/>
      <c s="1158"/>
      <c s="1153"/>
      <c s="1159"/>
      <c s="20">
        <f t="shared" si="1" ref="AJ18:AJ36">IFERROR(IF(C18&gt;=1,A18,0),0)</f>
        <v>0</v>
      </c>
      <c s="1160">
        <f>IFERROR(IF($AJ18&gt;=1,VLOOKUP($C18,'R-7'!$H$9:$AD$1008,2,0),0),0)</f>
        <v>0</v>
      </c>
      <c s="1161"/>
      <c s="1162"/>
      <c s="1090" t="str">
        <f>IFERROR(IF($AJ18&gt;=1,VLOOKUP($C18,'R-7'!$H$9:$AD$1008,4,0),""),"")</f>
        <v/>
      </c>
      <c s="1091"/>
      <c s="1104"/>
      <c s="20" t="str">
        <f>IFERROR(IF($AJ18&gt;=1,VLOOKUP($C18,'R-7'!$H$9:$AD$1008,6,0),""),"")</f>
        <v/>
      </c>
      <c s="1158" t="str">
        <f>IFERROR(IF($AJ18&gt;=1,VLOOKUP($C18,'R-7'!$H$9:$AD$1008,7,0),""),"")</f>
        <v/>
      </c>
      <c s="1159"/>
      <c s="1090" t="str">
        <f>IFERROR(IF($AJ18&gt;=1,VLOOKUP($C18,'R-7'!$H$9:$AD$1008,9,0),""),"")</f>
        <v/>
      </c>
      <c s="1091"/>
      <c s="1104"/>
      <c s="1103" t="str">
        <f>IFERROR(IF($AJ18&gt;=1,VLOOKUP($C18,#REF!,14,0),""),"")</f>
        <v/>
      </c>
      <c s="1103"/>
      <c s="1103"/>
      <c s="1103"/>
      <c s="1103"/>
      <c s="1103"/>
      <c s="1103"/>
      <c s="1103"/>
      <c s="20">
        <f t="shared" si="2" ref="BE18:BE36">IFERROR(IF(D18&gt;=1,A18,0),0)</f>
        <v>0</v>
      </c>
      <c s="1105">
        <f>IFERROR(IF($BE18&gt;=1,VLOOKUP($D18,'R-8'!$G$13:$AG$1012,2,0),0),0)</f>
        <v>0</v>
      </c>
      <c s="1105"/>
      <c s="1105"/>
      <c s="1090" t="str">
        <f>IFERROR(IF($BE18&gt;=1,VLOOKUP($D18,'R-8'!$G$13:$AG$1012,3,0),""),"")</f>
        <v/>
      </c>
      <c s="1091"/>
      <c s="1091"/>
      <c s="1104"/>
      <c s="1103" t="str">
        <f>IFERROR(IF($BE18&gt;=1,VLOOKUP($D18,'R-8'!$G$13:$AG$1012,5,0),""),"")</f>
        <v/>
      </c>
      <c s="1103"/>
      <c s="1103" t="str">
        <f>IFERROR(IF($BE18&gt;=1,VLOOKUP($D18,'R-8'!$G$13:$AG$1012,6,0),""),"")</f>
        <v/>
      </c>
      <c s="1103"/>
      <c s="1201" t="str">
        <f>IFERROR(IF($BE18&gt;=1,VLOOKUP($D18,'R-8'!$G$13:$AG$1012,"",0),""),"")</f>
        <v/>
      </c>
      <c s="1202"/>
      <c s="1203"/>
      <c s="1103"/>
      <c s="1103"/>
      <c s="1103"/>
      <c s="1103"/>
      <c s="1103"/>
      <c s="1103"/>
      <c s="20">
        <f t="shared" si="3" ref="BZ18:BZ36">IFERROR(IF(E18&gt;=1,A18,0),0)</f>
        <v>0</v>
      </c>
      <c s="1204">
        <f>IFERROR(IF($BZ18&gt;=1,VLOOKUP($E18,'R-8क'!$G$10:$AA$1009,2,0),0),0)</f>
        <v>0</v>
      </c>
      <c s="1204"/>
      <c s="1204"/>
      <c s="1204">
        <f>IFERROR(IF($BZ18&gt;=1,VLOOKUP($E18,'R-8क'!$G$10:$AA$1009,3,0),0),0)</f>
        <v>0</v>
      </c>
      <c s="1204"/>
      <c s="1204"/>
      <c s="1090" t="str">
        <f>IFERROR(IF($BZ18&gt;=1,VLOOKUP($E18,'R-8क'!$G$10:$AA$1009,4,0),""),"")</f>
        <v/>
      </c>
      <c s="1091"/>
      <c s="1091"/>
      <c s="1104"/>
      <c s="26" t="str">
        <f>IFERROR(IF($BZ18&gt;=1,VLOOKUP($E18,'R-8क'!$G$10:$AA$1009,6,0),""),"")</f>
        <v/>
      </c>
      <c s="27" t="str">
        <f>IFERROR(IF($BZ18&gt;=1,VLOOKUP($E18,'R-8क'!$G$10:$AA$1009,7,0),""),"")</f>
        <v/>
      </c>
      <c s="1205" t="str">
        <f>IFERROR(IF($BZ18&gt;=1,VLOOKUP($E18,'R-8क'!$G$10:$AA$1009,8,0),""),"")</f>
        <v/>
      </c>
      <c s="1206"/>
      <c s="1207"/>
      <c s="1107" t="str">
        <f>IFERROR(IF($BZ18&gt;=1,VLOOKUP($E18,'R-8क'!$G$10:$AA$1009,16,0),""),"")</f>
        <v/>
      </c>
      <c s="1107"/>
      <c s="1107"/>
      <c s="1092"/>
      <c s="1092"/>
      <c s="1077">
        <f t="shared" si="4" ref="CU18:CU36">IFERROR(IF($DV$11&gt;=DP18,DZ18,0),0)</f>
        <v>0</v>
      </c>
      <c s="1078"/>
      <c s="1079"/>
      <c s="1080">
        <f>IFERROR(IF($CU18&gt;=2000,COUNTIFS('R-6'!$G$8:$G$920,"&gt;=1",'R-6'!$H$8:$H$920,$CU18),0),0)</f>
        <v>0</v>
      </c>
      <c s="1081"/>
      <c s="1082"/>
      <c s="1080">
        <f>IFERROR(IF($CU18&gt;=2000,COUNTIFS('R-7'!$H$9:$H$1008,"&gt;=1",'R-7'!$I$9:$I$1008,$CU18),0),0)</f>
        <v>0</v>
      </c>
      <c s="1081"/>
      <c s="1082"/>
      <c s="1080">
        <f>IFERROR(IF($CU18&gt;=2000,COUNTIFS('R-8'!$G$13:$G$1012,"&gt;=1",'R-8'!$H$13:$H$1012,$CU18),0),0)</f>
        <v>0</v>
      </c>
      <c s="1081"/>
      <c s="1082"/>
      <c s="1080">
        <f>IFERROR(IF($CU18&gt;=2000,COUNTIFS('R-8क'!$G$10:$G$1009,"&gt;=1",'R-8क'!$H$10:$H$1009,$CU18),0),0)</f>
        <v>0</v>
      </c>
      <c s="1081"/>
      <c s="1082"/>
      <c s="1083"/>
      <c s="1084"/>
      <c s="1085"/>
      <c s="1086">
        <f t="shared" si="5" ref="DM18:DM36">CX18+DA18+DD18+DG18+DJ18</f>
        <v>0</v>
      </c>
      <c s="1087"/>
      <c s="1088"/>
      <c s="32">
        <v>2</v>
      </c>
      <c s="32">
        <f t="shared" si="6" ref="DQ18:DQ36">P18</f>
        <v>0</v>
      </c>
      <c s="32">
        <f>AK18</f>
        <v>0</v>
      </c>
      <c s="32">
        <f t="shared" si="7" ref="DS18:DS36">BF18</f>
        <v>0</v>
      </c>
      <c s="32">
        <f t="shared" si="8" ref="DT18:DT36">CA18</f>
        <v>0</v>
      </c>
      <c s="15">
        <f>DW17+$DQ$10</f>
        <v>200</v>
      </c>
      <c s="15">
        <f>IFERROR(IF(DW17&gt;=1,(IF($DQ$11&gt;DW17,SMALL($DQ$17:$DQ$216,DU18+1),0)),0),0)</f>
        <v>0</v>
      </c>
      <c s="15">
        <f>IF(DV18&gt;=2000,COUNTIF($DQ$17:$DQ$216,DV18),0)</f>
        <v>0</v>
      </c>
      <c s="15">
        <f>DW17+DW18</f>
        <v>0</v>
      </c>
      <c s="15">
        <f>EA17+$DV$10</f>
        <v>240</v>
      </c>
      <c s="15">
        <f>IFERROR(IF(EA17&gt;=1,(IF($DV$11&gt;EA17,SMALL($DV$17:$DV$256,DY18+1),0)),0),0)</f>
        <v>0</v>
      </c>
      <c s="15">
        <f>IF(DZ18&gt;=2000,COUNTIF($DV$17:$DV$256,DZ18),0)</f>
        <v>0</v>
      </c>
      <c s="15">
        <f>EA17+EA18</f>
        <v>0</v>
      </c>
    </row>
    <row r="19" spans="1:132" ht="30.75" customHeight="1">
      <c r="A19" s="15">
        <v>3</v>
      </c>
      <c s="15">
        <f>IFERROR(IF(A$5&gt;=$A19,SMALL('R-6'!$F$8:$F$920,A$6+$A19),0),0)</f>
        <v>0</v>
      </c>
      <c s="15">
        <f>IFERROR(IF(B$5&gt;=$A19,SMALL('R-7'!$G$9:$G$1008,B$6+$A19),0),0)</f>
        <v>0</v>
      </c>
      <c s="15">
        <f>IFERROR(IF(C$5&gt;=$A19,SMALL('R-8'!$F$13:$F$1012,C$6+$A19),0),0)</f>
        <v>0</v>
      </c>
      <c s="15">
        <f>IFERROR(IF(D$5&gt;=$A19,SMALL('R-8क'!$F$10:$F$1009,D$6+$A19),0),0)</f>
        <v>0</v>
      </c>
      <c r="O19" s="20">
        <f t="shared" si="0"/>
        <v>0</v>
      </c>
      <c s="1149">
        <f>IFERROR(IF($O19&gt;=1,VLOOKUP($B19,'R-6'!$G$8:$AL$920,2,0),0),0)</f>
        <v>0</v>
      </c>
      <c s="1150"/>
      <c s="1151"/>
      <c s="1090" t="str">
        <f>IFERROR(IF($O19&gt;=1,VLOOKUP($B19,'R-6'!$G$8:$AL$920,4,0),""),"")</f>
        <v/>
      </c>
      <c s="1091"/>
      <c s="1104"/>
      <c s="1090" t="str">
        <f>IFERROR(IF($O19&gt;=1,VLOOKUP($B19,'R-6'!$G$8:$AL$920,6,0),""),"")</f>
        <v/>
      </c>
      <c s="1152"/>
      <c s="1152"/>
      <c s="1153" t="str">
        <f>IFERROR(IF($O19&gt;=1,VLOOKUP($B19,'R-6'!$G$8:$AL$920,8,0),""),"")</f>
        <v/>
      </c>
      <c s="1154"/>
      <c s="1155" t="str">
        <f>IFERROR(IF($O19&gt;=1,VLOOKUP($B19,'R-6'!$G$8:$AL$920,28,0),""),"")</f>
        <v/>
      </c>
      <c s="1156"/>
      <c s="1157"/>
      <c s="1158"/>
      <c s="1153"/>
      <c s="1159"/>
      <c s="1158"/>
      <c s="1153"/>
      <c s="1159"/>
      <c s="20">
        <f t="shared" si="1"/>
        <v>0</v>
      </c>
      <c s="1160">
        <f>IFERROR(IF($AJ19&gt;=1,VLOOKUP($C19,'R-7'!$H$9:$AD$1008,2,0),0),0)</f>
        <v>0</v>
      </c>
      <c s="1161"/>
      <c s="1162"/>
      <c s="1090" t="str">
        <f>IFERROR(IF($AJ19&gt;=1,VLOOKUP($C19,'R-7'!$H$9:$AD$1008,4,0),""),"")</f>
        <v/>
      </c>
      <c s="1091"/>
      <c s="1104"/>
      <c s="20" t="str">
        <f>IFERROR(IF($AJ19&gt;=1,VLOOKUP($C19,'R-7'!$H$9:$AD$1008,6,0),""),"")</f>
        <v/>
      </c>
      <c s="1158" t="str">
        <f>IFERROR(IF($AJ19&gt;=1,VLOOKUP($C19,'R-7'!$H$9:$AD$1008,7,0),""),"")</f>
        <v/>
      </c>
      <c s="1159"/>
      <c s="1090" t="str">
        <f>IFERROR(IF($AJ19&gt;=1,VLOOKUP($C19,'R-7'!$H$9:$AD$1008,9,0),""),"")</f>
        <v/>
      </c>
      <c s="1091"/>
      <c s="1104"/>
      <c s="1103" t="str">
        <f>IFERROR(IF($AJ19&gt;=1,VLOOKUP($C19,#REF!,14,0),""),"")</f>
        <v/>
      </c>
      <c s="1103"/>
      <c s="1103"/>
      <c s="1103"/>
      <c s="1103"/>
      <c s="1103"/>
      <c s="1103"/>
      <c s="1103"/>
      <c s="20">
        <f t="shared" si="2"/>
        <v>0</v>
      </c>
      <c s="1105">
        <f>IFERROR(IF($BE19&gt;=1,VLOOKUP($D19,'R-8'!$G$13:$AG$1012,2,0),0),0)</f>
        <v>0</v>
      </c>
      <c s="1105"/>
      <c s="1105"/>
      <c s="1090" t="str">
        <f>IFERROR(IF($BE19&gt;=1,VLOOKUP($D19,'R-8'!$G$13:$AG$1012,3,0),""),"")</f>
        <v/>
      </c>
      <c s="1091"/>
      <c s="1091"/>
      <c s="1104"/>
      <c s="1103" t="str">
        <f>IFERROR(IF($BE19&gt;=1,VLOOKUP($D19,'R-8'!$G$13:$AG$1012,5,0),""),"")</f>
        <v/>
      </c>
      <c s="1103"/>
      <c s="1103" t="str">
        <f>IFERROR(IF($BE19&gt;=1,VLOOKUP($D19,'R-8'!$G$13:$AG$1012,6,0),""),"")</f>
        <v/>
      </c>
      <c s="1103"/>
      <c s="1201" t="str">
        <f>IFERROR(IF($BE19&gt;=1,VLOOKUP($D19,'R-8'!$G$13:$AG$1012,"",0),""),"")</f>
        <v/>
      </c>
      <c s="1202"/>
      <c s="1203"/>
      <c s="1103"/>
      <c s="1103"/>
      <c s="1103"/>
      <c s="1103"/>
      <c s="1103"/>
      <c s="1103"/>
      <c s="20">
        <f t="shared" si="3"/>
        <v>0</v>
      </c>
      <c s="1204">
        <f>IFERROR(IF($BZ19&gt;=1,VLOOKUP($E19,'R-8क'!$G$10:$AA$1009,2,0),0),0)</f>
        <v>0</v>
      </c>
      <c s="1204"/>
      <c s="1204"/>
      <c s="1204">
        <f>IFERROR(IF($BZ19&gt;=1,VLOOKUP($E19,'R-8क'!$G$10:$AA$1009,3,0),0),0)</f>
        <v>0</v>
      </c>
      <c s="1204"/>
      <c s="1204"/>
      <c s="1090" t="str">
        <f>IFERROR(IF($BZ19&gt;=1,VLOOKUP($E19,'R-8क'!$G$10:$AA$1009,4,0),""),"")</f>
        <v/>
      </c>
      <c s="1091"/>
      <c s="1091"/>
      <c s="1104"/>
      <c s="26" t="str">
        <f>IFERROR(IF($BZ19&gt;=1,VLOOKUP($E19,'R-8क'!$G$10:$AA$1009,6,0),""),"")</f>
        <v/>
      </c>
      <c s="27" t="str">
        <f>IFERROR(IF($BZ19&gt;=1,VLOOKUP($E19,'R-8क'!$G$10:$AA$1009,7,0),""),"")</f>
        <v/>
      </c>
      <c s="1205" t="str">
        <f>IFERROR(IF($BZ19&gt;=1,VLOOKUP($E19,'R-8क'!$G$10:$AA$1009,8,0),""),"")</f>
        <v/>
      </c>
      <c s="1206"/>
      <c s="1207"/>
      <c s="1107" t="str">
        <f>IFERROR(IF($BZ19&gt;=1,VLOOKUP($E19,'R-8क'!$G$10:$AA$1009,16,0),""),"")</f>
        <v/>
      </c>
      <c s="1107"/>
      <c s="1107"/>
      <c s="1092"/>
      <c s="1092"/>
      <c s="1077">
        <f t="shared" si="4"/>
        <v>0</v>
      </c>
      <c s="1078"/>
      <c s="1079"/>
      <c s="1080">
        <f>IFERROR(IF($CU19&gt;=2000,COUNTIFS('R-6'!$G$8:$G$920,"&gt;=1",'R-6'!$H$8:$H$920,$CU19),0),0)</f>
        <v>0</v>
      </c>
      <c s="1081"/>
      <c s="1082"/>
      <c s="1080">
        <f>IFERROR(IF($CU19&gt;=2000,COUNTIFS('R-7'!$H$9:$H$1008,"&gt;=1",'R-7'!$I$9:$I$1008,$CU19),0),0)</f>
        <v>0</v>
      </c>
      <c s="1081"/>
      <c s="1082"/>
      <c s="1080">
        <f>IFERROR(IF($CU19&gt;=2000,COUNTIFS('R-8'!$G$13:$G$1012,"&gt;=1",'R-8'!$H$13:$H$1012,$CU19),0),0)</f>
        <v>0</v>
      </c>
      <c s="1081"/>
      <c s="1082"/>
      <c s="1080">
        <f>IFERROR(IF($CU19&gt;=2000,COUNTIFS('R-8क'!$G$10:$G$1009,"&gt;=1",'R-8क'!$H$10:$H$1009,$CU19),0),0)</f>
        <v>0</v>
      </c>
      <c s="1081"/>
      <c s="1082"/>
      <c s="1083"/>
      <c s="1084"/>
      <c s="1085"/>
      <c s="1086">
        <f t="shared" si="5"/>
        <v>0</v>
      </c>
      <c s="1087"/>
      <c s="1088"/>
      <c s="32">
        <v>3</v>
      </c>
      <c s="32">
        <f t="shared" si="6"/>
        <v>0</v>
      </c>
      <c s="32">
        <f t="shared" si="9" ref="DR19:DR36">AK19</f>
        <v>0</v>
      </c>
      <c s="32">
        <f t="shared" si="7"/>
        <v>0</v>
      </c>
      <c s="32">
        <f t="shared" si="8"/>
        <v>0</v>
      </c>
      <c s="15">
        <f>DW18+DU18</f>
        <v>200</v>
      </c>
      <c s="15">
        <f>IFERROR(IF(DX18&gt;=1,(IF($DQ$11&gt;DX18,SMALL($DQ$17:$DQ$216,DU19+1),0)),0),0)</f>
        <v>0</v>
      </c>
      <c s="15">
        <f>IF(DV19&gt;=2000,COUNTIF($DQ$17:$DQ$216,DV19),0)</f>
        <v>0</v>
      </c>
      <c s="15">
        <f>DX18+DW19</f>
        <v>0</v>
      </c>
      <c s="15">
        <f>EA18+DY18</f>
        <v>240</v>
      </c>
      <c s="15">
        <f>IFERROR(IF(EB18&gt;=1,(IF($DV$11&gt;EB18,SMALL($DV$17:$DV$256,DY19+1),0)),0),0)</f>
        <v>0</v>
      </c>
      <c s="15">
        <f>IF(DZ19&gt;=2000,COUNTIF($DV$17:$DV$256,DZ19),0)</f>
        <v>0</v>
      </c>
      <c s="15">
        <f>EB18+EA19</f>
        <v>0</v>
      </c>
    </row>
    <row r="20" spans="1:132" ht="30.75" customHeight="1">
      <c r="A20" s="15">
        <v>4</v>
      </c>
      <c s="15">
        <f>IFERROR(IF(A$5&gt;=$A20,SMALL('R-6'!$F$8:$F$920,A$6+$A20),0),0)</f>
        <v>0</v>
      </c>
      <c s="15">
        <f>IFERROR(IF(B$5&gt;=$A20,SMALL('R-7'!$G$9:$G$1008,B$6+$A20),0),0)</f>
        <v>0</v>
      </c>
      <c s="15">
        <f>IFERROR(IF(C$5&gt;=$A20,SMALL('R-8'!$F$13:$F$1012,C$6+$A20),0),0)</f>
        <v>0</v>
      </c>
      <c s="15">
        <f>IFERROR(IF(D$5&gt;=$A20,SMALL('R-8क'!$F$10:$F$1009,D$6+$A20),0),0)</f>
        <v>0</v>
      </c>
      <c r="O20" s="20">
        <f t="shared" si="0"/>
        <v>0</v>
      </c>
      <c s="1149">
        <f>IFERROR(IF($O20&gt;=1,VLOOKUP($B20,'R-6'!$G$8:$AL$920,2,0),0),0)</f>
        <v>0</v>
      </c>
      <c s="1150"/>
      <c s="1151"/>
      <c s="1090" t="str">
        <f>IFERROR(IF($O20&gt;=1,VLOOKUP($B20,'R-6'!$G$8:$AL$920,4,0),""),"")</f>
        <v/>
      </c>
      <c s="1091"/>
      <c s="1104"/>
      <c s="1090" t="str">
        <f>IFERROR(IF($O20&gt;=1,VLOOKUP($B20,'R-6'!$G$8:$AL$920,6,0),""),"")</f>
        <v/>
      </c>
      <c s="1152"/>
      <c s="1152"/>
      <c s="1153" t="str">
        <f>IFERROR(IF($O20&gt;=1,VLOOKUP($B20,'R-6'!$G$8:$AL$920,8,0),""),"")</f>
        <v/>
      </c>
      <c s="1154"/>
      <c s="1155" t="str">
        <f>IFERROR(IF($O20&gt;=1,VLOOKUP($B20,'R-6'!$G$8:$AL$920,28,0),""),"")</f>
        <v/>
      </c>
      <c s="1156"/>
      <c s="1157"/>
      <c s="1158"/>
      <c s="1153"/>
      <c s="1159"/>
      <c s="1158"/>
      <c s="1153"/>
      <c s="1159"/>
      <c s="20">
        <f t="shared" si="1"/>
        <v>0</v>
      </c>
      <c s="1160">
        <f>IFERROR(IF($AJ20&gt;=1,VLOOKUP($C20,'R-7'!$H$9:$AD$1008,2,0),0),0)</f>
        <v>0</v>
      </c>
      <c s="1161"/>
      <c s="1162"/>
      <c s="1090" t="str">
        <f>IFERROR(IF($AJ20&gt;=1,VLOOKUP($C20,'R-7'!$H$9:$AD$1008,4,0),""),"")</f>
        <v/>
      </c>
      <c s="1091"/>
      <c s="1104"/>
      <c s="20" t="str">
        <f>IFERROR(IF($AJ20&gt;=1,VLOOKUP($C20,'R-7'!$H$9:$AD$1008,6,0),""),"")</f>
        <v/>
      </c>
      <c s="1158" t="str">
        <f>IFERROR(IF($AJ20&gt;=1,VLOOKUP($C20,'R-7'!$H$9:$AD$1008,7,0),""),"")</f>
        <v/>
      </c>
      <c s="1159"/>
      <c s="1090" t="str">
        <f>IFERROR(IF($AJ20&gt;=1,VLOOKUP($C20,'R-7'!$H$9:$AD$1008,9,0),""),"")</f>
        <v/>
      </c>
      <c s="1091"/>
      <c s="1104"/>
      <c s="1103" t="str">
        <f>IFERROR(IF($AJ20&gt;=1,VLOOKUP($C20,#REF!,14,0),""),"")</f>
        <v/>
      </c>
      <c s="1103"/>
      <c s="1103"/>
      <c s="1103"/>
      <c s="1103"/>
      <c s="1103"/>
      <c s="1103"/>
      <c s="1103"/>
      <c s="20">
        <f t="shared" si="2"/>
        <v>0</v>
      </c>
      <c s="1105">
        <f>IFERROR(IF($BE20&gt;=1,VLOOKUP($D20,'R-8'!$G$13:$AG$1012,2,0),0),0)</f>
        <v>0</v>
      </c>
      <c s="1105"/>
      <c s="1105"/>
      <c s="1090" t="str">
        <f>IFERROR(IF($BE20&gt;=1,VLOOKUP($D20,'R-8'!$G$13:$AG$1012,3,0),""),"")</f>
        <v/>
      </c>
      <c s="1091"/>
      <c s="1091"/>
      <c s="1104"/>
      <c s="1103" t="str">
        <f>IFERROR(IF($BE20&gt;=1,VLOOKUP($D20,'R-8'!$G$13:$AG$1012,5,0),""),"")</f>
        <v/>
      </c>
      <c s="1103"/>
      <c s="1103" t="str">
        <f>IFERROR(IF($BE20&gt;=1,VLOOKUP($D20,'R-8'!$G$13:$AG$1012,6,0),""),"")</f>
        <v/>
      </c>
      <c s="1103"/>
      <c s="1201" t="str">
        <f>IFERROR(IF($BE20&gt;=1,VLOOKUP($D20,'R-8'!$G$13:$AG$1012,"",0),""),"")</f>
        <v/>
      </c>
      <c s="1202"/>
      <c s="1203"/>
      <c s="1103"/>
      <c s="1103"/>
      <c s="1103"/>
      <c s="1103"/>
      <c s="1103"/>
      <c s="1103"/>
      <c s="20">
        <f t="shared" si="3"/>
        <v>0</v>
      </c>
      <c s="1204">
        <f>IFERROR(IF($BZ20&gt;=1,VLOOKUP($E20,'R-8क'!$G$10:$AA$1009,2,0),0),0)</f>
        <v>0</v>
      </c>
      <c s="1204"/>
      <c s="1204"/>
      <c s="1204">
        <f>IFERROR(IF($BZ20&gt;=1,VLOOKUP($E20,'R-8क'!$G$10:$AA$1009,3,0),0),0)</f>
        <v>0</v>
      </c>
      <c s="1204"/>
      <c s="1204"/>
      <c s="1090" t="str">
        <f>IFERROR(IF($BZ20&gt;=1,VLOOKUP($E20,'R-8क'!$G$10:$AA$1009,4,0),""),"")</f>
        <v/>
      </c>
      <c s="1091"/>
      <c s="1091"/>
      <c s="1104"/>
      <c s="26" t="str">
        <f>IFERROR(IF($BZ20&gt;=1,VLOOKUP($E20,'R-8क'!$G$10:$AA$1009,6,0),""),"")</f>
        <v/>
      </c>
      <c s="27" t="str">
        <f>IFERROR(IF($BZ20&gt;=1,VLOOKUP($E20,'R-8क'!$G$10:$AA$1009,7,0),""),"")</f>
        <v/>
      </c>
      <c s="1205" t="str">
        <f>IFERROR(IF($BZ20&gt;=1,VLOOKUP($E20,'R-8क'!$G$10:$AA$1009,8,0),""),"")</f>
        <v/>
      </c>
      <c s="1206"/>
      <c s="1207"/>
      <c s="1107" t="str">
        <f>IFERROR(IF($BZ20&gt;=1,VLOOKUP($E20,'R-8क'!$G$10:$AA$1009,16,0),""),"")</f>
        <v/>
      </c>
      <c s="1107"/>
      <c s="1107"/>
      <c s="1092"/>
      <c s="1092"/>
      <c s="1077">
        <f t="shared" si="4"/>
        <v>0</v>
      </c>
      <c s="1078"/>
      <c s="1079"/>
      <c s="1080">
        <f>IFERROR(IF($CU20&gt;=2000,COUNTIFS('R-6'!$G$8:$G$920,"&gt;=1",'R-6'!$H$8:$H$920,$CU20),0),0)</f>
        <v>0</v>
      </c>
      <c s="1081"/>
      <c s="1082"/>
      <c s="1080">
        <f>IFERROR(IF($CU20&gt;=2000,COUNTIFS('R-7'!$H$9:$H$1008,"&gt;=1",'R-7'!$I$9:$I$1008,$CU20),0),0)</f>
        <v>0</v>
      </c>
      <c s="1081"/>
      <c s="1082"/>
      <c s="1080">
        <f>IFERROR(IF($CU20&gt;=2000,COUNTIFS('R-8'!$G$13:$G$1012,"&gt;=1",'R-8'!$H$13:$H$1012,$CU20),0),0)</f>
        <v>0</v>
      </c>
      <c s="1081"/>
      <c s="1082"/>
      <c s="1080">
        <f>IFERROR(IF($CU20&gt;=2000,COUNTIFS('R-8क'!$G$10:$G$1009,"&gt;=1",'R-8क'!$H$10:$H$1009,$CU20),0),0)</f>
        <v>0</v>
      </c>
      <c s="1081"/>
      <c s="1082"/>
      <c s="1083"/>
      <c s="1084"/>
      <c s="1085"/>
      <c s="1086">
        <f t="shared" si="5"/>
        <v>0</v>
      </c>
      <c s="1087"/>
      <c s="1088"/>
      <c s="32">
        <v>4</v>
      </c>
      <c s="32">
        <f t="shared" si="6"/>
        <v>0</v>
      </c>
      <c s="32">
        <f t="shared" si="9"/>
        <v>0</v>
      </c>
      <c s="32">
        <f t="shared" si="7"/>
        <v>0</v>
      </c>
      <c s="32">
        <f t="shared" si="8"/>
        <v>0</v>
      </c>
      <c s="15">
        <f>DW19+DU19</f>
        <v>200</v>
      </c>
      <c s="15">
        <f>IFERROR(IF(DX19&gt;=1,(IF($DQ$11&gt;DX19,SMALL($DQ$17:$DQ$216,DU20+1),0)),0),0)</f>
        <v>0</v>
      </c>
      <c s="15">
        <f>IF(DV20&gt;=2000,COUNTIF($DQ$17:$DQ$216,DV20),0)</f>
        <v>0</v>
      </c>
      <c s="15">
        <f>DX19+DW20</f>
        <v>0</v>
      </c>
      <c s="15">
        <f t="shared" si="10" ref="DY20:DY76">EA19+DY19</f>
        <v>240</v>
      </c>
      <c s="15">
        <f t="shared" si="11" ref="DZ20:DZ76">IFERROR(IF(EB19&gt;=1,(IF($DV$11&gt;EB19,SMALL($DV$17:$DV$256,DY20+1),0)),0),0)</f>
        <v>0</v>
      </c>
      <c s="15">
        <f t="shared" si="12" ref="EA20:EA76">IF(DZ20&gt;=2000,COUNTIF($DV$17:$DV$256,DZ20),0)</f>
        <v>0</v>
      </c>
      <c s="15">
        <f t="shared" si="13" ref="EB20:EB76">EB19+EA20</f>
        <v>0</v>
      </c>
    </row>
    <row r="21" spans="1:132" ht="30.75" customHeight="1">
      <c r="A21" s="15">
        <v>5</v>
      </c>
      <c s="15">
        <f>IFERROR(IF(A$5&gt;=$A21,SMALL('R-6'!$F$8:$F$920,A$6+$A21),0),0)</f>
        <v>0</v>
      </c>
      <c s="15">
        <f>IFERROR(IF(B$5&gt;=$A21,SMALL('R-7'!$G$9:$G$1008,B$6+$A21),0),0)</f>
        <v>0</v>
      </c>
      <c s="15">
        <f>IFERROR(IF(C$5&gt;=$A21,SMALL('R-8'!$F$13:$F$1012,C$6+$A21),0),0)</f>
        <v>0</v>
      </c>
      <c s="15">
        <f>IFERROR(IF(D$5&gt;=$A21,SMALL('R-8क'!$F$10:$F$1009,D$6+$A21),0),0)</f>
        <v>0</v>
      </c>
      <c r="O21" s="20">
        <f t="shared" si="0"/>
        <v>0</v>
      </c>
      <c s="1149">
        <f>IFERROR(IF($O21&gt;=1,VLOOKUP($B21,'R-6'!$G$8:$AL$920,2,0),0),0)</f>
        <v>0</v>
      </c>
      <c s="1150"/>
      <c s="1151"/>
      <c s="1090" t="str">
        <f>IFERROR(IF($O21&gt;=1,VLOOKUP($B21,'R-6'!$G$8:$AL$920,4,0),""),"")</f>
        <v/>
      </c>
      <c s="1091"/>
      <c s="1104"/>
      <c s="1090" t="str">
        <f>IFERROR(IF($O21&gt;=1,VLOOKUP($B21,'R-6'!$G$8:$AL$920,6,0),""),"")</f>
        <v/>
      </c>
      <c s="1152"/>
      <c s="1152"/>
      <c s="1153" t="str">
        <f>IFERROR(IF($O21&gt;=1,VLOOKUP($B21,'R-6'!$G$8:$AL$920,8,0),""),"")</f>
        <v/>
      </c>
      <c s="1154"/>
      <c s="1155" t="str">
        <f>IFERROR(IF($O21&gt;=1,VLOOKUP($B21,'R-6'!$G$8:$AL$920,28,0),""),"")</f>
        <v/>
      </c>
      <c s="1156"/>
      <c s="1157"/>
      <c s="1158"/>
      <c s="1153"/>
      <c s="1159"/>
      <c s="1158"/>
      <c s="1153"/>
      <c s="1159"/>
      <c s="20">
        <f t="shared" si="1"/>
        <v>0</v>
      </c>
      <c s="1160">
        <f>IFERROR(IF($AJ21&gt;=1,VLOOKUP($C21,'R-7'!$H$9:$AD$1008,2,0),0),0)</f>
        <v>0</v>
      </c>
      <c s="1161"/>
      <c s="1162"/>
      <c s="1090" t="str">
        <f>IFERROR(IF($AJ21&gt;=1,VLOOKUP($C21,'R-7'!$H$9:$AD$1008,4,0),""),"")</f>
        <v/>
      </c>
      <c s="1091"/>
      <c s="1104"/>
      <c s="20" t="str">
        <f>IFERROR(IF($AJ21&gt;=1,VLOOKUP($C21,'R-7'!$H$9:$AD$1008,6,0),""),"")</f>
        <v/>
      </c>
      <c s="1158" t="str">
        <f>IFERROR(IF($AJ21&gt;=1,VLOOKUP($C21,'R-7'!$H$9:$AD$1008,7,0),""),"")</f>
        <v/>
      </c>
      <c s="1159"/>
      <c s="1090" t="str">
        <f>IFERROR(IF($AJ21&gt;=1,VLOOKUP($C21,'R-7'!$H$9:$AD$1008,9,0),""),"")</f>
        <v/>
      </c>
      <c s="1091"/>
      <c s="1104"/>
      <c s="1103" t="str">
        <f>IFERROR(IF($AJ21&gt;=1,VLOOKUP($C21,#REF!,14,0),""),"")</f>
        <v/>
      </c>
      <c s="1103"/>
      <c s="1103"/>
      <c s="1103"/>
      <c s="1103"/>
      <c s="1103"/>
      <c s="1103"/>
      <c s="1103"/>
      <c s="20">
        <f t="shared" si="2"/>
        <v>0</v>
      </c>
      <c s="1105">
        <f>IFERROR(IF($BE21&gt;=1,VLOOKUP($D21,'R-8'!$G$13:$AG$1012,2,0),0),0)</f>
        <v>0</v>
      </c>
      <c s="1105"/>
      <c s="1105"/>
      <c s="1090" t="str">
        <f>IFERROR(IF($BE21&gt;=1,VLOOKUP($D21,'R-8'!$G$13:$AG$1012,3,0),""),"")</f>
        <v/>
      </c>
      <c s="1091"/>
      <c s="1091"/>
      <c s="1104"/>
      <c s="1103" t="str">
        <f>IFERROR(IF($BE21&gt;=1,VLOOKUP($D21,'R-8'!$G$13:$AG$1012,5,0),""),"")</f>
        <v/>
      </c>
      <c s="1103"/>
      <c s="1103" t="str">
        <f>IFERROR(IF($BE21&gt;=1,VLOOKUP($D21,'R-8'!$G$13:$AG$1012,6,0),""),"")</f>
        <v/>
      </c>
      <c s="1103"/>
      <c s="1201" t="str">
        <f>IFERROR(IF($BE21&gt;=1,VLOOKUP($D21,'R-8'!$G$13:$AG$1012,"",0),""),"")</f>
        <v/>
      </c>
      <c s="1202"/>
      <c s="1203"/>
      <c s="1103"/>
      <c s="1103"/>
      <c s="1103"/>
      <c s="1103"/>
      <c s="1103"/>
      <c s="1103"/>
      <c s="20">
        <f t="shared" si="3"/>
        <v>0</v>
      </c>
      <c s="1204">
        <f>IFERROR(IF($BZ21&gt;=1,VLOOKUP($E21,'R-8क'!$G$10:$AA$1009,2,0),0),0)</f>
        <v>0</v>
      </c>
      <c s="1204"/>
      <c s="1204"/>
      <c s="1204">
        <f>IFERROR(IF($BZ21&gt;=1,VLOOKUP($E21,'R-8क'!$G$10:$AA$1009,3,0),0),0)</f>
        <v>0</v>
      </c>
      <c s="1204"/>
      <c s="1204"/>
      <c s="1090" t="str">
        <f>IFERROR(IF($BZ21&gt;=1,VLOOKUP($E21,'R-8क'!$G$10:$AA$1009,4,0),""),"")</f>
        <v/>
      </c>
      <c s="1091"/>
      <c s="1091"/>
      <c s="1104"/>
      <c s="26" t="str">
        <f>IFERROR(IF($BZ21&gt;=1,VLOOKUP($E21,'R-8क'!$G$10:$AA$1009,6,0),""),"")</f>
        <v/>
      </c>
      <c s="27" t="str">
        <f>IFERROR(IF($BZ21&gt;=1,VLOOKUP($E21,'R-8क'!$G$10:$AA$1009,7,0),""),"")</f>
        <v/>
      </c>
      <c s="1205" t="str">
        <f>IFERROR(IF($BZ21&gt;=1,VLOOKUP($E21,'R-8क'!$G$10:$AA$1009,8,0),""),"")</f>
        <v/>
      </c>
      <c s="1206"/>
      <c s="1207"/>
      <c s="1107" t="str">
        <f>IFERROR(IF($BZ21&gt;=1,VLOOKUP($E21,'R-8क'!$G$10:$AA$1009,16,0),""),"")</f>
        <v/>
      </c>
      <c s="1107"/>
      <c s="1107"/>
      <c s="1092"/>
      <c s="1092"/>
      <c s="1077">
        <f t="shared" si="4"/>
        <v>0</v>
      </c>
      <c s="1078"/>
      <c s="1079"/>
      <c s="1080">
        <f>IFERROR(IF($CU21&gt;=2000,COUNTIFS('R-6'!$G$8:$G$920,"&gt;=1",'R-6'!$H$8:$H$920,$CU21),0),0)</f>
        <v>0</v>
      </c>
      <c s="1081"/>
      <c s="1082"/>
      <c s="1080">
        <f>IFERROR(IF($CU21&gt;=2000,COUNTIFS('R-7'!$H$9:$H$1008,"&gt;=1",'R-7'!$I$9:$I$1008,$CU21),0),0)</f>
        <v>0</v>
      </c>
      <c s="1081"/>
      <c s="1082"/>
      <c s="1080">
        <f>IFERROR(IF($CU21&gt;=2000,COUNTIFS('R-8'!$G$13:$G$1012,"&gt;=1",'R-8'!$H$13:$H$1012,$CU21),0),0)</f>
        <v>0</v>
      </c>
      <c s="1081"/>
      <c s="1082"/>
      <c s="1080">
        <f>IFERROR(IF($CU21&gt;=2000,COUNTIFS('R-8क'!$G$10:$G$1009,"&gt;=1",'R-8क'!$H$10:$H$1009,$CU21),0),0)</f>
        <v>0</v>
      </c>
      <c s="1081"/>
      <c s="1082"/>
      <c s="1083"/>
      <c s="1084"/>
      <c s="1085"/>
      <c s="1086">
        <f t="shared" si="5"/>
        <v>0</v>
      </c>
      <c s="1087"/>
      <c s="1088"/>
      <c s="32">
        <v>5</v>
      </c>
      <c s="32">
        <f t="shared" si="6"/>
        <v>0</v>
      </c>
      <c s="32">
        <f t="shared" si="9"/>
        <v>0</v>
      </c>
      <c s="32">
        <f t="shared" si="7"/>
        <v>0</v>
      </c>
      <c s="32">
        <f t="shared" si="8"/>
        <v>0</v>
      </c>
      <c s="15">
        <f t="shared" si="14" ref="DU21:DU76">DW20+DU20</f>
        <v>200</v>
      </c>
      <c s="15">
        <f t="shared" si="15" ref="DV21:DV76">IFERROR(IF(DX20&gt;=1,(IF($DQ$11&gt;DX20,SMALL($DQ$17:$DQ$216,DU21+1),0)),0),0)</f>
        <v>0</v>
      </c>
      <c s="15">
        <f t="shared" si="16" ref="DW21:DW76">IF(DV21&gt;=2000,COUNTIF($DQ$17:$DQ$216,DV21),0)</f>
        <v>0</v>
      </c>
      <c s="15">
        <f t="shared" si="17" ref="DX21:DX76">DX20+DW21</f>
        <v>0</v>
      </c>
      <c s="15">
        <f t="shared" si="10"/>
        <v>240</v>
      </c>
      <c s="15">
        <f t="shared" si="11"/>
        <v>0</v>
      </c>
      <c s="15">
        <f t="shared" si="12"/>
        <v>0</v>
      </c>
      <c s="15">
        <f t="shared" si="13"/>
        <v>0</v>
      </c>
    </row>
    <row r="22" spans="1:132" ht="30.75" customHeight="1">
      <c r="A22" s="15">
        <v>6</v>
      </c>
      <c s="15">
        <f>IFERROR(IF(A$5&gt;=$A22,SMALL('R-6'!$F$8:$F$920,A$6+$A22),0),0)</f>
        <v>0</v>
      </c>
      <c s="15">
        <f>IFERROR(IF(B$5&gt;=$A22,SMALL('R-7'!$G$9:$G$1008,B$6+$A22),0),0)</f>
        <v>0</v>
      </c>
      <c s="15">
        <f>IFERROR(IF(C$5&gt;=$A22,SMALL('R-8'!$F$13:$F$1012,C$6+$A22),0),0)</f>
        <v>0</v>
      </c>
      <c s="15">
        <f>IFERROR(IF(D$5&gt;=$A22,SMALL('R-8क'!$F$10:$F$1009,D$6+$A22),0),0)</f>
        <v>0</v>
      </c>
      <c r="O22" s="20">
        <f t="shared" si="0"/>
        <v>0</v>
      </c>
      <c s="1149">
        <f>IFERROR(IF($O22&gt;=1,VLOOKUP($B22,'R-6'!$G$8:$AL$920,2,0),0),0)</f>
        <v>0</v>
      </c>
      <c s="1150"/>
      <c s="1151"/>
      <c s="1090" t="str">
        <f>IFERROR(IF($O22&gt;=1,VLOOKUP($B22,'R-6'!$G$8:$AL$920,4,0),""),"")</f>
        <v/>
      </c>
      <c s="1091"/>
      <c s="1104"/>
      <c s="1090" t="str">
        <f>IFERROR(IF($O22&gt;=1,VLOOKUP($B22,'R-6'!$G$8:$AL$920,6,0),""),"")</f>
        <v/>
      </c>
      <c s="1152"/>
      <c s="1152"/>
      <c s="1153" t="str">
        <f>IFERROR(IF($O22&gt;=1,VLOOKUP($B22,'R-6'!$G$8:$AL$920,8,0),""),"")</f>
        <v/>
      </c>
      <c s="1154"/>
      <c s="1155" t="str">
        <f>IFERROR(IF($O22&gt;=1,VLOOKUP($B22,'R-6'!$G$8:$AL$920,28,0),""),"")</f>
        <v/>
      </c>
      <c s="1156"/>
      <c s="1157"/>
      <c s="1158"/>
      <c s="1153"/>
      <c s="1159"/>
      <c s="1158"/>
      <c s="1153"/>
      <c s="1159"/>
      <c s="20">
        <f t="shared" si="1"/>
        <v>0</v>
      </c>
      <c s="1160">
        <f>IFERROR(IF($AJ22&gt;=1,VLOOKUP($C22,'R-7'!$H$9:$AD$1008,2,0),0),0)</f>
        <v>0</v>
      </c>
      <c s="1161"/>
      <c s="1162"/>
      <c s="1090" t="str">
        <f>IFERROR(IF($AJ22&gt;=1,VLOOKUP($C22,'R-7'!$H$9:$AD$1008,4,0),""),"")</f>
        <v/>
      </c>
      <c s="1091"/>
      <c s="1104"/>
      <c s="20" t="str">
        <f>IFERROR(IF($AJ22&gt;=1,VLOOKUP($C22,'R-7'!$H$9:$AD$1008,6,0),""),"")</f>
        <v/>
      </c>
      <c s="1158" t="str">
        <f>IFERROR(IF($AJ22&gt;=1,VLOOKUP($C22,'R-7'!$H$9:$AD$1008,7,0),""),"")</f>
        <v/>
      </c>
      <c s="1159"/>
      <c s="1090" t="str">
        <f>IFERROR(IF($AJ22&gt;=1,VLOOKUP($C22,'R-7'!$H$9:$AD$1008,9,0),""),"")</f>
        <v/>
      </c>
      <c s="1091"/>
      <c s="1104"/>
      <c s="1103" t="str">
        <f>IFERROR(IF($AJ22&gt;=1,VLOOKUP($C22,#REF!,14,0),""),"")</f>
        <v/>
      </c>
      <c s="1103"/>
      <c s="1103"/>
      <c s="1103"/>
      <c s="1103"/>
      <c s="1103"/>
      <c s="1103"/>
      <c s="1103"/>
      <c s="20">
        <f t="shared" si="2"/>
        <v>0</v>
      </c>
      <c s="1105">
        <f>IFERROR(IF($BE22&gt;=1,VLOOKUP($D22,'R-8'!$G$13:$AG$1012,2,0),0),0)</f>
        <v>0</v>
      </c>
      <c s="1105"/>
      <c s="1105"/>
      <c s="1090" t="str">
        <f>IFERROR(IF($BE22&gt;=1,VLOOKUP($D22,'R-8'!$G$13:$AG$1012,3,0),""),"")</f>
        <v/>
      </c>
      <c s="1091"/>
      <c s="1091"/>
      <c s="1104"/>
      <c s="1103" t="str">
        <f>IFERROR(IF($BE22&gt;=1,VLOOKUP($D22,'R-8'!$G$13:$AG$1012,5,0),""),"")</f>
        <v/>
      </c>
      <c s="1103"/>
      <c s="1103" t="str">
        <f>IFERROR(IF($BE22&gt;=1,VLOOKUP($D22,'R-8'!$G$13:$AG$1012,6,0),""),"")</f>
        <v/>
      </c>
      <c s="1103"/>
      <c s="1201" t="str">
        <f>IFERROR(IF($BE22&gt;=1,VLOOKUP($D22,'R-8'!$G$13:$AG$1012,"",0),""),"")</f>
        <v/>
      </c>
      <c s="1202"/>
      <c s="1203"/>
      <c s="1103"/>
      <c s="1103"/>
      <c s="1103"/>
      <c s="1103"/>
      <c s="1103"/>
      <c s="1103"/>
      <c s="20">
        <f t="shared" si="3"/>
        <v>0</v>
      </c>
      <c s="1204">
        <f>IFERROR(IF($BZ22&gt;=1,VLOOKUP($E22,'R-8क'!$G$10:$AA$1009,2,0),0),0)</f>
        <v>0</v>
      </c>
      <c s="1204"/>
      <c s="1204"/>
      <c s="1204">
        <f>IFERROR(IF($BZ22&gt;=1,VLOOKUP($E22,'R-8क'!$G$10:$AA$1009,3,0),0),0)</f>
        <v>0</v>
      </c>
      <c s="1204"/>
      <c s="1204"/>
      <c s="1090" t="str">
        <f>IFERROR(IF($BZ22&gt;=1,VLOOKUP($E22,'R-8क'!$G$10:$AA$1009,4,0),""),"")</f>
        <v/>
      </c>
      <c s="1091"/>
      <c s="1091"/>
      <c s="1104"/>
      <c s="26" t="str">
        <f>IFERROR(IF($BZ22&gt;=1,VLOOKUP($E22,'R-8क'!$G$10:$AA$1009,6,0),""),"")</f>
        <v/>
      </c>
      <c s="27" t="str">
        <f>IFERROR(IF($BZ22&gt;=1,VLOOKUP($E22,'R-8क'!$G$10:$AA$1009,7,0),""),"")</f>
        <v/>
      </c>
      <c s="1205" t="str">
        <f>IFERROR(IF($BZ22&gt;=1,VLOOKUP($E22,'R-8क'!$G$10:$AA$1009,8,0),""),"")</f>
        <v/>
      </c>
      <c s="1206"/>
      <c s="1207"/>
      <c s="1107" t="str">
        <f>IFERROR(IF($BZ22&gt;=1,VLOOKUP($E22,'R-8क'!$G$10:$AA$1009,16,0),""),"")</f>
        <v/>
      </c>
      <c s="1107"/>
      <c s="1107"/>
      <c s="1092"/>
      <c s="1092"/>
      <c s="1077">
        <f t="shared" si="4"/>
        <v>0</v>
      </c>
      <c s="1078"/>
      <c s="1079"/>
      <c s="1080">
        <f>IFERROR(IF($CU22&gt;=2000,COUNTIFS('R-6'!$G$8:$G$920,"&gt;=1",'R-6'!$H$8:$H$920,$CU22),0),0)</f>
        <v>0</v>
      </c>
      <c s="1081"/>
      <c s="1082"/>
      <c s="1080">
        <f>IFERROR(IF($CU22&gt;=2000,COUNTIFS('R-7'!$H$9:$H$1008,"&gt;=1",'R-7'!$I$9:$I$1008,$CU22),0),0)</f>
        <v>0</v>
      </c>
      <c s="1081"/>
      <c s="1082"/>
      <c s="1080">
        <f>IFERROR(IF($CU22&gt;=2000,COUNTIFS('R-8'!$G$13:$G$1012,"&gt;=1",'R-8'!$H$13:$H$1012,$CU22),0),0)</f>
        <v>0</v>
      </c>
      <c s="1081"/>
      <c s="1082"/>
      <c s="1080">
        <f>IFERROR(IF($CU22&gt;=2000,COUNTIFS('R-8क'!$G$10:$G$1009,"&gt;=1",'R-8क'!$H$10:$H$1009,$CU22),0),0)</f>
        <v>0</v>
      </c>
      <c s="1081"/>
      <c s="1082"/>
      <c s="1083"/>
      <c s="1084"/>
      <c s="1085"/>
      <c s="1086">
        <f t="shared" si="5"/>
        <v>0</v>
      </c>
      <c s="1087"/>
      <c s="1088"/>
      <c s="32">
        <v>6</v>
      </c>
      <c s="32">
        <f t="shared" si="6"/>
        <v>0</v>
      </c>
      <c s="32">
        <f t="shared" si="9"/>
        <v>0</v>
      </c>
      <c s="32">
        <f t="shared" si="7"/>
        <v>0</v>
      </c>
      <c s="32">
        <f t="shared" si="8"/>
        <v>0</v>
      </c>
      <c s="15">
        <f t="shared" si="14"/>
        <v>200</v>
      </c>
      <c s="15">
        <f t="shared" si="15"/>
        <v>0</v>
      </c>
      <c s="15">
        <f t="shared" si="16"/>
        <v>0</v>
      </c>
      <c s="15">
        <f t="shared" si="17"/>
        <v>0</v>
      </c>
      <c s="15">
        <f t="shared" si="10"/>
        <v>240</v>
      </c>
      <c s="15">
        <f t="shared" si="11"/>
        <v>0</v>
      </c>
      <c s="15">
        <f t="shared" si="12"/>
        <v>0</v>
      </c>
      <c s="15">
        <f t="shared" si="13"/>
        <v>0</v>
      </c>
    </row>
    <row r="23" spans="1:132" ht="30.75" customHeight="1">
      <c r="A23" s="15">
        <v>7</v>
      </c>
      <c s="15">
        <f>IFERROR(IF(A$5&gt;=$A23,SMALL('R-6'!$F$8:$F$920,A$6+$A23),0),0)</f>
        <v>0</v>
      </c>
      <c s="15">
        <f>IFERROR(IF(B$5&gt;=$A23,SMALL('R-7'!$G$9:$G$1008,B$6+$A23),0),0)</f>
        <v>0</v>
      </c>
      <c s="15">
        <f>IFERROR(IF(C$5&gt;=$A23,SMALL('R-8'!$F$13:$F$1012,C$6+$A23),0),0)</f>
        <v>0</v>
      </c>
      <c s="15">
        <f>IFERROR(IF(D$5&gt;=$A23,SMALL('R-8क'!$F$10:$F$1009,D$6+$A23),0),0)</f>
        <v>0</v>
      </c>
      <c r="O23" s="20">
        <f t="shared" si="0"/>
        <v>0</v>
      </c>
      <c s="1149">
        <f>IFERROR(IF($O23&gt;=1,VLOOKUP($B23,'R-6'!$G$8:$AL$920,2,0),0),0)</f>
        <v>0</v>
      </c>
      <c s="1150"/>
      <c s="1151"/>
      <c s="1090" t="str">
        <f>IFERROR(IF($O23&gt;=1,VLOOKUP($B23,'R-6'!$G$8:$AL$920,4,0),""),"")</f>
        <v/>
      </c>
      <c s="1091"/>
      <c s="1104"/>
      <c s="1090" t="str">
        <f>IFERROR(IF($O23&gt;=1,VLOOKUP($B23,'R-6'!$G$8:$AL$920,6,0),""),"")</f>
        <v/>
      </c>
      <c s="1152"/>
      <c s="1152"/>
      <c s="1153" t="str">
        <f>IFERROR(IF($O23&gt;=1,VLOOKUP($B23,'R-6'!$G$8:$AL$920,8,0),""),"")</f>
        <v/>
      </c>
      <c s="1154"/>
      <c s="1155" t="str">
        <f>IFERROR(IF($O23&gt;=1,VLOOKUP($B23,'R-6'!$G$8:$AL$920,28,0),""),"")</f>
        <v/>
      </c>
      <c s="1156"/>
      <c s="1157"/>
      <c s="1158"/>
      <c s="1153"/>
      <c s="1159"/>
      <c s="1158"/>
      <c s="1153"/>
      <c s="1159"/>
      <c s="20">
        <f t="shared" si="1"/>
        <v>0</v>
      </c>
      <c s="1160">
        <f>IFERROR(IF($AJ23&gt;=1,VLOOKUP($C23,'R-7'!$H$9:$AD$1008,2,0),0),0)</f>
        <v>0</v>
      </c>
      <c s="1161"/>
      <c s="1162"/>
      <c s="1090" t="str">
        <f>IFERROR(IF($AJ23&gt;=1,VLOOKUP($C23,'R-7'!$H$9:$AD$1008,4,0),""),"")</f>
        <v/>
      </c>
      <c s="1091"/>
      <c s="1104"/>
      <c s="20" t="str">
        <f>IFERROR(IF($AJ23&gt;=1,VLOOKUP($C23,'R-7'!$H$9:$AD$1008,6,0),""),"")</f>
        <v/>
      </c>
      <c s="1158" t="str">
        <f>IFERROR(IF($AJ23&gt;=1,VLOOKUP($C23,'R-7'!$H$9:$AD$1008,7,0),""),"")</f>
        <v/>
      </c>
      <c s="1159"/>
      <c s="1090" t="str">
        <f>IFERROR(IF($AJ23&gt;=1,VLOOKUP($C23,'R-7'!$H$9:$AD$1008,9,0),""),"")</f>
        <v/>
      </c>
      <c s="1091"/>
      <c s="1104"/>
      <c s="1103" t="str">
        <f>IFERROR(IF($AJ23&gt;=1,VLOOKUP($C23,#REF!,14,0),""),"")</f>
        <v/>
      </c>
      <c s="1103"/>
      <c s="1103"/>
      <c s="1103"/>
      <c s="1103"/>
      <c s="1103"/>
      <c s="1103"/>
      <c s="1103"/>
      <c s="20">
        <f t="shared" si="2"/>
        <v>0</v>
      </c>
      <c s="1105">
        <f>IFERROR(IF($BE23&gt;=1,VLOOKUP($D23,'R-8'!$G$13:$AG$1012,2,0),0),0)</f>
        <v>0</v>
      </c>
      <c s="1105"/>
      <c s="1105"/>
      <c s="1090" t="str">
        <f>IFERROR(IF($BE23&gt;=1,VLOOKUP($D23,'R-8'!$G$13:$AG$1012,3,0),""),"")</f>
        <v/>
      </c>
      <c s="1091"/>
      <c s="1091"/>
      <c s="1104"/>
      <c s="1103" t="str">
        <f>IFERROR(IF($BE23&gt;=1,VLOOKUP($D23,'R-8'!$G$13:$AG$1012,5,0),""),"")</f>
        <v/>
      </c>
      <c s="1103"/>
      <c s="1103" t="str">
        <f>IFERROR(IF($BE23&gt;=1,VLOOKUP($D23,'R-8'!$G$13:$AG$1012,6,0),""),"")</f>
        <v/>
      </c>
      <c s="1103"/>
      <c s="1201" t="str">
        <f>IFERROR(IF($BE23&gt;=1,VLOOKUP($D23,'R-8'!$G$13:$AG$1012,"",0),""),"")</f>
        <v/>
      </c>
      <c s="1202"/>
      <c s="1203"/>
      <c s="1103"/>
      <c s="1103"/>
      <c s="1103"/>
      <c s="1103"/>
      <c s="1103"/>
      <c s="1103"/>
      <c s="20">
        <f t="shared" si="3"/>
        <v>0</v>
      </c>
      <c s="1204">
        <f>IFERROR(IF($BZ23&gt;=1,VLOOKUP($E23,'R-8क'!$G$10:$AA$1009,2,0),0),0)</f>
        <v>0</v>
      </c>
      <c s="1204"/>
      <c s="1204"/>
      <c s="1204">
        <f>IFERROR(IF($BZ23&gt;=1,VLOOKUP($E23,'R-8क'!$G$10:$AA$1009,3,0),0),0)</f>
        <v>0</v>
      </c>
      <c s="1204"/>
      <c s="1204"/>
      <c s="1090" t="str">
        <f>IFERROR(IF($BZ23&gt;=1,VLOOKUP($E23,'R-8क'!$G$10:$AA$1009,4,0),""),"")</f>
        <v/>
      </c>
      <c s="1091"/>
      <c s="1091"/>
      <c s="1104"/>
      <c s="26" t="str">
        <f>IFERROR(IF($BZ23&gt;=1,VLOOKUP($E23,'R-8क'!$G$10:$AA$1009,6,0),""),"")</f>
        <v/>
      </c>
      <c s="27" t="str">
        <f>IFERROR(IF($BZ23&gt;=1,VLOOKUP($E23,'R-8क'!$G$10:$AA$1009,7,0),""),"")</f>
        <v/>
      </c>
      <c s="1205" t="str">
        <f>IFERROR(IF($BZ23&gt;=1,VLOOKUP($E23,'R-8क'!$G$10:$AA$1009,8,0),""),"")</f>
        <v/>
      </c>
      <c s="1206"/>
      <c s="1207"/>
      <c s="1107" t="str">
        <f>IFERROR(IF($BZ23&gt;=1,VLOOKUP($E23,'R-8क'!$G$10:$AA$1009,16,0),""),"")</f>
        <v/>
      </c>
      <c s="1107"/>
      <c s="1107"/>
      <c s="1092"/>
      <c s="1092"/>
      <c s="1077">
        <f t="shared" si="4"/>
        <v>0</v>
      </c>
      <c s="1078"/>
      <c s="1079"/>
      <c s="1080">
        <f>IFERROR(IF($CU23&gt;=2000,COUNTIFS('R-6'!$G$8:$G$920,"&gt;=1",'R-6'!$H$8:$H$920,$CU23),0),0)</f>
        <v>0</v>
      </c>
      <c s="1081"/>
      <c s="1082"/>
      <c s="1080">
        <f>IFERROR(IF($CU23&gt;=2000,COUNTIFS('R-7'!$H$9:$H$1008,"&gt;=1",'R-7'!$I$9:$I$1008,$CU23),0),0)</f>
        <v>0</v>
      </c>
      <c s="1081"/>
      <c s="1082"/>
      <c s="1080">
        <f>IFERROR(IF($CU23&gt;=2000,COUNTIFS('R-8'!$G$13:$G$1012,"&gt;=1",'R-8'!$H$13:$H$1012,$CU23),0),0)</f>
        <v>0</v>
      </c>
      <c s="1081"/>
      <c s="1082"/>
      <c s="1080">
        <f>IFERROR(IF($CU23&gt;=2000,COUNTIFS('R-8क'!$G$10:$G$1009,"&gt;=1",'R-8क'!$H$10:$H$1009,$CU23),0),0)</f>
        <v>0</v>
      </c>
      <c s="1081"/>
      <c s="1082"/>
      <c s="1083"/>
      <c s="1084"/>
      <c s="1085"/>
      <c s="1086">
        <f t="shared" si="5"/>
        <v>0</v>
      </c>
      <c s="1087"/>
      <c s="1088"/>
      <c s="32">
        <v>7</v>
      </c>
      <c s="32">
        <f t="shared" si="6"/>
        <v>0</v>
      </c>
      <c s="32">
        <f t="shared" si="9"/>
        <v>0</v>
      </c>
      <c s="32">
        <f t="shared" si="7"/>
        <v>0</v>
      </c>
      <c s="32">
        <f t="shared" si="8"/>
        <v>0</v>
      </c>
      <c s="15">
        <f t="shared" si="14"/>
        <v>200</v>
      </c>
      <c s="15">
        <f t="shared" si="15"/>
        <v>0</v>
      </c>
      <c s="15">
        <f t="shared" si="16"/>
        <v>0</v>
      </c>
      <c s="15">
        <f t="shared" si="17"/>
        <v>0</v>
      </c>
      <c s="15">
        <f t="shared" si="10"/>
        <v>240</v>
      </c>
      <c s="15">
        <f t="shared" si="11"/>
        <v>0</v>
      </c>
      <c s="15">
        <f t="shared" si="12"/>
        <v>0</v>
      </c>
      <c s="15">
        <f t="shared" si="13"/>
        <v>0</v>
      </c>
    </row>
    <row r="24" spans="1:132" ht="30.75" customHeight="1">
      <c r="A24" s="15">
        <v>8</v>
      </c>
      <c s="15">
        <f>IFERROR(IF(A$5&gt;=$A24,SMALL('R-6'!$F$8:$F$920,A$6+$A24),0),0)</f>
        <v>0</v>
      </c>
      <c s="15">
        <f>IFERROR(IF(B$5&gt;=$A24,SMALL('R-7'!$G$9:$G$1008,B$6+$A24),0),0)</f>
        <v>0</v>
      </c>
      <c s="15">
        <f>IFERROR(IF(C$5&gt;=$A24,SMALL('R-8'!$F$13:$F$1012,C$6+$A24),0),0)</f>
        <v>0</v>
      </c>
      <c s="15">
        <f>IFERROR(IF(D$5&gt;=$A24,SMALL('R-8क'!$F$10:$F$1009,D$6+$A24),0),0)</f>
        <v>0</v>
      </c>
      <c r="O24" s="20">
        <f t="shared" si="0"/>
        <v>0</v>
      </c>
      <c s="1149">
        <f>IFERROR(IF($O24&gt;=1,VLOOKUP($B24,'R-6'!$G$8:$AL$920,2,0),0),0)</f>
        <v>0</v>
      </c>
      <c s="1150"/>
      <c s="1151"/>
      <c s="1090" t="str">
        <f>IFERROR(IF($O24&gt;=1,VLOOKUP($B24,'R-6'!$G$8:$AL$920,4,0),""),"")</f>
        <v/>
      </c>
      <c s="1091"/>
      <c s="1104"/>
      <c s="1090" t="str">
        <f>IFERROR(IF($O24&gt;=1,VLOOKUP($B24,'R-6'!$G$8:$AL$920,6,0),""),"")</f>
        <v/>
      </c>
      <c s="1152"/>
      <c s="1152"/>
      <c s="1153" t="str">
        <f>IFERROR(IF($O24&gt;=1,VLOOKUP($B24,'R-6'!$G$8:$AL$920,8,0),""),"")</f>
        <v/>
      </c>
      <c s="1154"/>
      <c s="1155" t="str">
        <f>IFERROR(IF($O24&gt;=1,VLOOKUP($B24,'R-6'!$G$8:$AL$920,28,0),""),"")</f>
        <v/>
      </c>
      <c s="1156"/>
      <c s="1157"/>
      <c s="1158"/>
      <c s="1153"/>
      <c s="1159"/>
      <c s="1158"/>
      <c s="1153"/>
      <c s="1159"/>
      <c s="20">
        <f t="shared" si="1"/>
        <v>0</v>
      </c>
      <c s="1160">
        <f>IFERROR(IF($AJ24&gt;=1,VLOOKUP($C24,'R-7'!$H$9:$AD$1008,2,0),0),0)</f>
        <v>0</v>
      </c>
      <c s="1161"/>
      <c s="1162"/>
      <c s="1090" t="str">
        <f>IFERROR(IF($AJ24&gt;=1,VLOOKUP($C24,'R-7'!$H$9:$AD$1008,4,0),""),"")</f>
        <v/>
      </c>
      <c s="1091"/>
      <c s="1104"/>
      <c s="20" t="str">
        <f>IFERROR(IF($AJ24&gt;=1,VLOOKUP($C24,'R-7'!$H$9:$AD$1008,6,0),""),"")</f>
        <v/>
      </c>
      <c s="1158" t="str">
        <f>IFERROR(IF($AJ24&gt;=1,VLOOKUP($C24,'R-7'!$H$9:$AD$1008,7,0),""),"")</f>
        <v/>
      </c>
      <c s="1159"/>
      <c s="1090" t="str">
        <f>IFERROR(IF($AJ24&gt;=1,VLOOKUP($C24,'R-7'!$H$9:$AD$1008,9,0),""),"")</f>
        <v/>
      </c>
      <c s="1091"/>
      <c s="1104"/>
      <c s="1103" t="str">
        <f>IFERROR(IF($AJ24&gt;=1,VLOOKUP($C24,#REF!,14,0),""),"")</f>
        <v/>
      </c>
      <c s="1103"/>
      <c s="1103"/>
      <c s="1103"/>
      <c s="1103"/>
      <c s="1103"/>
      <c s="1103"/>
      <c s="1103"/>
      <c s="20">
        <f t="shared" si="2"/>
        <v>0</v>
      </c>
      <c s="1105">
        <f>IFERROR(IF($BE24&gt;=1,VLOOKUP($D24,'R-8'!$G$13:$AG$1012,2,0),0),0)</f>
        <v>0</v>
      </c>
      <c s="1105"/>
      <c s="1105"/>
      <c s="1090" t="str">
        <f>IFERROR(IF($BE24&gt;=1,VLOOKUP($D24,'R-8'!$G$13:$AG$1012,3,0),""),"")</f>
        <v/>
      </c>
      <c s="1091"/>
      <c s="1091"/>
      <c s="1104"/>
      <c s="1103" t="str">
        <f>IFERROR(IF($BE24&gt;=1,VLOOKUP($D24,'R-8'!$G$13:$AG$1012,5,0),""),"")</f>
        <v/>
      </c>
      <c s="1103"/>
      <c s="1103" t="str">
        <f>IFERROR(IF($BE24&gt;=1,VLOOKUP($D24,'R-8'!$G$13:$AG$1012,6,0),""),"")</f>
        <v/>
      </c>
      <c s="1103"/>
      <c s="1201" t="str">
        <f>IFERROR(IF($BE24&gt;=1,VLOOKUP($D24,'R-8'!$G$13:$AG$1012,"",0),""),"")</f>
        <v/>
      </c>
      <c s="1202"/>
      <c s="1203"/>
      <c s="1103"/>
      <c s="1103"/>
      <c s="1103"/>
      <c s="1103"/>
      <c s="1103"/>
      <c s="1103"/>
      <c s="20">
        <f t="shared" si="3"/>
        <v>0</v>
      </c>
      <c s="1204">
        <f>IFERROR(IF($BZ24&gt;=1,VLOOKUP($E24,'R-8क'!$G$10:$AA$1009,2,0),0),0)</f>
        <v>0</v>
      </c>
      <c s="1204"/>
      <c s="1204"/>
      <c s="1204">
        <f>IFERROR(IF($BZ24&gt;=1,VLOOKUP($E24,'R-8क'!$G$10:$AA$1009,3,0),0),0)</f>
        <v>0</v>
      </c>
      <c s="1204"/>
      <c s="1204"/>
      <c s="1090" t="str">
        <f>IFERROR(IF($BZ24&gt;=1,VLOOKUP($E24,'R-8क'!$G$10:$AA$1009,4,0),""),"")</f>
        <v/>
      </c>
      <c s="1091"/>
      <c s="1091"/>
      <c s="1104"/>
      <c s="26" t="str">
        <f>IFERROR(IF($BZ24&gt;=1,VLOOKUP($E24,'R-8क'!$G$10:$AA$1009,6,0),""),"")</f>
        <v/>
      </c>
      <c s="27" t="str">
        <f>IFERROR(IF($BZ24&gt;=1,VLOOKUP($E24,'R-8क'!$G$10:$AA$1009,7,0),""),"")</f>
        <v/>
      </c>
      <c s="1205" t="str">
        <f>IFERROR(IF($BZ24&gt;=1,VLOOKUP($E24,'R-8क'!$G$10:$AA$1009,8,0),""),"")</f>
        <v/>
      </c>
      <c s="1206"/>
      <c s="1207"/>
      <c s="1107" t="str">
        <f>IFERROR(IF($BZ24&gt;=1,VLOOKUP($E24,'R-8क'!$G$10:$AA$1009,16,0),""),"")</f>
        <v/>
      </c>
      <c s="1107"/>
      <c s="1107"/>
      <c s="1092"/>
      <c s="1092"/>
      <c s="1077">
        <f t="shared" si="4"/>
        <v>0</v>
      </c>
      <c s="1078"/>
      <c s="1079"/>
      <c s="1080">
        <f>IFERROR(IF($CU24&gt;=2000,COUNTIFS('R-6'!$G$8:$G$920,"&gt;=1",'R-6'!$H$8:$H$920,$CU24),0),0)</f>
        <v>0</v>
      </c>
      <c s="1081"/>
      <c s="1082"/>
      <c s="1080">
        <f>IFERROR(IF($CU24&gt;=2000,COUNTIFS('R-7'!$H$9:$H$1008,"&gt;=1",'R-7'!$I$9:$I$1008,$CU24),0),0)</f>
        <v>0</v>
      </c>
      <c s="1081"/>
      <c s="1082"/>
      <c s="1080">
        <f>IFERROR(IF($CU24&gt;=2000,COUNTIFS('R-8'!$G$13:$G$1012,"&gt;=1",'R-8'!$H$13:$H$1012,$CU24),0),0)</f>
        <v>0</v>
      </c>
      <c s="1081"/>
      <c s="1082"/>
      <c s="1080">
        <f>IFERROR(IF($CU24&gt;=2000,COUNTIFS('R-8क'!$G$10:$G$1009,"&gt;=1",'R-8क'!$H$10:$H$1009,$CU24),0),0)</f>
        <v>0</v>
      </c>
      <c s="1081"/>
      <c s="1082"/>
      <c s="1083"/>
      <c s="1084"/>
      <c s="1085"/>
      <c s="1086">
        <f t="shared" si="5"/>
        <v>0</v>
      </c>
      <c s="1087"/>
      <c s="1088"/>
      <c s="32">
        <v>8</v>
      </c>
      <c s="32">
        <f t="shared" si="6"/>
        <v>0</v>
      </c>
      <c s="32">
        <f t="shared" si="9"/>
        <v>0</v>
      </c>
      <c s="32">
        <f t="shared" si="7"/>
        <v>0</v>
      </c>
      <c s="32">
        <f t="shared" si="8"/>
        <v>0</v>
      </c>
      <c s="15">
        <f t="shared" si="14"/>
        <v>200</v>
      </c>
      <c s="15">
        <f t="shared" si="15"/>
        <v>0</v>
      </c>
      <c s="15">
        <f t="shared" si="16"/>
        <v>0</v>
      </c>
      <c s="15">
        <f t="shared" si="17"/>
        <v>0</v>
      </c>
      <c s="15">
        <f t="shared" si="10"/>
        <v>240</v>
      </c>
      <c s="15">
        <f t="shared" si="11"/>
        <v>0</v>
      </c>
      <c s="15">
        <f t="shared" si="12"/>
        <v>0</v>
      </c>
      <c s="15">
        <f t="shared" si="13"/>
        <v>0</v>
      </c>
    </row>
    <row r="25" spans="1:132" ht="30.75" customHeight="1">
      <c r="A25" s="15">
        <v>9</v>
      </c>
      <c s="15">
        <f>IFERROR(IF(A$5&gt;=$A25,SMALL('R-6'!$F$8:$F$920,A$6+$A25),0),0)</f>
        <v>0</v>
      </c>
      <c s="15">
        <f>IFERROR(IF(B$5&gt;=$A25,SMALL('R-7'!$G$9:$G$1008,B$6+$A25),0),0)</f>
        <v>0</v>
      </c>
      <c s="15">
        <f>IFERROR(IF(C$5&gt;=$A25,SMALL('R-8'!$F$13:$F$1012,C$6+$A25),0),0)</f>
        <v>0</v>
      </c>
      <c s="15">
        <f>IFERROR(IF(D$5&gt;=$A25,SMALL('R-8क'!$F$10:$F$1009,D$6+$A25),0),0)</f>
        <v>0</v>
      </c>
      <c r="O25" s="20">
        <f t="shared" si="0"/>
        <v>0</v>
      </c>
      <c s="1149">
        <f>IFERROR(IF($O25&gt;=1,VLOOKUP($B25,'R-6'!$G$8:$AL$920,2,0),0),0)</f>
        <v>0</v>
      </c>
      <c s="1150"/>
      <c s="1151"/>
      <c s="1090" t="str">
        <f>IFERROR(IF($O25&gt;=1,VLOOKUP($B25,'R-6'!$G$8:$AL$920,4,0),""),"")</f>
        <v/>
      </c>
      <c s="1091"/>
      <c s="1104"/>
      <c s="1090" t="str">
        <f>IFERROR(IF($O25&gt;=1,VLOOKUP($B25,'R-6'!$G$8:$AL$920,6,0),""),"")</f>
        <v/>
      </c>
      <c s="1152"/>
      <c s="1152"/>
      <c s="1153" t="str">
        <f>IFERROR(IF($O25&gt;=1,VLOOKUP($B25,'R-6'!$G$8:$AL$920,8,0),""),"")</f>
        <v/>
      </c>
      <c s="1154"/>
      <c s="1155" t="str">
        <f>IFERROR(IF($O25&gt;=1,VLOOKUP($B25,'R-6'!$G$8:$AL$920,28,0),""),"")</f>
        <v/>
      </c>
      <c s="1156"/>
      <c s="1157"/>
      <c s="1158"/>
      <c s="1153"/>
      <c s="1159"/>
      <c s="1158"/>
      <c s="1153"/>
      <c s="1159"/>
      <c s="20">
        <f t="shared" si="1"/>
        <v>0</v>
      </c>
      <c s="1160">
        <f>IFERROR(IF($AJ25&gt;=1,VLOOKUP($C25,'R-7'!$H$9:$AD$1008,2,0),0),0)</f>
        <v>0</v>
      </c>
      <c s="1161"/>
      <c s="1162"/>
      <c s="1090" t="str">
        <f>IFERROR(IF($AJ25&gt;=1,VLOOKUP($C25,'R-7'!$H$9:$AD$1008,4,0),""),"")</f>
        <v/>
      </c>
      <c s="1091"/>
      <c s="1104"/>
      <c s="20" t="str">
        <f>IFERROR(IF($AJ25&gt;=1,VLOOKUP($C25,'R-7'!$H$9:$AD$1008,6,0),""),"")</f>
        <v/>
      </c>
      <c s="1158" t="str">
        <f>IFERROR(IF($AJ25&gt;=1,VLOOKUP($C25,'R-7'!$H$9:$AD$1008,7,0),""),"")</f>
        <v/>
      </c>
      <c s="1159"/>
      <c s="1090" t="str">
        <f>IFERROR(IF($AJ25&gt;=1,VLOOKUP($C25,'R-7'!$H$9:$AD$1008,9,0),""),"")</f>
        <v/>
      </c>
      <c s="1091"/>
      <c s="1104"/>
      <c s="1103" t="str">
        <f>IFERROR(IF($AJ25&gt;=1,VLOOKUP($C25,#REF!,14,0),""),"")</f>
        <v/>
      </c>
      <c s="1103"/>
      <c s="1103"/>
      <c s="1103"/>
      <c s="1103"/>
      <c s="1103"/>
      <c s="1103"/>
      <c s="1103"/>
      <c s="20">
        <f t="shared" si="2"/>
        <v>0</v>
      </c>
      <c s="1105">
        <f>IFERROR(IF($BE25&gt;=1,VLOOKUP($D25,'R-8'!$G$13:$AG$1012,2,0),0),0)</f>
        <v>0</v>
      </c>
      <c s="1105"/>
      <c s="1105"/>
      <c s="1090" t="str">
        <f>IFERROR(IF($BE25&gt;=1,VLOOKUP($D25,'R-8'!$G$13:$AG$1012,3,0),""),"")</f>
        <v/>
      </c>
      <c s="1091"/>
      <c s="1091"/>
      <c s="1104"/>
      <c s="1103" t="str">
        <f>IFERROR(IF($BE25&gt;=1,VLOOKUP($D25,'R-8'!$G$13:$AG$1012,5,0),""),"")</f>
        <v/>
      </c>
      <c s="1103"/>
      <c s="1103" t="str">
        <f>IFERROR(IF($BE25&gt;=1,VLOOKUP($D25,'R-8'!$G$13:$AG$1012,6,0),""),"")</f>
        <v/>
      </c>
      <c s="1103"/>
      <c s="1201" t="str">
        <f>IFERROR(IF($BE25&gt;=1,VLOOKUP($D25,'R-8'!$G$13:$AG$1012,"",0),""),"")</f>
        <v/>
      </c>
      <c s="1202"/>
      <c s="1203"/>
      <c s="1103"/>
      <c s="1103"/>
      <c s="1103"/>
      <c s="1103"/>
      <c s="1103"/>
      <c s="1103"/>
      <c s="20">
        <f t="shared" si="3"/>
        <v>0</v>
      </c>
      <c s="1204">
        <f>IFERROR(IF($BZ25&gt;=1,VLOOKUP($E25,'R-8क'!$G$10:$AA$1009,2,0),0),0)</f>
        <v>0</v>
      </c>
      <c s="1204"/>
      <c s="1204"/>
      <c s="1204">
        <f>IFERROR(IF($BZ25&gt;=1,VLOOKUP($E25,'R-8क'!$G$10:$AA$1009,3,0),0),0)</f>
        <v>0</v>
      </c>
      <c s="1204"/>
      <c s="1204"/>
      <c s="1090" t="str">
        <f>IFERROR(IF($BZ25&gt;=1,VLOOKUP($E25,'R-8क'!$G$10:$AA$1009,4,0),""),"")</f>
        <v/>
      </c>
      <c s="1091"/>
      <c s="1091"/>
      <c s="1104"/>
      <c s="26" t="str">
        <f>IFERROR(IF($BZ25&gt;=1,VLOOKUP($E25,'R-8क'!$G$10:$AA$1009,6,0),""),"")</f>
        <v/>
      </c>
      <c s="27" t="str">
        <f>IFERROR(IF($BZ25&gt;=1,VLOOKUP($E25,'R-8क'!$G$10:$AA$1009,7,0),""),"")</f>
        <v/>
      </c>
      <c s="1205" t="str">
        <f>IFERROR(IF($BZ25&gt;=1,VLOOKUP($E25,'R-8क'!$G$10:$AA$1009,8,0),""),"")</f>
        <v/>
      </c>
      <c s="1206"/>
      <c s="1207"/>
      <c s="1107" t="str">
        <f>IFERROR(IF($BZ25&gt;=1,VLOOKUP($E25,'R-8क'!$G$10:$AA$1009,16,0),""),"")</f>
        <v/>
      </c>
      <c s="1107"/>
      <c s="1107"/>
      <c s="1092"/>
      <c s="1092"/>
      <c s="1077">
        <f t="shared" si="4"/>
        <v>0</v>
      </c>
      <c s="1078"/>
      <c s="1079"/>
      <c s="1080">
        <f>IFERROR(IF($CU25&gt;=2000,COUNTIFS('R-6'!$G$8:$G$920,"&gt;=1",'R-6'!$H$8:$H$920,$CU25),0),0)</f>
        <v>0</v>
      </c>
      <c s="1081"/>
      <c s="1082"/>
      <c s="1080">
        <f>IFERROR(IF($CU25&gt;=2000,COUNTIFS('R-7'!$H$9:$H$1008,"&gt;=1",'R-7'!$I$9:$I$1008,$CU25),0),0)</f>
        <v>0</v>
      </c>
      <c s="1081"/>
      <c s="1082"/>
      <c s="1080">
        <f>IFERROR(IF($CU25&gt;=2000,COUNTIFS('R-8'!$G$13:$G$1012,"&gt;=1",'R-8'!$H$13:$H$1012,$CU25),0),0)</f>
        <v>0</v>
      </c>
      <c s="1081"/>
      <c s="1082"/>
      <c s="1080">
        <f>IFERROR(IF($CU25&gt;=2000,COUNTIFS('R-8क'!$G$10:$G$1009,"&gt;=1",'R-8क'!$H$10:$H$1009,$CU25),0),0)</f>
        <v>0</v>
      </c>
      <c s="1081"/>
      <c s="1082"/>
      <c s="1083"/>
      <c s="1084"/>
      <c s="1085"/>
      <c s="1086">
        <f t="shared" si="5"/>
        <v>0</v>
      </c>
      <c s="1087"/>
      <c s="1088"/>
      <c s="32">
        <v>9</v>
      </c>
      <c s="32">
        <f t="shared" si="6"/>
        <v>0</v>
      </c>
      <c s="32">
        <f t="shared" si="9"/>
        <v>0</v>
      </c>
      <c s="32">
        <f t="shared" si="7"/>
        <v>0</v>
      </c>
      <c s="32">
        <f t="shared" si="8"/>
        <v>0</v>
      </c>
      <c s="15">
        <f t="shared" si="14"/>
        <v>200</v>
      </c>
      <c s="15">
        <f t="shared" si="15"/>
        <v>0</v>
      </c>
      <c s="15">
        <f t="shared" si="16"/>
        <v>0</v>
      </c>
      <c s="15">
        <f t="shared" si="17"/>
        <v>0</v>
      </c>
      <c s="15">
        <f t="shared" si="10"/>
        <v>240</v>
      </c>
      <c s="15">
        <f t="shared" si="11"/>
        <v>0</v>
      </c>
      <c s="15">
        <f t="shared" si="12"/>
        <v>0</v>
      </c>
      <c s="15">
        <f t="shared" si="13"/>
        <v>0</v>
      </c>
    </row>
    <row r="26" spans="1:132" ht="30.75" customHeight="1">
      <c r="A26" s="15">
        <v>10</v>
      </c>
      <c s="15">
        <f>IFERROR(IF(A$5&gt;=$A26,SMALL('R-6'!$F$8:$F$920,A$6+$A26),0),0)</f>
        <v>0</v>
      </c>
      <c s="15">
        <f>IFERROR(IF(B$5&gt;=$A26,SMALL('R-7'!$G$9:$G$1008,B$6+$A26),0),0)</f>
        <v>0</v>
      </c>
      <c s="15">
        <f>IFERROR(IF(C$5&gt;=$A26,SMALL('R-8'!$F$13:$F$1012,C$6+$A26),0),0)</f>
        <v>0</v>
      </c>
      <c s="15">
        <f>IFERROR(IF(D$5&gt;=$A26,SMALL('R-8क'!$F$10:$F$1009,D$6+$A26),0),0)</f>
        <v>0</v>
      </c>
      <c r="O26" s="20">
        <f t="shared" si="0"/>
        <v>0</v>
      </c>
      <c s="1149">
        <f>IFERROR(IF($O26&gt;=1,VLOOKUP($B26,'R-6'!$G$8:$AL$920,2,0),0),0)</f>
        <v>0</v>
      </c>
      <c s="1150"/>
      <c s="1151"/>
      <c s="1090" t="str">
        <f>IFERROR(IF($O26&gt;=1,VLOOKUP($B26,'R-6'!$G$8:$AL$920,4,0),""),"")</f>
        <v/>
      </c>
      <c s="1091"/>
      <c s="1104"/>
      <c s="1090" t="str">
        <f>IFERROR(IF($O26&gt;=1,VLOOKUP($B26,'R-6'!$G$8:$AL$920,6,0),""),"")</f>
        <v/>
      </c>
      <c s="1152"/>
      <c s="1152"/>
      <c s="1153" t="str">
        <f>IFERROR(IF($O26&gt;=1,VLOOKUP($B26,'R-6'!$G$8:$AL$920,8,0),""),"")</f>
        <v/>
      </c>
      <c s="1154"/>
      <c s="1155" t="str">
        <f>IFERROR(IF($O26&gt;=1,VLOOKUP($B26,'R-6'!$G$8:$AL$920,28,0),""),"")</f>
        <v/>
      </c>
      <c s="1156"/>
      <c s="1157"/>
      <c s="1158"/>
      <c s="1153"/>
      <c s="1159"/>
      <c s="1158"/>
      <c s="1153"/>
      <c s="1159"/>
      <c s="20">
        <f t="shared" si="1"/>
        <v>0</v>
      </c>
      <c s="1160">
        <f>IFERROR(IF($AJ26&gt;=1,VLOOKUP($C26,'R-7'!$H$9:$AD$1008,2,0),0),0)</f>
        <v>0</v>
      </c>
      <c s="1161"/>
      <c s="1162"/>
      <c s="1090" t="str">
        <f>IFERROR(IF($AJ26&gt;=1,VLOOKUP($C26,'R-7'!$H$9:$AD$1008,4,0),""),"")</f>
        <v/>
      </c>
      <c s="1091"/>
      <c s="1104"/>
      <c s="20" t="str">
        <f>IFERROR(IF($AJ26&gt;=1,VLOOKUP($C26,'R-7'!$H$9:$AD$1008,6,0),""),"")</f>
        <v/>
      </c>
      <c s="1158" t="str">
        <f>IFERROR(IF($AJ26&gt;=1,VLOOKUP($C26,'R-7'!$H$9:$AD$1008,7,0),""),"")</f>
        <v/>
      </c>
      <c s="1159"/>
      <c s="1090" t="str">
        <f>IFERROR(IF($AJ26&gt;=1,VLOOKUP($C26,'R-7'!$H$9:$AD$1008,9,0),""),"")</f>
        <v/>
      </c>
      <c s="1091"/>
      <c s="1104"/>
      <c s="1103" t="str">
        <f>IFERROR(IF($AJ26&gt;=1,VLOOKUP($C26,#REF!,14,0),""),"")</f>
        <v/>
      </c>
      <c s="1103"/>
      <c s="1103"/>
      <c s="1103"/>
      <c s="1103"/>
      <c s="1103"/>
      <c s="1103"/>
      <c s="1103"/>
      <c s="20">
        <f t="shared" si="2"/>
        <v>0</v>
      </c>
      <c s="1105">
        <f>IFERROR(IF($BE26&gt;=1,VLOOKUP($D26,'R-8'!$G$13:$AG$1012,2,0),0),0)</f>
        <v>0</v>
      </c>
      <c s="1105"/>
      <c s="1105"/>
      <c s="1090" t="str">
        <f>IFERROR(IF($BE26&gt;=1,VLOOKUP($D26,'R-8'!$G$13:$AG$1012,3,0),""),"")</f>
        <v/>
      </c>
      <c s="1091"/>
      <c s="1091"/>
      <c s="1104"/>
      <c s="1103" t="str">
        <f>IFERROR(IF($BE26&gt;=1,VLOOKUP($D26,'R-8'!$G$13:$AG$1012,5,0),""),"")</f>
        <v/>
      </c>
      <c s="1103"/>
      <c s="1103" t="str">
        <f>IFERROR(IF($BE26&gt;=1,VLOOKUP($D26,'R-8'!$G$13:$AG$1012,6,0),""),"")</f>
        <v/>
      </c>
      <c s="1103"/>
      <c s="1201" t="str">
        <f>IFERROR(IF($BE26&gt;=1,VLOOKUP($D26,'R-8'!$G$13:$AG$1012,"",0),""),"")</f>
        <v/>
      </c>
      <c s="1202"/>
      <c s="1203"/>
      <c s="1103"/>
      <c s="1103"/>
      <c s="1103"/>
      <c s="1103"/>
      <c s="1103"/>
      <c s="1103"/>
      <c s="20">
        <f t="shared" si="3"/>
        <v>0</v>
      </c>
      <c s="1204">
        <f>IFERROR(IF($BZ26&gt;=1,VLOOKUP($E26,'R-8क'!$G$10:$AA$1009,2,0),0),0)</f>
        <v>0</v>
      </c>
      <c s="1204"/>
      <c s="1204"/>
      <c s="1204">
        <f>IFERROR(IF($BZ26&gt;=1,VLOOKUP($E26,'R-8क'!$G$10:$AA$1009,3,0),0),0)</f>
        <v>0</v>
      </c>
      <c s="1204"/>
      <c s="1204"/>
      <c s="1090" t="str">
        <f>IFERROR(IF($BZ26&gt;=1,VLOOKUP($E26,'R-8क'!$G$10:$AA$1009,4,0),""),"")</f>
        <v/>
      </c>
      <c s="1091"/>
      <c s="1091"/>
      <c s="1104"/>
      <c s="26" t="str">
        <f>IFERROR(IF($BZ26&gt;=1,VLOOKUP($E26,'R-8क'!$G$10:$AA$1009,6,0),""),"")</f>
        <v/>
      </c>
      <c s="27" t="str">
        <f>IFERROR(IF($BZ26&gt;=1,VLOOKUP($E26,'R-8क'!$G$10:$AA$1009,7,0),""),"")</f>
        <v/>
      </c>
      <c s="1205" t="str">
        <f>IFERROR(IF($BZ26&gt;=1,VLOOKUP($E26,'R-8क'!$G$10:$AA$1009,8,0),""),"")</f>
        <v/>
      </c>
      <c s="1206"/>
      <c s="1207"/>
      <c s="1107" t="str">
        <f>IFERROR(IF($BZ26&gt;=1,VLOOKUP($E26,'R-8क'!$G$10:$AA$1009,16,0),""),"")</f>
        <v/>
      </c>
      <c s="1107"/>
      <c s="1107"/>
      <c s="1092"/>
      <c s="1092"/>
      <c s="1077">
        <f t="shared" si="4"/>
        <v>0</v>
      </c>
      <c s="1078"/>
      <c s="1079"/>
      <c s="1080">
        <f>IFERROR(IF($CU26&gt;=2000,COUNTIFS('R-6'!$G$8:$G$920,"&gt;=1",'R-6'!$H$8:$H$920,$CU26),0),0)</f>
        <v>0</v>
      </c>
      <c s="1081"/>
      <c s="1082"/>
      <c s="1080">
        <f>IFERROR(IF($CU26&gt;=2000,COUNTIFS('R-7'!$H$9:$H$1008,"&gt;=1",'R-7'!$I$9:$I$1008,$CU26),0),0)</f>
        <v>0</v>
      </c>
      <c s="1081"/>
      <c s="1082"/>
      <c s="1080">
        <f>IFERROR(IF($CU26&gt;=2000,COUNTIFS('R-8'!$G$13:$G$1012,"&gt;=1",'R-8'!$H$13:$H$1012,$CU26),0),0)</f>
        <v>0</v>
      </c>
      <c s="1081"/>
      <c s="1082"/>
      <c s="1080">
        <f>IFERROR(IF($CU26&gt;=2000,COUNTIFS('R-8क'!$G$10:$G$1009,"&gt;=1",'R-8क'!$H$10:$H$1009,$CU26),0),0)</f>
        <v>0</v>
      </c>
      <c s="1081"/>
      <c s="1082"/>
      <c s="1083"/>
      <c s="1084"/>
      <c s="1085"/>
      <c s="1086">
        <f t="shared" si="5"/>
        <v>0</v>
      </c>
      <c s="1087"/>
      <c s="1088"/>
      <c s="32">
        <v>10</v>
      </c>
      <c s="32">
        <f t="shared" si="6"/>
        <v>0</v>
      </c>
      <c s="32">
        <f t="shared" si="9"/>
        <v>0</v>
      </c>
      <c s="32">
        <f t="shared" si="7"/>
        <v>0</v>
      </c>
      <c s="32">
        <f t="shared" si="8"/>
        <v>0</v>
      </c>
      <c s="15">
        <f t="shared" si="14"/>
        <v>200</v>
      </c>
      <c s="15">
        <f t="shared" si="15"/>
        <v>0</v>
      </c>
      <c s="15">
        <f t="shared" si="16"/>
        <v>0</v>
      </c>
      <c s="15">
        <f t="shared" si="17"/>
        <v>0</v>
      </c>
      <c s="15">
        <f t="shared" si="10"/>
        <v>240</v>
      </c>
      <c s="15">
        <f t="shared" si="11"/>
        <v>0</v>
      </c>
      <c s="15">
        <f t="shared" si="12"/>
        <v>0</v>
      </c>
      <c s="15">
        <f t="shared" si="13"/>
        <v>0</v>
      </c>
    </row>
    <row r="27" spans="1:132" ht="30.75" customHeight="1">
      <c r="A27" s="15">
        <v>11</v>
      </c>
      <c s="15">
        <f>IFERROR(IF(A$5&gt;=$A27,SMALL('R-6'!$F$8:$F$920,A$6+$A27),0),0)</f>
        <v>0</v>
      </c>
      <c s="15">
        <f>IFERROR(IF(B$5&gt;=$A27,SMALL('R-7'!$G$9:$G$1008,B$6+$A27),0),0)</f>
        <v>0</v>
      </c>
      <c s="15">
        <f>IFERROR(IF(C$5&gt;=$A27,SMALL('R-8'!$F$13:$F$1012,C$6+$A27),0),0)</f>
        <v>0</v>
      </c>
      <c s="15">
        <f>IFERROR(IF(D$5&gt;=$A27,SMALL('R-8क'!$F$10:$F$1009,D$6+$A27),0),0)</f>
        <v>0</v>
      </c>
      <c r="O27" s="20">
        <f t="shared" si="0"/>
        <v>0</v>
      </c>
      <c s="1149">
        <f>IFERROR(IF($O27&gt;=1,VLOOKUP($B27,'R-6'!$G$8:$AL$920,2,0),0),0)</f>
        <v>0</v>
      </c>
      <c s="1150"/>
      <c s="1151"/>
      <c s="1090" t="str">
        <f>IFERROR(IF($O27&gt;=1,VLOOKUP($B27,'R-6'!$G$8:$AL$920,4,0),""),"")</f>
        <v/>
      </c>
      <c s="1091"/>
      <c s="1104"/>
      <c s="1090" t="str">
        <f>IFERROR(IF($O27&gt;=1,VLOOKUP($B27,'R-6'!$G$8:$AL$920,6,0),""),"")</f>
        <v/>
      </c>
      <c s="1152"/>
      <c s="1152"/>
      <c s="1153" t="str">
        <f>IFERROR(IF($O27&gt;=1,VLOOKUP($B27,'R-6'!$G$8:$AL$920,8,0),""),"")</f>
        <v/>
      </c>
      <c s="1154"/>
      <c s="1155" t="str">
        <f>IFERROR(IF($O27&gt;=1,VLOOKUP($B27,'R-6'!$G$8:$AL$920,28,0),""),"")</f>
        <v/>
      </c>
      <c s="1156"/>
      <c s="1157"/>
      <c s="1158"/>
      <c s="1153"/>
      <c s="1159"/>
      <c s="1158"/>
      <c s="1153"/>
      <c s="1159"/>
      <c s="20">
        <f t="shared" si="1"/>
        <v>0</v>
      </c>
      <c s="1160">
        <f>IFERROR(IF($AJ27&gt;=1,VLOOKUP($C27,'R-7'!$H$9:$AD$1008,2,0),0),0)</f>
        <v>0</v>
      </c>
      <c s="1161"/>
      <c s="1162"/>
      <c s="1090" t="str">
        <f>IFERROR(IF($AJ27&gt;=1,VLOOKUP($C27,'R-7'!$H$9:$AD$1008,4,0),""),"")</f>
        <v/>
      </c>
      <c s="1091"/>
      <c s="1104"/>
      <c s="20" t="str">
        <f>IFERROR(IF($AJ27&gt;=1,VLOOKUP($C27,'R-7'!$H$9:$AD$1008,6,0),""),"")</f>
        <v/>
      </c>
      <c s="1158" t="str">
        <f>IFERROR(IF($AJ27&gt;=1,VLOOKUP($C27,'R-7'!$H$9:$AD$1008,7,0),""),"")</f>
        <v/>
      </c>
      <c s="1159"/>
      <c s="1090" t="str">
        <f>IFERROR(IF($AJ27&gt;=1,VLOOKUP($C27,'R-7'!$H$9:$AD$1008,9,0),""),"")</f>
        <v/>
      </c>
      <c s="1091"/>
      <c s="1104"/>
      <c s="1103" t="str">
        <f>IFERROR(IF($AJ27&gt;=1,VLOOKUP($C27,#REF!,14,0),""),"")</f>
        <v/>
      </c>
      <c s="1103"/>
      <c s="1103"/>
      <c s="1103"/>
      <c s="1103"/>
      <c s="1103"/>
      <c s="1103"/>
      <c s="1103"/>
      <c s="20">
        <f t="shared" si="2"/>
        <v>0</v>
      </c>
      <c s="1105">
        <f>IFERROR(IF($BE27&gt;=1,VLOOKUP($D27,'R-8'!$G$13:$AG$1012,2,0),0),0)</f>
        <v>0</v>
      </c>
      <c s="1105"/>
      <c s="1105"/>
      <c s="1090" t="str">
        <f>IFERROR(IF($BE27&gt;=1,VLOOKUP($D27,'R-8'!$G$13:$AG$1012,3,0),""),"")</f>
        <v/>
      </c>
      <c s="1091"/>
      <c s="1091"/>
      <c s="1104"/>
      <c s="1103" t="str">
        <f>IFERROR(IF($BE27&gt;=1,VLOOKUP($D27,'R-8'!$G$13:$AG$1012,5,0),""),"")</f>
        <v/>
      </c>
      <c s="1103"/>
      <c s="1103" t="str">
        <f>IFERROR(IF($BE27&gt;=1,VLOOKUP($D27,'R-8'!$G$13:$AG$1012,6,0),""),"")</f>
        <v/>
      </c>
      <c s="1103"/>
      <c s="1201" t="str">
        <f>IFERROR(IF($BE27&gt;=1,VLOOKUP($D27,'R-8'!$G$13:$AG$1012,"",0),""),"")</f>
        <v/>
      </c>
      <c s="1202"/>
      <c s="1203"/>
      <c s="1103"/>
      <c s="1103"/>
      <c s="1103"/>
      <c s="1103"/>
      <c s="1103"/>
      <c s="1103"/>
      <c s="20">
        <f t="shared" si="3"/>
        <v>0</v>
      </c>
      <c s="1204">
        <f>IFERROR(IF($BZ27&gt;=1,VLOOKUP($E27,'R-8क'!$G$10:$AA$1009,2,0),0),0)</f>
        <v>0</v>
      </c>
      <c s="1204"/>
      <c s="1204"/>
      <c s="1204">
        <f>IFERROR(IF($BZ27&gt;=1,VLOOKUP($E27,'R-8क'!$G$10:$AA$1009,3,0),0),0)</f>
        <v>0</v>
      </c>
      <c s="1204"/>
      <c s="1204"/>
      <c s="1090" t="str">
        <f>IFERROR(IF($BZ27&gt;=1,VLOOKUP($E27,'R-8क'!$G$10:$AA$1009,4,0),""),"")</f>
        <v/>
      </c>
      <c s="1091"/>
      <c s="1091"/>
      <c s="1104"/>
      <c s="26" t="str">
        <f>IFERROR(IF($BZ27&gt;=1,VLOOKUP($E27,'R-8क'!$G$10:$AA$1009,6,0),""),"")</f>
        <v/>
      </c>
      <c s="27" t="str">
        <f>IFERROR(IF($BZ27&gt;=1,VLOOKUP($E27,'R-8क'!$G$10:$AA$1009,7,0),""),"")</f>
        <v/>
      </c>
      <c s="1205" t="str">
        <f>IFERROR(IF($BZ27&gt;=1,VLOOKUP($E27,'R-8क'!$G$10:$AA$1009,8,0),""),"")</f>
        <v/>
      </c>
      <c s="1206"/>
      <c s="1207"/>
      <c s="1107" t="str">
        <f>IFERROR(IF($BZ27&gt;=1,VLOOKUP($E27,'R-8क'!$G$10:$AA$1009,16,0),""),"")</f>
        <v/>
      </c>
      <c s="1107"/>
      <c s="1107"/>
      <c s="1092"/>
      <c s="1092"/>
      <c s="1077">
        <f t="shared" si="4"/>
        <v>0</v>
      </c>
      <c s="1078"/>
      <c s="1079"/>
      <c s="1080">
        <f>IFERROR(IF($CU27&gt;=2000,COUNTIFS('R-6'!$G$8:$G$920,"&gt;=1",'R-6'!$H$8:$H$920,$CU27),0),0)</f>
        <v>0</v>
      </c>
      <c s="1081"/>
      <c s="1082"/>
      <c s="1080">
        <f>IFERROR(IF($CU27&gt;=2000,COUNTIFS('R-7'!$H$9:$H$1008,"&gt;=1",'R-7'!$I$9:$I$1008,$CU27),0),0)</f>
        <v>0</v>
      </c>
      <c s="1081"/>
      <c s="1082"/>
      <c s="1080">
        <f>IFERROR(IF($CU27&gt;=2000,COUNTIFS('R-8'!$G$13:$G$1012,"&gt;=1",'R-8'!$H$13:$H$1012,$CU27),0),0)</f>
        <v>0</v>
      </c>
      <c s="1081"/>
      <c s="1082"/>
      <c s="1080">
        <f>IFERROR(IF($CU27&gt;=2000,COUNTIFS('R-8क'!$G$10:$G$1009,"&gt;=1",'R-8क'!$H$10:$H$1009,$CU27),0),0)</f>
        <v>0</v>
      </c>
      <c s="1081"/>
      <c s="1082"/>
      <c s="1083"/>
      <c s="1084"/>
      <c s="1085"/>
      <c s="1086">
        <f t="shared" si="5"/>
        <v>0</v>
      </c>
      <c s="1087"/>
      <c s="1088"/>
      <c s="32">
        <v>11</v>
      </c>
      <c s="32">
        <f t="shared" si="6"/>
        <v>0</v>
      </c>
      <c s="32">
        <f t="shared" si="9"/>
        <v>0</v>
      </c>
      <c s="32">
        <f t="shared" si="7"/>
        <v>0</v>
      </c>
      <c s="32">
        <f t="shared" si="8"/>
        <v>0</v>
      </c>
      <c s="15">
        <f t="shared" si="14"/>
        <v>200</v>
      </c>
      <c s="15">
        <f t="shared" si="15"/>
        <v>0</v>
      </c>
      <c s="15">
        <f t="shared" si="16"/>
        <v>0</v>
      </c>
      <c s="15">
        <f t="shared" si="17"/>
        <v>0</v>
      </c>
      <c s="15">
        <f t="shared" si="10"/>
        <v>240</v>
      </c>
      <c s="15">
        <f t="shared" si="11"/>
        <v>0</v>
      </c>
      <c s="15">
        <f t="shared" si="12"/>
        <v>0</v>
      </c>
      <c s="15">
        <f t="shared" si="13"/>
        <v>0</v>
      </c>
    </row>
    <row r="28" spans="1:132" ht="30.75" customHeight="1">
      <c r="A28" s="15">
        <v>12</v>
      </c>
      <c s="15">
        <f>IFERROR(IF(A$5&gt;=$A28,SMALL('R-6'!$F$8:$F$920,A$6+$A28),0),0)</f>
        <v>0</v>
      </c>
      <c s="15">
        <f>IFERROR(IF(B$5&gt;=$A28,SMALL('R-7'!$G$9:$G$1008,B$6+$A28),0),0)</f>
        <v>0</v>
      </c>
      <c s="15">
        <f>IFERROR(IF(C$5&gt;=$A28,SMALL('R-8'!$F$13:$F$1012,C$6+$A28),0),0)</f>
        <v>0</v>
      </c>
      <c s="15">
        <f>IFERROR(IF(D$5&gt;=$A28,SMALL('R-8क'!$F$10:$F$1009,D$6+$A28),0),0)</f>
        <v>0</v>
      </c>
      <c r="O28" s="20">
        <f t="shared" si="0"/>
        <v>0</v>
      </c>
      <c s="1149">
        <f>IFERROR(IF($O28&gt;=1,VLOOKUP($B28,'R-6'!$G$8:$AL$920,2,0),0),0)</f>
        <v>0</v>
      </c>
      <c s="1150"/>
      <c s="1151"/>
      <c s="1090" t="str">
        <f>IFERROR(IF($O28&gt;=1,VLOOKUP($B28,'R-6'!$G$8:$AL$920,4,0),""),"")</f>
        <v/>
      </c>
      <c s="1091"/>
      <c s="1104"/>
      <c s="1090" t="str">
        <f>IFERROR(IF($O28&gt;=1,VLOOKUP($B28,'R-6'!$G$8:$AL$920,6,0),""),"")</f>
        <v/>
      </c>
      <c s="1152"/>
      <c s="1152"/>
      <c s="1153" t="str">
        <f>IFERROR(IF($O28&gt;=1,VLOOKUP($B28,'R-6'!$G$8:$AL$920,8,0),""),"")</f>
        <v/>
      </c>
      <c s="1154"/>
      <c s="1155" t="str">
        <f>IFERROR(IF($O28&gt;=1,VLOOKUP($B28,'R-6'!$G$8:$AL$920,28,0),""),"")</f>
        <v/>
      </c>
      <c s="1156"/>
      <c s="1157"/>
      <c s="1158"/>
      <c s="1153"/>
      <c s="1159"/>
      <c s="1158"/>
      <c s="1153"/>
      <c s="1159"/>
      <c s="20">
        <f t="shared" si="1"/>
        <v>0</v>
      </c>
      <c s="1160">
        <f>IFERROR(IF($AJ28&gt;=1,VLOOKUP($C28,'R-7'!$H$9:$AD$1008,2,0),0),0)</f>
        <v>0</v>
      </c>
      <c s="1161"/>
      <c s="1162"/>
      <c s="1090" t="str">
        <f>IFERROR(IF($AJ28&gt;=1,VLOOKUP($C28,'R-7'!$H$9:$AD$1008,4,0),""),"")</f>
        <v/>
      </c>
      <c s="1091"/>
      <c s="1104"/>
      <c s="20" t="str">
        <f>IFERROR(IF($AJ28&gt;=1,VLOOKUP($C28,'R-7'!$H$9:$AD$1008,6,0),""),"")</f>
        <v/>
      </c>
      <c s="1158" t="str">
        <f>IFERROR(IF($AJ28&gt;=1,VLOOKUP($C28,'R-7'!$H$9:$AD$1008,7,0),""),"")</f>
        <v/>
      </c>
      <c s="1159"/>
      <c s="1090" t="str">
        <f>IFERROR(IF($AJ28&gt;=1,VLOOKUP($C28,'R-7'!$H$9:$AD$1008,9,0),""),"")</f>
        <v/>
      </c>
      <c s="1091"/>
      <c s="1104"/>
      <c s="1103" t="str">
        <f>IFERROR(IF($AJ28&gt;=1,VLOOKUP($C28,#REF!,14,0),""),"")</f>
        <v/>
      </c>
      <c s="1103"/>
      <c s="1103"/>
      <c s="1103"/>
      <c s="1103"/>
      <c s="1103"/>
      <c s="1103"/>
      <c s="1103"/>
      <c s="20">
        <f t="shared" si="2"/>
        <v>0</v>
      </c>
      <c s="1105">
        <f>IFERROR(IF($BE28&gt;=1,VLOOKUP($D28,'R-8'!$G$13:$AG$1012,2,0),0),0)</f>
        <v>0</v>
      </c>
      <c s="1105"/>
      <c s="1105"/>
      <c s="1090" t="str">
        <f>IFERROR(IF($BE28&gt;=1,VLOOKUP($D28,'R-8'!$G$13:$AG$1012,3,0),""),"")</f>
        <v/>
      </c>
      <c s="1091"/>
      <c s="1091"/>
      <c s="1104"/>
      <c s="1103" t="str">
        <f>IFERROR(IF($BE28&gt;=1,VLOOKUP($D28,'R-8'!$G$13:$AG$1012,5,0),""),"")</f>
        <v/>
      </c>
      <c s="1103"/>
      <c s="1103" t="str">
        <f>IFERROR(IF($BE28&gt;=1,VLOOKUP($D28,'R-8'!$G$13:$AG$1012,6,0),""),"")</f>
        <v/>
      </c>
      <c s="1103"/>
      <c s="1201" t="str">
        <f>IFERROR(IF($BE28&gt;=1,VLOOKUP($D28,'R-8'!$G$13:$AG$1012,"",0),""),"")</f>
        <v/>
      </c>
      <c s="1202"/>
      <c s="1203"/>
      <c s="1103"/>
      <c s="1103"/>
      <c s="1103"/>
      <c s="1103"/>
      <c s="1103"/>
      <c s="1103"/>
      <c s="20">
        <f t="shared" si="3"/>
        <v>0</v>
      </c>
      <c s="1204">
        <f>IFERROR(IF($BZ28&gt;=1,VLOOKUP($E28,'R-8क'!$G$10:$AA$1009,2,0),0),0)</f>
        <v>0</v>
      </c>
      <c s="1204"/>
      <c s="1204"/>
      <c s="1204">
        <f>IFERROR(IF($BZ28&gt;=1,VLOOKUP($E28,'R-8क'!$G$10:$AA$1009,3,0),0),0)</f>
        <v>0</v>
      </c>
      <c s="1204"/>
      <c s="1204"/>
      <c s="1090" t="str">
        <f>IFERROR(IF($BZ28&gt;=1,VLOOKUP($E28,'R-8क'!$G$10:$AA$1009,4,0),""),"")</f>
        <v/>
      </c>
      <c s="1091"/>
      <c s="1091"/>
      <c s="1104"/>
      <c s="26" t="str">
        <f>IFERROR(IF($BZ28&gt;=1,VLOOKUP($E28,'R-8क'!$G$10:$AA$1009,6,0),""),"")</f>
        <v/>
      </c>
      <c s="27" t="str">
        <f>IFERROR(IF($BZ28&gt;=1,VLOOKUP($E28,'R-8क'!$G$10:$AA$1009,7,0),""),"")</f>
        <v/>
      </c>
      <c s="1205" t="str">
        <f>IFERROR(IF($BZ28&gt;=1,VLOOKUP($E28,'R-8क'!$G$10:$AA$1009,8,0),""),"")</f>
        <v/>
      </c>
      <c s="1206"/>
      <c s="1207"/>
      <c s="1107" t="str">
        <f>IFERROR(IF($BZ28&gt;=1,VLOOKUP($E28,'R-8क'!$G$10:$AA$1009,16,0),""),"")</f>
        <v/>
      </c>
      <c s="1107"/>
      <c s="1107"/>
      <c s="1092"/>
      <c s="1092"/>
      <c s="1077">
        <f t="shared" si="4"/>
        <v>0</v>
      </c>
      <c s="1078"/>
      <c s="1079"/>
      <c s="1080">
        <f>IFERROR(IF($CU28&gt;=2000,COUNTIFS('R-6'!$G$8:$G$920,"&gt;=1",'R-6'!$H$8:$H$920,$CU28),0),0)</f>
        <v>0</v>
      </c>
      <c s="1081"/>
      <c s="1082"/>
      <c s="1080">
        <f>IFERROR(IF($CU28&gt;=2000,COUNTIFS('R-7'!$H$9:$H$1008,"&gt;=1",'R-7'!$I$9:$I$1008,$CU28),0),0)</f>
        <v>0</v>
      </c>
      <c s="1081"/>
      <c s="1082"/>
      <c s="1080">
        <f>IFERROR(IF($CU28&gt;=2000,COUNTIFS('R-8'!$G$13:$G$1012,"&gt;=1",'R-8'!$H$13:$H$1012,$CU28),0),0)</f>
        <v>0</v>
      </c>
      <c s="1081"/>
      <c s="1082"/>
      <c s="1080">
        <f>IFERROR(IF($CU28&gt;=2000,COUNTIFS('R-8क'!$G$10:$G$1009,"&gt;=1",'R-8क'!$H$10:$H$1009,$CU28),0),0)</f>
        <v>0</v>
      </c>
      <c s="1081"/>
      <c s="1082"/>
      <c s="1083"/>
      <c s="1084"/>
      <c s="1085"/>
      <c s="1086">
        <f t="shared" si="5"/>
        <v>0</v>
      </c>
      <c s="1087"/>
      <c s="1088"/>
      <c s="32">
        <v>12</v>
      </c>
      <c s="32">
        <f t="shared" si="6"/>
        <v>0</v>
      </c>
      <c s="32">
        <f t="shared" si="9"/>
        <v>0</v>
      </c>
      <c s="32">
        <f t="shared" si="7"/>
        <v>0</v>
      </c>
      <c s="32">
        <f t="shared" si="8"/>
        <v>0</v>
      </c>
      <c s="15">
        <f t="shared" si="14"/>
        <v>200</v>
      </c>
      <c s="15">
        <f t="shared" si="15"/>
        <v>0</v>
      </c>
      <c s="15">
        <f t="shared" si="16"/>
        <v>0</v>
      </c>
      <c s="15">
        <f t="shared" si="17"/>
        <v>0</v>
      </c>
      <c s="15">
        <f t="shared" si="10"/>
        <v>240</v>
      </c>
      <c s="15">
        <f t="shared" si="11"/>
        <v>0</v>
      </c>
      <c s="15">
        <f t="shared" si="12"/>
        <v>0</v>
      </c>
      <c s="15">
        <f t="shared" si="13"/>
        <v>0</v>
      </c>
    </row>
    <row r="29" spans="1:132" ht="30.75" customHeight="1">
      <c r="A29" s="15">
        <v>13</v>
      </c>
      <c s="15">
        <f>IFERROR(IF(A$5&gt;=$A29,SMALL('R-6'!$F$8:$F$920,A$6+$A29),0),0)</f>
        <v>0</v>
      </c>
      <c s="15">
        <f>IFERROR(IF(B$5&gt;=$A29,SMALL('R-7'!$G$9:$G$1008,B$6+$A29),0),0)</f>
        <v>0</v>
      </c>
      <c s="15">
        <f>IFERROR(IF(C$5&gt;=$A29,SMALL('R-8'!$F$13:$F$1012,C$6+$A29),0),0)</f>
        <v>0</v>
      </c>
      <c s="15">
        <f>IFERROR(IF(D$5&gt;=$A29,SMALL('R-8क'!$F$10:$F$1009,D$6+$A29),0),0)</f>
        <v>0</v>
      </c>
      <c r="O29" s="20">
        <f t="shared" si="0"/>
        <v>0</v>
      </c>
      <c s="1149">
        <f>IFERROR(IF($O29&gt;=1,VLOOKUP($B29,'R-6'!$G$8:$AL$920,2,0),0),0)</f>
        <v>0</v>
      </c>
      <c s="1150"/>
      <c s="1151"/>
      <c s="1090" t="str">
        <f>IFERROR(IF($O29&gt;=1,VLOOKUP($B29,'R-6'!$G$8:$AL$920,4,0),""),"")</f>
        <v/>
      </c>
      <c s="1091"/>
      <c s="1104"/>
      <c s="1090" t="str">
        <f>IFERROR(IF($O29&gt;=1,VLOOKUP($B29,'R-6'!$G$8:$AL$920,6,0),""),"")</f>
        <v/>
      </c>
      <c s="1152"/>
      <c s="1152"/>
      <c s="1153" t="str">
        <f>IFERROR(IF($O29&gt;=1,VLOOKUP($B29,'R-6'!$G$8:$AL$920,8,0),""),"")</f>
        <v/>
      </c>
      <c s="1154"/>
      <c s="1155" t="str">
        <f>IFERROR(IF($O29&gt;=1,VLOOKUP($B29,'R-6'!$G$8:$AL$920,28,0),""),"")</f>
        <v/>
      </c>
      <c s="1156"/>
      <c s="1157"/>
      <c s="1158"/>
      <c s="1153"/>
      <c s="1159"/>
      <c s="1158"/>
      <c s="1153"/>
      <c s="1159"/>
      <c s="20">
        <f t="shared" si="1"/>
        <v>0</v>
      </c>
      <c s="1160">
        <f>IFERROR(IF($AJ29&gt;=1,VLOOKUP($C29,'R-7'!$H$9:$AD$1008,2,0),0),0)</f>
        <v>0</v>
      </c>
      <c s="1161"/>
      <c s="1162"/>
      <c s="1090" t="str">
        <f>IFERROR(IF($AJ29&gt;=1,VLOOKUP($C29,'R-7'!$H$9:$AD$1008,4,0),""),"")</f>
        <v/>
      </c>
      <c s="1091"/>
      <c s="1104"/>
      <c s="20" t="str">
        <f>IFERROR(IF($AJ29&gt;=1,VLOOKUP($C29,'R-7'!$H$9:$AD$1008,6,0),""),"")</f>
        <v/>
      </c>
      <c s="1158" t="str">
        <f>IFERROR(IF($AJ29&gt;=1,VLOOKUP($C29,'R-7'!$H$9:$AD$1008,7,0),""),"")</f>
        <v/>
      </c>
      <c s="1159"/>
      <c s="1090" t="str">
        <f>IFERROR(IF($AJ29&gt;=1,VLOOKUP($C29,'R-7'!$H$9:$AD$1008,9,0),""),"")</f>
        <v/>
      </c>
      <c s="1091"/>
      <c s="1104"/>
      <c s="1103" t="str">
        <f>IFERROR(IF($AJ29&gt;=1,VLOOKUP($C29,#REF!,14,0),""),"")</f>
        <v/>
      </c>
      <c s="1103"/>
      <c s="1103"/>
      <c s="1103"/>
      <c s="1103"/>
      <c s="1103"/>
      <c s="1103"/>
      <c s="1103"/>
      <c s="20">
        <f t="shared" si="2"/>
        <v>0</v>
      </c>
      <c s="1105">
        <f>IFERROR(IF($BE29&gt;=1,VLOOKUP($D29,'R-8'!$G$13:$AG$1012,2,0),0),0)</f>
        <v>0</v>
      </c>
      <c s="1105"/>
      <c s="1105"/>
      <c s="1090" t="str">
        <f>IFERROR(IF($BE29&gt;=1,VLOOKUP($D29,'R-8'!$G$13:$AG$1012,3,0),""),"")</f>
        <v/>
      </c>
      <c s="1091"/>
      <c s="1091"/>
      <c s="1104"/>
      <c s="1103" t="str">
        <f>IFERROR(IF($BE29&gt;=1,VLOOKUP($D29,'R-8'!$G$13:$AG$1012,5,0),""),"")</f>
        <v/>
      </c>
      <c s="1103"/>
      <c s="1103" t="str">
        <f>IFERROR(IF($BE29&gt;=1,VLOOKUP($D29,'R-8'!$G$13:$AG$1012,6,0),""),"")</f>
        <v/>
      </c>
      <c s="1103"/>
      <c s="1201" t="str">
        <f>IFERROR(IF($BE29&gt;=1,VLOOKUP($D29,'R-8'!$G$13:$AG$1012,"",0),""),"")</f>
        <v/>
      </c>
      <c s="1202"/>
      <c s="1203"/>
      <c s="1103"/>
      <c s="1103"/>
      <c s="1103"/>
      <c s="1103"/>
      <c s="1103"/>
      <c s="1103"/>
      <c s="20">
        <f t="shared" si="3"/>
        <v>0</v>
      </c>
      <c s="1204">
        <f>IFERROR(IF($BZ29&gt;=1,VLOOKUP($E29,'R-8क'!$G$10:$AA$1009,2,0),0),0)</f>
        <v>0</v>
      </c>
      <c s="1204"/>
      <c s="1204"/>
      <c s="1204">
        <f>IFERROR(IF($BZ29&gt;=1,VLOOKUP($E29,'R-8क'!$G$10:$AA$1009,3,0),0),0)</f>
        <v>0</v>
      </c>
      <c s="1204"/>
      <c s="1204"/>
      <c s="1090" t="str">
        <f>IFERROR(IF($BZ29&gt;=1,VLOOKUP($E29,'R-8क'!$G$10:$AA$1009,4,0),""),"")</f>
        <v/>
      </c>
      <c s="1091"/>
      <c s="1091"/>
      <c s="1104"/>
      <c s="26" t="str">
        <f>IFERROR(IF($BZ29&gt;=1,VLOOKUP($E29,'R-8क'!$G$10:$AA$1009,6,0),""),"")</f>
        <v/>
      </c>
      <c s="27" t="str">
        <f>IFERROR(IF($BZ29&gt;=1,VLOOKUP($E29,'R-8क'!$G$10:$AA$1009,7,0),""),"")</f>
        <v/>
      </c>
      <c s="1205" t="str">
        <f>IFERROR(IF($BZ29&gt;=1,VLOOKUP($E29,'R-8क'!$G$10:$AA$1009,8,0),""),"")</f>
        <v/>
      </c>
      <c s="1206"/>
      <c s="1207"/>
      <c s="1107" t="str">
        <f>IFERROR(IF($BZ29&gt;=1,VLOOKUP($E29,'R-8क'!$G$10:$AA$1009,16,0),""),"")</f>
        <v/>
      </c>
      <c s="1107"/>
      <c s="1107"/>
      <c s="1092"/>
      <c s="1092"/>
      <c s="1077">
        <f t="shared" si="4"/>
        <v>0</v>
      </c>
      <c s="1078"/>
      <c s="1079"/>
      <c s="1080">
        <f>IFERROR(IF($CU29&gt;=2000,COUNTIFS('R-6'!$G$8:$G$920,"&gt;=1",'R-6'!$H$8:$H$920,$CU29),0),0)</f>
        <v>0</v>
      </c>
      <c s="1081"/>
      <c s="1082"/>
      <c s="1080">
        <f>IFERROR(IF($CU29&gt;=2000,COUNTIFS('R-7'!$H$9:$H$1008,"&gt;=1",'R-7'!$I$9:$I$1008,$CU29),0),0)</f>
        <v>0</v>
      </c>
      <c s="1081"/>
      <c s="1082"/>
      <c s="1080">
        <f>IFERROR(IF($CU29&gt;=2000,COUNTIFS('R-8'!$G$13:$G$1012,"&gt;=1",'R-8'!$H$13:$H$1012,$CU29),0),0)</f>
        <v>0</v>
      </c>
      <c s="1081"/>
      <c s="1082"/>
      <c s="1080">
        <f>IFERROR(IF($CU29&gt;=2000,COUNTIFS('R-8क'!$G$10:$G$1009,"&gt;=1",'R-8क'!$H$10:$H$1009,$CU29),0),0)</f>
        <v>0</v>
      </c>
      <c s="1081"/>
      <c s="1082"/>
      <c s="1083"/>
      <c s="1084"/>
      <c s="1085"/>
      <c s="1086">
        <f t="shared" si="5"/>
        <v>0</v>
      </c>
      <c s="1087"/>
      <c s="1088"/>
      <c s="32">
        <v>13</v>
      </c>
      <c s="32">
        <f t="shared" si="6"/>
        <v>0</v>
      </c>
      <c s="32">
        <f t="shared" si="9"/>
        <v>0</v>
      </c>
      <c s="32">
        <f t="shared" si="7"/>
        <v>0</v>
      </c>
      <c s="32">
        <f t="shared" si="8"/>
        <v>0</v>
      </c>
      <c s="15">
        <f t="shared" si="14"/>
        <v>200</v>
      </c>
      <c s="15">
        <f t="shared" si="15"/>
        <v>0</v>
      </c>
      <c s="15">
        <f t="shared" si="16"/>
        <v>0</v>
      </c>
      <c s="15">
        <f t="shared" si="17"/>
        <v>0</v>
      </c>
      <c s="15">
        <f t="shared" si="10"/>
        <v>240</v>
      </c>
      <c s="15">
        <f t="shared" si="11"/>
        <v>0</v>
      </c>
      <c s="15">
        <f t="shared" si="12"/>
        <v>0</v>
      </c>
      <c s="15">
        <f t="shared" si="13"/>
        <v>0</v>
      </c>
    </row>
    <row r="30" spans="1:132" ht="30.75" customHeight="1">
      <c r="A30" s="15">
        <v>14</v>
      </c>
      <c s="15">
        <f>IFERROR(IF(A$5&gt;=$A30,SMALL('R-6'!$F$8:$F$920,A$6+$A30),0),0)</f>
        <v>0</v>
      </c>
      <c s="15">
        <f>IFERROR(IF(B$5&gt;=$A30,SMALL('R-7'!$G$9:$G$1008,B$6+$A30),0),0)</f>
        <v>0</v>
      </c>
      <c s="15">
        <f>IFERROR(IF(C$5&gt;=$A30,SMALL('R-8'!$F$13:$F$1012,C$6+$A30),0),0)</f>
        <v>0</v>
      </c>
      <c s="15">
        <f>IFERROR(IF(D$5&gt;=$A30,SMALL('R-8क'!$F$10:$F$1009,D$6+$A30),0),0)</f>
        <v>0</v>
      </c>
      <c r="O30" s="20">
        <f t="shared" si="0"/>
        <v>0</v>
      </c>
      <c s="1149">
        <f>IFERROR(IF($O30&gt;=1,VLOOKUP($B30,'R-6'!$G$8:$AL$920,2,0),0),0)</f>
        <v>0</v>
      </c>
      <c s="1150"/>
      <c s="1151"/>
      <c s="1090" t="str">
        <f>IFERROR(IF($O30&gt;=1,VLOOKUP($B30,'R-6'!$G$8:$AL$920,4,0),""),"")</f>
        <v/>
      </c>
      <c s="1091"/>
      <c s="1104"/>
      <c s="1090" t="str">
        <f>IFERROR(IF($O30&gt;=1,VLOOKUP($B30,'R-6'!$G$8:$AL$920,6,0),""),"")</f>
        <v/>
      </c>
      <c s="1152"/>
      <c s="1152"/>
      <c s="1153" t="str">
        <f>IFERROR(IF($O30&gt;=1,VLOOKUP($B30,'R-6'!$G$8:$AL$920,8,0),""),"")</f>
        <v/>
      </c>
      <c s="1154"/>
      <c s="1155" t="str">
        <f>IFERROR(IF($O30&gt;=1,VLOOKUP($B30,'R-6'!$G$8:$AL$920,28,0),""),"")</f>
        <v/>
      </c>
      <c s="1156"/>
      <c s="1157"/>
      <c s="1158"/>
      <c s="1153"/>
      <c s="1159"/>
      <c s="1158"/>
      <c s="1153"/>
      <c s="1159"/>
      <c s="20">
        <f t="shared" si="1"/>
        <v>0</v>
      </c>
      <c s="1160">
        <f>IFERROR(IF($AJ30&gt;=1,VLOOKUP($C30,'R-7'!$H$9:$AD$1008,2,0),0),0)</f>
        <v>0</v>
      </c>
      <c s="1161"/>
      <c s="1162"/>
      <c s="1090" t="str">
        <f>IFERROR(IF($AJ30&gt;=1,VLOOKUP($C30,'R-7'!$H$9:$AD$1008,4,0),""),"")</f>
        <v/>
      </c>
      <c s="1091"/>
      <c s="1104"/>
      <c s="20" t="str">
        <f>IFERROR(IF($AJ30&gt;=1,VLOOKUP($C30,'R-7'!$H$9:$AD$1008,6,0),""),"")</f>
        <v/>
      </c>
      <c s="1158" t="str">
        <f>IFERROR(IF($AJ30&gt;=1,VLOOKUP($C30,'R-7'!$H$9:$AD$1008,7,0),""),"")</f>
        <v/>
      </c>
      <c s="1159"/>
      <c s="1090" t="str">
        <f>IFERROR(IF($AJ30&gt;=1,VLOOKUP($C30,'R-7'!$H$9:$AD$1008,9,0),""),"")</f>
        <v/>
      </c>
      <c s="1091"/>
      <c s="1104"/>
      <c s="1103" t="str">
        <f>IFERROR(IF($AJ30&gt;=1,VLOOKUP($C30,#REF!,14,0),""),"")</f>
        <v/>
      </c>
      <c s="1103"/>
      <c s="1103"/>
      <c s="1103"/>
      <c s="1103"/>
      <c s="1103"/>
      <c s="1103"/>
      <c s="1103"/>
      <c s="20">
        <f t="shared" si="2"/>
        <v>0</v>
      </c>
      <c s="1105">
        <f>IFERROR(IF($BE30&gt;=1,VLOOKUP($D30,'R-8'!$G$13:$AG$1012,2,0),0),0)</f>
        <v>0</v>
      </c>
      <c s="1105"/>
      <c s="1105"/>
      <c s="1090" t="str">
        <f>IFERROR(IF($BE30&gt;=1,VLOOKUP($D30,'R-8'!$G$13:$AG$1012,3,0),""),"")</f>
        <v/>
      </c>
      <c s="1091"/>
      <c s="1091"/>
      <c s="1104"/>
      <c s="1103" t="str">
        <f>IFERROR(IF($BE30&gt;=1,VLOOKUP($D30,'R-8'!$G$13:$AG$1012,5,0),""),"")</f>
        <v/>
      </c>
      <c s="1103"/>
      <c s="1103" t="str">
        <f>IFERROR(IF($BE30&gt;=1,VLOOKUP($D30,'R-8'!$G$13:$AG$1012,6,0),""),"")</f>
        <v/>
      </c>
      <c s="1103"/>
      <c s="1201" t="str">
        <f>IFERROR(IF($BE30&gt;=1,VLOOKUP($D30,'R-8'!$G$13:$AG$1012,"",0),""),"")</f>
        <v/>
      </c>
      <c s="1202"/>
      <c s="1203"/>
      <c s="1103"/>
      <c s="1103"/>
      <c s="1103"/>
      <c s="1103"/>
      <c s="1103"/>
      <c s="1103"/>
      <c s="20">
        <f t="shared" si="3"/>
        <v>0</v>
      </c>
      <c s="1204">
        <f>IFERROR(IF($BZ30&gt;=1,VLOOKUP($E30,'R-8क'!$G$10:$AA$1009,2,0),0),0)</f>
        <v>0</v>
      </c>
      <c s="1204"/>
      <c s="1204"/>
      <c s="1204">
        <f>IFERROR(IF($BZ30&gt;=1,VLOOKUP($E30,'R-8क'!$G$10:$AA$1009,3,0),0),0)</f>
        <v>0</v>
      </c>
      <c s="1204"/>
      <c s="1204"/>
      <c s="1090" t="str">
        <f>IFERROR(IF($BZ30&gt;=1,VLOOKUP($E30,'R-8क'!$G$10:$AA$1009,4,0),""),"")</f>
        <v/>
      </c>
      <c s="1091"/>
      <c s="1091"/>
      <c s="1104"/>
      <c s="26" t="str">
        <f>IFERROR(IF($BZ30&gt;=1,VLOOKUP($E30,'R-8क'!$G$10:$AA$1009,6,0),""),"")</f>
        <v/>
      </c>
      <c s="27" t="str">
        <f>IFERROR(IF($BZ30&gt;=1,VLOOKUP($E30,'R-8क'!$G$10:$AA$1009,7,0),""),"")</f>
        <v/>
      </c>
      <c s="1205" t="str">
        <f>IFERROR(IF($BZ30&gt;=1,VLOOKUP($E30,'R-8क'!$G$10:$AA$1009,8,0),""),"")</f>
        <v/>
      </c>
      <c s="1206"/>
      <c s="1207"/>
      <c s="1107" t="str">
        <f>IFERROR(IF($BZ30&gt;=1,VLOOKUP($E30,'R-8क'!$G$10:$AA$1009,16,0),""),"")</f>
        <v/>
      </c>
      <c s="1107"/>
      <c s="1107"/>
      <c s="1092"/>
      <c s="1092"/>
      <c s="1077">
        <f t="shared" si="4"/>
        <v>0</v>
      </c>
      <c s="1078"/>
      <c s="1079"/>
      <c s="1080">
        <f>IFERROR(IF($CU30&gt;=2000,COUNTIFS('R-6'!$G$8:$G$920,"&gt;=1",'R-6'!$H$8:$H$920,$CU30),0),0)</f>
        <v>0</v>
      </c>
      <c s="1081"/>
      <c s="1082"/>
      <c s="1080">
        <f>IFERROR(IF($CU30&gt;=2000,COUNTIFS('R-7'!$H$9:$H$1008,"&gt;=1",'R-7'!$I$9:$I$1008,$CU30),0),0)</f>
        <v>0</v>
      </c>
      <c s="1081"/>
      <c s="1082"/>
      <c s="1080">
        <f>IFERROR(IF($CU30&gt;=2000,COUNTIFS('R-8'!$G$13:$G$1012,"&gt;=1",'R-8'!$H$13:$H$1012,$CU30),0),0)</f>
        <v>0</v>
      </c>
      <c s="1081"/>
      <c s="1082"/>
      <c s="1080">
        <f>IFERROR(IF($CU30&gt;=2000,COUNTIFS('R-8क'!$G$10:$G$1009,"&gt;=1",'R-8क'!$H$10:$H$1009,$CU30),0),0)</f>
        <v>0</v>
      </c>
      <c s="1081"/>
      <c s="1082"/>
      <c s="1083"/>
      <c s="1084"/>
      <c s="1085"/>
      <c s="1086">
        <f t="shared" si="5"/>
        <v>0</v>
      </c>
      <c s="1087"/>
      <c s="1088"/>
      <c s="32">
        <v>14</v>
      </c>
      <c s="32">
        <f t="shared" si="6"/>
        <v>0</v>
      </c>
      <c s="32">
        <f t="shared" si="9"/>
        <v>0</v>
      </c>
      <c s="32">
        <f t="shared" si="7"/>
        <v>0</v>
      </c>
      <c s="32">
        <f t="shared" si="8"/>
        <v>0</v>
      </c>
      <c s="15">
        <f t="shared" si="14"/>
        <v>200</v>
      </c>
      <c s="15">
        <f t="shared" si="15"/>
        <v>0</v>
      </c>
      <c s="15">
        <f t="shared" si="16"/>
        <v>0</v>
      </c>
      <c s="15">
        <f t="shared" si="17"/>
        <v>0</v>
      </c>
      <c s="15">
        <f t="shared" si="10"/>
        <v>240</v>
      </c>
      <c s="15">
        <f t="shared" si="11"/>
        <v>0</v>
      </c>
      <c s="15">
        <f t="shared" si="12"/>
        <v>0</v>
      </c>
      <c s="15">
        <f t="shared" si="13"/>
        <v>0</v>
      </c>
    </row>
    <row r="31" spans="1:132" ht="30.75" customHeight="1">
      <c r="A31" s="15">
        <v>15</v>
      </c>
      <c s="15">
        <f>IFERROR(IF(A$5&gt;=$A31,SMALL('R-6'!$F$8:$F$920,A$6+$A31),0),0)</f>
        <v>0</v>
      </c>
      <c s="15">
        <f>IFERROR(IF(B$5&gt;=$A31,SMALL('R-7'!$G$9:$G$1008,B$6+$A31),0),0)</f>
        <v>0</v>
      </c>
      <c s="15">
        <f>IFERROR(IF(C$5&gt;=$A31,SMALL('R-8'!$F$13:$F$1012,C$6+$A31),0),0)</f>
        <v>0</v>
      </c>
      <c s="15">
        <f>IFERROR(IF(D$5&gt;=$A31,SMALL('R-8क'!$F$10:$F$1009,D$6+$A31),0),0)</f>
        <v>0</v>
      </c>
      <c r="O31" s="20">
        <f t="shared" si="0"/>
        <v>0</v>
      </c>
      <c s="1149">
        <f>IFERROR(IF($O31&gt;=1,VLOOKUP($B31,'R-6'!$G$8:$AL$920,2,0),0),0)</f>
        <v>0</v>
      </c>
      <c s="1150"/>
      <c s="1151"/>
      <c s="1090" t="str">
        <f>IFERROR(IF($O31&gt;=1,VLOOKUP($B31,'R-6'!$G$8:$AL$920,4,0),""),"")</f>
        <v/>
      </c>
      <c s="1091"/>
      <c s="1104"/>
      <c s="1090" t="str">
        <f>IFERROR(IF($O31&gt;=1,VLOOKUP($B31,'R-6'!$G$8:$AL$920,6,0),""),"")</f>
        <v/>
      </c>
      <c s="1152"/>
      <c s="1152"/>
      <c s="1153" t="str">
        <f>IFERROR(IF($O31&gt;=1,VLOOKUP($B31,'R-6'!$G$8:$AL$920,8,0),""),"")</f>
        <v/>
      </c>
      <c s="1154"/>
      <c s="1155" t="str">
        <f>IFERROR(IF($O31&gt;=1,VLOOKUP($B31,'R-6'!$G$8:$AL$920,28,0),""),"")</f>
        <v/>
      </c>
      <c s="1156"/>
      <c s="1157"/>
      <c s="1158"/>
      <c s="1153"/>
      <c s="1159"/>
      <c s="1158"/>
      <c s="1153"/>
      <c s="1159"/>
      <c s="20">
        <f t="shared" si="1"/>
        <v>0</v>
      </c>
      <c s="1160">
        <f>IFERROR(IF($AJ31&gt;=1,VLOOKUP($C31,'R-7'!$H$9:$AD$1008,2,0),0),0)</f>
        <v>0</v>
      </c>
      <c s="1161"/>
      <c s="1162"/>
      <c s="1090" t="str">
        <f>IFERROR(IF($AJ31&gt;=1,VLOOKUP($C31,'R-7'!$H$9:$AD$1008,4,0),""),"")</f>
        <v/>
      </c>
      <c s="1091"/>
      <c s="1104"/>
      <c s="20" t="str">
        <f>IFERROR(IF($AJ31&gt;=1,VLOOKUP($C31,'R-7'!$H$9:$AD$1008,6,0),""),"")</f>
        <v/>
      </c>
      <c s="1158" t="str">
        <f>IFERROR(IF($AJ31&gt;=1,VLOOKUP($C31,'R-7'!$H$9:$AD$1008,7,0),""),"")</f>
        <v/>
      </c>
      <c s="1159"/>
      <c s="1090" t="str">
        <f>IFERROR(IF($AJ31&gt;=1,VLOOKUP($C31,'R-7'!$H$9:$AD$1008,9,0),""),"")</f>
        <v/>
      </c>
      <c s="1091"/>
      <c s="1104"/>
      <c s="1103" t="str">
        <f>IFERROR(IF($AJ31&gt;=1,VLOOKUP($C31,#REF!,14,0),""),"")</f>
        <v/>
      </c>
      <c s="1103"/>
      <c s="1103"/>
      <c s="1103"/>
      <c s="1103"/>
      <c s="1103"/>
      <c s="1103"/>
      <c s="1103"/>
      <c s="20">
        <f t="shared" si="2"/>
        <v>0</v>
      </c>
      <c s="1105">
        <f>IFERROR(IF($BE31&gt;=1,VLOOKUP($D31,'R-8'!$G$13:$AG$1012,2,0),0),0)</f>
        <v>0</v>
      </c>
      <c s="1105"/>
      <c s="1105"/>
      <c s="1090" t="str">
        <f>IFERROR(IF($BE31&gt;=1,VLOOKUP($D31,'R-8'!$G$13:$AG$1012,3,0),""),"")</f>
        <v/>
      </c>
      <c s="1091"/>
      <c s="1091"/>
      <c s="1104"/>
      <c s="1103" t="str">
        <f>IFERROR(IF($BE31&gt;=1,VLOOKUP($D31,'R-8'!$G$13:$AG$1012,5,0),""),"")</f>
        <v/>
      </c>
      <c s="1103"/>
      <c s="1103" t="str">
        <f>IFERROR(IF($BE31&gt;=1,VLOOKUP($D31,'R-8'!$G$13:$AG$1012,6,0),""),"")</f>
        <v/>
      </c>
      <c s="1103"/>
      <c s="1201" t="str">
        <f>IFERROR(IF($BE31&gt;=1,VLOOKUP($D31,'R-8'!$G$13:$AG$1012,"",0),""),"")</f>
        <v/>
      </c>
      <c s="1202"/>
      <c s="1203"/>
      <c s="1103"/>
      <c s="1103"/>
      <c s="1103"/>
      <c s="1103"/>
      <c s="1103"/>
      <c s="1103"/>
      <c s="20">
        <f t="shared" si="3"/>
        <v>0</v>
      </c>
      <c s="1204">
        <f>IFERROR(IF($BZ31&gt;=1,VLOOKUP($E31,'R-8क'!$G$10:$AA$1009,2,0),0),0)</f>
        <v>0</v>
      </c>
      <c s="1204"/>
      <c s="1204"/>
      <c s="1204">
        <f>IFERROR(IF($BZ31&gt;=1,VLOOKUP($E31,'R-8क'!$G$10:$AA$1009,3,0),0),0)</f>
        <v>0</v>
      </c>
      <c s="1204"/>
      <c s="1204"/>
      <c s="1090" t="str">
        <f>IFERROR(IF($BZ31&gt;=1,VLOOKUP($E31,'R-8क'!$G$10:$AA$1009,4,0),""),"")</f>
        <v/>
      </c>
      <c s="1091"/>
      <c s="1091"/>
      <c s="1104"/>
      <c s="26" t="str">
        <f>IFERROR(IF($BZ31&gt;=1,VLOOKUP($E31,'R-8क'!$G$10:$AA$1009,6,0),""),"")</f>
        <v/>
      </c>
      <c s="27" t="str">
        <f>IFERROR(IF($BZ31&gt;=1,VLOOKUP($E31,'R-8क'!$G$10:$AA$1009,7,0),""),"")</f>
        <v/>
      </c>
      <c s="1205" t="str">
        <f>IFERROR(IF($BZ31&gt;=1,VLOOKUP($E31,'R-8क'!$G$10:$AA$1009,8,0),""),"")</f>
        <v/>
      </c>
      <c s="1206"/>
      <c s="1207"/>
      <c s="1107" t="str">
        <f>IFERROR(IF($BZ31&gt;=1,VLOOKUP($E31,'R-8क'!$G$10:$AA$1009,16,0),""),"")</f>
        <v/>
      </c>
      <c s="1107"/>
      <c s="1107"/>
      <c s="1092"/>
      <c s="1092"/>
      <c s="1077">
        <f t="shared" si="4"/>
        <v>0</v>
      </c>
      <c s="1078"/>
      <c s="1079"/>
      <c s="1080">
        <f>IFERROR(IF($CU31&gt;=2000,COUNTIFS('R-6'!$G$8:$G$920,"&gt;=1",'R-6'!$H$8:$H$920,$CU31),0),0)</f>
        <v>0</v>
      </c>
      <c s="1081"/>
      <c s="1082"/>
      <c s="1080">
        <f>IFERROR(IF($CU31&gt;=2000,COUNTIFS('R-7'!$H$9:$H$1008,"&gt;=1",'R-7'!$I$9:$I$1008,$CU31),0),0)</f>
        <v>0</v>
      </c>
      <c s="1081"/>
      <c s="1082"/>
      <c s="1080">
        <f>IFERROR(IF($CU31&gt;=2000,COUNTIFS('R-8'!$G$13:$G$1012,"&gt;=1",'R-8'!$H$13:$H$1012,$CU31),0),0)</f>
        <v>0</v>
      </c>
      <c s="1081"/>
      <c s="1082"/>
      <c s="1080">
        <f>IFERROR(IF($CU31&gt;=2000,COUNTIFS('R-8क'!$G$10:$G$1009,"&gt;=1",'R-8क'!$H$10:$H$1009,$CU31),0),0)</f>
        <v>0</v>
      </c>
      <c s="1081"/>
      <c s="1082"/>
      <c s="1083"/>
      <c s="1084"/>
      <c s="1085"/>
      <c s="1086">
        <f t="shared" si="5"/>
        <v>0</v>
      </c>
      <c s="1087"/>
      <c s="1088"/>
      <c s="32">
        <v>15</v>
      </c>
      <c s="32">
        <f t="shared" si="6"/>
        <v>0</v>
      </c>
      <c s="32">
        <f t="shared" si="9"/>
        <v>0</v>
      </c>
      <c s="32">
        <f t="shared" si="7"/>
        <v>0</v>
      </c>
      <c s="32">
        <f t="shared" si="8"/>
        <v>0</v>
      </c>
      <c s="15">
        <f t="shared" si="14"/>
        <v>200</v>
      </c>
      <c s="15">
        <f t="shared" si="15"/>
        <v>0</v>
      </c>
      <c s="15">
        <f t="shared" si="16"/>
        <v>0</v>
      </c>
      <c s="15">
        <f t="shared" si="17"/>
        <v>0</v>
      </c>
      <c s="15">
        <f t="shared" si="10"/>
        <v>240</v>
      </c>
      <c s="15">
        <f t="shared" si="11"/>
        <v>0</v>
      </c>
      <c s="15">
        <f t="shared" si="12"/>
        <v>0</v>
      </c>
      <c s="15">
        <f t="shared" si="13"/>
        <v>0</v>
      </c>
    </row>
    <row r="32" spans="1:132" ht="30.75" customHeight="1">
      <c r="A32" s="15">
        <v>16</v>
      </c>
      <c s="15">
        <f>IFERROR(IF(A$5&gt;=$A32,SMALL('R-6'!$F$8:$F$920,A$6+$A32),0),0)</f>
        <v>0</v>
      </c>
      <c s="15">
        <f>IFERROR(IF(B$5&gt;=$A32,SMALL('R-7'!$G$9:$G$1008,B$6+$A32),0),0)</f>
        <v>0</v>
      </c>
      <c s="15">
        <f>IFERROR(IF(C$5&gt;=$A32,SMALL('R-8'!$F$13:$F$1012,C$6+$A32),0),0)</f>
        <v>0</v>
      </c>
      <c s="15">
        <f>IFERROR(IF(D$5&gt;=$A32,SMALL('R-8क'!$F$10:$F$1009,D$6+$A32),0),0)</f>
        <v>0</v>
      </c>
      <c r="O32" s="20">
        <f t="shared" si="0"/>
        <v>0</v>
      </c>
      <c s="1149">
        <f>IFERROR(IF($O32&gt;=1,VLOOKUP($B32,'R-6'!$G$8:$AL$920,2,0),0),0)</f>
        <v>0</v>
      </c>
      <c s="1150"/>
      <c s="1151"/>
      <c s="1090" t="str">
        <f>IFERROR(IF($O32&gt;=1,VLOOKUP($B32,'R-6'!$G$8:$AL$920,4,0),""),"")</f>
        <v/>
      </c>
      <c s="1091"/>
      <c s="1104"/>
      <c s="1090" t="str">
        <f>IFERROR(IF($O32&gt;=1,VLOOKUP($B32,'R-6'!$G$8:$AL$920,6,0),""),"")</f>
        <v/>
      </c>
      <c s="1152"/>
      <c s="1152"/>
      <c s="1153" t="str">
        <f>IFERROR(IF($O32&gt;=1,VLOOKUP($B32,'R-6'!$G$8:$AL$920,8,0),""),"")</f>
        <v/>
      </c>
      <c s="1154"/>
      <c s="1155" t="str">
        <f>IFERROR(IF($O32&gt;=1,VLOOKUP($B32,'R-6'!$G$8:$AL$920,28,0),""),"")</f>
        <v/>
      </c>
      <c s="1156"/>
      <c s="1157"/>
      <c s="1158"/>
      <c s="1153"/>
      <c s="1159"/>
      <c s="1158"/>
      <c s="1153"/>
      <c s="1159"/>
      <c s="20">
        <f t="shared" si="1"/>
        <v>0</v>
      </c>
      <c s="1160">
        <f>IFERROR(IF($AJ32&gt;=1,VLOOKUP($C32,'R-7'!$H$9:$AD$1008,2,0),0),0)</f>
        <v>0</v>
      </c>
      <c s="1161"/>
      <c s="1162"/>
      <c s="1090" t="str">
        <f>IFERROR(IF($AJ32&gt;=1,VLOOKUP($C32,'R-7'!$H$9:$AD$1008,4,0),""),"")</f>
        <v/>
      </c>
      <c s="1091"/>
      <c s="1104"/>
      <c s="20" t="str">
        <f>IFERROR(IF($AJ32&gt;=1,VLOOKUP($C32,'R-7'!$H$9:$AD$1008,6,0),""),"")</f>
        <v/>
      </c>
      <c s="1158" t="str">
        <f>IFERROR(IF($AJ32&gt;=1,VLOOKUP($C32,'R-7'!$H$9:$AD$1008,7,0),""),"")</f>
        <v/>
      </c>
      <c s="1159"/>
      <c s="1090" t="str">
        <f>IFERROR(IF($AJ32&gt;=1,VLOOKUP($C32,'R-7'!$H$9:$AD$1008,9,0),""),"")</f>
        <v/>
      </c>
      <c s="1091"/>
      <c s="1104"/>
      <c s="1103" t="str">
        <f>IFERROR(IF($AJ32&gt;=1,VLOOKUP($C32,#REF!,14,0),""),"")</f>
        <v/>
      </c>
      <c s="1103"/>
      <c s="1103"/>
      <c s="1103"/>
      <c s="1103"/>
      <c s="1103"/>
      <c s="1103"/>
      <c s="1103"/>
      <c s="20">
        <f t="shared" si="2"/>
        <v>0</v>
      </c>
      <c s="1105">
        <f>IFERROR(IF($BE32&gt;=1,VLOOKUP($D32,'R-8'!$G$13:$AG$1012,2,0),0),0)</f>
        <v>0</v>
      </c>
      <c s="1105"/>
      <c s="1105"/>
      <c s="1090" t="str">
        <f>IFERROR(IF($BE32&gt;=1,VLOOKUP($D32,'R-8'!$G$13:$AG$1012,3,0),""),"")</f>
        <v/>
      </c>
      <c s="1091"/>
      <c s="1091"/>
      <c s="1104"/>
      <c s="1103" t="str">
        <f>IFERROR(IF($BE32&gt;=1,VLOOKUP($D32,'R-8'!$G$13:$AG$1012,5,0),""),"")</f>
        <v/>
      </c>
      <c s="1103"/>
      <c s="1103" t="str">
        <f>IFERROR(IF($BE32&gt;=1,VLOOKUP($D32,'R-8'!$G$13:$AG$1012,6,0),""),"")</f>
        <v/>
      </c>
      <c s="1103"/>
      <c s="1201" t="str">
        <f>IFERROR(IF($BE32&gt;=1,VLOOKUP($D32,'R-8'!$G$13:$AG$1012,"",0),""),"")</f>
        <v/>
      </c>
      <c s="1202"/>
      <c s="1203"/>
      <c s="1103"/>
      <c s="1103"/>
      <c s="1103"/>
      <c s="1103"/>
      <c s="1103"/>
      <c s="1103"/>
      <c s="20">
        <f t="shared" si="3"/>
        <v>0</v>
      </c>
      <c s="1204">
        <f>IFERROR(IF($BZ32&gt;=1,VLOOKUP($E32,'R-8क'!$G$10:$AA$1009,2,0),0),0)</f>
        <v>0</v>
      </c>
      <c s="1204"/>
      <c s="1204"/>
      <c s="1204">
        <f>IFERROR(IF($BZ32&gt;=1,VLOOKUP($E32,'R-8क'!$G$10:$AA$1009,3,0),0),0)</f>
        <v>0</v>
      </c>
      <c s="1204"/>
      <c s="1204"/>
      <c s="1090" t="str">
        <f>IFERROR(IF($BZ32&gt;=1,VLOOKUP($E32,'R-8क'!$G$10:$AA$1009,4,0),""),"")</f>
        <v/>
      </c>
      <c s="1091"/>
      <c s="1091"/>
      <c s="1104"/>
      <c s="26" t="str">
        <f>IFERROR(IF($BZ32&gt;=1,VLOOKUP($E32,'R-8क'!$G$10:$AA$1009,6,0),""),"")</f>
        <v/>
      </c>
      <c s="27" t="str">
        <f>IFERROR(IF($BZ32&gt;=1,VLOOKUP($E32,'R-8क'!$G$10:$AA$1009,7,0),""),"")</f>
        <v/>
      </c>
      <c s="1205" t="str">
        <f>IFERROR(IF($BZ32&gt;=1,VLOOKUP($E32,'R-8क'!$G$10:$AA$1009,8,0),""),"")</f>
        <v/>
      </c>
      <c s="1206"/>
      <c s="1207"/>
      <c s="1107" t="str">
        <f>IFERROR(IF($BZ32&gt;=1,VLOOKUP($E32,'R-8क'!$G$10:$AA$1009,16,0),""),"")</f>
        <v/>
      </c>
      <c s="1107"/>
      <c s="1107"/>
      <c s="1092"/>
      <c s="1092"/>
      <c s="1077">
        <f t="shared" si="4"/>
        <v>0</v>
      </c>
      <c s="1078"/>
      <c s="1079"/>
      <c s="1080">
        <f>IFERROR(IF($CU32&gt;=2000,COUNTIFS('R-6'!$G$8:$G$920,"&gt;=1",'R-6'!$H$8:$H$920,$CU32),0),0)</f>
        <v>0</v>
      </c>
      <c s="1081"/>
      <c s="1082"/>
      <c s="1080">
        <f>IFERROR(IF($CU32&gt;=2000,COUNTIFS('R-7'!$H$9:$H$1008,"&gt;=1",'R-7'!$I$9:$I$1008,$CU32),0),0)</f>
        <v>0</v>
      </c>
      <c s="1081"/>
      <c s="1082"/>
      <c s="1080">
        <f>IFERROR(IF($CU32&gt;=2000,COUNTIFS('R-8'!$G$13:$G$1012,"&gt;=1",'R-8'!$H$13:$H$1012,$CU32),0),0)</f>
        <v>0</v>
      </c>
      <c s="1081"/>
      <c s="1082"/>
      <c s="1080">
        <f>IFERROR(IF($CU32&gt;=2000,COUNTIFS('R-8क'!$G$10:$G$1009,"&gt;=1",'R-8क'!$H$10:$H$1009,$CU32),0),0)</f>
        <v>0</v>
      </c>
      <c s="1081"/>
      <c s="1082"/>
      <c s="1083"/>
      <c s="1084"/>
      <c s="1085"/>
      <c s="1086">
        <f t="shared" si="5"/>
        <v>0</v>
      </c>
      <c s="1087"/>
      <c s="1088"/>
      <c s="32">
        <v>16</v>
      </c>
      <c s="32">
        <f t="shared" si="6"/>
        <v>0</v>
      </c>
      <c s="32">
        <f t="shared" si="9"/>
        <v>0</v>
      </c>
      <c s="32">
        <f t="shared" si="7"/>
        <v>0</v>
      </c>
      <c s="32">
        <f t="shared" si="8"/>
        <v>0</v>
      </c>
      <c s="15">
        <f t="shared" si="14"/>
        <v>200</v>
      </c>
      <c s="15">
        <f t="shared" si="15"/>
        <v>0</v>
      </c>
      <c s="15">
        <f t="shared" si="16"/>
        <v>0</v>
      </c>
      <c s="15">
        <f t="shared" si="17"/>
        <v>0</v>
      </c>
      <c s="15">
        <f t="shared" si="10"/>
        <v>240</v>
      </c>
      <c s="15">
        <f t="shared" si="11"/>
        <v>0</v>
      </c>
      <c s="15">
        <f t="shared" si="12"/>
        <v>0</v>
      </c>
      <c s="15">
        <f t="shared" si="13"/>
        <v>0</v>
      </c>
    </row>
    <row r="33" spans="1:132" ht="30.75" customHeight="1">
      <c r="A33" s="15">
        <v>17</v>
      </c>
      <c s="15">
        <f>IFERROR(IF(A$5&gt;=$A33,SMALL('R-6'!$F$8:$F$920,A$6+$A33),0),0)</f>
        <v>0</v>
      </c>
      <c s="15">
        <f>IFERROR(IF(B$5&gt;=$A33,SMALL('R-7'!$G$9:$G$1008,B$6+$A33),0),0)</f>
        <v>0</v>
      </c>
      <c s="15">
        <f>IFERROR(IF(C$5&gt;=$A33,SMALL('R-8'!$F$13:$F$1012,C$6+$A33),0),0)</f>
        <v>0</v>
      </c>
      <c s="15">
        <f>IFERROR(IF(D$5&gt;=$A33,SMALL('R-8क'!$F$10:$F$1009,D$6+$A33),0),0)</f>
        <v>0</v>
      </c>
      <c r="O33" s="20">
        <f t="shared" si="0"/>
        <v>0</v>
      </c>
      <c s="1149">
        <f>IFERROR(IF($O33&gt;=1,VLOOKUP($B33,'R-6'!$G$8:$AL$920,2,0),0),0)</f>
        <v>0</v>
      </c>
      <c s="1150"/>
      <c s="1151"/>
      <c s="1090" t="str">
        <f>IFERROR(IF($O33&gt;=1,VLOOKUP($B33,'R-6'!$G$8:$AL$920,4,0),""),"")</f>
        <v/>
      </c>
      <c s="1091"/>
      <c s="1104"/>
      <c s="1090" t="str">
        <f>IFERROR(IF($O33&gt;=1,VLOOKUP($B33,'R-6'!$G$8:$AL$920,6,0),""),"")</f>
        <v/>
      </c>
      <c s="1152"/>
      <c s="1152"/>
      <c s="1153" t="str">
        <f>IFERROR(IF($O33&gt;=1,VLOOKUP($B33,'R-6'!$G$8:$AL$920,8,0),""),"")</f>
        <v/>
      </c>
      <c s="1154"/>
      <c s="1155" t="str">
        <f>IFERROR(IF($O33&gt;=1,VLOOKUP($B33,'R-6'!$G$8:$AL$920,28,0),""),"")</f>
        <v/>
      </c>
      <c s="1156"/>
      <c s="1157"/>
      <c s="1158"/>
      <c s="1153"/>
      <c s="1159"/>
      <c s="1158"/>
      <c s="1153"/>
      <c s="1159"/>
      <c s="20">
        <f t="shared" si="1"/>
        <v>0</v>
      </c>
      <c s="1160">
        <f>IFERROR(IF($AJ33&gt;=1,VLOOKUP($C33,'R-7'!$H$9:$AD$1008,2,0),0),0)</f>
        <v>0</v>
      </c>
      <c s="1161"/>
      <c s="1162"/>
      <c s="1090" t="str">
        <f>IFERROR(IF($AJ33&gt;=1,VLOOKUP($C33,'R-7'!$H$9:$AD$1008,4,0),""),"")</f>
        <v/>
      </c>
      <c s="1091"/>
      <c s="1104"/>
      <c s="20" t="str">
        <f>IFERROR(IF($AJ33&gt;=1,VLOOKUP($C33,'R-7'!$H$9:$AD$1008,6,0),""),"")</f>
        <v/>
      </c>
      <c s="1158" t="str">
        <f>IFERROR(IF($AJ33&gt;=1,VLOOKUP($C33,'R-7'!$H$9:$AD$1008,7,0),""),"")</f>
        <v/>
      </c>
      <c s="1159"/>
      <c s="1090" t="str">
        <f>IFERROR(IF($AJ33&gt;=1,VLOOKUP($C33,'R-7'!$H$9:$AD$1008,9,0),""),"")</f>
        <v/>
      </c>
      <c s="1091"/>
      <c s="1104"/>
      <c s="1103" t="str">
        <f>IFERROR(IF($AJ33&gt;=1,VLOOKUP($C33,#REF!,14,0),""),"")</f>
        <v/>
      </c>
      <c s="1103"/>
      <c s="1103"/>
      <c s="1103"/>
      <c s="1103"/>
      <c s="1103"/>
      <c s="1103"/>
      <c s="1103"/>
      <c s="20">
        <f t="shared" si="2"/>
        <v>0</v>
      </c>
      <c s="1105">
        <f>IFERROR(IF($BE33&gt;=1,VLOOKUP($D33,'R-8'!$G$13:$AG$1012,2,0),0),0)</f>
        <v>0</v>
      </c>
      <c s="1105"/>
      <c s="1105"/>
      <c s="1090" t="str">
        <f>IFERROR(IF($BE33&gt;=1,VLOOKUP($D33,'R-8'!$G$13:$AG$1012,3,0),""),"")</f>
        <v/>
      </c>
      <c s="1091"/>
      <c s="1091"/>
      <c s="1104"/>
      <c s="1103" t="str">
        <f>IFERROR(IF($BE33&gt;=1,VLOOKUP($D33,'R-8'!$G$13:$AG$1012,5,0),""),"")</f>
        <v/>
      </c>
      <c s="1103"/>
      <c s="1103" t="str">
        <f>IFERROR(IF($BE33&gt;=1,VLOOKUP($D33,'R-8'!$G$13:$AG$1012,6,0),""),"")</f>
        <v/>
      </c>
      <c s="1103"/>
      <c s="1201" t="str">
        <f>IFERROR(IF($BE33&gt;=1,VLOOKUP($D33,'R-8'!$G$13:$AG$1012,"",0),""),"")</f>
        <v/>
      </c>
      <c s="1202"/>
      <c s="1203"/>
      <c s="1103"/>
      <c s="1103"/>
      <c s="1103"/>
      <c s="1103"/>
      <c s="1103"/>
      <c s="1103"/>
      <c s="20">
        <f t="shared" si="3"/>
        <v>0</v>
      </c>
      <c s="1204">
        <f>IFERROR(IF($BZ33&gt;=1,VLOOKUP($E33,'R-8क'!$G$10:$AA$1009,2,0),0),0)</f>
        <v>0</v>
      </c>
      <c s="1204"/>
      <c s="1204"/>
      <c s="1204">
        <f>IFERROR(IF($BZ33&gt;=1,VLOOKUP($E33,'R-8क'!$G$10:$AA$1009,3,0),0),0)</f>
        <v>0</v>
      </c>
      <c s="1204"/>
      <c s="1204"/>
      <c s="1090" t="str">
        <f>IFERROR(IF($BZ33&gt;=1,VLOOKUP($E33,'R-8क'!$G$10:$AA$1009,4,0),""),"")</f>
        <v/>
      </c>
      <c s="1091"/>
      <c s="1091"/>
      <c s="1104"/>
      <c s="26" t="str">
        <f>IFERROR(IF($BZ33&gt;=1,VLOOKUP($E33,'R-8क'!$G$10:$AA$1009,6,0),""),"")</f>
        <v/>
      </c>
      <c s="27" t="str">
        <f>IFERROR(IF($BZ33&gt;=1,VLOOKUP($E33,'R-8क'!$G$10:$AA$1009,7,0),""),"")</f>
        <v/>
      </c>
      <c s="1205" t="str">
        <f>IFERROR(IF($BZ33&gt;=1,VLOOKUP($E33,'R-8क'!$G$10:$AA$1009,8,0),""),"")</f>
        <v/>
      </c>
      <c s="1206"/>
      <c s="1207"/>
      <c s="1107" t="str">
        <f>IFERROR(IF($BZ33&gt;=1,VLOOKUP($E33,'R-8क'!$G$10:$AA$1009,16,0),""),"")</f>
        <v/>
      </c>
      <c s="1107"/>
      <c s="1107"/>
      <c s="1092"/>
      <c s="1092"/>
      <c s="1077">
        <f t="shared" si="4"/>
        <v>0</v>
      </c>
      <c s="1078"/>
      <c s="1079"/>
      <c s="1080">
        <f>IFERROR(IF($CU33&gt;=2000,COUNTIFS('R-6'!$G$8:$G$920,"&gt;=1",'R-6'!$H$8:$H$920,$CU33),0),0)</f>
        <v>0</v>
      </c>
      <c s="1081"/>
      <c s="1082"/>
      <c s="1080">
        <f>IFERROR(IF($CU33&gt;=2000,COUNTIFS('R-7'!$H$9:$H$1008,"&gt;=1",'R-7'!$I$9:$I$1008,$CU33),0),0)</f>
        <v>0</v>
      </c>
      <c s="1081"/>
      <c s="1082"/>
      <c s="1080">
        <f>IFERROR(IF($CU33&gt;=2000,COUNTIFS('R-8'!$G$13:$G$1012,"&gt;=1",'R-8'!$H$13:$H$1012,$CU33),0),0)</f>
        <v>0</v>
      </c>
      <c s="1081"/>
      <c s="1082"/>
      <c s="1080">
        <f>IFERROR(IF($CU33&gt;=2000,COUNTIFS('R-8क'!$G$10:$G$1009,"&gt;=1",'R-8क'!$H$10:$H$1009,$CU33),0),0)</f>
        <v>0</v>
      </c>
      <c s="1081"/>
      <c s="1082"/>
      <c s="1083"/>
      <c s="1084"/>
      <c s="1085"/>
      <c s="1086">
        <f t="shared" si="5"/>
        <v>0</v>
      </c>
      <c s="1087"/>
      <c s="1088"/>
      <c s="32">
        <v>17</v>
      </c>
      <c s="32">
        <f t="shared" si="6"/>
        <v>0</v>
      </c>
      <c s="32">
        <f t="shared" si="9"/>
        <v>0</v>
      </c>
      <c s="32">
        <f t="shared" si="7"/>
        <v>0</v>
      </c>
      <c s="32">
        <f t="shared" si="8"/>
        <v>0</v>
      </c>
      <c s="15">
        <f t="shared" si="14"/>
        <v>200</v>
      </c>
      <c s="15">
        <f t="shared" si="15"/>
        <v>0</v>
      </c>
      <c s="15">
        <f t="shared" si="16"/>
        <v>0</v>
      </c>
      <c s="15">
        <f t="shared" si="17"/>
        <v>0</v>
      </c>
      <c s="15">
        <f t="shared" si="10"/>
        <v>240</v>
      </c>
      <c s="15">
        <f t="shared" si="11"/>
        <v>0</v>
      </c>
      <c s="15">
        <f t="shared" si="12"/>
        <v>0</v>
      </c>
      <c s="15">
        <f t="shared" si="13"/>
        <v>0</v>
      </c>
    </row>
    <row r="34" spans="1:132" ht="30.75" customHeight="1">
      <c r="A34" s="15">
        <v>18</v>
      </c>
      <c s="15">
        <f>IFERROR(IF(A$5&gt;=$A34,SMALL('R-6'!$F$8:$F$920,A$6+$A34),0),0)</f>
        <v>0</v>
      </c>
      <c s="15">
        <f>IFERROR(IF(B$5&gt;=$A34,SMALL('R-7'!$G$9:$G$1008,B$6+$A34),0),0)</f>
        <v>0</v>
      </c>
      <c s="15">
        <f>IFERROR(IF(C$5&gt;=$A34,SMALL('R-8'!$F$13:$F$1012,C$6+$A34),0),0)</f>
        <v>0</v>
      </c>
      <c s="15">
        <f>IFERROR(IF(D$5&gt;=$A34,SMALL('R-8क'!$F$10:$F$1009,D$6+$A34),0),0)</f>
        <v>0</v>
      </c>
      <c r="O34" s="20">
        <f t="shared" si="0"/>
        <v>0</v>
      </c>
      <c s="1149">
        <f>IFERROR(IF($O34&gt;=1,VLOOKUP($B34,'R-6'!$G$8:$AL$920,2,0),0),0)</f>
        <v>0</v>
      </c>
      <c s="1150"/>
      <c s="1151"/>
      <c s="1090" t="str">
        <f>IFERROR(IF($O34&gt;=1,VLOOKUP($B34,'R-6'!$G$8:$AL$920,4,0),""),"")</f>
        <v/>
      </c>
      <c s="1091"/>
      <c s="1104"/>
      <c s="1090" t="str">
        <f>IFERROR(IF($O34&gt;=1,VLOOKUP($B34,'R-6'!$G$8:$AL$920,6,0),""),"")</f>
        <v/>
      </c>
      <c s="1152"/>
      <c s="1152"/>
      <c s="1153" t="str">
        <f>IFERROR(IF($O34&gt;=1,VLOOKUP($B34,'R-6'!$G$8:$AL$920,8,0),""),"")</f>
        <v/>
      </c>
      <c s="1154"/>
      <c s="1155" t="str">
        <f>IFERROR(IF($O34&gt;=1,VLOOKUP($B34,'R-6'!$G$8:$AL$920,28,0),""),"")</f>
        <v/>
      </c>
      <c s="1156"/>
      <c s="1157"/>
      <c s="1158"/>
      <c s="1153"/>
      <c s="1159"/>
      <c s="1158"/>
      <c s="1153"/>
      <c s="1159"/>
      <c s="20">
        <f t="shared" si="1"/>
        <v>0</v>
      </c>
      <c s="1160">
        <f>IFERROR(IF($AJ34&gt;=1,VLOOKUP($C34,'R-7'!$H$9:$AD$1008,2,0),0),0)</f>
        <v>0</v>
      </c>
      <c s="1161"/>
      <c s="1162"/>
      <c s="1090" t="str">
        <f>IFERROR(IF($AJ34&gt;=1,VLOOKUP($C34,'R-7'!$H$9:$AD$1008,4,0),""),"")</f>
        <v/>
      </c>
      <c s="1091"/>
      <c s="1104"/>
      <c s="20" t="str">
        <f>IFERROR(IF($AJ34&gt;=1,VLOOKUP($C34,'R-7'!$H$9:$AD$1008,6,0),""),"")</f>
        <v/>
      </c>
      <c s="1158" t="str">
        <f>IFERROR(IF($AJ34&gt;=1,VLOOKUP($C34,'R-7'!$H$9:$AD$1008,7,0),""),"")</f>
        <v/>
      </c>
      <c s="1159"/>
      <c s="1090" t="str">
        <f>IFERROR(IF($AJ34&gt;=1,VLOOKUP($C34,'R-7'!$H$9:$AD$1008,9,0),""),"")</f>
        <v/>
      </c>
      <c s="1091"/>
      <c s="1104"/>
      <c s="1103" t="str">
        <f>IFERROR(IF($AJ34&gt;=1,VLOOKUP($C34,#REF!,14,0),""),"")</f>
        <v/>
      </c>
      <c s="1103"/>
      <c s="1103"/>
      <c s="1103"/>
      <c s="1103"/>
      <c s="1103"/>
      <c s="1103"/>
      <c s="1103"/>
      <c s="20">
        <f t="shared" si="2"/>
        <v>0</v>
      </c>
      <c s="1105">
        <f>IFERROR(IF($BE34&gt;=1,VLOOKUP($D34,'R-8'!$G$13:$AG$1012,2,0),0),0)</f>
        <v>0</v>
      </c>
      <c s="1105"/>
      <c s="1105"/>
      <c s="1090" t="str">
        <f>IFERROR(IF($BE34&gt;=1,VLOOKUP($D34,'R-8'!$G$13:$AG$1012,3,0),""),"")</f>
        <v/>
      </c>
      <c s="1091"/>
      <c s="1091"/>
      <c s="1104"/>
      <c s="1103" t="str">
        <f>IFERROR(IF($BE34&gt;=1,VLOOKUP($D34,'R-8'!$G$13:$AG$1012,5,0),""),"")</f>
        <v/>
      </c>
      <c s="1103"/>
      <c s="1103" t="str">
        <f>IFERROR(IF($BE34&gt;=1,VLOOKUP($D34,'R-8'!$G$13:$AG$1012,6,0),""),"")</f>
        <v/>
      </c>
      <c s="1103"/>
      <c s="1201" t="str">
        <f>IFERROR(IF($BE34&gt;=1,VLOOKUP($D34,'R-8'!$G$13:$AG$1012,"",0),""),"")</f>
        <v/>
      </c>
      <c s="1202"/>
      <c s="1203"/>
      <c s="1103"/>
      <c s="1103"/>
      <c s="1103"/>
      <c s="1103"/>
      <c s="1103"/>
      <c s="1103"/>
      <c s="20">
        <f t="shared" si="3"/>
        <v>0</v>
      </c>
      <c s="1204">
        <f>IFERROR(IF($BZ34&gt;=1,VLOOKUP($E34,'R-8क'!$G$10:$AA$1009,2,0),0),0)</f>
        <v>0</v>
      </c>
      <c s="1204"/>
      <c s="1204"/>
      <c s="1204">
        <f>IFERROR(IF($BZ34&gt;=1,VLOOKUP($E34,'R-8क'!$G$10:$AA$1009,3,0),0),0)</f>
        <v>0</v>
      </c>
      <c s="1204"/>
      <c s="1204"/>
      <c s="1090" t="str">
        <f>IFERROR(IF($BZ34&gt;=1,VLOOKUP($E34,'R-8क'!$G$10:$AA$1009,4,0),""),"")</f>
        <v/>
      </c>
      <c s="1091"/>
      <c s="1091"/>
      <c s="1104"/>
      <c s="26" t="str">
        <f>IFERROR(IF($BZ34&gt;=1,VLOOKUP($E34,'R-8क'!$G$10:$AA$1009,6,0),""),"")</f>
        <v/>
      </c>
      <c s="27" t="str">
        <f>IFERROR(IF($BZ34&gt;=1,VLOOKUP($E34,'R-8क'!$G$10:$AA$1009,7,0),""),"")</f>
        <v/>
      </c>
      <c s="1205" t="str">
        <f>IFERROR(IF($BZ34&gt;=1,VLOOKUP($E34,'R-8क'!$G$10:$AA$1009,8,0),""),"")</f>
        <v/>
      </c>
      <c s="1206"/>
      <c s="1207"/>
      <c s="1107" t="str">
        <f>IFERROR(IF($BZ34&gt;=1,VLOOKUP($E34,'R-8क'!$G$10:$AA$1009,16,0),""),"")</f>
        <v/>
      </c>
      <c s="1107"/>
      <c s="1107"/>
      <c s="1092"/>
      <c s="1092"/>
      <c s="1077">
        <f t="shared" si="4"/>
        <v>0</v>
      </c>
      <c s="1078"/>
      <c s="1079"/>
      <c s="1080">
        <f>IFERROR(IF($CU34&gt;=2000,COUNTIFS('R-6'!$G$8:$G$920,"&gt;=1",'R-6'!$H$8:$H$920,$CU34),0),0)</f>
        <v>0</v>
      </c>
      <c s="1081"/>
      <c s="1082"/>
      <c s="1080">
        <f>IFERROR(IF($CU34&gt;=2000,COUNTIFS('R-7'!$H$9:$H$1008,"&gt;=1",'R-7'!$I$9:$I$1008,$CU34),0),0)</f>
        <v>0</v>
      </c>
      <c s="1081"/>
      <c s="1082"/>
      <c s="1080">
        <f>IFERROR(IF($CU34&gt;=2000,COUNTIFS('R-8'!$G$13:$G$1012,"&gt;=1",'R-8'!$H$13:$H$1012,$CU34),0),0)</f>
        <v>0</v>
      </c>
      <c s="1081"/>
      <c s="1082"/>
      <c s="1080">
        <f>IFERROR(IF($CU34&gt;=2000,COUNTIFS('R-8क'!$G$10:$G$1009,"&gt;=1",'R-8क'!$H$10:$H$1009,$CU34),0),0)</f>
        <v>0</v>
      </c>
      <c s="1081"/>
      <c s="1082"/>
      <c s="1083"/>
      <c s="1084"/>
      <c s="1085"/>
      <c s="1086">
        <f t="shared" si="5"/>
        <v>0</v>
      </c>
      <c s="1087"/>
      <c s="1088"/>
      <c s="32">
        <v>18</v>
      </c>
      <c s="32">
        <f t="shared" si="6"/>
        <v>0</v>
      </c>
      <c s="32">
        <f t="shared" si="9"/>
        <v>0</v>
      </c>
      <c s="32">
        <f t="shared" si="7"/>
        <v>0</v>
      </c>
      <c s="32">
        <f t="shared" si="8"/>
        <v>0</v>
      </c>
      <c s="15">
        <f t="shared" si="14"/>
        <v>200</v>
      </c>
      <c s="15">
        <f t="shared" si="15"/>
        <v>0</v>
      </c>
      <c s="15">
        <f t="shared" si="16"/>
        <v>0</v>
      </c>
      <c s="15">
        <f t="shared" si="17"/>
        <v>0</v>
      </c>
      <c s="15">
        <f t="shared" si="10"/>
        <v>240</v>
      </c>
      <c s="15">
        <f t="shared" si="11"/>
        <v>0</v>
      </c>
      <c s="15">
        <f t="shared" si="12"/>
        <v>0</v>
      </c>
      <c s="15">
        <f t="shared" si="13"/>
        <v>0</v>
      </c>
    </row>
    <row r="35" spans="1:132" ht="30.75" customHeight="1">
      <c r="A35" s="15">
        <v>19</v>
      </c>
      <c s="15">
        <f>IFERROR(IF(A$5&gt;=$A35,SMALL('R-6'!$F$8:$F$920,A$6+$A35),0),0)</f>
        <v>0</v>
      </c>
      <c s="15">
        <f>IFERROR(IF(B$5&gt;=$A35,SMALL('R-7'!$G$9:$G$1008,B$6+$A35),0),0)</f>
        <v>0</v>
      </c>
      <c s="15">
        <f>IFERROR(IF(C$5&gt;=$A35,SMALL('R-8'!$F$13:$F$1012,C$6+$A35),0),0)</f>
        <v>0</v>
      </c>
      <c s="15">
        <f>IFERROR(IF(D$5&gt;=$A35,SMALL('R-8क'!$F$10:$F$1009,D$6+$A35),0),0)</f>
        <v>0</v>
      </c>
      <c r="O35" s="20">
        <f t="shared" si="0"/>
        <v>0</v>
      </c>
      <c s="1149">
        <f>IFERROR(IF($O35&gt;=1,VLOOKUP($B35,'R-6'!$G$8:$AL$920,2,0),0),0)</f>
        <v>0</v>
      </c>
      <c s="1150"/>
      <c s="1151"/>
      <c s="1090" t="str">
        <f>IFERROR(IF($O35&gt;=1,VLOOKUP($B35,'R-6'!$G$8:$AL$920,4,0),""),"")</f>
        <v/>
      </c>
      <c s="1091"/>
      <c s="1104"/>
      <c s="1090" t="str">
        <f>IFERROR(IF($O35&gt;=1,VLOOKUP($B35,'R-6'!$G$8:$AL$920,6,0),""),"")</f>
        <v/>
      </c>
      <c s="1152"/>
      <c s="1152"/>
      <c s="1153" t="str">
        <f>IFERROR(IF($O35&gt;=1,VLOOKUP($B35,'R-6'!$G$8:$AL$920,8,0),""),"")</f>
        <v/>
      </c>
      <c s="1154"/>
      <c s="1155" t="str">
        <f>IFERROR(IF($O35&gt;=1,VLOOKUP($B35,'R-6'!$G$8:$AL$920,28,0),""),"")</f>
        <v/>
      </c>
      <c s="1156"/>
      <c s="1157"/>
      <c s="1158"/>
      <c s="1153"/>
      <c s="1159"/>
      <c s="1158"/>
      <c s="1153"/>
      <c s="1159"/>
      <c s="20">
        <f t="shared" si="1"/>
        <v>0</v>
      </c>
      <c s="1160">
        <f>IFERROR(IF($AJ35&gt;=1,VLOOKUP($C35,'R-7'!$H$9:$AD$1008,2,0),0),0)</f>
        <v>0</v>
      </c>
      <c s="1161"/>
      <c s="1162"/>
      <c s="1090" t="str">
        <f>IFERROR(IF($AJ35&gt;=1,VLOOKUP($C35,'R-7'!$H$9:$AD$1008,4,0),""),"")</f>
        <v/>
      </c>
      <c s="1091"/>
      <c s="1104"/>
      <c s="20" t="str">
        <f>IFERROR(IF($AJ35&gt;=1,VLOOKUP($C35,'R-7'!$H$9:$AD$1008,6,0),""),"")</f>
        <v/>
      </c>
      <c s="1158" t="str">
        <f>IFERROR(IF($AJ35&gt;=1,VLOOKUP($C35,'R-7'!$H$9:$AD$1008,7,0),""),"")</f>
        <v/>
      </c>
      <c s="1159"/>
      <c s="1090" t="str">
        <f>IFERROR(IF($AJ35&gt;=1,VLOOKUP($C35,'R-7'!$H$9:$AD$1008,9,0),""),"")</f>
        <v/>
      </c>
      <c s="1091"/>
      <c s="1104"/>
      <c s="1103" t="str">
        <f>IFERROR(IF($AJ35&gt;=1,VLOOKUP($C35,#REF!,14,0),""),"")</f>
        <v/>
      </c>
      <c s="1103"/>
      <c s="1103"/>
      <c s="1103"/>
      <c s="1103"/>
      <c s="1103"/>
      <c s="1103"/>
      <c s="1103"/>
      <c s="20">
        <f t="shared" si="2"/>
        <v>0</v>
      </c>
      <c s="1105">
        <f>IFERROR(IF($BE35&gt;=1,VLOOKUP($D35,'R-8'!$G$13:$AG$1012,2,0),0),0)</f>
        <v>0</v>
      </c>
      <c s="1105"/>
      <c s="1105"/>
      <c s="1090" t="str">
        <f>IFERROR(IF($BE35&gt;=1,VLOOKUP($D35,'R-8'!$G$13:$AG$1012,3,0),""),"")</f>
        <v/>
      </c>
      <c s="1091"/>
      <c s="1091"/>
      <c s="1104"/>
      <c s="1103" t="str">
        <f>IFERROR(IF($BE35&gt;=1,VLOOKUP($D35,'R-8'!$G$13:$AG$1012,5,0),""),"")</f>
        <v/>
      </c>
      <c s="1103"/>
      <c s="1103" t="str">
        <f>IFERROR(IF($BE35&gt;=1,VLOOKUP($D35,'R-8'!$G$13:$AG$1012,6,0),""),"")</f>
        <v/>
      </c>
      <c s="1103"/>
      <c s="1201" t="str">
        <f>IFERROR(IF($BE35&gt;=1,VLOOKUP($D35,'R-8'!$G$13:$AG$1012,"",0),""),"")</f>
        <v/>
      </c>
      <c s="1202"/>
      <c s="1203"/>
      <c s="1103"/>
      <c s="1103"/>
      <c s="1103"/>
      <c s="1103"/>
      <c s="1103"/>
      <c s="1103"/>
      <c s="20">
        <f t="shared" si="3"/>
        <v>0</v>
      </c>
      <c s="1204">
        <f>IFERROR(IF($BZ35&gt;=1,VLOOKUP($E35,'R-8क'!$G$10:$AA$1009,2,0),0),0)</f>
        <v>0</v>
      </c>
      <c s="1204"/>
      <c s="1204"/>
      <c s="1204">
        <f>IFERROR(IF($BZ35&gt;=1,VLOOKUP($E35,'R-8क'!$G$10:$AA$1009,3,0),0),0)</f>
        <v>0</v>
      </c>
      <c s="1204"/>
      <c s="1204"/>
      <c s="1090" t="str">
        <f>IFERROR(IF($BZ35&gt;=1,VLOOKUP($E35,'R-8क'!$G$10:$AA$1009,4,0),""),"")</f>
        <v/>
      </c>
      <c s="1091"/>
      <c s="1091"/>
      <c s="1104"/>
      <c s="26" t="str">
        <f>IFERROR(IF($BZ35&gt;=1,VLOOKUP($E35,'R-8क'!$G$10:$AA$1009,6,0),""),"")</f>
        <v/>
      </c>
      <c s="27" t="str">
        <f>IFERROR(IF($BZ35&gt;=1,VLOOKUP($E35,'R-8क'!$G$10:$AA$1009,7,0),""),"")</f>
        <v/>
      </c>
      <c s="1205" t="str">
        <f>IFERROR(IF($BZ35&gt;=1,VLOOKUP($E35,'R-8क'!$G$10:$AA$1009,8,0),""),"")</f>
        <v/>
      </c>
      <c s="1206"/>
      <c s="1207"/>
      <c s="1107" t="str">
        <f>IFERROR(IF($BZ35&gt;=1,VLOOKUP($E35,'R-8क'!$G$10:$AA$1009,16,0),""),"")</f>
        <v/>
      </c>
      <c s="1107"/>
      <c s="1107"/>
      <c s="1092"/>
      <c s="1092"/>
      <c s="1077">
        <f t="shared" si="4"/>
        <v>0</v>
      </c>
      <c s="1078"/>
      <c s="1079"/>
      <c s="1080">
        <f>IFERROR(IF($CU35&gt;=2000,COUNTIFS('R-6'!$G$8:$G$920,"&gt;=1",'R-6'!$H$8:$H$920,$CU35),0),0)</f>
        <v>0</v>
      </c>
      <c s="1081"/>
      <c s="1082"/>
      <c s="1080">
        <f>IFERROR(IF($CU35&gt;=2000,COUNTIFS('R-7'!$H$9:$H$1008,"&gt;=1",'R-7'!$I$9:$I$1008,$CU35),0),0)</f>
        <v>0</v>
      </c>
      <c s="1081"/>
      <c s="1082"/>
      <c s="1080">
        <f>IFERROR(IF($CU35&gt;=2000,COUNTIFS('R-8'!$G$13:$G$1012,"&gt;=1",'R-8'!$H$13:$H$1012,$CU35),0),0)</f>
        <v>0</v>
      </c>
      <c s="1081"/>
      <c s="1082"/>
      <c s="1080">
        <f>IFERROR(IF($CU35&gt;=2000,COUNTIFS('R-8क'!$G$10:$G$1009,"&gt;=1",'R-8क'!$H$10:$H$1009,$CU35),0),0)</f>
        <v>0</v>
      </c>
      <c s="1081"/>
      <c s="1082"/>
      <c s="1083"/>
      <c s="1084"/>
      <c s="1085"/>
      <c s="1086">
        <f t="shared" si="5"/>
        <v>0</v>
      </c>
      <c s="1087"/>
      <c s="1088"/>
      <c s="32">
        <v>19</v>
      </c>
      <c s="32">
        <f t="shared" si="6"/>
        <v>0</v>
      </c>
      <c s="32">
        <f t="shared" si="9"/>
        <v>0</v>
      </c>
      <c s="32">
        <f t="shared" si="7"/>
        <v>0</v>
      </c>
      <c s="32">
        <f t="shared" si="8"/>
        <v>0</v>
      </c>
      <c s="15">
        <f t="shared" si="14"/>
        <v>200</v>
      </c>
      <c s="15">
        <f t="shared" si="15"/>
        <v>0</v>
      </c>
      <c s="15">
        <f t="shared" si="16"/>
        <v>0</v>
      </c>
      <c s="15">
        <f t="shared" si="17"/>
        <v>0</v>
      </c>
      <c s="15">
        <f t="shared" si="10"/>
        <v>240</v>
      </c>
      <c s="15">
        <f t="shared" si="11"/>
        <v>0</v>
      </c>
      <c s="15">
        <f t="shared" si="12"/>
        <v>0</v>
      </c>
      <c s="15">
        <f t="shared" si="13"/>
        <v>0</v>
      </c>
    </row>
    <row r="36" spans="1:132" ht="30.75" customHeight="1">
      <c r="A36" s="15">
        <v>20</v>
      </c>
      <c s="15">
        <f>IFERROR(IF(A$5&gt;=$A36,SMALL('R-6'!$F$8:$F$920,A$6+$A36),0),0)</f>
        <v>0</v>
      </c>
      <c s="15">
        <f>IFERROR(IF(B$5&gt;=$A36,SMALL('R-7'!$G$9:$G$1008,B$6+$A36),0),0)</f>
        <v>0</v>
      </c>
      <c s="15">
        <f>IFERROR(IF(C$5&gt;=$A36,SMALL('R-8'!$F$13:$F$1012,C$6+$A36),0),0)</f>
        <v>0</v>
      </c>
      <c s="15">
        <f>IFERROR(IF(D$5&gt;=$A36,SMALL('R-8क'!$F$10:$F$1009,D$6+$A36),0),0)</f>
        <v>0</v>
      </c>
      <c r="O36" s="20">
        <f t="shared" si="0"/>
        <v>0</v>
      </c>
      <c s="1149">
        <f>IFERROR(IF($O36&gt;=1,VLOOKUP($B36,'R-6'!$G$8:$AL$920,2,0),0),0)</f>
        <v>0</v>
      </c>
      <c s="1150"/>
      <c s="1151"/>
      <c s="1090" t="str">
        <f>IFERROR(IF($O36&gt;=1,VLOOKUP($B36,'R-6'!$G$8:$AL$920,4,0),""),"")</f>
        <v/>
      </c>
      <c s="1091"/>
      <c s="1104"/>
      <c s="1090" t="str">
        <f>IFERROR(IF($O36&gt;=1,VLOOKUP($B36,'R-6'!$G$8:$AL$920,6,0),""),"")</f>
        <v/>
      </c>
      <c s="1152"/>
      <c s="1152"/>
      <c s="1153" t="str">
        <f>IFERROR(IF($O36&gt;=1,VLOOKUP($B36,'R-6'!$G$8:$AL$920,8,0),""),"")</f>
        <v/>
      </c>
      <c s="1154"/>
      <c s="1155" t="str">
        <f>IFERROR(IF($O36&gt;=1,VLOOKUP($B36,'R-6'!$G$8:$AL$920,28,0),""),"")</f>
        <v/>
      </c>
      <c s="1156"/>
      <c s="1157"/>
      <c s="1158"/>
      <c s="1153"/>
      <c s="1159"/>
      <c s="1158"/>
      <c s="1153"/>
      <c s="1159"/>
      <c s="20">
        <f t="shared" si="1"/>
        <v>0</v>
      </c>
      <c s="1160">
        <f>IFERROR(IF($AJ36&gt;=1,VLOOKUP($C36,'R-7'!$H$9:$AD$1008,2,0),0),0)</f>
        <v>0</v>
      </c>
      <c s="1161"/>
      <c s="1162"/>
      <c s="1090" t="str">
        <f>IFERROR(IF($AJ36&gt;=1,VLOOKUP($C36,'R-7'!$H$9:$AD$1008,4,0),""),"")</f>
        <v/>
      </c>
      <c s="1091"/>
      <c s="1104"/>
      <c s="20" t="str">
        <f>IFERROR(IF($AJ36&gt;=1,VLOOKUP($C36,'R-7'!$H$9:$AD$1008,6,0),""),"")</f>
        <v/>
      </c>
      <c s="1158" t="str">
        <f>IFERROR(IF($AJ36&gt;=1,VLOOKUP($C36,'R-7'!$H$9:$AD$1008,7,0),""),"")</f>
        <v/>
      </c>
      <c s="1159"/>
      <c s="1090" t="str">
        <f>IFERROR(IF($AJ36&gt;=1,VLOOKUP($C36,'R-7'!$H$9:$AD$1008,9,0),""),"")</f>
        <v/>
      </c>
      <c s="1091"/>
      <c s="1104"/>
      <c s="1103" t="str">
        <f>IFERROR(IF($AJ36&gt;=1,VLOOKUP($C36,#REF!,14,0),""),"")</f>
        <v/>
      </c>
      <c s="1103"/>
      <c s="1103"/>
      <c s="1103"/>
      <c s="1103"/>
      <c s="1103"/>
      <c s="1103"/>
      <c s="1103"/>
      <c s="20">
        <f t="shared" si="2"/>
        <v>0</v>
      </c>
      <c s="1105">
        <f>IFERROR(IF($BE36&gt;=1,VLOOKUP($D36,'R-8'!$G$13:$AG$1012,2,0),0),0)</f>
        <v>0</v>
      </c>
      <c s="1105"/>
      <c s="1105"/>
      <c s="1090" t="str">
        <f>IFERROR(IF($BE36&gt;=1,VLOOKUP($D36,'R-8'!$G$13:$AG$1012,3,0),""),"")</f>
        <v/>
      </c>
      <c s="1091"/>
      <c s="1091"/>
      <c s="1104"/>
      <c s="1103" t="str">
        <f>IFERROR(IF($BE36&gt;=1,VLOOKUP($D36,'R-8'!$G$13:$AG$1012,5,0),""),"")</f>
        <v/>
      </c>
      <c s="1103"/>
      <c s="1103" t="str">
        <f>IFERROR(IF($BE36&gt;=1,VLOOKUP($D36,'R-8'!$G$13:$AG$1012,6,0),""),"")</f>
        <v/>
      </c>
      <c s="1103"/>
      <c s="1201" t="str">
        <f>IFERROR(IF($BE36&gt;=1,VLOOKUP($D36,'R-8'!$G$13:$AG$1012,"",0),""),"")</f>
        <v/>
      </c>
      <c s="1202"/>
      <c s="1203"/>
      <c s="1103"/>
      <c s="1103"/>
      <c s="1103"/>
      <c s="1103"/>
      <c s="1103"/>
      <c s="1103"/>
      <c s="20">
        <f t="shared" si="3"/>
        <v>0</v>
      </c>
      <c s="1204">
        <f>IFERROR(IF($BZ36&gt;=1,VLOOKUP($E36,'R-8क'!$G$10:$AA$1009,2,0),0),0)</f>
        <v>0</v>
      </c>
      <c s="1204"/>
      <c s="1204"/>
      <c s="1204">
        <f>IFERROR(IF($BZ36&gt;=1,VLOOKUP($E36,'R-8क'!$G$10:$AA$1009,3,0),0),0)</f>
        <v>0</v>
      </c>
      <c s="1204"/>
      <c s="1204"/>
      <c s="1090" t="str">
        <f>IFERROR(IF($BZ36&gt;=1,VLOOKUP($E36,'R-8क'!$G$10:$AA$1009,4,0),""),"")</f>
        <v/>
      </c>
      <c s="1091"/>
      <c s="1091"/>
      <c s="1104"/>
      <c s="26" t="str">
        <f>IFERROR(IF($BZ36&gt;=1,VLOOKUP($E36,'R-8क'!$G$10:$AA$1009,6,0),""),"")</f>
        <v/>
      </c>
      <c s="27" t="str">
        <f>IFERROR(IF($BZ36&gt;=1,VLOOKUP($E36,'R-8क'!$G$10:$AA$1009,7,0),""),"")</f>
        <v/>
      </c>
      <c s="1205" t="str">
        <f>IFERROR(IF($BZ36&gt;=1,VLOOKUP($E36,'R-8क'!$G$10:$AA$1009,8,0),""),"")</f>
        <v/>
      </c>
      <c s="1206"/>
      <c s="1207"/>
      <c s="1107" t="str">
        <f>IFERROR(IF($BZ36&gt;=1,VLOOKUP($E36,'R-8क'!$G$10:$AA$1009,16,0),""),"")</f>
        <v/>
      </c>
      <c s="1107"/>
      <c s="1107"/>
      <c s="1092"/>
      <c s="1092"/>
      <c s="1077">
        <f t="shared" si="4"/>
        <v>0</v>
      </c>
      <c s="1078"/>
      <c s="1079"/>
      <c s="1080">
        <f>IFERROR(IF($CU36&gt;=2000,COUNTIFS('R-6'!$G$8:$G$920,"&gt;=1",'R-6'!$H$8:$H$920,$CU36),0),0)</f>
        <v>0</v>
      </c>
      <c s="1081"/>
      <c s="1082"/>
      <c s="1080">
        <f>IFERROR(IF($CU36&gt;=2000,COUNTIFS('R-7'!$H$9:$H$1008,"&gt;=1",'R-7'!$I$9:$I$1008,$CU36),0),0)</f>
        <v>0</v>
      </c>
      <c s="1081"/>
      <c s="1082"/>
      <c s="1080">
        <f>IFERROR(IF($CU36&gt;=2000,COUNTIFS('R-8'!$G$13:$G$1012,"&gt;=1",'R-8'!$H$13:$H$1012,$CU36),0),0)</f>
        <v>0</v>
      </c>
      <c s="1081"/>
      <c s="1082"/>
      <c s="1080">
        <f>IFERROR(IF($CU36&gt;=2000,COUNTIFS('R-8क'!$G$10:$G$1009,"&gt;=1",'R-8क'!$H$10:$H$1009,$CU36),0),0)</f>
        <v>0</v>
      </c>
      <c s="1081"/>
      <c s="1082"/>
      <c s="1083"/>
      <c s="1084"/>
      <c s="1085"/>
      <c s="1086">
        <f t="shared" si="5"/>
        <v>0</v>
      </c>
      <c s="1087"/>
      <c s="1088"/>
      <c s="32">
        <v>20</v>
      </c>
      <c s="32">
        <f t="shared" si="6"/>
        <v>0</v>
      </c>
      <c s="32">
        <f t="shared" si="9"/>
        <v>0</v>
      </c>
      <c s="32">
        <f t="shared" si="7"/>
        <v>0</v>
      </c>
      <c s="32">
        <f t="shared" si="8"/>
        <v>0</v>
      </c>
      <c s="15">
        <f t="shared" si="14"/>
        <v>200</v>
      </c>
      <c s="15">
        <f t="shared" si="15"/>
        <v>0</v>
      </c>
      <c s="15">
        <f t="shared" si="16"/>
        <v>0</v>
      </c>
      <c s="15">
        <f t="shared" si="17"/>
        <v>0</v>
      </c>
      <c s="15">
        <f t="shared" si="10"/>
        <v>240</v>
      </c>
      <c s="15">
        <f t="shared" si="11"/>
        <v>0</v>
      </c>
      <c s="15">
        <f t="shared" si="12"/>
        <v>0</v>
      </c>
      <c s="15">
        <f t="shared" si="13"/>
        <v>0</v>
      </c>
    </row>
    <row r="37" spans="15:132" ht="15.95" customHeight="1">
      <c r="O37" s="21"/>
      <c s="22"/>
      <c s="22"/>
      <c s="22"/>
      <c s="21"/>
      <c s="21"/>
      <c s="21"/>
      <c s="21"/>
      <c s="21"/>
      <c s="21"/>
      <c s="21"/>
      <c s="21"/>
      <c s="28"/>
      <c s="28"/>
      <c s="28"/>
      <c s="1100" t="s">
        <v>526</v>
      </c>
      <c s="1100"/>
      <c s="1100"/>
      <c s="1100" t="s">
        <v>527</v>
      </c>
      <c s="1100"/>
      <c s="1100"/>
      <c s="21"/>
      <c s="21"/>
      <c s="21"/>
      <c s="21"/>
      <c s="21"/>
      <c s="21"/>
      <c s="21"/>
      <c s="21"/>
      <c s="21"/>
      <c s="21"/>
      <c s="21"/>
      <c s="21"/>
      <c s="21"/>
      <c s="21"/>
      <c s="21"/>
      <c s="1100" t="s">
        <v>526</v>
      </c>
      <c s="1100"/>
      <c s="1100"/>
      <c s="1100" t="s">
        <v>527</v>
      </c>
      <c s="1100"/>
      <c s="1100"/>
      <c s="21"/>
      <c s="21"/>
      <c s="21"/>
      <c s="21"/>
      <c s="21"/>
      <c s="21"/>
      <c s="21"/>
      <c s="21"/>
      <c s="21"/>
      <c s="21"/>
      <c s="21"/>
      <c s="21"/>
      <c s="21"/>
      <c s="21"/>
      <c s="21"/>
      <c s="1100" t="s">
        <v>526</v>
      </c>
      <c s="1100"/>
      <c s="1100"/>
      <c s="1100" t="s">
        <v>527</v>
      </c>
      <c s="1100"/>
      <c s="1100"/>
      <c s="21"/>
      <c s="21"/>
      <c s="21"/>
      <c s="21"/>
      <c s="21"/>
      <c s="21"/>
      <c s="21"/>
      <c s="21"/>
      <c s="21"/>
      <c s="21"/>
      <c s="21"/>
      <c s="21"/>
      <c s="21"/>
      <c s="21"/>
      <c s="21"/>
      <c s="1100" t="s">
        <v>526</v>
      </c>
      <c s="1100"/>
      <c s="1100"/>
      <c s="1100" t="s">
        <v>527</v>
      </c>
      <c s="1100"/>
      <c s="1100"/>
      <c s="1075" t="s">
        <v>528</v>
      </c>
      <c s="1076"/>
      <c s="1076"/>
      <c s="1074">
        <f>SUM(CX17:CZ36)</f>
        <v>0</v>
      </c>
      <c s="1074"/>
      <c s="1074"/>
      <c s="1074">
        <f>SUM(DA17:DC36)</f>
        <v>0</v>
      </c>
      <c s="1074"/>
      <c s="1074"/>
      <c s="1074">
        <f>SUM(DD17:DF36)</f>
        <v>0</v>
      </c>
      <c s="1074"/>
      <c s="1074"/>
      <c s="1074">
        <f>SUM(DG17:DI36)</f>
        <v>0</v>
      </c>
      <c s="1074"/>
      <c s="1074"/>
      <c s="1074">
        <f>SUM(DJ17:DL36)</f>
        <v>0</v>
      </c>
      <c s="1074"/>
      <c s="1074"/>
      <c s="1074">
        <f>SUM(DM17:DO36)</f>
        <v>0</v>
      </c>
      <c s="1074"/>
      <c s="1074"/>
      <c s="32">
        <v>21</v>
      </c>
      <c s="32">
        <f>P56</f>
        <v>0</v>
      </c>
      <c s="32">
        <f>AK56</f>
        <v>0</v>
      </c>
      <c s="32">
        <f>BF56</f>
        <v>0</v>
      </c>
      <c s="32">
        <f>CA56</f>
        <v>0</v>
      </c>
      <c s="15">
        <f t="shared" si="14"/>
        <v>200</v>
      </c>
      <c s="15">
        <f t="shared" si="15"/>
        <v>0</v>
      </c>
      <c s="15">
        <f t="shared" si="16"/>
        <v>0</v>
      </c>
      <c s="15">
        <f t="shared" si="17"/>
        <v>0</v>
      </c>
      <c s="15">
        <f t="shared" si="10"/>
        <v>240</v>
      </c>
      <c s="15">
        <f t="shared" si="11"/>
        <v>0</v>
      </c>
      <c s="15">
        <f t="shared" si="12"/>
        <v>0</v>
      </c>
      <c s="15">
        <f t="shared" si="13"/>
        <v>0</v>
      </c>
    </row>
    <row r="38" spans="15:132" ht="15.95" customHeight="1">
      <c r="O38" s="21"/>
      <c s="22"/>
      <c s="22"/>
      <c s="22"/>
      <c s="21"/>
      <c s="21"/>
      <c s="21"/>
      <c s="21"/>
      <c s="21"/>
      <c s="21"/>
      <c s="21"/>
      <c s="21"/>
      <c s="28"/>
      <c s="28"/>
      <c s="28"/>
      <c s="1100"/>
      <c s="1100"/>
      <c s="1100"/>
      <c s="1100"/>
      <c s="1100"/>
      <c s="1100"/>
      <c s="21"/>
      <c s="21"/>
      <c s="21"/>
      <c s="21"/>
      <c s="21"/>
      <c s="21"/>
      <c s="21"/>
      <c s="21"/>
      <c s="21"/>
      <c s="21"/>
      <c s="21"/>
      <c s="21"/>
      <c s="21"/>
      <c s="21"/>
      <c s="21"/>
      <c s="1100"/>
      <c s="1100"/>
      <c s="1100"/>
      <c s="1100"/>
      <c s="1100"/>
      <c s="1100"/>
      <c s="21"/>
      <c s="21"/>
      <c s="21"/>
      <c s="21"/>
      <c s="21"/>
      <c s="21"/>
      <c s="21"/>
      <c s="21"/>
      <c s="21"/>
      <c s="21"/>
      <c s="21"/>
      <c s="21"/>
      <c s="21"/>
      <c s="21"/>
      <c s="21"/>
      <c s="1100"/>
      <c s="1100"/>
      <c s="1100"/>
      <c s="1100"/>
      <c s="1100"/>
      <c s="1100"/>
      <c s="21"/>
      <c s="21"/>
      <c s="21"/>
      <c s="21"/>
      <c s="21"/>
      <c s="21"/>
      <c s="21"/>
      <c s="21"/>
      <c s="21"/>
      <c s="21"/>
      <c s="21"/>
      <c s="21"/>
      <c s="21"/>
      <c s="21"/>
      <c s="21"/>
      <c s="1100"/>
      <c s="1100"/>
      <c s="1100"/>
      <c s="1100"/>
      <c s="1100"/>
      <c s="1100"/>
      <c s="1076"/>
      <c s="1076"/>
      <c s="1076"/>
      <c s="1074"/>
      <c s="1074"/>
      <c s="1074"/>
      <c s="1074"/>
      <c s="1074"/>
      <c s="1074"/>
      <c s="1074"/>
      <c s="1074"/>
      <c s="1074"/>
      <c s="1074"/>
      <c s="1074"/>
      <c s="1074"/>
      <c s="1074"/>
      <c s="1074"/>
      <c s="1074"/>
      <c s="1074"/>
      <c s="1074"/>
      <c s="1074"/>
      <c s="32">
        <v>22</v>
      </c>
      <c s="32">
        <f t="shared" si="18" ref="DQ38:DQ56">P57</f>
        <v>0</v>
      </c>
      <c s="32">
        <f t="shared" si="19" ref="DR38:DR56">AK57</f>
        <v>0</v>
      </c>
      <c s="32">
        <f t="shared" si="20" ref="DS38:DS56">BF57</f>
        <v>0</v>
      </c>
      <c s="32">
        <f t="shared" si="21" ref="DT38:DT56">CA57</f>
        <v>0</v>
      </c>
      <c s="15">
        <f t="shared" si="14"/>
        <v>200</v>
      </c>
      <c s="15">
        <f t="shared" si="15"/>
        <v>0</v>
      </c>
      <c s="15">
        <f t="shared" si="16"/>
        <v>0</v>
      </c>
      <c s="15">
        <f t="shared" si="17"/>
        <v>0</v>
      </c>
      <c s="15">
        <f t="shared" si="10"/>
        <v>240</v>
      </c>
      <c s="15">
        <f t="shared" si="11"/>
        <v>0</v>
      </c>
      <c s="15">
        <f t="shared" si="12"/>
        <v>0</v>
      </c>
      <c s="15">
        <f t="shared" si="13"/>
        <v>0</v>
      </c>
    </row>
    <row r="39" spans="15:132" ht="15.95" customHeight="1">
      <c r="O39" s="21"/>
      <c s="22"/>
      <c s="22"/>
      <c s="22"/>
      <c s="21"/>
      <c s="21"/>
      <c s="21"/>
      <c s="21"/>
      <c s="21"/>
      <c s="21"/>
      <c s="21"/>
      <c s="21"/>
      <c s="28"/>
      <c s="28"/>
      <c s="28"/>
      <c s="1100"/>
      <c s="1100"/>
      <c s="1100"/>
      <c s="1100"/>
      <c s="1100"/>
      <c s="1100"/>
      <c s="21"/>
      <c s="21"/>
      <c s="21"/>
      <c s="21"/>
      <c s="21"/>
      <c s="21"/>
      <c s="21"/>
      <c s="21"/>
      <c s="21"/>
      <c s="21"/>
      <c s="21"/>
      <c s="21"/>
      <c s="21"/>
      <c s="21"/>
      <c s="21"/>
      <c s="1100"/>
      <c s="1100"/>
      <c s="1100"/>
      <c s="1100"/>
      <c s="1100"/>
      <c s="1100"/>
      <c s="21"/>
      <c s="21"/>
      <c s="21"/>
      <c s="21"/>
      <c s="21"/>
      <c s="21"/>
      <c s="21"/>
      <c s="21"/>
      <c s="21"/>
      <c s="21"/>
      <c s="21"/>
      <c s="21"/>
      <c s="21"/>
      <c s="21"/>
      <c s="21"/>
      <c s="1100"/>
      <c s="1100"/>
      <c s="1100"/>
      <c s="1100"/>
      <c s="1100"/>
      <c s="1100"/>
      <c s="21"/>
      <c s="21"/>
      <c s="21"/>
      <c s="21"/>
      <c s="21"/>
      <c s="21"/>
      <c s="21"/>
      <c s="21"/>
      <c s="21"/>
      <c s="21"/>
      <c s="21"/>
      <c s="21"/>
      <c s="21"/>
      <c s="21"/>
      <c s="21"/>
      <c s="1100"/>
      <c s="1100"/>
      <c s="1100"/>
      <c s="1100"/>
      <c s="1100"/>
      <c s="1100"/>
      <c s="21"/>
      <c s="21"/>
      <c s="21"/>
      <c s="21"/>
      <c s="21"/>
      <c s="21"/>
      <c s="21"/>
      <c s="21"/>
      <c s="21"/>
      <c s="21"/>
      <c s="21"/>
      <c s="21"/>
      <c s="21"/>
      <c s="21"/>
      <c s="21"/>
      <c s="21"/>
      <c s="21"/>
      <c s="21"/>
      <c s="21"/>
      <c s="21"/>
      <c s="21"/>
      <c s="32">
        <v>23</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40" spans="15:132" ht="15.95" customHeight="1">
      <c r="O40" s="1147" t="str">
        <f>IF(O11&gt;=1,DH41,"")</f>
        <v/>
      </c>
      <c s="1147"/>
      <c s="1147"/>
      <c s="1147"/>
      <c s="1147"/>
      <c s="1147"/>
      <c s="1147"/>
      <c s="1147"/>
      <c s="1147"/>
      <c s="1147"/>
      <c s="1147"/>
      <c s="1147"/>
      <c s="1147"/>
      <c s="1147"/>
      <c s="1148"/>
      <c s="1100"/>
      <c s="1100"/>
      <c s="1100"/>
      <c s="1100"/>
      <c s="1100"/>
      <c s="1100"/>
      <c s="1147" t="str">
        <f>IF(AJ11&gt;=1,O40,"")</f>
        <v/>
      </c>
      <c s="1147"/>
      <c s="1147"/>
      <c s="1147"/>
      <c s="1147"/>
      <c s="1147"/>
      <c s="1147"/>
      <c s="1147"/>
      <c s="1147"/>
      <c s="1147"/>
      <c s="1147"/>
      <c s="1147"/>
      <c s="1147"/>
      <c s="1147"/>
      <c s="1148"/>
      <c s="1100"/>
      <c s="1100"/>
      <c s="1100"/>
      <c s="1100"/>
      <c s="1100"/>
      <c s="1100"/>
      <c s="1147" t="str">
        <f>IF(BE11&gt;=1,AJ40,"")</f>
        <v/>
      </c>
      <c s="1147"/>
      <c s="1147"/>
      <c s="1147"/>
      <c s="1147"/>
      <c s="1147"/>
      <c s="1147"/>
      <c s="1147"/>
      <c s="1147"/>
      <c s="1147"/>
      <c s="1147"/>
      <c s="1147"/>
      <c s="1147"/>
      <c s="1147"/>
      <c s="1148"/>
      <c s="1100"/>
      <c s="1100"/>
      <c s="1100"/>
      <c s="1100"/>
      <c s="1100"/>
      <c s="1100"/>
      <c s="1147" t="str">
        <f>IF(BZ11&gt;=1,BE40,"")</f>
        <v/>
      </c>
      <c s="1147"/>
      <c s="1147"/>
      <c s="1147"/>
      <c s="1147"/>
      <c s="1147"/>
      <c s="1147"/>
      <c s="1147"/>
      <c s="1147"/>
      <c s="1147"/>
      <c s="1147"/>
      <c s="1147"/>
      <c s="1147"/>
      <c s="1147"/>
      <c s="1148"/>
      <c s="1100"/>
      <c s="1100"/>
      <c s="1100"/>
      <c s="1100"/>
      <c s="1100"/>
      <c s="1100"/>
      <c s="21"/>
      <c s="21"/>
      <c s="21"/>
      <c s="21"/>
      <c s="21"/>
      <c s="21"/>
      <c s="21"/>
      <c s="21"/>
      <c s="21"/>
      <c s="21"/>
      <c s="21"/>
      <c s="21"/>
      <c s="21"/>
      <c s="21"/>
      <c s="21"/>
      <c s="21"/>
      <c s="21"/>
      <c s="21"/>
      <c s="21"/>
      <c s="21"/>
      <c s="21"/>
      <c s="32">
        <v>24</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41" spans="15:132" ht="15.95" customHeight="1">
      <c r="O41" s="1147" t="str">
        <f>IF(O11&gt;=1,DH42,"")</f>
        <v/>
      </c>
      <c s="1147"/>
      <c s="1147"/>
      <c s="1147"/>
      <c s="1147"/>
      <c s="1147"/>
      <c s="1147"/>
      <c s="1147"/>
      <c s="1147"/>
      <c s="1147"/>
      <c s="1147"/>
      <c s="1147"/>
      <c s="1147"/>
      <c s="1147"/>
      <c s="1148"/>
      <c s="1100"/>
      <c s="1100"/>
      <c s="1100"/>
      <c s="1100"/>
      <c s="1100"/>
      <c s="1100"/>
      <c s="1147" t="str">
        <f>IF(AJ11&gt;=1,O41,"")</f>
        <v/>
      </c>
      <c s="1147"/>
      <c s="1147"/>
      <c s="1147"/>
      <c s="1147"/>
      <c s="1147"/>
      <c s="1147"/>
      <c s="1147"/>
      <c s="1147"/>
      <c s="1147"/>
      <c s="1147"/>
      <c s="1147"/>
      <c s="1147"/>
      <c s="1147"/>
      <c s="1148"/>
      <c s="1100"/>
      <c s="1100"/>
      <c s="1100"/>
      <c s="1100"/>
      <c s="1100"/>
      <c s="1100"/>
      <c s="1147" t="str">
        <f>IF(BE11&gt;=1,AJ41,"")</f>
        <v/>
      </c>
      <c s="1147"/>
      <c s="1147"/>
      <c s="1147"/>
      <c s="1147"/>
      <c s="1147"/>
      <c s="1147"/>
      <c s="1147"/>
      <c s="1147"/>
      <c s="1147"/>
      <c s="1147"/>
      <c s="1147"/>
      <c s="1147"/>
      <c s="1147"/>
      <c s="1148"/>
      <c s="1100"/>
      <c s="1100"/>
      <c s="1100"/>
      <c s="1100"/>
      <c s="1100"/>
      <c s="1100"/>
      <c s="1147" t="str">
        <f>IF(BZ11&gt;=1,BE41,"")</f>
        <v/>
      </c>
      <c s="1147"/>
      <c s="1147"/>
      <c s="1147"/>
      <c s="1147"/>
      <c s="1147"/>
      <c s="1147"/>
      <c s="1147"/>
      <c s="1147"/>
      <c s="1147"/>
      <c s="1147"/>
      <c s="1147"/>
      <c s="1147"/>
      <c s="1147"/>
      <c s="1148"/>
      <c s="1100"/>
      <c s="1100"/>
      <c s="1100"/>
      <c s="1100"/>
      <c s="1100"/>
      <c s="1100"/>
      <c s="21"/>
      <c s="21"/>
      <c s="21"/>
      <c s="21"/>
      <c s="21"/>
      <c s="21"/>
      <c s="21"/>
      <c s="21"/>
      <c s="21"/>
      <c s="21"/>
      <c s="21"/>
      <c s="21"/>
      <c s="21"/>
      <c s="1178" t="str">
        <f>IFERROR(IF($DV$11&gt;=1,HOME!U12,""),"")</f>
        <v/>
      </c>
      <c s="1178"/>
      <c s="1178"/>
      <c s="1178"/>
      <c s="1178"/>
      <c s="1178"/>
      <c s="1178"/>
      <c s="1178"/>
      <c s="32">
        <v>25</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42" spans="15:132" ht="15.95" customHeight="1">
      <c r="O42" s="1147" t="str">
        <f>IF(O11&gt;=1,DH43,"")</f>
        <v/>
      </c>
      <c s="1147"/>
      <c s="1147"/>
      <c s="1147"/>
      <c s="1147"/>
      <c s="1147"/>
      <c s="1147"/>
      <c s="1147"/>
      <c s="1147"/>
      <c s="1147"/>
      <c s="1147"/>
      <c s="1147"/>
      <c s="1147"/>
      <c s="1147"/>
      <c s="1148"/>
      <c s="1102"/>
      <c s="1102"/>
      <c s="1102"/>
      <c s="1102"/>
      <c s="1102"/>
      <c s="1102"/>
      <c s="1147" t="str">
        <f>IF(AJ11&gt;=1,O42,"")</f>
        <v/>
      </c>
      <c s="1147"/>
      <c s="1147"/>
      <c s="1147"/>
      <c s="1147"/>
      <c s="1147"/>
      <c s="1147"/>
      <c s="1147"/>
      <c s="1147"/>
      <c s="1147"/>
      <c s="1147"/>
      <c s="1147"/>
      <c s="1147"/>
      <c s="1147"/>
      <c s="1148"/>
      <c s="1102"/>
      <c s="1102"/>
      <c s="1102"/>
      <c s="1102"/>
      <c s="1102"/>
      <c s="1102"/>
      <c s="1147" t="str">
        <f>IF(BE11&gt;=1,AJ42,"")</f>
        <v/>
      </c>
      <c s="1147"/>
      <c s="1147"/>
      <c s="1147"/>
      <c s="1147"/>
      <c s="1147"/>
      <c s="1147"/>
      <c s="1147"/>
      <c s="1147"/>
      <c s="1147"/>
      <c s="1147"/>
      <c s="1147"/>
      <c s="1147"/>
      <c s="1147"/>
      <c s="1148"/>
      <c s="1102"/>
      <c s="1102"/>
      <c s="1102"/>
      <c s="1102"/>
      <c s="1102"/>
      <c s="1102"/>
      <c s="1147" t="str">
        <f>IF(BZ11&gt;=1,BE42,"")</f>
        <v/>
      </c>
      <c s="1147"/>
      <c s="1147"/>
      <c s="1147"/>
      <c s="1147"/>
      <c s="1147"/>
      <c s="1147"/>
      <c s="1147"/>
      <c s="1147"/>
      <c s="1147"/>
      <c s="1147"/>
      <c s="1147"/>
      <c s="1147"/>
      <c s="1147"/>
      <c s="1148"/>
      <c s="1102"/>
      <c s="1102"/>
      <c s="1102"/>
      <c s="1102"/>
      <c s="1102"/>
      <c s="1102"/>
      <c s="21"/>
      <c s="21"/>
      <c s="21"/>
      <c s="21"/>
      <c s="21"/>
      <c s="21"/>
      <c s="21"/>
      <c s="21"/>
      <c s="21"/>
      <c s="21"/>
      <c s="21"/>
      <c s="21"/>
      <c s="21"/>
      <c s="1147" t="str">
        <f>IFERROR(IF($DV$11&gt;=1,CONCATENATE("BLO - ",HOME!Q10),""),)</f>
        <v/>
      </c>
      <c s="1147"/>
      <c s="1147"/>
      <c s="1147"/>
      <c s="1147"/>
      <c s="1147"/>
      <c s="1147"/>
      <c s="1147"/>
      <c s="32">
        <v>26</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43" spans="15:132" ht="15.95" customHeight="1">
      <c r="O43" s="23"/>
      <c s="24"/>
      <c s="24"/>
      <c s="24"/>
      <c s="23"/>
      <c s="23"/>
      <c s="23"/>
      <c s="23"/>
      <c s="23"/>
      <c s="23"/>
      <c s="23"/>
      <c s="23"/>
      <c s="24"/>
      <c s="24"/>
      <c s="24"/>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1"/>
      <c s="21"/>
      <c s="21"/>
      <c s="21"/>
      <c s="21"/>
      <c s="21"/>
      <c s="21"/>
      <c s="21"/>
      <c s="21"/>
      <c s="21"/>
      <c s="21"/>
      <c s="21"/>
      <c s="21"/>
      <c s="1147" t="str">
        <f>IFERROR(IF($DV$11&gt;=1,CONCATENATE("Mo.N. - ",HOME!AM14),""),)</f>
        <v/>
      </c>
      <c s="1147"/>
      <c s="1147"/>
      <c s="1147"/>
      <c s="1147"/>
      <c s="1147"/>
      <c s="1147"/>
      <c s="1147"/>
      <c s="32">
        <v>27</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44" spans="6:132" ht="26.25">
      <c r="F44" s="15">
        <f>IF(O50&gt;=1,1,0)</f>
        <v>0</v>
      </c>
      <c s="15">
        <f>IF(AJ50&gt;=1,1,0)</f>
        <v>0</v>
      </c>
      <c s="15">
        <f>IF(BE50&gt;=1,1,0)</f>
        <v>0</v>
      </c>
      <c s="15">
        <f>IF(BZ50&gt;=1,1,0)</f>
        <v>0</v>
      </c>
      <c r="O44" s="1172" t="s">
        <v>474</v>
      </c>
      <c s="1172"/>
      <c s="1172"/>
      <c s="1172"/>
      <c s="1172"/>
      <c s="1172"/>
      <c s="1172"/>
      <c s="1172"/>
      <c s="1172"/>
      <c s="1172"/>
      <c s="1172"/>
      <c s="1172"/>
      <c s="1172"/>
      <c s="1172"/>
      <c s="1172"/>
      <c s="1172"/>
      <c s="1172"/>
      <c s="1172"/>
      <c s="1172"/>
      <c s="1172"/>
      <c s="1172"/>
      <c s="1172" t="s">
        <v>475</v>
      </c>
      <c s="1172"/>
      <c s="1172"/>
      <c s="1172"/>
      <c s="1172"/>
      <c s="1172"/>
      <c s="1172"/>
      <c s="1172"/>
      <c s="1172"/>
      <c s="1172"/>
      <c s="1172"/>
      <c s="1172"/>
      <c s="1172"/>
      <c s="1172"/>
      <c s="1172"/>
      <c s="1172"/>
      <c s="1172"/>
      <c s="1172"/>
      <c s="1172"/>
      <c s="1172"/>
      <c s="1172"/>
      <c s="1172" t="s">
        <v>476</v>
      </c>
      <c s="1172"/>
      <c s="1172"/>
      <c s="1172"/>
      <c s="1172"/>
      <c s="1172"/>
      <c s="1172"/>
      <c s="1172"/>
      <c s="1172"/>
      <c s="1172"/>
      <c s="1172"/>
      <c s="1172"/>
      <c s="1172"/>
      <c s="1172"/>
      <c s="1172"/>
      <c s="1172"/>
      <c s="1172"/>
      <c s="1172"/>
      <c s="1172"/>
      <c s="1172"/>
      <c s="1172"/>
      <c s="1172" t="s">
        <v>477</v>
      </c>
      <c s="1172"/>
      <c s="1172"/>
      <c s="1172"/>
      <c s="1172"/>
      <c s="1172"/>
      <c s="1172"/>
      <c s="1172"/>
      <c s="1172"/>
      <c s="1172"/>
      <c s="1172"/>
      <c s="1172"/>
      <c s="1172"/>
      <c s="1172"/>
      <c s="1172"/>
      <c s="1172"/>
      <c s="1172"/>
      <c s="1172"/>
      <c s="1172"/>
      <c s="1172"/>
      <c s="1172"/>
      <c s="1200" t="s">
        <v>220</v>
      </c>
      <c s="1200"/>
      <c s="1200"/>
      <c s="1200"/>
      <c s="1200"/>
      <c s="1200"/>
      <c s="1200"/>
      <c s="1200"/>
      <c s="1200"/>
      <c s="1200"/>
      <c s="1200"/>
      <c s="1200"/>
      <c s="1200"/>
      <c s="1200"/>
      <c s="1200"/>
      <c s="1092" t="s">
        <v>478</v>
      </c>
      <c s="1092"/>
      <c s="1092"/>
      <c s="1092"/>
      <c s="1092"/>
      <c s="1092"/>
      <c s="32">
        <v>28</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45" spans="6:132" ht="18">
      <c r="F45" s="15">
        <f>F44</f>
        <v>0</v>
      </c>
      <c s="15">
        <f>G44</f>
        <v>0</v>
      </c>
      <c s="15">
        <f t="shared" si="22" ref="H45:I60">H44</f>
        <v>0</v>
      </c>
      <c s="15">
        <f t="shared" si="22"/>
        <v>0</v>
      </c>
      <c r="O45"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64" t="s">
        <v>480</v>
      </c>
      <c s="1164"/>
      <c s="1164"/>
      <c s="1164"/>
      <c s="1164"/>
      <c s="1164"/>
      <c s="1164"/>
      <c s="1164"/>
      <c s="1164"/>
      <c s="1164"/>
      <c s="1164"/>
      <c s="1164"/>
      <c s="1164"/>
      <c s="1164"/>
      <c s="1164"/>
      <c s="1092" t="s">
        <v>481</v>
      </c>
      <c s="1092"/>
      <c s="1092"/>
      <c s="1092"/>
      <c s="1092"/>
      <c s="1092"/>
      <c s="32">
        <v>29</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46" spans="6:132" ht="22.5" customHeight="1">
      <c r="F46" s="15">
        <f t="shared" si="23" ref="F46:G82">F45</f>
        <v>0</v>
      </c>
      <c s="15">
        <f t="shared" si="23"/>
        <v>0</v>
      </c>
      <c s="15">
        <f t="shared" si="22"/>
        <v>0</v>
      </c>
      <c s="15">
        <f t="shared" si="22"/>
        <v>0</v>
      </c>
      <c r="O46" s="975" t="s">
        <v>483</v>
      </c>
      <c s="975"/>
      <c s="975"/>
      <c s="975"/>
      <c s="975"/>
      <c s="975"/>
      <c s="1092" t="s">
        <v>484</v>
      </c>
      <c s="1092"/>
      <c s="1092"/>
      <c s="1092"/>
      <c s="1092"/>
      <c s="1092"/>
      <c s="1092"/>
      <c s="1092"/>
      <c s="1092"/>
      <c s="1140" t="s">
        <v>485</v>
      </c>
      <c s="1140"/>
      <c s="1140"/>
      <c s="1140"/>
      <c s="1140"/>
      <c s="1140"/>
      <c s="975" t="s">
        <v>483</v>
      </c>
      <c s="975"/>
      <c s="975"/>
      <c s="975"/>
      <c s="975"/>
      <c s="975"/>
      <c s="1092" t="s">
        <v>486</v>
      </c>
      <c s="1092"/>
      <c s="1092"/>
      <c s="1092"/>
      <c s="1092"/>
      <c s="1092"/>
      <c s="1092"/>
      <c s="1092"/>
      <c s="1092"/>
      <c s="1174" t="s">
        <v>485</v>
      </c>
      <c s="1174"/>
      <c s="1174"/>
      <c s="1174"/>
      <c s="1174"/>
      <c s="1174"/>
      <c s="975" t="s">
        <v>483</v>
      </c>
      <c s="975"/>
      <c s="975"/>
      <c s="975"/>
      <c s="975"/>
      <c s="975"/>
      <c s="882" t="s">
        <v>487</v>
      </c>
      <c s="882"/>
      <c s="882"/>
      <c s="882"/>
      <c s="882"/>
      <c s="882"/>
      <c s="882"/>
      <c s="882"/>
      <c s="882"/>
      <c s="1174" t="s">
        <v>485</v>
      </c>
      <c s="1174"/>
      <c s="1174"/>
      <c s="1174"/>
      <c s="1174"/>
      <c s="1174"/>
      <c s="975" t="s">
        <v>483</v>
      </c>
      <c s="975"/>
      <c s="975"/>
      <c s="975"/>
      <c s="975"/>
      <c s="975"/>
      <c s="1092" t="s">
        <v>488</v>
      </c>
      <c s="1092"/>
      <c s="1092"/>
      <c s="1092"/>
      <c s="1092"/>
      <c s="1092"/>
      <c s="1092"/>
      <c s="1092"/>
      <c s="1092"/>
      <c s="1174" t="s">
        <v>485</v>
      </c>
      <c s="1174"/>
      <c s="1174"/>
      <c s="1174"/>
      <c s="1174"/>
      <c s="1174"/>
      <c s="1190" t="s">
        <v>489</v>
      </c>
      <c s="1190"/>
      <c s="1190"/>
      <c s="1190"/>
      <c s="1190"/>
      <c s="1190"/>
      <c s="1190"/>
      <c s="1190"/>
      <c s="1190"/>
      <c s="1190"/>
      <c s="1190"/>
      <c s="1190"/>
      <c s="1190"/>
      <c s="1190"/>
      <c s="1190"/>
      <c s="1092"/>
      <c s="1092"/>
      <c s="1092"/>
      <c s="1092"/>
      <c s="1092"/>
      <c s="1092"/>
      <c s="32">
        <v>30</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47" spans="6:132" ht="23.25" customHeight="1">
      <c r="F47" s="15">
        <f t="shared" si="23"/>
        <v>0</v>
      </c>
      <c s="15">
        <f t="shared" si="23"/>
        <v>0</v>
      </c>
      <c s="15">
        <f t="shared" si="22"/>
        <v>0</v>
      </c>
      <c s="15">
        <f t="shared" si="22"/>
        <v>0</v>
      </c>
      <c r="O47" s="975"/>
      <c s="975"/>
      <c s="975"/>
      <c s="975"/>
      <c s="975"/>
      <c s="975"/>
      <c s="1092"/>
      <c s="1092"/>
      <c s="1092"/>
      <c s="1092"/>
      <c s="1092"/>
      <c s="1092"/>
      <c s="1092"/>
      <c s="1092"/>
      <c s="1092"/>
      <c s="1092" t="s">
        <v>529</v>
      </c>
      <c s="1092"/>
      <c s="1092"/>
      <c s="1092"/>
      <c s="1092"/>
      <c s="1092"/>
      <c s="975"/>
      <c s="975"/>
      <c s="975"/>
      <c s="975"/>
      <c s="975"/>
      <c s="975"/>
      <c s="1092"/>
      <c s="1092"/>
      <c s="1092"/>
      <c s="1092"/>
      <c s="1092"/>
      <c s="1092"/>
      <c s="1092"/>
      <c s="1092"/>
      <c s="1092"/>
      <c s="1092" t="str">
        <f>AD47</f>
        <v>(NERPAP) - 2015</v>
      </c>
      <c s="1092"/>
      <c s="1092"/>
      <c s="1092"/>
      <c s="1092"/>
      <c s="1092"/>
      <c s="975"/>
      <c s="975"/>
      <c s="975"/>
      <c s="975"/>
      <c s="975"/>
      <c s="975"/>
      <c s="882"/>
      <c s="882"/>
      <c s="882"/>
      <c s="882"/>
      <c s="882"/>
      <c s="882"/>
      <c s="882"/>
      <c s="882"/>
      <c s="882"/>
      <c s="1092" t="str">
        <f>AY47</f>
        <v>(NERPAP) - 2015</v>
      </c>
      <c s="1092"/>
      <c s="1092"/>
      <c s="1092"/>
      <c s="1092"/>
      <c s="1092"/>
      <c s="975"/>
      <c s="975"/>
      <c s="975"/>
      <c s="975"/>
      <c s="975"/>
      <c s="975"/>
      <c s="1092"/>
      <c s="1092"/>
      <c s="1092"/>
      <c s="1092"/>
      <c s="1092"/>
      <c s="1092"/>
      <c s="1092"/>
      <c s="1092"/>
      <c s="1092"/>
      <c s="1092" t="str">
        <f>BT47</f>
        <v>(NERPAP) - 2015</v>
      </c>
      <c s="1092"/>
      <c s="1092"/>
      <c s="1092"/>
      <c s="1092"/>
      <c s="1092"/>
      <c s="1191" t="str">
        <f>CU8</f>
        <v>मतदाता सूचि कार्यक्रम 2023 पूरक  (1 JAN 2024 से 31 MAR 2024)</v>
      </c>
      <c s="1192"/>
      <c s="1192"/>
      <c s="1192"/>
      <c s="1192"/>
      <c s="1192"/>
      <c s="1192"/>
      <c s="1192"/>
      <c s="1192"/>
      <c s="1192"/>
      <c s="1192"/>
      <c s="1192"/>
      <c s="1192"/>
      <c s="1192"/>
      <c s="1192"/>
      <c s="1192"/>
      <c s="1192"/>
      <c s="1192"/>
      <c s="1192"/>
      <c s="1192"/>
      <c s="1193"/>
      <c s="32">
        <v>31</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48" spans="6:132" ht="28.5" customHeight="1">
      <c r="F48" s="15">
        <f t="shared" si="23"/>
        <v>0</v>
      </c>
      <c s="15">
        <f t="shared" si="23"/>
        <v>0</v>
      </c>
      <c s="15">
        <f t="shared" si="22"/>
        <v>0</v>
      </c>
      <c s="15">
        <f t="shared" si="22"/>
        <v>0</v>
      </c>
      <c r="O48" s="890" t="str">
        <f>O9</f>
        <v>रा.प्रा.वि. (कन्या)कोलिया दायाँ भाग (भाग संख्या-72)</v>
      </c>
      <c s="1169"/>
      <c s="1169"/>
      <c s="1169"/>
      <c s="1169"/>
      <c s="1169"/>
      <c s="1169"/>
      <c s="1169"/>
      <c s="1169"/>
      <c s="1169"/>
      <c s="1169"/>
      <c s="891"/>
      <c s="1170" t="s">
        <v>490</v>
      </c>
      <c s="1171"/>
      <c s="1171"/>
      <c s="1171"/>
      <c s="1169" t="str">
        <f>AE9</f>
        <v>डीडवाना  (107)</v>
      </c>
      <c s="1169"/>
      <c s="1169"/>
      <c s="1169"/>
      <c s="891"/>
      <c s="890" t="str">
        <f>O48</f>
        <v>रा.प्रा.वि. (कन्या)कोलिया दायाँ भाग (भाग संख्या-72)</v>
      </c>
      <c s="1169"/>
      <c s="1169"/>
      <c s="1169"/>
      <c s="1169"/>
      <c s="1169"/>
      <c s="1169"/>
      <c s="1169"/>
      <c s="1169"/>
      <c s="1169"/>
      <c s="1169"/>
      <c s="891"/>
      <c s="1170" t="s">
        <v>490</v>
      </c>
      <c s="1171"/>
      <c s="1171"/>
      <c s="1171"/>
      <c s="1169" t="str">
        <f>AE48</f>
        <v>डीडवाना  (107)</v>
      </c>
      <c s="1169"/>
      <c s="1169"/>
      <c s="1169"/>
      <c s="891"/>
      <c s="890" t="str">
        <f>AJ48</f>
        <v>रा.प्रा.वि. (कन्या)कोलिया दायाँ भाग (भाग संख्या-72)</v>
      </c>
      <c s="1169"/>
      <c s="1169"/>
      <c s="1169"/>
      <c s="1169"/>
      <c s="1169"/>
      <c s="1169"/>
      <c s="1169"/>
      <c s="1169"/>
      <c s="1169"/>
      <c s="1169"/>
      <c s="891"/>
      <c s="1170" t="s">
        <v>490</v>
      </c>
      <c s="1171"/>
      <c s="1171"/>
      <c s="1171"/>
      <c s="1169" t="str">
        <f>AZ48</f>
        <v>डीडवाना  (107)</v>
      </c>
      <c s="1169"/>
      <c s="1169"/>
      <c s="1169"/>
      <c s="891"/>
      <c s="890" t="str">
        <f>BE48</f>
        <v>रा.प्रा.वि. (कन्या)कोलिया दायाँ भाग (भाग संख्या-72)</v>
      </c>
      <c s="1169"/>
      <c s="1169"/>
      <c s="1169"/>
      <c s="1169"/>
      <c s="1169"/>
      <c s="1169"/>
      <c s="1169"/>
      <c s="1169"/>
      <c s="1169"/>
      <c s="1169"/>
      <c s="1169"/>
      <c s="1170" t="s">
        <v>490</v>
      </c>
      <c s="1171"/>
      <c s="1171"/>
      <c s="1171"/>
      <c s="1169" t="str">
        <f>BU48</f>
        <v>डीडवाना  (107)</v>
      </c>
      <c s="1169"/>
      <c s="1169"/>
      <c s="1169"/>
      <c s="891"/>
      <c s="1194" t="s">
        <v>47</v>
      </c>
      <c s="1195"/>
      <c s="1195"/>
      <c s="1195"/>
      <c s="1195"/>
      <c s="1195"/>
      <c s="1195"/>
      <c s="1195"/>
      <c s="1195"/>
      <c s="1196"/>
      <c s="1197" t="str">
        <f>DE9</f>
        <v xml:space="preserve">राजस्थान </v>
      </c>
      <c s="1198"/>
      <c s="1198"/>
      <c s="1198"/>
      <c s="1198"/>
      <c s="1198"/>
      <c s="1198"/>
      <c s="1198"/>
      <c s="1198"/>
      <c s="1198"/>
      <c s="1199"/>
      <c s="32">
        <v>32</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49" spans="6:132" ht="23.25" customHeight="1">
      <c r="F49" s="15">
        <f t="shared" si="23"/>
        <v>0</v>
      </c>
      <c s="15">
        <f t="shared" si="23"/>
        <v>0</v>
      </c>
      <c s="15">
        <f t="shared" si="22"/>
        <v>0</v>
      </c>
      <c s="15">
        <f t="shared" si="22"/>
        <v>0</v>
      </c>
      <c r="O49"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90" t="s">
        <v>495</v>
      </c>
      <c s="1091"/>
      <c s="1091"/>
      <c s="1091"/>
      <c s="887">
        <f>CY10</f>
        <v>72</v>
      </c>
      <c s="887"/>
      <c s="887"/>
      <c s="887"/>
      <c s="887"/>
      <c s="888"/>
      <c s="742" t="s">
        <v>496</v>
      </c>
      <c s="1089"/>
      <c s="1089"/>
      <c s="887" t="str">
        <f>DH10</f>
        <v>रा.प्रा.वि. (कन्या)कोलिया दायाँ भाग</v>
      </c>
      <c s="887"/>
      <c s="887"/>
      <c s="887"/>
      <c s="887"/>
      <c s="887"/>
      <c s="887"/>
      <c s="887"/>
      <c s="32">
        <v>33</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50" spans="6:132" ht="23.25" customHeight="1">
      <c r="F50" s="15">
        <f t="shared" si="23"/>
        <v>0</v>
      </c>
      <c s="15">
        <f t="shared" si="23"/>
        <v>0</v>
      </c>
      <c s="15">
        <f t="shared" si="22"/>
        <v>0</v>
      </c>
      <c s="15">
        <f t="shared" si="22"/>
        <v>0</v>
      </c>
      <c r="O50" s="1164">
        <f>IFERROR(IF($A$5&gt;=A56,O11+1,0),0)</f>
        <v>0</v>
      </c>
      <c s="1164"/>
      <c s="1164"/>
      <c s="1164"/>
      <c s="1164"/>
      <c s="1164"/>
      <c s="1165" t="s">
        <v>497</v>
      </c>
      <c s="1166"/>
      <c s="1166"/>
      <c s="1166"/>
      <c s="1166"/>
      <c s="1166"/>
      <c s="1166"/>
      <c s="1166"/>
      <c s="1167"/>
      <c s="1168">
        <f>AD11</f>
        <v>45292</v>
      </c>
      <c s="1168"/>
      <c s="1168"/>
      <c s="1168">
        <f>AG11</f>
        <v>45382</v>
      </c>
      <c s="1168"/>
      <c s="1168"/>
      <c s="1164">
        <f>IFERROR(IF($B$5&gt;=$A56,1,0),0)</f>
        <v>0</v>
      </c>
      <c s="1164"/>
      <c s="1164"/>
      <c s="1164"/>
      <c s="1164"/>
      <c s="1164"/>
      <c s="1165" t="s">
        <v>497</v>
      </c>
      <c s="1166"/>
      <c s="1166"/>
      <c s="1166"/>
      <c s="1166"/>
      <c s="1166"/>
      <c s="1166"/>
      <c s="1166"/>
      <c s="1167"/>
      <c s="1168">
        <f>AD50</f>
        <v>45292</v>
      </c>
      <c s="1168"/>
      <c s="1168"/>
      <c s="1168">
        <f>AG50</f>
        <v>45382</v>
      </c>
      <c s="1168"/>
      <c s="1168"/>
      <c s="1164">
        <f>IFERROR(IF($C$5&gt;=$A56,1,0),0)</f>
        <v>0</v>
      </c>
      <c s="1164"/>
      <c s="1164"/>
      <c s="1164"/>
      <c s="1164"/>
      <c s="1164"/>
      <c s="1165" t="s">
        <v>497</v>
      </c>
      <c s="1166"/>
      <c s="1166"/>
      <c s="1166"/>
      <c s="1166"/>
      <c s="1166"/>
      <c s="1166"/>
      <c s="1166"/>
      <c s="1167"/>
      <c s="1168">
        <f>AY50</f>
        <v>45292</v>
      </c>
      <c s="1168"/>
      <c s="1168"/>
      <c s="1168">
        <f>BB50</f>
        <v>45382</v>
      </c>
      <c s="1168"/>
      <c s="1168"/>
      <c s="1164">
        <f>IFERROR(IF($D$5&gt;=$A56,1,0),0)</f>
        <v>0</v>
      </c>
      <c s="1164"/>
      <c s="1164"/>
      <c s="1164"/>
      <c s="1164"/>
      <c s="1164"/>
      <c s="1165" t="s">
        <v>497</v>
      </c>
      <c s="1166"/>
      <c s="1166"/>
      <c s="1166"/>
      <c s="1166"/>
      <c s="1166"/>
      <c s="1166"/>
      <c s="1166"/>
      <c s="1167"/>
      <c s="1168">
        <f>BT50</f>
        <v>45292</v>
      </c>
      <c s="1168"/>
      <c s="1168"/>
      <c s="1168">
        <f>BW50</f>
        <v>45382</v>
      </c>
      <c s="1168"/>
      <c s="1168"/>
      <c s="1188" t="s">
        <v>498</v>
      </c>
      <c s="1189"/>
      <c s="1189"/>
      <c s="1189"/>
      <c s="887">
        <f>CY11</f>
        <v>107</v>
      </c>
      <c s="887"/>
      <c s="887"/>
      <c s="887"/>
      <c s="887"/>
      <c s="888"/>
      <c s="1090" t="s">
        <v>490</v>
      </c>
      <c s="1091"/>
      <c s="1091"/>
      <c s="1091"/>
      <c s="887" t="str">
        <f>DI11</f>
        <v xml:space="preserve">डीडवाना </v>
      </c>
      <c s="887"/>
      <c s="887"/>
      <c s="887"/>
      <c s="887"/>
      <c s="887"/>
      <c s="887"/>
      <c s="32">
        <v>34</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51" spans="6:132" ht="15">
      <c r="F51" s="15">
        <f t="shared" si="23"/>
        <v>0</v>
      </c>
      <c s="15">
        <f t="shared" si="23"/>
        <v>0</v>
      </c>
      <c s="15">
        <f t="shared" si="22"/>
        <v>0</v>
      </c>
      <c s="15">
        <f t="shared" si="22"/>
        <v>0</v>
      </c>
      <c r="O51"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141" t="s">
        <v>500</v>
      </c>
      <c s="1142"/>
      <c s="1142"/>
      <c s="1142"/>
      <c s="1142"/>
      <c s="1142"/>
      <c s="1142"/>
      <c s="1142"/>
      <c s="1142"/>
      <c s="1142"/>
      <c s="1142"/>
      <c s="1142"/>
      <c s="1142"/>
      <c s="1142"/>
      <c s="1142"/>
      <c s="1142"/>
      <c s="1142"/>
      <c s="1142"/>
      <c s="1142"/>
      <c s="1142"/>
      <c s="1143"/>
      <c s="32">
        <v>35</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52" spans="6:132" ht="31.5" customHeight="1">
      <c r="F52" s="15">
        <f t="shared" si="23"/>
        <v>0</v>
      </c>
      <c s="15">
        <f t="shared" si="23"/>
        <v>0</v>
      </c>
      <c s="15">
        <f t="shared" si="22"/>
        <v>0</v>
      </c>
      <c s="15">
        <f t="shared" si="22"/>
        <v>0</v>
      </c>
      <c r="O52" s="1127" t="s">
        <v>501</v>
      </c>
      <c s="1114" t="s">
        <v>502</v>
      </c>
      <c s="1115"/>
      <c s="1116"/>
      <c s="1093" t="s">
        <v>503</v>
      </c>
      <c s="854"/>
      <c s="1094"/>
      <c s="1093" t="s">
        <v>97</v>
      </c>
      <c s="854"/>
      <c s="1094"/>
      <c s="1093" t="s">
        <v>199</v>
      </c>
      <c s="1094"/>
      <c s="1114" t="s">
        <v>504</v>
      </c>
      <c s="1115"/>
      <c s="1116"/>
      <c s="1093" t="s">
        <v>505</v>
      </c>
      <c s="854"/>
      <c s="1094"/>
      <c s="1093" t="s">
        <v>506</v>
      </c>
      <c s="854"/>
      <c s="1094"/>
      <c s="1127" t="s">
        <v>501</v>
      </c>
      <c s="1093" t="s">
        <v>502</v>
      </c>
      <c s="854"/>
      <c s="1094"/>
      <c s="1093" t="s">
        <v>507</v>
      </c>
      <c s="854"/>
      <c s="1094"/>
      <c s="1093" t="s">
        <v>508</v>
      </c>
      <c s="854"/>
      <c s="854"/>
      <c s="854"/>
      <c s="854"/>
      <c s="1094"/>
      <c s="1093" t="s">
        <v>509</v>
      </c>
      <c s="1094"/>
      <c s="1093" t="s">
        <v>505</v>
      </c>
      <c s="854"/>
      <c s="1094"/>
      <c s="1093" t="s">
        <v>506</v>
      </c>
      <c s="854"/>
      <c s="1094"/>
      <c s="1127" t="s">
        <v>501</v>
      </c>
      <c s="1093" t="s">
        <v>502</v>
      </c>
      <c s="854"/>
      <c s="1094"/>
      <c s="1093" t="s">
        <v>510</v>
      </c>
      <c s="854"/>
      <c s="854"/>
      <c s="1094"/>
      <c s="1129" t="s">
        <v>511</v>
      </c>
      <c s="855"/>
      <c s="855"/>
      <c s="1130"/>
      <c s="1093" t="s">
        <v>509</v>
      </c>
      <c s="854"/>
      <c s="1094"/>
      <c s="1093" t="s">
        <v>505</v>
      </c>
      <c s="854"/>
      <c s="1094"/>
      <c s="1093" t="s">
        <v>506</v>
      </c>
      <c s="854"/>
      <c s="1094"/>
      <c s="1131" t="s">
        <v>501</v>
      </c>
      <c s="1121" t="s">
        <v>502</v>
      </c>
      <c s="1122"/>
      <c s="1123"/>
      <c s="1121" t="s">
        <v>512</v>
      </c>
      <c s="1122"/>
      <c s="1123"/>
      <c s="1129" t="s">
        <v>513</v>
      </c>
      <c s="855"/>
      <c s="855"/>
      <c s="855"/>
      <c s="855"/>
      <c s="855"/>
      <c s="855"/>
      <c s="855"/>
      <c s="855"/>
      <c s="855"/>
      <c s="855"/>
      <c s="1130"/>
      <c s="1093" t="s">
        <v>506</v>
      </c>
      <c s="1094"/>
      <c s="1144"/>
      <c s="1145"/>
      <c s="1145"/>
      <c s="1145"/>
      <c s="1145"/>
      <c s="1145"/>
      <c s="1145"/>
      <c s="1145"/>
      <c s="1145"/>
      <c s="1145"/>
      <c s="1145"/>
      <c s="1145"/>
      <c s="1145"/>
      <c s="1145"/>
      <c s="1145"/>
      <c s="1145"/>
      <c s="1145"/>
      <c s="1145"/>
      <c s="1145"/>
      <c s="1145"/>
      <c s="1146"/>
      <c s="32">
        <v>36</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53" spans="6:132" ht="31.5" customHeight="1">
      <c r="F53" s="15">
        <f t="shared" si="23"/>
        <v>0</v>
      </c>
      <c s="15">
        <f t="shared" si="23"/>
        <v>0</v>
      </c>
      <c s="15">
        <f t="shared" si="22"/>
        <v>0</v>
      </c>
      <c s="15">
        <f t="shared" si="22"/>
        <v>0</v>
      </c>
      <c r="O53" s="950"/>
      <c s="1117"/>
      <c s="819"/>
      <c s="856"/>
      <c s="1095"/>
      <c s="1097"/>
      <c s="1096"/>
      <c s="1095"/>
      <c s="1097"/>
      <c s="1096"/>
      <c s="1095"/>
      <c s="1096"/>
      <c s="1117"/>
      <c s="819"/>
      <c s="856"/>
      <c s="1095"/>
      <c s="1097"/>
      <c s="1096"/>
      <c s="1095"/>
      <c s="1097"/>
      <c s="1096"/>
      <c s="950"/>
      <c s="1095"/>
      <c s="1097"/>
      <c s="1096"/>
      <c s="1095"/>
      <c s="1097"/>
      <c s="1096"/>
      <c s="1127" t="s">
        <v>323</v>
      </c>
      <c s="1093" t="s">
        <v>338</v>
      </c>
      <c s="1094"/>
      <c s="1093" t="s">
        <v>514</v>
      </c>
      <c s="854"/>
      <c s="1094"/>
      <c s="1095"/>
      <c s="1096"/>
      <c s="1095"/>
      <c s="1097"/>
      <c s="1096"/>
      <c s="1095"/>
      <c s="1097"/>
      <c s="1096"/>
      <c s="950"/>
      <c s="1095"/>
      <c s="1097"/>
      <c s="1096"/>
      <c s="1095"/>
      <c s="1097"/>
      <c s="1097"/>
      <c s="1096"/>
      <c s="1093" t="s">
        <v>323</v>
      </c>
      <c s="1094"/>
      <c s="1093" t="s">
        <v>338</v>
      </c>
      <c s="1094"/>
      <c s="1095"/>
      <c s="1097"/>
      <c s="1096"/>
      <c s="1095"/>
      <c s="1097"/>
      <c s="1096"/>
      <c s="1095"/>
      <c s="1097"/>
      <c s="1096"/>
      <c s="1132"/>
      <c s="1124"/>
      <c s="1125"/>
      <c s="1126"/>
      <c s="1124"/>
      <c s="1125"/>
      <c s="1126"/>
      <c s="1108" t="s">
        <v>515</v>
      </c>
      <c s="1112"/>
      <c s="1112"/>
      <c s="1109"/>
      <c s="1108" t="s">
        <v>516</v>
      </c>
      <c s="1109"/>
      <c s="1093" t="s">
        <v>517</v>
      </c>
      <c s="854"/>
      <c s="1094"/>
      <c s="1093" t="s">
        <v>518</v>
      </c>
      <c s="854"/>
      <c s="1094"/>
      <c s="1095"/>
      <c s="1096"/>
      <c s="876" t="s">
        <v>468</v>
      </c>
      <c s="877"/>
      <c s="878"/>
      <c s="876" t="s">
        <v>165</v>
      </c>
      <c s="877"/>
      <c s="878"/>
      <c s="876" t="s">
        <v>166</v>
      </c>
      <c s="877"/>
      <c s="878"/>
      <c s="876" t="s">
        <v>167</v>
      </c>
      <c s="877"/>
      <c s="878"/>
      <c s="876" t="s">
        <v>168</v>
      </c>
      <c s="877"/>
      <c s="878"/>
      <c s="1133" t="s">
        <v>530</v>
      </c>
      <c s="1134"/>
      <c s="1135"/>
      <c s="876" t="s">
        <v>519</v>
      </c>
      <c s="877"/>
      <c s="878"/>
      <c s="32">
        <v>37</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54" spans="6:132" ht="8.25" customHeight="1">
      <c r="F54" s="15">
        <f t="shared" si="23"/>
        <v>0</v>
      </c>
      <c s="15">
        <f t="shared" si="23"/>
        <v>0</v>
      </c>
      <c s="15">
        <f t="shared" si="22"/>
        <v>0</v>
      </c>
      <c s="15">
        <f t="shared" si="22"/>
        <v>0</v>
      </c>
      <c r="O54" s="1128"/>
      <c s="1118"/>
      <c s="1119"/>
      <c s="1120"/>
      <c s="1098"/>
      <c s="857"/>
      <c s="1099"/>
      <c s="1098"/>
      <c s="857"/>
      <c s="1099"/>
      <c s="1098"/>
      <c s="1099"/>
      <c s="1118"/>
      <c s="1119"/>
      <c s="1120"/>
      <c s="1098"/>
      <c s="857"/>
      <c s="1099"/>
      <c s="1098"/>
      <c s="857"/>
      <c s="1099"/>
      <c s="1128"/>
      <c s="1098"/>
      <c s="857"/>
      <c s="1099"/>
      <c s="1098"/>
      <c s="857"/>
      <c s="1099"/>
      <c s="1128"/>
      <c s="1098"/>
      <c s="1099"/>
      <c s="1098"/>
      <c s="857"/>
      <c s="1099"/>
      <c s="1098"/>
      <c s="1099"/>
      <c s="1098"/>
      <c s="857"/>
      <c s="1099"/>
      <c s="1098"/>
      <c s="857"/>
      <c s="1099"/>
      <c s="1128"/>
      <c s="1098"/>
      <c s="857"/>
      <c s="1099"/>
      <c s="1098"/>
      <c s="857"/>
      <c s="857"/>
      <c s="1099"/>
      <c s="1098"/>
      <c s="1099"/>
      <c s="1098"/>
      <c s="1099"/>
      <c s="1098"/>
      <c s="857"/>
      <c s="1099"/>
      <c s="1098"/>
      <c s="857"/>
      <c s="1099"/>
      <c s="1098"/>
      <c s="857"/>
      <c s="1099"/>
      <c s="1132"/>
      <c s="1124"/>
      <c s="1125"/>
      <c s="1126"/>
      <c s="1124"/>
      <c s="1125"/>
      <c s="1126"/>
      <c s="1110"/>
      <c s="1113"/>
      <c s="1113"/>
      <c s="1111"/>
      <c s="1110"/>
      <c s="1111"/>
      <c s="1095"/>
      <c s="1097"/>
      <c s="1096"/>
      <c s="1095"/>
      <c s="1097"/>
      <c s="1096"/>
      <c s="1095"/>
      <c s="1096"/>
      <c s="879"/>
      <c s="880"/>
      <c s="881"/>
      <c s="879"/>
      <c s="880"/>
      <c s="881"/>
      <c s="879"/>
      <c s="880"/>
      <c s="881"/>
      <c s="879"/>
      <c s="880"/>
      <c s="881"/>
      <c s="879"/>
      <c s="880"/>
      <c s="881"/>
      <c s="1136"/>
      <c s="1137"/>
      <c s="1138"/>
      <c s="879"/>
      <c s="880"/>
      <c s="881"/>
      <c s="32">
        <v>38</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55" spans="6:132" ht="11.1" customHeight="1">
      <c r="F55" s="15">
        <f t="shared" si="23"/>
        <v>0</v>
      </c>
      <c s="15">
        <f t="shared" si="23"/>
        <v>0</v>
      </c>
      <c s="15">
        <f t="shared" si="22"/>
        <v>0</v>
      </c>
      <c s="15">
        <f t="shared" si="22"/>
        <v>0</v>
      </c>
      <c r="O55" s="19">
        <v>1</v>
      </c>
      <c s="1163">
        <v>2</v>
      </c>
      <c s="1163"/>
      <c s="1163"/>
      <c s="958">
        <v>3</v>
      </c>
      <c s="958"/>
      <c s="958"/>
      <c s="958">
        <v>4</v>
      </c>
      <c s="958"/>
      <c s="958"/>
      <c s="958"/>
      <c s="958"/>
      <c s="1163">
        <v>5</v>
      </c>
      <c s="1163"/>
      <c s="1163"/>
      <c s="958" t="s">
        <v>520</v>
      </c>
      <c s="958"/>
      <c s="958"/>
      <c s="958" t="s">
        <v>521</v>
      </c>
      <c s="958"/>
      <c s="958"/>
      <c s="29">
        <v>1</v>
      </c>
      <c s="958">
        <v>2</v>
      </c>
      <c s="958"/>
      <c s="958"/>
      <c s="958">
        <v>3</v>
      </c>
      <c s="958"/>
      <c s="958"/>
      <c s="29">
        <v>4</v>
      </c>
      <c s="958">
        <v>5</v>
      </c>
      <c s="958"/>
      <c s="958">
        <v>6</v>
      </c>
      <c s="958"/>
      <c s="958"/>
      <c s="958">
        <v>7</v>
      </c>
      <c s="958"/>
      <c s="958" t="s">
        <v>522</v>
      </c>
      <c s="958"/>
      <c s="958"/>
      <c s="958" t="s">
        <v>523</v>
      </c>
      <c s="958"/>
      <c s="958"/>
      <c s="19">
        <v>1</v>
      </c>
      <c s="958">
        <v>2</v>
      </c>
      <c s="958"/>
      <c s="958"/>
      <c s="958">
        <v>3</v>
      </c>
      <c s="958"/>
      <c s="958"/>
      <c s="958"/>
      <c s="958">
        <v>4</v>
      </c>
      <c s="958"/>
      <c s="958">
        <v>5</v>
      </c>
      <c s="958"/>
      <c s="958">
        <v>6</v>
      </c>
      <c s="958"/>
      <c s="958"/>
      <c s="958" t="s">
        <v>524</v>
      </c>
      <c s="958"/>
      <c s="958"/>
      <c s="958" t="s">
        <v>525</v>
      </c>
      <c s="958"/>
      <c s="958"/>
      <c s="19">
        <v>1</v>
      </c>
      <c s="958">
        <v>2</v>
      </c>
      <c s="958"/>
      <c s="958"/>
      <c s="958">
        <v>3</v>
      </c>
      <c s="958"/>
      <c s="958"/>
      <c s="958">
        <v>4</v>
      </c>
      <c s="958"/>
      <c s="958"/>
      <c s="958"/>
      <c s="958">
        <v>5</v>
      </c>
      <c s="958"/>
      <c s="958">
        <v>6</v>
      </c>
      <c s="958"/>
      <c s="958"/>
      <c s="958">
        <v>7</v>
      </c>
      <c s="958"/>
      <c s="958"/>
      <c s="958">
        <v>8</v>
      </c>
      <c s="958"/>
      <c s="1182">
        <v>1</v>
      </c>
      <c s="1183"/>
      <c s="1184"/>
      <c s="1182">
        <v>2</v>
      </c>
      <c s="1183"/>
      <c s="1184"/>
      <c s="1182">
        <v>3</v>
      </c>
      <c s="1183"/>
      <c s="1184"/>
      <c s="1182">
        <v>4</v>
      </c>
      <c s="1183"/>
      <c s="1184"/>
      <c s="1182">
        <v>5</v>
      </c>
      <c s="1183"/>
      <c s="1184"/>
      <c s="1185">
        <v>6</v>
      </c>
      <c s="1186"/>
      <c s="1187"/>
      <c s="1182">
        <v>7</v>
      </c>
      <c s="1183"/>
      <c s="1184"/>
      <c s="32">
        <v>39</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56" spans="1:132" ht="30" customHeight="1">
      <c r="A56" s="15">
        <f>A17+20</f>
        <v>21</v>
      </c>
      <c s="15">
        <f>IFERROR(IF($A$5&gt;=A56,SMALL('R-6'!$F$8:$F$920,$A$6+A56),0),0)</f>
        <v>0</v>
      </c>
      <c s="15">
        <f>IFERROR(IF(B$5&gt;=$A56,SMALL('R-7'!$G$9:$G$1008,B$6+$A56),0),0)</f>
        <v>0</v>
      </c>
      <c s="15">
        <f>IFERROR(IF(C$5&gt;=$A56,SMALL('R-8'!$F$13:$F$1012,C$6+$A56),0),0)</f>
        <v>0</v>
      </c>
      <c s="15">
        <f>IFERROR(IF(D$5&gt;=$A56,SMALL('R-8क'!$F$10:$F$1009,D$6+$A56),0),0)</f>
        <v>0</v>
      </c>
      <c s="15">
        <f t="shared" si="23"/>
        <v>0</v>
      </c>
      <c s="15">
        <f t="shared" si="23"/>
        <v>0</v>
      </c>
      <c s="15">
        <f t="shared" si="22"/>
        <v>0</v>
      </c>
      <c s="15">
        <f t="shared" si="22"/>
        <v>0</v>
      </c>
      <c r="O56" s="20">
        <f>IFERROR(IF(B56&gt;=1,A56,0),0)</f>
        <v>0</v>
      </c>
      <c s="1149">
        <f>IFERROR(IF($O56&gt;=1,VLOOKUP($B56,'R-6'!$G$8:$AL$920,2,0),0),0)</f>
        <v>0</v>
      </c>
      <c s="1150"/>
      <c s="1151"/>
      <c s="1090" t="str">
        <f>IFERROR(IF($O56&gt;=1,VLOOKUP($B56,'R-6'!$G$8:$AL$920,4,0),""),"")</f>
        <v/>
      </c>
      <c s="1091"/>
      <c s="1104"/>
      <c s="1090" t="str">
        <f>IFERROR(IF($O56&gt;=1,VLOOKUP($B56,'R-6'!$G$8:$AL$920,6,0),""),"")</f>
        <v/>
      </c>
      <c s="1152"/>
      <c s="1152"/>
      <c s="1153" t="str">
        <f>IFERROR(IF($O56&gt;=1,VLOOKUP($B56,'R-6'!$G$8:$AL$920,8,0),""),"")</f>
        <v/>
      </c>
      <c s="1154"/>
      <c s="1155" t="str">
        <f>IFERROR(IF($O56&gt;=1,VLOOKUP($B56,'R-6'!$G$8:$AL$920,28,0),""),"")</f>
        <v/>
      </c>
      <c s="1156"/>
      <c s="1157"/>
      <c s="1158"/>
      <c s="1153"/>
      <c s="1159"/>
      <c s="1158"/>
      <c s="1153"/>
      <c s="1159"/>
      <c s="20">
        <f>IFERROR(IF(C56&gt;=1,A56,0),0)</f>
        <v>0</v>
      </c>
      <c s="1160">
        <f>IFERROR(IF($AJ56&gt;=1,VLOOKUP($C56,'R-7'!$H$9:$AD$1008,2,0),0),0)</f>
        <v>0</v>
      </c>
      <c s="1161"/>
      <c s="1162"/>
      <c s="1090" t="str">
        <f>IFERROR(IF($AJ56&gt;=1,VLOOKUP($C56,'R-7'!$H$9:$AD$1008,4,0),""),"")</f>
        <v/>
      </c>
      <c s="1091"/>
      <c s="1104"/>
      <c s="20" t="str">
        <f>IFERROR(IF($AJ56&gt;=1,VLOOKUP($C56,'R-7'!$H$9:$AD$1008,6,0),""),"")</f>
        <v/>
      </c>
      <c s="1158" t="str">
        <f>IFERROR(IF($AJ56&gt;=1,VLOOKUP($C56,'R-7'!$H$9:$AD$1008,7,0),""),"")</f>
        <v/>
      </c>
      <c s="1159"/>
      <c s="1090" t="str">
        <f>IFERROR(IF($AJ56&gt;=1,VLOOKUP($C56,'R-7'!$H$9:$AD$1008,9,0),""),"")</f>
        <v/>
      </c>
      <c s="1091"/>
      <c s="1104"/>
      <c s="1103" t="str">
        <f>IFERROR(IF($AJ56&gt;=1,VLOOKUP($C56,'R-7'!$H$9:$AD$1008,14,0),""),"")</f>
        <v/>
      </c>
      <c s="1103"/>
      <c s="1103"/>
      <c s="1103"/>
      <c s="1103"/>
      <c s="1103"/>
      <c s="1103"/>
      <c s="1103"/>
      <c s="20">
        <f>IFERROR(IF(D56&gt;=1,A56,0),0)</f>
        <v>0</v>
      </c>
      <c s="1105">
        <f>IFERROR(IF($BE56&gt;=1,VLOOKUP($D56,'R-8'!$G$13:$AG$1012,2,0),0),0)</f>
        <v>0</v>
      </c>
      <c s="1105"/>
      <c s="1105"/>
      <c s="1090" t="str">
        <f>IFERROR(IF($BE56&gt;=1,VLOOKUP($D56,'R-8'!$G$13:$AG$1012,3,0),""),"")</f>
        <v/>
      </c>
      <c s="1091"/>
      <c s="1091"/>
      <c s="1104"/>
      <c s="1103" t="str">
        <f>IFERROR(IF($BE56&gt;=1,VLOOKUP($D56,'R-8'!$G$13:$AG$1012,5,0),""),"")</f>
        <v/>
      </c>
      <c s="1103"/>
      <c s="1103" t="str">
        <f>IFERROR(IF($BE56&gt;=1,VLOOKUP($D56,'R-8'!$G$13:$AG$1012,6,0),""),"")</f>
        <v/>
      </c>
      <c s="1103"/>
      <c s="1090" t="str">
        <f>IFERROR(IF($BE56&gt;=1,VLOOKUP($D56,'R-8'!$G$13:$AG$1012,2,0),""),"")</f>
        <v/>
      </c>
      <c s="1091"/>
      <c s="1104"/>
      <c s="1103"/>
      <c s="1103"/>
      <c s="1103"/>
      <c s="1103"/>
      <c s="1103"/>
      <c s="1103"/>
      <c s="20">
        <f>IFERROR(IF(E56&gt;=1,A56,0),0)</f>
        <v>0</v>
      </c>
      <c s="1105">
        <f>IFERROR(IF($BZ56&gt;=1,VLOOKUP($E56,'R-8क'!$G$10:$AA$1009,2,0),0),0)</f>
        <v>0</v>
      </c>
      <c s="1105"/>
      <c s="1105"/>
      <c s="1090" t="str">
        <f>IFERROR(IF($BZ56&gt;=1,VLOOKUP($E56,'R-8क'!$G$10:$AA$1009,3,0),""),"")</f>
        <v/>
      </c>
      <c s="1091"/>
      <c s="1104"/>
      <c s="1090" t="str">
        <f>IFERROR(IF($BZ56&gt;=1,VLOOKUP($E56,'R-8क'!$G$10:$AA$1009,4,0),""),"")</f>
        <v/>
      </c>
      <c s="1091"/>
      <c s="1091"/>
      <c s="1104"/>
      <c s="26" t="str">
        <f>IFERROR(IF($BZ56&gt;=1,VLOOKUP($E56,'R-8क'!$G$10:$AA$1009,6,0),""),"")</f>
        <v/>
      </c>
      <c s="27" t="str">
        <f>IFERROR(IF($BZ56&gt;=1,VLOOKUP($E56,'R-8क'!$G$10:$AA$1009,7,0),""),"")</f>
        <v/>
      </c>
      <c s="720" t="str">
        <f>IFERROR(IF($BZ56&gt;=1,VLOOKUP($E56,'R-8क'!$G$10:$AA$1009,8,0),""),"")</f>
        <v/>
      </c>
      <c s="721"/>
      <c s="1106"/>
      <c s="1107" t="str">
        <f>IFERROR(IF($BZ56&gt;=1,VLOOKUP($E56,'R-8क'!$G$10:$AA$1009,16,0),""),"")</f>
        <v/>
      </c>
      <c s="1107"/>
      <c s="1107"/>
      <c s="1092"/>
      <c s="1092"/>
      <c s="1077">
        <f>IFERROR(IF($DV$11&gt;=DP37,DZ37,0),0)</f>
        <v>0</v>
      </c>
      <c s="1078"/>
      <c s="1079"/>
      <c s="1080">
        <f>IFERROR(IF($CU56&gt;=2000,COUNTIFS('R-6'!$G$8:$G$920,"&gt;=1",'R-6'!$H$8:$H$920,$CU56),0),0)</f>
        <v>0</v>
      </c>
      <c s="1081"/>
      <c s="1082"/>
      <c s="1080">
        <f>IFERROR(IF($CU56&gt;=2000,COUNTIFS('R-7'!$H$9:$H$1008,"&gt;=1",'R-7'!$I$9:$I$1008,$CU56),0),0)</f>
        <v>0</v>
      </c>
      <c s="1081"/>
      <c s="1082"/>
      <c s="1080">
        <f>IFERROR(IF($CU56&gt;=2000,COUNTIFS('R-8'!$G$13:$G$1012,"&gt;=1",'R-8'!$H$13:$H$1012,$CU56),0),0)</f>
        <v>0</v>
      </c>
      <c s="1081"/>
      <c s="1082"/>
      <c s="1080">
        <f>IFERROR(IF($CU56&gt;=2000,COUNTIFS('R-8क'!$G$10:$G$1009,"&gt;=1",'R-8क'!$H$10:$H$1009,$CU56),0),0)</f>
        <v>0</v>
      </c>
      <c s="1081"/>
      <c s="1082"/>
      <c s="1179"/>
      <c s="1180"/>
      <c s="1181"/>
      <c s="1086">
        <f>CX56+DA56+DD56+DG56+DJ56</f>
        <v>0</v>
      </c>
      <c s="1087"/>
      <c s="1088"/>
      <c s="32">
        <v>40</v>
      </c>
      <c s="32">
        <f t="shared" si="18"/>
        <v>0</v>
      </c>
      <c s="32">
        <f t="shared" si="19"/>
        <v>0</v>
      </c>
      <c s="32">
        <f t="shared" si="20"/>
        <v>0</v>
      </c>
      <c s="32">
        <f t="shared" si="21"/>
        <v>0</v>
      </c>
      <c s="15">
        <f t="shared" si="14"/>
        <v>200</v>
      </c>
      <c s="15">
        <f t="shared" si="15"/>
        <v>0</v>
      </c>
      <c s="15">
        <f t="shared" si="16"/>
        <v>0</v>
      </c>
      <c s="15">
        <f t="shared" si="17"/>
        <v>0</v>
      </c>
      <c s="15">
        <f t="shared" si="10"/>
        <v>240</v>
      </c>
      <c s="15">
        <f t="shared" si="11"/>
        <v>0</v>
      </c>
      <c s="15">
        <f t="shared" si="12"/>
        <v>0</v>
      </c>
      <c s="15">
        <f t="shared" si="13"/>
        <v>0</v>
      </c>
    </row>
    <row r="57" spans="1:132" ht="29.25" customHeight="1">
      <c r="A57" s="15">
        <f t="shared" si="24" ref="A57:A75">A18+20</f>
        <v>22</v>
      </c>
      <c s="15">
        <f>IFERROR(IF($A$5&gt;=A57,SMALL('R-6'!$F$8:$F$920,$A$6+A57),0),0)</f>
        <v>0</v>
      </c>
      <c s="15">
        <f>IFERROR(IF(B$5&gt;=$A57,SMALL('R-7'!$G$9:$G$1008,B$6+$A57),0),0)</f>
        <v>0</v>
      </c>
      <c s="15">
        <f>IFERROR(IF(C$5&gt;=$A57,SMALL('R-8'!$F$13:$F$1012,C$6+$A57),0),0)</f>
        <v>0</v>
      </c>
      <c s="15">
        <f>IFERROR(IF(D$5&gt;=$A57,SMALL('R-8क'!$F$10:$F$1009,D$6+$A57),0),0)</f>
        <v>0</v>
      </c>
      <c s="15">
        <f t="shared" si="23"/>
        <v>0</v>
      </c>
      <c s="15">
        <f t="shared" si="23"/>
        <v>0</v>
      </c>
      <c s="15">
        <f t="shared" si="22"/>
        <v>0</v>
      </c>
      <c s="15">
        <f t="shared" si="22"/>
        <v>0</v>
      </c>
      <c r="O57" s="20">
        <f t="shared" si="25" ref="O57:O75">IFERROR(IF(B57&gt;=1,A57,0),0)</f>
        <v>0</v>
      </c>
      <c s="1149">
        <f>IFERROR(IF($O57&gt;=1,VLOOKUP($B57,'R-6'!$G$8:$AL$920,2,0),0),0)</f>
        <v>0</v>
      </c>
      <c s="1150"/>
      <c s="1151"/>
      <c s="1090" t="str">
        <f>IFERROR(IF($O57&gt;=1,VLOOKUP($B57,'R-6'!$G$8:$AL$920,4,0),""),"")</f>
        <v/>
      </c>
      <c s="1091"/>
      <c s="1104"/>
      <c s="1090" t="str">
        <f>IFERROR(IF($O57&gt;=1,VLOOKUP($B57,'R-6'!$G$8:$AL$920,6,0),""),"")</f>
        <v/>
      </c>
      <c s="1152"/>
      <c s="1152"/>
      <c s="1153" t="str">
        <f>IFERROR(IF($O57&gt;=1,VLOOKUP($B57,'R-6'!$G$8:$AL$920,8,0),""),"")</f>
        <v/>
      </c>
      <c s="1154"/>
      <c s="1155" t="str">
        <f>IFERROR(IF($O57&gt;=1,VLOOKUP($B57,'R-6'!$G$8:$AL$920,28,0),""),"")</f>
        <v/>
      </c>
      <c s="1156"/>
      <c s="1157"/>
      <c s="1158"/>
      <c s="1153"/>
      <c s="1159"/>
      <c s="1158"/>
      <c s="1153"/>
      <c s="1159"/>
      <c s="20">
        <f t="shared" si="26" ref="AJ57:AJ75">IFERROR(IF(C57&gt;=1,A57,0),0)</f>
        <v>0</v>
      </c>
      <c s="1160">
        <f>IFERROR(IF($AJ57&gt;=1,VLOOKUP($C57,'R-7'!$H$9:$AD$1008,2,0),0),0)</f>
        <v>0</v>
      </c>
      <c s="1161"/>
      <c s="1162"/>
      <c s="1090" t="str">
        <f>IFERROR(IF($AJ57&gt;=1,VLOOKUP($C57,'R-7'!$H$9:$AD$1008,4,0),""),"")</f>
        <v/>
      </c>
      <c s="1091"/>
      <c s="1104"/>
      <c s="20" t="str">
        <f>IFERROR(IF($AJ57&gt;=1,VLOOKUP($C57,'R-7'!$H$9:$AD$1008,6,0),""),"")</f>
        <v/>
      </c>
      <c s="1158" t="str">
        <f>IFERROR(IF($AJ57&gt;=1,VLOOKUP($C57,'R-7'!$H$9:$AD$1008,7,0),""),"")</f>
        <v/>
      </c>
      <c s="1159"/>
      <c s="1090" t="str">
        <f>IFERROR(IF($AJ57&gt;=1,VLOOKUP($C57,'R-7'!$H$9:$AD$1008,9,0),""),"")</f>
        <v/>
      </c>
      <c s="1091"/>
      <c s="1104"/>
      <c s="1103" t="str">
        <f>IFERROR(IF($AJ57&gt;=1,VLOOKUP($C57,'R-7'!$H$9:$AD$1008,14,0),""),"")</f>
        <v/>
      </c>
      <c s="1103"/>
      <c s="1103"/>
      <c s="1103"/>
      <c s="1103"/>
      <c s="1103"/>
      <c s="1103"/>
      <c s="1103"/>
      <c s="20">
        <f t="shared" si="27" ref="BE57:BE75">IFERROR(IF(D57&gt;=1,A57,0),0)</f>
        <v>0</v>
      </c>
      <c s="1105">
        <f>IFERROR(IF($BE57&gt;=1,VLOOKUP($D57,'R-8'!$G$13:$AG$1012,2,0),0),0)</f>
        <v>0</v>
      </c>
      <c s="1105"/>
      <c s="1105"/>
      <c s="1090" t="str">
        <f>IFERROR(IF($BE57&gt;=1,VLOOKUP($D57,'R-8'!$G$13:$AG$1012,3,0),""),"")</f>
        <v/>
      </c>
      <c s="1091"/>
      <c s="1091"/>
      <c s="1104"/>
      <c s="1103" t="str">
        <f>IFERROR(IF($BE57&gt;=1,VLOOKUP($D57,'R-8'!$G$13:$AG$1012,5,0),""),"")</f>
        <v/>
      </c>
      <c s="1103"/>
      <c s="1103" t="str">
        <f>IFERROR(IF($BE57&gt;=1,VLOOKUP($D57,'R-8'!$G$13:$AG$1012,6,0),""),"")</f>
        <v/>
      </c>
      <c s="1103"/>
      <c s="1090" t="str">
        <f>IFERROR(IF($BE57&gt;=1,VLOOKUP($D57,'R-8'!$G$13:$AG$1012,2,0),""),"")</f>
        <v/>
      </c>
      <c s="1091"/>
      <c s="1104"/>
      <c s="1103"/>
      <c s="1103"/>
      <c s="1103"/>
      <c s="1103"/>
      <c s="1103"/>
      <c s="1103"/>
      <c s="20">
        <f t="shared" si="28" ref="BZ57:BZ75">IFERROR(IF(E57&gt;=1,A57,0),0)</f>
        <v>0</v>
      </c>
      <c s="1105">
        <f>IFERROR(IF($BZ57&gt;=1,VLOOKUP($E57,'R-8क'!$G$10:$AA$1009,2,0),0),0)</f>
        <v>0</v>
      </c>
      <c s="1105"/>
      <c s="1105"/>
      <c s="1090" t="str">
        <f>IFERROR(IF($BZ57&gt;=1,VLOOKUP($E57,'R-8क'!$G$10:$AA$1009,3,0),""),"")</f>
        <v/>
      </c>
      <c s="1091"/>
      <c s="1104"/>
      <c s="1090" t="str">
        <f>IFERROR(IF($BZ57&gt;=1,VLOOKUP($E57,'R-8क'!$G$10:$AA$1009,4,0),""),"")</f>
        <v/>
      </c>
      <c s="1091"/>
      <c s="1091"/>
      <c s="1104"/>
      <c s="26" t="str">
        <f>IFERROR(IF($BZ57&gt;=1,VLOOKUP($E57,'R-8क'!$G$10:$AA$1009,6,0),""),"")</f>
        <v/>
      </c>
      <c s="27" t="str">
        <f>IFERROR(IF($BZ57&gt;=1,VLOOKUP($E57,'R-8क'!$G$10:$AA$1009,7,0),""),"")</f>
        <v/>
      </c>
      <c s="720" t="str">
        <f>IFERROR(IF($BZ57&gt;=1,VLOOKUP($E57,'R-8क'!$G$10:$AA$1009,8,0),""),"")</f>
        <v/>
      </c>
      <c s="721"/>
      <c s="1106"/>
      <c s="1107" t="str">
        <f>IFERROR(IF($BZ57&gt;=1,VLOOKUP($E57,'R-8क'!$G$10:$AA$1009,16,0),""),"")</f>
        <v/>
      </c>
      <c s="1107"/>
      <c s="1107"/>
      <c s="1092"/>
      <c s="1092"/>
      <c s="1077">
        <f t="shared" si="29" ref="CU57:CU75">IFERROR(IF($DV$11&gt;=DP38,DZ38,0),0)</f>
        <v>0</v>
      </c>
      <c s="1078"/>
      <c s="1079"/>
      <c s="1080">
        <f>IFERROR(IF($CU57&gt;=2000,COUNTIFS('R-6'!$G$8:$G$920,"&gt;=1",'R-6'!$H$8:$H$920,$CU57),0),0)</f>
        <v>0</v>
      </c>
      <c s="1081"/>
      <c s="1082"/>
      <c s="1080">
        <f>IFERROR(IF($CU57&gt;=2000,COUNTIFS('R-7'!$H$9:$H$1008,"&gt;=1",'R-7'!$I$9:$I$1008,$CU57),0),0)</f>
        <v>0</v>
      </c>
      <c s="1081"/>
      <c s="1082"/>
      <c s="1080">
        <f>IFERROR(IF($CU57&gt;=2000,COUNTIFS('R-8'!$G$13:$G$1012,"&gt;=1",'R-8'!$H$13:$H$1012,$CU57),0),0)</f>
        <v>0</v>
      </c>
      <c s="1081"/>
      <c s="1082"/>
      <c s="1080">
        <f>IFERROR(IF($CU57&gt;=2000,COUNTIFS('R-8क'!$G$10:$G$1009,"&gt;=1",'R-8क'!$H$10:$H$1009,$CU57),0),0)</f>
        <v>0</v>
      </c>
      <c s="1081"/>
      <c s="1082"/>
      <c s="1083"/>
      <c s="1084"/>
      <c s="1085"/>
      <c s="1086">
        <f t="shared" si="30" ref="DM57:DM75">CX57+DA57+DD57+DG57+DJ57</f>
        <v>0</v>
      </c>
      <c s="1087"/>
      <c s="1088"/>
      <c s="32">
        <v>41</v>
      </c>
      <c s="32">
        <f>P95</f>
        <v>0</v>
      </c>
      <c s="32">
        <f>AK95</f>
        <v>0</v>
      </c>
      <c s="32">
        <f>BF95</f>
        <v>0</v>
      </c>
      <c s="32">
        <f>CA95</f>
        <v>0</v>
      </c>
      <c s="15">
        <f t="shared" si="14"/>
        <v>200</v>
      </c>
      <c s="15">
        <f t="shared" si="15"/>
        <v>0</v>
      </c>
      <c s="15">
        <f t="shared" si="16"/>
        <v>0</v>
      </c>
      <c s="15">
        <f t="shared" si="17"/>
        <v>0</v>
      </c>
      <c s="15">
        <f t="shared" si="10"/>
        <v>240</v>
      </c>
      <c s="15">
        <f t="shared" si="11"/>
        <v>0</v>
      </c>
      <c s="15">
        <f t="shared" si="12"/>
        <v>0</v>
      </c>
      <c s="15">
        <f t="shared" si="13"/>
        <v>0</v>
      </c>
    </row>
    <row r="58" spans="1:132" ht="27.75" customHeight="1">
      <c r="A58" s="15">
        <f t="shared" si="24"/>
        <v>23</v>
      </c>
      <c s="15">
        <f>IFERROR(IF($A$5&gt;=A58,SMALL('R-6'!$F$8:$F$920,$A$6+A58),0),0)</f>
        <v>0</v>
      </c>
      <c s="15">
        <f>IFERROR(IF(B$5&gt;=$A58,SMALL('R-7'!$G$9:$G$1008,B$6+$A58),0),0)</f>
        <v>0</v>
      </c>
      <c s="15">
        <f>IFERROR(IF(C$5&gt;=$A58,SMALL('R-8'!$F$13:$F$1012,C$6+$A58),0),0)</f>
        <v>0</v>
      </c>
      <c s="15">
        <f>IFERROR(IF(D$5&gt;=$A58,SMALL('R-8क'!$F$10:$F$1009,D$6+$A58),0),0)</f>
        <v>0</v>
      </c>
      <c s="15">
        <f t="shared" si="23"/>
        <v>0</v>
      </c>
      <c s="15">
        <f t="shared" si="23"/>
        <v>0</v>
      </c>
      <c s="15">
        <f t="shared" si="22"/>
        <v>0</v>
      </c>
      <c s="15">
        <f t="shared" si="22"/>
        <v>0</v>
      </c>
      <c r="O58" s="20">
        <f t="shared" si="25"/>
        <v>0</v>
      </c>
      <c s="1149">
        <f>IFERROR(IF($O58&gt;=1,VLOOKUP($B58,'R-6'!$G$8:$AL$920,2,0),0),0)</f>
        <v>0</v>
      </c>
      <c s="1150"/>
      <c s="1151"/>
      <c s="1090" t="str">
        <f>IFERROR(IF($O58&gt;=1,VLOOKUP($B58,'R-6'!$G$8:$AL$920,4,0),""),"")</f>
        <v/>
      </c>
      <c s="1091"/>
      <c s="1104"/>
      <c s="1090" t="str">
        <f>IFERROR(IF($O58&gt;=1,VLOOKUP($B58,'R-6'!$G$8:$AL$920,6,0),""),"")</f>
        <v/>
      </c>
      <c s="1152"/>
      <c s="1152"/>
      <c s="1153" t="str">
        <f>IFERROR(IF($O58&gt;=1,VLOOKUP($B58,'R-6'!$G$8:$AL$920,8,0),""),"")</f>
        <v/>
      </c>
      <c s="1154"/>
      <c s="1155" t="str">
        <f>IFERROR(IF($O58&gt;=1,VLOOKUP($B58,'R-6'!$G$8:$AL$920,28,0),""),"")</f>
        <v/>
      </c>
      <c s="1156"/>
      <c s="1157"/>
      <c s="1158"/>
      <c s="1153"/>
      <c s="1159"/>
      <c s="1158"/>
      <c s="1153"/>
      <c s="1159"/>
      <c s="20">
        <f t="shared" si="26"/>
        <v>0</v>
      </c>
      <c s="1160">
        <f>IFERROR(IF($AJ58&gt;=1,VLOOKUP($C58,'R-7'!$H$9:$AD$1008,2,0),0),0)</f>
        <v>0</v>
      </c>
      <c s="1161"/>
      <c s="1162"/>
      <c s="1090" t="str">
        <f>IFERROR(IF($AJ58&gt;=1,VLOOKUP($C58,'R-7'!$H$9:$AD$1008,4,0),""),"")</f>
        <v/>
      </c>
      <c s="1091"/>
      <c s="1104"/>
      <c s="20" t="str">
        <f>IFERROR(IF($AJ58&gt;=1,VLOOKUP($C58,'R-7'!$H$9:$AD$1008,6,0),""),"")</f>
        <v/>
      </c>
      <c s="1158" t="str">
        <f>IFERROR(IF($AJ58&gt;=1,VLOOKUP($C58,'R-7'!$H$9:$AD$1008,7,0),""),"")</f>
        <v/>
      </c>
      <c s="1159"/>
      <c s="1090" t="str">
        <f>IFERROR(IF($AJ58&gt;=1,VLOOKUP($C58,'R-7'!$H$9:$AD$1008,9,0),""),"")</f>
        <v/>
      </c>
      <c s="1091"/>
      <c s="1104"/>
      <c s="1103" t="str">
        <f>IFERROR(IF($AJ58&gt;=1,VLOOKUP($C58,'R-7'!$H$9:$AD$1008,14,0),""),"")</f>
        <v/>
      </c>
      <c s="1103"/>
      <c s="1103"/>
      <c s="1103"/>
      <c s="1103"/>
      <c s="1103"/>
      <c s="1103"/>
      <c s="1103"/>
      <c s="20">
        <f t="shared" si="27"/>
        <v>0</v>
      </c>
      <c s="1105">
        <f>IFERROR(IF($BE58&gt;=1,VLOOKUP($D58,'R-8'!$G$13:$AG$1012,2,0),0),0)</f>
        <v>0</v>
      </c>
      <c s="1105"/>
      <c s="1105"/>
      <c s="1090" t="str">
        <f>IFERROR(IF($BE58&gt;=1,VLOOKUP($D58,'R-8'!$G$13:$AG$1012,3,0),""),"")</f>
        <v/>
      </c>
      <c s="1091"/>
      <c s="1091"/>
      <c s="1104"/>
      <c s="1103" t="str">
        <f>IFERROR(IF($BE58&gt;=1,VLOOKUP($D58,'R-8'!$G$13:$AG$1012,5,0),""),"")</f>
        <v/>
      </c>
      <c s="1103"/>
      <c s="1103" t="str">
        <f>IFERROR(IF($BE58&gt;=1,VLOOKUP($D58,'R-8'!$G$13:$AG$1012,6,0),""),"")</f>
        <v/>
      </c>
      <c s="1103"/>
      <c s="1090" t="str">
        <f>IFERROR(IF($BE58&gt;=1,VLOOKUP($D58,'R-8'!$G$13:$AG$1012,2,0),""),"")</f>
        <v/>
      </c>
      <c s="1091"/>
      <c s="1104"/>
      <c s="1103"/>
      <c s="1103"/>
      <c s="1103"/>
      <c s="1103"/>
      <c s="1103"/>
      <c s="1103"/>
      <c s="20">
        <f t="shared" si="28"/>
        <v>0</v>
      </c>
      <c s="1105">
        <f>IFERROR(IF($BZ58&gt;=1,VLOOKUP($E58,'R-8क'!$G$10:$AA$1009,2,0),0),0)</f>
        <v>0</v>
      </c>
      <c s="1105"/>
      <c s="1105"/>
      <c s="1090" t="str">
        <f>IFERROR(IF($BZ58&gt;=1,VLOOKUP($E58,'R-8क'!$G$10:$AA$1009,3,0),""),"")</f>
        <v/>
      </c>
      <c s="1091"/>
      <c s="1104"/>
      <c s="1090" t="str">
        <f>IFERROR(IF($BZ58&gt;=1,VLOOKUP($E58,'R-8क'!$G$10:$AA$1009,4,0),""),"")</f>
        <v/>
      </c>
      <c s="1091"/>
      <c s="1091"/>
      <c s="1104"/>
      <c s="26" t="str">
        <f>IFERROR(IF($BZ58&gt;=1,VLOOKUP($E58,'R-8क'!$G$10:$AA$1009,6,0),""),"")</f>
        <v/>
      </c>
      <c s="27" t="str">
        <f>IFERROR(IF($BZ58&gt;=1,VLOOKUP($E58,'R-8क'!$G$10:$AA$1009,7,0),""),"")</f>
        <v/>
      </c>
      <c s="720" t="str">
        <f>IFERROR(IF($BZ58&gt;=1,VLOOKUP($E58,'R-8क'!$G$10:$AA$1009,8,0),""),"")</f>
        <v/>
      </c>
      <c s="721"/>
      <c s="1106"/>
      <c s="1107" t="str">
        <f>IFERROR(IF($BZ58&gt;=1,VLOOKUP($E58,'R-8क'!$G$10:$AA$1009,16,0),""),"")</f>
        <v/>
      </c>
      <c s="1107"/>
      <c s="1107"/>
      <c s="1092"/>
      <c s="1092"/>
      <c s="1077">
        <f t="shared" si="29"/>
        <v>0</v>
      </c>
      <c s="1078"/>
      <c s="1079"/>
      <c s="1080">
        <f>IFERROR(IF($CU58&gt;=2000,COUNTIFS('R-6'!$G$8:$G$920,"&gt;=1",'R-6'!$H$8:$H$920,$CU58),0),0)</f>
        <v>0</v>
      </c>
      <c s="1081"/>
      <c s="1082"/>
      <c s="1080">
        <f>IFERROR(IF($CU58&gt;=2000,COUNTIFS('R-7'!$H$9:$H$1008,"&gt;=1",'R-7'!$I$9:$I$1008,$CU58),0),0)</f>
        <v>0</v>
      </c>
      <c s="1081"/>
      <c s="1082"/>
      <c s="1080">
        <f>IFERROR(IF($CU58&gt;=2000,COUNTIFS('R-8'!$G$13:$G$1012,"&gt;=1",'R-8'!$H$13:$H$1012,$CU58),0),0)</f>
        <v>0</v>
      </c>
      <c s="1081"/>
      <c s="1082"/>
      <c s="1080">
        <f>IFERROR(IF($CU58&gt;=2000,COUNTIFS('R-8क'!$G$10:$G$1009,"&gt;=1",'R-8क'!$H$10:$H$1009,$CU58),0),0)</f>
        <v>0</v>
      </c>
      <c s="1081"/>
      <c s="1082"/>
      <c s="1083"/>
      <c s="1084"/>
      <c s="1085"/>
      <c s="1086">
        <f t="shared" si="30"/>
        <v>0</v>
      </c>
      <c s="1087"/>
      <c s="1088"/>
      <c s="32">
        <v>42</v>
      </c>
      <c s="32">
        <f t="shared" si="31" ref="DQ58:DQ76">P96</f>
        <v>0</v>
      </c>
      <c s="32">
        <f t="shared" si="32" ref="DR58:DR76">AK96</f>
        <v>0</v>
      </c>
      <c s="32">
        <f t="shared" si="33" ref="DS58:DS76">BF96</f>
        <v>0</v>
      </c>
      <c s="32">
        <f t="shared" si="34" ref="DT58:DT76">CA96</f>
        <v>0</v>
      </c>
      <c s="15">
        <f t="shared" si="14"/>
        <v>200</v>
      </c>
      <c s="15">
        <f t="shared" si="15"/>
        <v>0</v>
      </c>
      <c s="15">
        <f t="shared" si="16"/>
        <v>0</v>
      </c>
      <c s="15">
        <f t="shared" si="17"/>
        <v>0</v>
      </c>
      <c s="15">
        <f t="shared" si="10"/>
        <v>240</v>
      </c>
      <c s="15">
        <f t="shared" si="11"/>
        <v>0</v>
      </c>
      <c s="15">
        <f t="shared" si="12"/>
        <v>0</v>
      </c>
      <c s="15">
        <f t="shared" si="13"/>
        <v>0</v>
      </c>
    </row>
    <row r="59" spans="1:132" ht="24" customHeight="1">
      <c r="A59" s="15">
        <f t="shared" si="24"/>
        <v>24</v>
      </c>
      <c s="15">
        <f>IFERROR(IF($A$5&gt;=A59,SMALL('R-6'!$F$8:$F$920,$A$6+A59),0),0)</f>
        <v>0</v>
      </c>
      <c s="15">
        <f>IFERROR(IF(B$5&gt;=$A59,SMALL('R-7'!$G$9:$G$1008,B$6+$A59),0),0)</f>
        <v>0</v>
      </c>
      <c s="15">
        <f>IFERROR(IF(C$5&gt;=$A59,SMALL('R-8'!$F$13:$F$1012,C$6+$A59),0),0)</f>
        <v>0</v>
      </c>
      <c s="15">
        <f>IFERROR(IF(D$5&gt;=$A59,SMALL('R-8क'!$F$10:$F$1009,D$6+$A59),0),0)</f>
        <v>0</v>
      </c>
      <c s="15">
        <f t="shared" si="23"/>
        <v>0</v>
      </c>
      <c s="15">
        <f t="shared" si="23"/>
        <v>0</v>
      </c>
      <c s="15">
        <f t="shared" si="22"/>
        <v>0</v>
      </c>
      <c s="15">
        <f t="shared" si="22"/>
        <v>0</v>
      </c>
      <c r="O59" s="20">
        <f t="shared" si="25"/>
        <v>0</v>
      </c>
      <c s="1149">
        <f>IFERROR(IF($O59&gt;=1,VLOOKUP($B59,'R-6'!$G$8:$AL$920,2,0),0),0)</f>
        <v>0</v>
      </c>
      <c s="1150"/>
      <c s="1151"/>
      <c s="1090" t="str">
        <f>IFERROR(IF($O59&gt;=1,VLOOKUP($B59,'R-6'!$G$8:$AL$920,4,0),""),"")</f>
        <v/>
      </c>
      <c s="1091"/>
      <c s="1104"/>
      <c s="1090" t="str">
        <f>IFERROR(IF($O59&gt;=1,VLOOKUP($B59,'R-6'!$G$8:$AL$920,6,0),""),"")</f>
        <v/>
      </c>
      <c s="1152"/>
      <c s="1152"/>
      <c s="1153" t="str">
        <f>IFERROR(IF($O59&gt;=1,VLOOKUP($B59,'R-6'!$G$8:$AL$920,8,0),""),"")</f>
        <v/>
      </c>
      <c s="1154"/>
      <c s="1155" t="str">
        <f>IFERROR(IF($O59&gt;=1,VLOOKUP($B59,'R-6'!$G$8:$AL$920,28,0),""),"")</f>
        <v/>
      </c>
      <c s="1156"/>
      <c s="1157"/>
      <c s="1158"/>
      <c s="1153"/>
      <c s="1159"/>
      <c s="1158"/>
      <c s="1153"/>
      <c s="1159"/>
      <c s="20">
        <f t="shared" si="26"/>
        <v>0</v>
      </c>
      <c s="1160">
        <f>IFERROR(IF($AJ59&gt;=1,VLOOKUP($C59,'R-7'!$H$9:$AD$1008,2,0),0),0)</f>
        <v>0</v>
      </c>
      <c s="1161"/>
      <c s="1162"/>
      <c s="1090" t="str">
        <f>IFERROR(IF($AJ59&gt;=1,VLOOKUP($C59,'R-7'!$H$9:$AD$1008,4,0),""),"")</f>
        <v/>
      </c>
      <c s="1091"/>
      <c s="1104"/>
      <c s="20" t="str">
        <f>IFERROR(IF($AJ59&gt;=1,VLOOKUP($C59,'R-7'!$H$9:$AD$1008,6,0),""),"")</f>
        <v/>
      </c>
      <c s="1158" t="str">
        <f>IFERROR(IF($AJ59&gt;=1,VLOOKUP($C59,'R-7'!$H$9:$AD$1008,7,0),""),"")</f>
        <v/>
      </c>
      <c s="1159"/>
      <c s="1090" t="str">
        <f>IFERROR(IF($AJ59&gt;=1,VLOOKUP($C59,'R-7'!$H$9:$AD$1008,9,0),""),"")</f>
        <v/>
      </c>
      <c s="1091"/>
      <c s="1104"/>
      <c s="1103" t="str">
        <f>IFERROR(IF($AJ59&gt;=1,VLOOKUP($C59,'R-7'!$H$9:$AD$1008,14,0),""),"")</f>
        <v/>
      </c>
      <c s="1103"/>
      <c s="1103"/>
      <c s="1103"/>
      <c s="1103"/>
      <c s="1103"/>
      <c s="1103"/>
      <c s="1103"/>
      <c s="20">
        <f t="shared" si="27"/>
        <v>0</v>
      </c>
      <c s="1105">
        <f>IFERROR(IF($BE59&gt;=1,VLOOKUP($D59,'R-8'!$G$13:$AG$1012,2,0),0),0)</f>
        <v>0</v>
      </c>
      <c s="1105"/>
      <c s="1105"/>
      <c s="1090" t="str">
        <f>IFERROR(IF($BE59&gt;=1,VLOOKUP($D59,'R-8'!$G$13:$AG$1012,3,0),""),"")</f>
        <v/>
      </c>
      <c s="1091"/>
      <c s="1091"/>
      <c s="1104"/>
      <c s="1103" t="str">
        <f>IFERROR(IF($BE59&gt;=1,VLOOKUP($D59,'R-8'!$G$13:$AG$1012,5,0),""),"")</f>
        <v/>
      </c>
      <c s="1103"/>
      <c s="1103" t="str">
        <f>IFERROR(IF($BE59&gt;=1,VLOOKUP($D59,'R-8'!$G$13:$AG$1012,6,0),""),"")</f>
        <v/>
      </c>
      <c s="1103"/>
      <c s="1090" t="str">
        <f>IFERROR(IF($BE59&gt;=1,VLOOKUP($D59,'R-8'!$G$13:$AG$1012,2,0),""),"")</f>
        <v/>
      </c>
      <c s="1091"/>
      <c s="1104"/>
      <c s="1103"/>
      <c s="1103"/>
      <c s="1103"/>
      <c s="1103"/>
      <c s="1103"/>
      <c s="1103"/>
      <c s="20">
        <f t="shared" si="28"/>
        <v>0</v>
      </c>
      <c s="1105">
        <f>IFERROR(IF($BZ59&gt;=1,VLOOKUP($E59,'R-8क'!$G$10:$AA$1009,2,0),0),0)</f>
        <v>0</v>
      </c>
      <c s="1105"/>
      <c s="1105"/>
      <c s="1090" t="str">
        <f>IFERROR(IF($BZ59&gt;=1,VLOOKUP($E59,'R-8क'!$G$10:$AA$1009,3,0),""),"")</f>
        <v/>
      </c>
      <c s="1091"/>
      <c s="1104"/>
      <c s="1090" t="str">
        <f>IFERROR(IF($BZ59&gt;=1,VLOOKUP($E59,'R-8क'!$G$10:$AA$1009,4,0),""),"")</f>
        <v/>
      </c>
      <c s="1091"/>
      <c s="1091"/>
      <c s="1104"/>
      <c s="26" t="str">
        <f>IFERROR(IF($BZ59&gt;=1,VLOOKUP($E59,'R-8क'!$G$10:$AA$1009,6,0),""),"")</f>
        <v/>
      </c>
      <c s="27" t="str">
        <f>IFERROR(IF($BZ59&gt;=1,VLOOKUP($E59,'R-8क'!$G$10:$AA$1009,7,0),""),"")</f>
        <v/>
      </c>
      <c s="720" t="str">
        <f>IFERROR(IF($BZ59&gt;=1,VLOOKUP($E59,'R-8क'!$G$10:$AA$1009,8,0),""),"")</f>
        <v/>
      </c>
      <c s="721"/>
      <c s="1106"/>
      <c s="1107" t="str">
        <f>IFERROR(IF($BZ59&gt;=1,VLOOKUP($E59,'R-8क'!$G$10:$AA$1009,16,0),""),"")</f>
        <v/>
      </c>
      <c s="1107"/>
      <c s="1107"/>
      <c s="1092"/>
      <c s="1092"/>
      <c s="1077">
        <f t="shared" si="29"/>
        <v>0</v>
      </c>
      <c s="1078"/>
      <c s="1079"/>
      <c s="1080">
        <f>IFERROR(IF($CU59&gt;=2000,COUNTIFS('R-6'!$G$8:$G$920,"&gt;=1",'R-6'!$H$8:$H$920,$CU59),0),0)</f>
        <v>0</v>
      </c>
      <c s="1081"/>
      <c s="1082"/>
      <c s="1080">
        <f>IFERROR(IF($CU59&gt;=2000,COUNTIFS('R-7'!$H$9:$H$1008,"&gt;=1",'R-7'!$I$9:$I$1008,$CU59),0),0)</f>
        <v>0</v>
      </c>
      <c s="1081"/>
      <c s="1082"/>
      <c s="1080">
        <f>IFERROR(IF($CU59&gt;=2000,COUNTIFS('R-8'!$G$13:$G$1012,"&gt;=1",'R-8'!$H$13:$H$1012,$CU59),0),0)</f>
        <v>0</v>
      </c>
      <c s="1081"/>
      <c s="1082"/>
      <c s="1080">
        <f>IFERROR(IF($CU59&gt;=2000,COUNTIFS('R-8क'!$G$10:$G$1009,"&gt;=1",'R-8क'!$H$10:$H$1009,$CU59),0),0)</f>
        <v>0</v>
      </c>
      <c s="1081"/>
      <c s="1082"/>
      <c s="1083"/>
      <c s="1084"/>
      <c s="1085"/>
      <c s="1086">
        <f t="shared" si="30"/>
        <v>0</v>
      </c>
      <c s="1087"/>
      <c s="1088"/>
      <c s="32">
        <v>43</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60" spans="1:132" ht="24" customHeight="1">
      <c r="A60" s="15">
        <f t="shared" si="24"/>
        <v>25</v>
      </c>
      <c s="15">
        <f>IFERROR(IF($A$5&gt;=A60,SMALL('R-6'!$F$8:$F$920,$A$6+A60),0),0)</f>
        <v>0</v>
      </c>
      <c s="15">
        <f>IFERROR(IF(B$5&gt;=$A60,SMALL('R-7'!$G$9:$G$1008,B$6+$A60),0),0)</f>
        <v>0</v>
      </c>
      <c s="15">
        <f>IFERROR(IF(C$5&gt;=$A60,SMALL('R-8'!$F$13:$F$1012,C$6+$A60),0),0)</f>
        <v>0</v>
      </c>
      <c s="15">
        <f>IFERROR(IF(D$5&gt;=$A60,SMALL('R-8क'!$F$10:$F$1009,D$6+$A60),0),0)</f>
        <v>0</v>
      </c>
      <c s="15">
        <f t="shared" si="23"/>
        <v>0</v>
      </c>
      <c s="15">
        <f t="shared" si="23"/>
        <v>0</v>
      </c>
      <c s="15">
        <f t="shared" si="22"/>
        <v>0</v>
      </c>
      <c s="15">
        <f t="shared" si="22"/>
        <v>0</v>
      </c>
      <c r="O60" s="20">
        <f t="shared" si="25"/>
        <v>0</v>
      </c>
      <c s="1149">
        <f>IFERROR(IF($O60&gt;=1,VLOOKUP($B60,'R-6'!$G$8:$AL$920,2,0),0),0)</f>
        <v>0</v>
      </c>
      <c s="1150"/>
      <c s="1151"/>
      <c s="1090" t="str">
        <f>IFERROR(IF($O60&gt;=1,VLOOKUP($B60,'R-6'!$G$8:$AL$920,4,0),""),"")</f>
        <v/>
      </c>
      <c s="1091"/>
      <c s="1104"/>
      <c s="1090" t="str">
        <f>IFERROR(IF($O60&gt;=1,VLOOKUP($B60,'R-6'!$G$8:$AL$920,6,0),""),"")</f>
        <v/>
      </c>
      <c s="1152"/>
      <c s="1152"/>
      <c s="1153" t="str">
        <f>IFERROR(IF($O60&gt;=1,VLOOKUP($B60,'R-6'!$G$8:$AL$920,8,0),""),"")</f>
        <v/>
      </c>
      <c s="1154"/>
      <c s="1155" t="str">
        <f>IFERROR(IF($O60&gt;=1,VLOOKUP($B60,'R-6'!$G$8:$AL$920,28,0),""),"")</f>
        <v/>
      </c>
      <c s="1156"/>
      <c s="1157"/>
      <c s="1158"/>
      <c s="1153"/>
      <c s="1159"/>
      <c s="1158"/>
      <c s="1153"/>
      <c s="1159"/>
      <c s="20">
        <f t="shared" si="26"/>
        <v>0</v>
      </c>
      <c s="1160">
        <f>IFERROR(IF($AJ60&gt;=1,VLOOKUP($C60,'R-7'!$H$9:$AD$1008,2,0),0),0)</f>
        <v>0</v>
      </c>
      <c s="1161"/>
      <c s="1162"/>
      <c s="1090" t="str">
        <f>IFERROR(IF($AJ60&gt;=1,VLOOKUP($C60,'R-7'!$H$9:$AD$1008,4,0),""),"")</f>
        <v/>
      </c>
      <c s="1091"/>
      <c s="1104"/>
      <c s="20" t="str">
        <f>IFERROR(IF($AJ60&gt;=1,VLOOKUP($C60,'R-7'!$H$9:$AD$1008,6,0),""),"")</f>
        <v/>
      </c>
      <c s="1158" t="str">
        <f>IFERROR(IF($AJ60&gt;=1,VLOOKUP($C60,'R-7'!$H$9:$AD$1008,7,0),""),"")</f>
        <v/>
      </c>
      <c s="1159"/>
      <c s="1090" t="str">
        <f>IFERROR(IF($AJ60&gt;=1,VLOOKUP($C60,'R-7'!$H$9:$AD$1008,9,0),""),"")</f>
        <v/>
      </c>
      <c s="1091"/>
      <c s="1104"/>
      <c s="1103" t="str">
        <f>IFERROR(IF($AJ60&gt;=1,VLOOKUP($C60,'R-7'!$H$9:$AD$1008,14,0),""),"")</f>
        <v/>
      </c>
      <c s="1103"/>
      <c s="1103"/>
      <c s="1103"/>
      <c s="1103"/>
      <c s="1103"/>
      <c s="1103"/>
      <c s="1103"/>
      <c s="20">
        <f t="shared" si="27"/>
        <v>0</v>
      </c>
      <c s="1105">
        <f>IFERROR(IF($BE60&gt;=1,VLOOKUP($D60,'R-8'!$G$13:$AG$1012,2,0),0),0)</f>
        <v>0</v>
      </c>
      <c s="1105"/>
      <c s="1105"/>
      <c s="1090" t="str">
        <f>IFERROR(IF($BE60&gt;=1,VLOOKUP($D60,'R-8'!$G$13:$AG$1012,3,0),""),"")</f>
        <v/>
      </c>
      <c s="1091"/>
      <c s="1091"/>
      <c s="1104"/>
      <c s="1103" t="str">
        <f>IFERROR(IF($BE60&gt;=1,VLOOKUP($D60,'R-8'!$G$13:$AG$1012,5,0),""),"")</f>
        <v/>
      </c>
      <c s="1103"/>
      <c s="1103" t="str">
        <f>IFERROR(IF($BE60&gt;=1,VLOOKUP($D60,'R-8'!$G$13:$AG$1012,6,0),""),"")</f>
        <v/>
      </c>
      <c s="1103"/>
      <c s="1090" t="str">
        <f>IFERROR(IF($BE60&gt;=1,VLOOKUP($D60,'R-8'!$G$13:$AG$1012,2,0),""),"")</f>
        <v/>
      </c>
      <c s="1091"/>
      <c s="1104"/>
      <c s="1103"/>
      <c s="1103"/>
      <c s="1103"/>
      <c s="1103"/>
      <c s="1103"/>
      <c s="1103"/>
      <c s="20">
        <f t="shared" si="28"/>
        <v>0</v>
      </c>
      <c s="1105">
        <f>IFERROR(IF($BZ60&gt;=1,VLOOKUP($E60,'R-8क'!$G$10:$AA$1009,2,0),0),0)</f>
        <v>0</v>
      </c>
      <c s="1105"/>
      <c s="1105"/>
      <c s="1090" t="str">
        <f>IFERROR(IF($BZ60&gt;=1,VLOOKUP($E60,'R-8क'!$G$10:$AA$1009,3,0),""),"")</f>
        <v/>
      </c>
      <c s="1091"/>
      <c s="1104"/>
      <c s="1090" t="str">
        <f>IFERROR(IF($BZ60&gt;=1,VLOOKUP($E60,'R-8क'!$G$10:$AA$1009,4,0),""),"")</f>
        <v/>
      </c>
      <c s="1091"/>
      <c s="1091"/>
      <c s="1104"/>
      <c s="26" t="str">
        <f>IFERROR(IF($BZ60&gt;=1,VLOOKUP($E60,'R-8क'!$G$10:$AA$1009,6,0),""),"")</f>
        <v/>
      </c>
      <c s="27" t="str">
        <f>IFERROR(IF($BZ60&gt;=1,VLOOKUP($E60,'R-8क'!$G$10:$AA$1009,7,0),""),"")</f>
        <v/>
      </c>
      <c s="720" t="str">
        <f>IFERROR(IF($BZ60&gt;=1,VLOOKUP($E60,'R-8क'!$G$10:$AA$1009,8,0),""),"")</f>
        <v/>
      </c>
      <c s="721"/>
      <c s="1106"/>
      <c s="1107" t="str">
        <f>IFERROR(IF($BZ60&gt;=1,VLOOKUP($E60,'R-8क'!$G$10:$AA$1009,16,0),""),"")</f>
        <v/>
      </c>
      <c s="1107"/>
      <c s="1107"/>
      <c s="1092"/>
      <c s="1092"/>
      <c s="1077">
        <f t="shared" si="29"/>
        <v>0</v>
      </c>
      <c s="1078"/>
      <c s="1079"/>
      <c s="1080">
        <f>IFERROR(IF($CU60&gt;=2000,COUNTIFS('R-6'!$G$8:$G$920,"&gt;=1",'R-6'!$H$8:$H$920,$CU60),0),0)</f>
        <v>0</v>
      </c>
      <c s="1081"/>
      <c s="1082"/>
      <c s="1080">
        <f>IFERROR(IF($CU60&gt;=2000,COUNTIFS('R-7'!$H$9:$H$1008,"&gt;=1",'R-7'!$I$9:$I$1008,$CU60),0),0)</f>
        <v>0</v>
      </c>
      <c s="1081"/>
      <c s="1082"/>
      <c s="1080">
        <f>IFERROR(IF($CU60&gt;=2000,COUNTIFS('R-8'!$G$13:$G$1012,"&gt;=1",'R-8'!$H$13:$H$1012,$CU60),0),0)</f>
        <v>0</v>
      </c>
      <c s="1081"/>
      <c s="1082"/>
      <c s="1080">
        <f>IFERROR(IF($CU60&gt;=2000,COUNTIFS('R-8क'!$G$10:$G$1009,"&gt;=1",'R-8क'!$H$10:$H$1009,$CU60),0),0)</f>
        <v>0</v>
      </c>
      <c s="1081"/>
      <c s="1082"/>
      <c s="1083"/>
      <c s="1084"/>
      <c s="1085"/>
      <c s="1086">
        <f t="shared" si="30"/>
        <v>0</v>
      </c>
      <c s="1087"/>
      <c s="1088"/>
      <c s="32">
        <v>44</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61" spans="1:132" ht="24" customHeight="1">
      <c r="A61" s="15">
        <f t="shared" si="24"/>
        <v>26</v>
      </c>
      <c s="15">
        <f>IFERROR(IF($A$5&gt;=A61,SMALL('R-6'!$F$8:$F$920,$A$6+A61),0),0)</f>
        <v>0</v>
      </c>
      <c s="15">
        <f>IFERROR(IF(B$5&gt;=$A61,SMALL('R-7'!$G$9:$G$1008,B$6+$A61),0),0)</f>
        <v>0</v>
      </c>
      <c s="15">
        <f>IFERROR(IF(C$5&gt;=$A61,SMALL('R-8'!$F$13:$F$1012,C$6+$A61),0),0)</f>
        <v>0</v>
      </c>
      <c s="15">
        <f>IFERROR(IF(D$5&gt;=$A61,SMALL('R-8क'!$F$10:$F$1009,D$6+$A61),0),0)</f>
        <v>0</v>
      </c>
      <c s="15">
        <f t="shared" si="23"/>
        <v>0</v>
      </c>
      <c s="15">
        <f t="shared" si="23"/>
        <v>0</v>
      </c>
      <c s="15">
        <f t="shared" si="35" ref="H61:H82">H60</f>
        <v>0</v>
      </c>
      <c s="15">
        <f t="shared" si="36" ref="I61:I82">I60</f>
        <v>0</v>
      </c>
      <c r="O61" s="20">
        <f t="shared" si="25"/>
        <v>0</v>
      </c>
      <c s="1149">
        <f>IFERROR(IF($O61&gt;=1,VLOOKUP($B61,'R-6'!$G$8:$AL$920,2,0),0),0)</f>
        <v>0</v>
      </c>
      <c s="1150"/>
      <c s="1151"/>
      <c s="1090" t="str">
        <f>IFERROR(IF($O61&gt;=1,VLOOKUP($B61,'R-6'!$G$8:$AL$920,4,0),""),"")</f>
        <v/>
      </c>
      <c s="1091"/>
      <c s="1104"/>
      <c s="1090" t="str">
        <f>IFERROR(IF($O61&gt;=1,VLOOKUP($B61,'R-6'!$G$8:$AL$920,6,0),""),"")</f>
        <v/>
      </c>
      <c s="1152"/>
      <c s="1152"/>
      <c s="1153" t="str">
        <f>IFERROR(IF($O61&gt;=1,VLOOKUP($B61,'R-6'!$G$8:$AL$920,8,0),""),"")</f>
        <v/>
      </c>
      <c s="1154"/>
      <c s="1155" t="str">
        <f>IFERROR(IF($O61&gt;=1,VLOOKUP($B61,'R-6'!$G$8:$AL$920,28,0),""),"")</f>
        <v/>
      </c>
      <c s="1156"/>
      <c s="1157"/>
      <c s="1158"/>
      <c s="1153"/>
      <c s="1159"/>
      <c s="1158"/>
      <c s="1153"/>
      <c s="1159"/>
      <c s="20">
        <f t="shared" si="26"/>
        <v>0</v>
      </c>
      <c s="1160">
        <f>IFERROR(IF($AJ61&gt;=1,VLOOKUP($C61,'R-7'!$H$9:$AD$1008,2,0),0),0)</f>
        <v>0</v>
      </c>
      <c s="1161"/>
      <c s="1162"/>
      <c s="1090" t="str">
        <f>IFERROR(IF($AJ61&gt;=1,VLOOKUP($C61,'R-7'!$H$9:$AD$1008,4,0),""),"")</f>
        <v/>
      </c>
      <c s="1091"/>
      <c s="1104"/>
      <c s="20" t="str">
        <f>IFERROR(IF($AJ61&gt;=1,VLOOKUP($C61,'R-7'!$H$9:$AD$1008,6,0),""),"")</f>
        <v/>
      </c>
      <c s="1158" t="str">
        <f>IFERROR(IF($AJ61&gt;=1,VLOOKUP($C61,'R-7'!$H$9:$AD$1008,7,0),""),"")</f>
        <v/>
      </c>
      <c s="1159"/>
      <c s="1090" t="str">
        <f>IFERROR(IF($AJ61&gt;=1,VLOOKUP($C61,'R-7'!$H$9:$AD$1008,9,0),""),"")</f>
        <v/>
      </c>
      <c s="1091"/>
      <c s="1104"/>
      <c s="1103" t="str">
        <f>IFERROR(IF($AJ61&gt;=1,VLOOKUP($C61,'R-7'!$H$9:$AD$1008,14,0),""),"")</f>
        <v/>
      </c>
      <c s="1103"/>
      <c s="1103"/>
      <c s="1103"/>
      <c s="1103"/>
      <c s="1103"/>
      <c s="1103"/>
      <c s="1103"/>
      <c s="20">
        <f t="shared" si="27"/>
        <v>0</v>
      </c>
      <c s="1105">
        <f>IFERROR(IF($BE61&gt;=1,VLOOKUP($D61,'R-8'!$G$13:$AG$1012,2,0),0),0)</f>
        <v>0</v>
      </c>
      <c s="1105"/>
      <c s="1105"/>
      <c s="1090" t="str">
        <f>IFERROR(IF($BE61&gt;=1,VLOOKUP($D61,'R-8'!$G$13:$AG$1012,3,0),""),"")</f>
        <v/>
      </c>
      <c s="1091"/>
      <c s="1091"/>
      <c s="1104"/>
      <c s="1103" t="str">
        <f>IFERROR(IF($BE61&gt;=1,VLOOKUP($D61,'R-8'!$G$13:$AG$1012,5,0),""),"")</f>
        <v/>
      </c>
      <c s="1103"/>
      <c s="1103" t="str">
        <f>IFERROR(IF($BE61&gt;=1,VLOOKUP($D61,'R-8'!$G$13:$AG$1012,6,0),""),"")</f>
        <v/>
      </c>
      <c s="1103"/>
      <c s="1090" t="str">
        <f>IFERROR(IF($BE61&gt;=1,VLOOKUP($D61,'R-8'!$G$13:$AG$1012,2,0),""),"")</f>
        <v/>
      </c>
      <c s="1091"/>
      <c s="1104"/>
      <c s="1103"/>
      <c s="1103"/>
      <c s="1103"/>
      <c s="1103"/>
      <c s="1103"/>
      <c s="1103"/>
      <c s="20">
        <f t="shared" si="28"/>
        <v>0</v>
      </c>
      <c s="1105">
        <f>IFERROR(IF($BZ61&gt;=1,VLOOKUP($E61,'R-8क'!$G$10:$AA$1009,2,0),0),0)</f>
        <v>0</v>
      </c>
      <c s="1105"/>
      <c s="1105"/>
      <c s="1090" t="str">
        <f>IFERROR(IF($BZ61&gt;=1,VLOOKUP($E61,'R-8क'!$G$10:$AA$1009,3,0),""),"")</f>
        <v/>
      </c>
      <c s="1091"/>
      <c s="1104"/>
      <c s="1090" t="str">
        <f>IFERROR(IF($BZ61&gt;=1,VLOOKUP($E61,'R-8क'!$G$10:$AA$1009,4,0),""),"")</f>
        <v/>
      </c>
      <c s="1091"/>
      <c s="1091"/>
      <c s="1104"/>
      <c s="26" t="str">
        <f>IFERROR(IF($BZ61&gt;=1,VLOOKUP($E61,'R-8क'!$G$10:$AA$1009,6,0),""),"")</f>
        <v/>
      </c>
      <c s="27" t="str">
        <f>IFERROR(IF($BZ61&gt;=1,VLOOKUP($E61,'R-8क'!$G$10:$AA$1009,7,0),""),"")</f>
        <v/>
      </c>
      <c s="720" t="str">
        <f>IFERROR(IF($BZ61&gt;=1,VLOOKUP($E61,'R-8क'!$G$10:$AA$1009,8,0),""),"")</f>
        <v/>
      </c>
      <c s="721"/>
      <c s="1106"/>
      <c s="1107" t="str">
        <f>IFERROR(IF($BZ61&gt;=1,VLOOKUP($E61,'R-8क'!$G$10:$AA$1009,16,0),""),"")</f>
        <v/>
      </c>
      <c s="1107"/>
      <c s="1107"/>
      <c s="1092"/>
      <c s="1092"/>
      <c s="1077">
        <f t="shared" si="29"/>
        <v>0</v>
      </c>
      <c s="1078"/>
      <c s="1079"/>
      <c s="1080">
        <f>IFERROR(IF($CU61&gt;=2000,COUNTIFS('R-6'!$G$8:$G$920,"&gt;=1",'R-6'!$H$8:$H$920,$CU61),0),0)</f>
        <v>0</v>
      </c>
      <c s="1081"/>
      <c s="1082"/>
      <c s="1080">
        <f>IFERROR(IF($CU61&gt;=2000,COUNTIFS('R-7'!$H$9:$H$1008,"&gt;=1",'R-7'!$I$9:$I$1008,$CU61),0),0)</f>
        <v>0</v>
      </c>
      <c s="1081"/>
      <c s="1082"/>
      <c s="1080">
        <f>IFERROR(IF($CU61&gt;=2000,COUNTIFS('R-8'!$G$13:$G$1012,"&gt;=1",'R-8'!$H$13:$H$1012,$CU61),0),0)</f>
        <v>0</v>
      </c>
      <c s="1081"/>
      <c s="1082"/>
      <c s="1080">
        <f>IFERROR(IF($CU61&gt;=2000,COUNTIFS('R-8क'!$G$10:$G$1009,"&gt;=1",'R-8क'!$H$10:$H$1009,$CU61),0),0)</f>
        <v>0</v>
      </c>
      <c s="1081"/>
      <c s="1082"/>
      <c s="1083"/>
      <c s="1084"/>
      <c s="1085"/>
      <c s="1086">
        <f t="shared" si="30"/>
        <v>0</v>
      </c>
      <c s="1087"/>
      <c s="1088"/>
      <c s="32">
        <v>45</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62" spans="1:132" ht="29.25" customHeight="1">
      <c r="A62" s="15">
        <f t="shared" si="24"/>
        <v>27</v>
      </c>
      <c s="15">
        <f>IFERROR(IF($A$5&gt;=A62,SMALL('R-6'!$F$8:$F$920,$A$6+A62),0),0)</f>
        <v>0</v>
      </c>
      <c s="15">
        <f>IFERROR(IF(B$5&gt;=$A62,SMALL('R-7'!$G$9:$G$1008,B$6+$A62),0),0)</f>
        <v>0</v>
      </c>
      <c s="15">
        <f>IFERROR(IF(C$5&gt;=$A62,SMALL('R-8'!$F$13:$F$1012,C$6+$A62),0),0)</f>
        <v>0</v>
      </c>
      <c s="15">
        <f>IFERROR(IF(D$5&gt;=$A62,SMALL('R-8क'!$F$10:$F$1009,D$6+$A62),0),0)</f>
        <v>0</v>
      </c>
      <c s="15">
        <f t="shared" si="23"/>
        <v>0</v>
      </c>
      <c s="15">
        <f t="shared" si="23"/>
        <v>0</v>
      </c>
      <c s="15">
        <f t="shared" si="35"/>
        <v>0</v>
      </c>
      <c s="15">
        <f t="shared" si="36"/>
        <v>0</v>
      </c>
      <c r="O62" s="20">
        <f t="shared" si="25"/>
        <v>0</v>
      </c>
      <c s="1149">
        <f>IFERROR(IF($O62&gt;=1,VLOOKUP($B62,'R-6'!$G$8:$AL$920,2,0),0),0)</f>
        <v>0</v>
      </c>
      <c s="1150"/>
      <c s="1151"/>
      <c s="1090" t="str">
        <f>IFERROR(IF($O62&gt;=1,VLOOKUP($B62,'R-6'!$G$8:$AL$920,4,0),""),"")</f>
        <v/>
      </c>
      <c s="1091"/>
      <c s="1104"/>
      <c s="1090" t="str">
        <f>IFERROR(IF($O62&gt;=1,VLOOKUP($B62,'R-6'!$G$8:$AL$920,6,0),""),"")</f>
        <v/>
      </c>
      <c s="1152"/>
      <c s="1152"/>
      <c s="1153" t="str">
        <f>IFERROR(IF($O62&gt;=1,VLOOKUP($B62,'R-6'!$G$8:$AL$920,8,0),""),"")</f>
        <v/>
      </c>
      <c s="1154"/>
      <c s="1155" t="str">
        <f>IFERROR(IF($O62&gt;=1,VLOOKUP($B62,'R-6'!$G$8:$AL$920,28,0),""),"")</f>
        <v/>
      </c>
      <c s="1156"/>
      <c s="1157"/>
      <c s="1158"/>
      <c s="1153"/>
      <c s="1159"/>
      <c s="1158"/>
      <c s="1153"/>
      <c s="1159"/>
      <c s="20">
        <f t="shared" si="26"/>
        <v>0</v>
      </c>
      <c s="1160">
        <f>IFERROR(IF($AJ62&gt;=1,VLOOKUP($C62,'R-7'!$H$9:$AD$1008,2,0),0),0)</f>
        <v>0</v>
      </c>
      <c s="1161"/>
      <c s="1162"/>
      <c s="1090" t="str">
        <f>IFERROR(IF($AJ62&gt;=1,VLOOKUP($C62,'R-7'!$H$9:$AD$1008,4,0),""),"")</f>
        <v/>
      </c>
      <c s="1091"/>
      <c s="1104"/>
      <c s="20" t="str">
        <f>IFERROR(IF($AJ62&gt;=1,VLOOKUP($C62,'R-7'!$H$9:$AD$1008,6,0),""),"")</f>
        <v/>
      </c>
      <c s="1158" t="str">
        <f>IFERROR(IF($AJ62&gt;=1,VLOOKUP($C62,'R-7'!$H$9:$AD$1008,7,0),""),"")</f>
        <v/>
      </c>
      <c s="1159"/>
      <c s="1090" t="str">
        <f>IFERROR(IF($AJ62&gt;=1,VLOOKUP($C62,'R-7'!$H$9:$AD$1008,9,0),""),"")</f>
        <v/>
      </c>
      <c s="1091"/>
      <c s="1104"/>
      <c s="1103" t="str">
        <f>IFERROR(IF($AJ62&gt;=1,VLOOKUP($C62,'R-7'!$H$9:$AD$1008,14,0),""),"")</f>
        <v/>
      </c>
      <c s="1103"/>
      <c s="1103"/>
      <c s="1103"/>
      <c s="1103"/>
      <c s="1103"/>
      <c s="1103"/>
      <c s="1103"/>
      <c s="20">
        <f t="shared" si="27"/>
        <v>0</v>
      </c>
      <c s="1105">
        <f>IFERROR(IF($BE62&gt;=1,VLOOKUP($D62,'R-8'!$G$13:$AG$1012,2,0),0),0)</f>
        <v>0</v>
      </c>
      <c s="1105"/>
      <c s="1105"/>
      <c s="1090" t="str">
        <f>IFERROR(IF($BE62&gt;=1,VLOOKUP($D62,'R-8'!$G$13:$AG$1012,3,0),""),"")</f>
        <v/>
      </c>
      <c s="1091"/>
      <c s="1091"/>
      <c s="1104"/>
      <c s="1103" t="str">
        <f>IFERROR(IF($BE62&gt;=1,VLOOKUP($D62,'R-8'!$G$13:$AG$1012,5,0),""),"")</f>
        <v/>
      </c>
      <c s="1103"/>
      <c s="1103" t="str">
        <f>IFERROR(IF($BE62&gt;=1,VLOOKUP($D62,'R-8'!$G$13:$AG$1012,6,0),""),"")</f>
        <v/>
      </c>
      <c s="1103"/>
      <c s="1090" t="str">
        <f>IFERROR(IF($BE62&gt;=1,VLOOKUP($D62,'R-8'!$G$13:$AG$1012,2,0),""),"")</f>
        <v/>
      </c>
      <c s="1091"/>
      <c s="1104"/>
      <c s="1103"/>
      <c s="1103"/>
      <c s="1103"/>
      <c s="1103"/>
      <c s="1103"/>
      <c s="1103"/>
      <c s="20">
        <f t="shared" si="28"/>
        <v>0</v>
      </c>
      <c s="1105">
        <f>IFERROR(IF($BZ62&gt;=1,VLOOKUP($E62,'R-8क'!$G$10:$AA$1009,2,0),0),0)</f>
        <v>0</v>
      </c>
      <c s="1105"/>
      <c s="1105"/>
      <c s="1090" t="str">
        <f>IFERROR(IF($BZ62&gt;=1,VLOOKUP($E62,'R-8क'!$G$10:$AA$1009,3,0),""),"")</f>
        <v/>
      </c>
      <c s="1091"/>
      <c s="1104"/>
      <c s="1090" t="str">
        <f>IFERROR(IF($BZ62&gt;=1,VLOOKUP($E62,'R-8क'!$G$10:$AA$1009,4,0),""),"")</f>
        <v/>
      </c>
      <c s="1091"/>
      <c s="1091"/>
      <c s="1104"/>
      <c s="26" t="str">
        <f>IFERROR(IF($BZ62&gt;=1,VLOOKUP($E62,'R-8क'!$G$10:$AA$1009,6,0),""),"")</f>
        <v/>
      </c>
      <c s="27" t="str">
        <f>IFERROR(IF($BZ62&gt;=1,VLOOKUP($E62,'R-8क'!$G$10:$AA$1009,7,0),""),"")</f>
        <v/>
      </c>
      <c s="720" t="str">
        <f>IFERROR(IF($BZ62&gt;=1,VLOOKUP($E62,'R-8क'!$G$10:$AA$1009,8,0),""),"")</f>
        <v/>
      </c>
      <c s="721"/>
      <c s="1106"/>
      <c s="1107" t="str">
        <f>IFERROR(IF($BZ62&gt;=1,VLOOKUP($E62,'R-8क'!$G$10:$AA$1009,16,0),""),"")</f>
        <v/>
      </c>
      <c s="1107"/>
      <c s="1107"/>
      <c s="1092"/>
      <c s="1092"/>
      <c s="1077">
        <f t="shared" si="29"/>
        <v>0</v>
      </c>
      <c s="1078"/>
      <c s="1079"/>
      <c s="1080">
        <f>IFERROR(IF($CU62&gt;=2000,COUNTIFS('R-6'!$G$8:$G$920,"&gt;=1",'R-6'!$H$8:$H$920,$CU62),0),0)</f>
        <v>0</v>
      </c>
      <c s="1081"/>
      <c s="1082"/>
      <c s="1080">
        <f>IFERROR(IF($CU62&gt;=2000,COUNTIFS('R-7'!$H$9:$H$1008,"&gt;=1",'R-7'!$I$9:$I$1008,$CU62),0),0)</f>
        <v>0</v>
      </c>
      <c s="1081"/>
      <c s="1082"/>
      <c s="1080">
        <f>IFERROR(IF($CU62&gt;=2000,COUNTIFS('R-8'!$G$13:$G$1012,"&gt;=1",'R-8'!$H$13:$H$1012,$CU62),0),0)</f>
        <v>0</v>
      </c>
      <c s="1081"/>
      <c s="1082"/>
      <c s="1080">
        <f>IFERROR(IF($CU62&gt;=2000,COUNTIFS('R-8क'!$G$10:$G$1009,"&gt;=1",'R-8क'!$H$10:$H$1009,$CU62),0),0)</f>
        <v>0</v>
      </c>
      <c s="1081"/>
      <c s="1082"/>
      <c s="1083"/>
      <c s="1084"/>
      <c s="1085"/>
      <c s="1086">
        <f t="shared" si="30"/>
        <v>0</v>
      </c>
      <c s="1087"/>
      <c s="1088"/>
      <c s="32">
        <v>46</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63" spans="1:132" ht="30.75" customHeight="1">
      <c r="A63" s="15">
        <f t="shared" si="24"/>
        <v>28</v>
      </c>
      <c s="15">
        <f>IFERROR(IF($A$5&gt;=A63,SMALL('R-6'!$F$8:$F$920,$A$6+A63),0),0)</f>
        <v>0</v>
      </c>
      <c s="15">
        <f>IFERROR(IF(B$5&gt;=$A63,SMALL('R-7'!$G$9:$G$1008,B$6+$A63),0),0)</f>
        <v>0</v>
      </c>
      <c s="15">
        <f>IFERROR(IF(C$5&gt;=$A63,SMALL('R-8'!$F$13:$F$1012,C$6+$A63),0),0)</f>
        <v>0</v>
      </c>
      <c s="15">
        <f>IFERROR(IF(D$5&gt;=$A63,SMALL('R-8क'!$F$10:$F$1009,D$6+$A63),0),0)</f>
        <v>0</v>
      </c>
      <c s="15">
        <f t="shared" si="23"/>
        <v>0</v>
      </c>
      <c s="15">
        <f t="shared" si="23"/>
        <v>0</v>
      </c>
      <c s="15">
        <f t="shared" si="35"/>
        <v>0</v>
      </c>
      <c s="15">
        <f t="shared" si="36"/>
        <v>0</v>
      </c>
      <c r="O63" s="20">
        <f t="shared" si="25"/>
        <v>0</v>
      </c>
      <c s="1149">
        <f>IFERROR(IF($O63&gt;=1,VLOOKUP($B63,'R-6'!$G$8:$AL$920,2,0),0),0)</f>
        <v>0</v>
      </c>
      <c s="1150"/>
      <c s="1151"/>
      <c s="1090" t="str">
        <f>IFERROR(IF($O63&gt;=1,VLOOKUP($B63,'R-6'!$G$8:$AL$920,4,0),""),"")</f>
        <v/>
      </c>
      <c s="1091"/>
      <c s="1104"/>
      <c s="1090" t="str">
        <f>IFERROR(IF($O63&gt;=1,VLOOKUP($B63,'R-6'!$G$8:$AL$920,6,0),""),"")</f>
        <v/>
      </c>
      <c s="1152"/>
      <c s="1152"/>
      <c s="1153" t="str">
        <f>IFERROR(IF($O63&gt;=1,VLOOKUP($B63,'R-6'!$G$8:$AL$920,8,0),""),"")</f>
        <v/>
      </c>
      <c s="1154"/>
      <c s="1155" t="str">
        <f>IFERROR(IF($O63&gt;=1,VLOOKUP($B63,'R-6'!$G$8:$AL$920,28,0),""),"")</f>
        <v/>
      </c>
      <c s="1156"/>
      <c s="1157"/>
      <c s="1158"/>
      <c s="1153"/>
      <c s="1159"/>
      <c s="1158"/>
      <c s="1153"/>
      <c s="1159"/>
      <c s="20">
        <f t="shared" si="26"/>
        <v>0</v>
      </c>
      <c s="1160">
        <f>IFERROR(IF($AJ63&gt;=1,VLOOKUP($C63,'R-7'!$H$9:$AD$1008,2,0),0),0)</f>
        <v>0</v>
      </c>
      <c s="1161"/>
      <c s="1162"/>
      <c s="1090" t="str">
        <f>IFERROR(IF($AJ63&gt;=1,VLOOKUP($C63,'R-7'!$H$9:$AD$1008,4,0),""),"")</f>
        <v/>
      </c>
      <c s="1091"/>
      <c s="1104"/>
      <c s="20" t="str">
        <f>IFERROR(IF($AJ63&gt;=1,VLOOKUP($C63,'R-7'!$H$9:$AD$1008,6,0),""),"")</f>
        <v/>
      </c>
      <c s="1158" t="str">
        <f>IFERROR(IF($AJ63&gt;=1,VLOOKUP($C63,'R-7'!$H$9:$AD$1008,7,0),""),"")</f>
        <v/>
      </c>
      <c s="1159"/>
      <c s="1090" t="str">
        <f>IFERROR(IF($AJ63&gt;=1,VLOOKUP($C63,'R-7'!$H$9:$AD$1008,9,0),""),"")</f>
        <v/>
      </c>
      <c s="1091"/>
      <c s="1104"/>
      <c s="1103" t="str">
        <f>IFERROR(IF($AJ63&gt;=1,VLOOKUP($C63,'R-7'!$H$9:$AD$1008,14,0),""),"")</f>
        <v/>
      </c>
      <c s="1103"/>
      <c s="1103"/>
      <c s="1103"/>
      <c s="1103"/>
      <c s="1103"/>
      <c s="1103"/>
      <c s="1103"/>
      <c s="20">
        <f t="shared" si="27"/>
        <v>0</v>
      </c>
      <c s="1105">
        <f>IFERROR(IF($BE63&gt;=1,VLOOKUP($D63,'R-8'!$G$13:$AG$1012,2,0),0),0)</f>
        <v>0</v>
      </c>
      <c s="1105"/>
      <c s="1105"/>
      <c s="1090" t="str">
        <f>IFERROR(IF($BE63&gt;=1,VLOOKUP($D63,'R-8'!$G$13:$AG$1012,3,0),""),"")</f>
        <v/>
      </c>
      <c s="1091"/>
      <c s="1091"/>
      <c s="1104"/>
      <c s="1103" t="str">
        <f>IFERROR(IF($BE63&gt;=1,VLOOKUP($D63,'R-8'!$G$13:$AG$1012,5,0),""),"")</f>
        <v/>
      </c>
      <c s="1103"/>
      <c s="1103" t="str">
        <f>IFERROR(IF($BE63&gt;=1,VLOOKUP($D63,'R-8'!$G$13:$AG$1012,6,0),""),"")</f>
        <v/>
      </c>
      <c s="1103"/>
      <c s="1090" t="str">
        <f>IFERROR(IF($BE63&gt;=1,VLOOKUP($D63,'R-8'!$G$13:$AG$1012,2,0),""),"")</f>
        <v/>
      </c>
      <c s="1091"/>
      <c s="1104"/>
      <c s="1103"/>
      <c s="1103"/>
      <c s="1103"/>
      <c s="1103"/>
      <c s="1103"/>
      <c s="1103"/>
      <c s="20">
        <f t="shared" si="28"/>
        <v>0</v>
      </c>
      <c s="1105">
        <f>IFERROR(IF($BZ63&gt;=1,VLOOKUP($E63,'R-8क'!$G$10:$AA$1009,2,0),0),0)</f>
        <v>0</v>
      </c>
      <c s="1105"/>
      <c s="1105"/>
      <c s="1090" t="str">
        <f>IFERROR(IF($BZ63&gt;=1,VLOOKUP($E63,'R-8क'!$G$10:$AA$1009,3,0),""),"")</f>
        <v/>
      </c>
      <c s="1091"/>
      <c s="1104"/>
      <c s="1090" t="str">
        <f>IFERROR(IF($BZ63&gt;=1,VLOOKUP($E63,'R-8क'!$G$10:$AA$1009,4,0),""),"")</f>
        <v/>
      </c>
      <c s="1091"/>
      <c s="1091"/>
      <c s="1104"/>
      <c s="26" t="str">
        <f>IFERROR(IF($BZ63&gt;=1,VLOOKUP($E63,'R-8क'!$G$10:$AA$1009,6,0),""),"")</f>
        <v/>
      </c>
      <c s="27" t="str">
        <f>IFERROR(IF($BZ63&gt;=1,VLOOKUP($E63,'R-8क'!$G$10:$AA$1009,7,0),""),"")</f>
        <v/>
      </c>
      <c s="720" t="str">
        <f>IFERROR(IF($BZ63&gt;=1,VLOOKUP($E63,'R-8क'!$G$10:$AA$1009,8,0),""),"")</f>
        <v/>
      </c>
      <c s="721"/>
      <c s="1106"/>
      <c s="1107" t="str">
        <f>IFERROR(IF($BZ63&gt;=1,VLOOKUP($E63,'R-8क'!$G$10:$AA$1009,16,0),""),"")</f>
        <v/>
      </c>
      <c s="1107"/>
      <c s="1107"/>
      <c s="1092"/>
      <c s="1092"/>
      <c s="1077">
        <f t="shared" si="29"/>
        <v>0</v>
      </c>
      <c s="1078"/>
      <c s="1079"/>
      <c s="1080">
        <f>IFERROR(IF($CU63&gt;=2000,COUNTIFS('R-6'!$G$8:$G$920,"&gt;=1",'R-6'!$H$8:$H$920,$CU63),0),0)</f>
        <v>0</v>
      </c>
      <c s="1081"/>
      <c s="1082"/>
      <c s="1080">
        <f>IFERROR(IF($CU63&gt;=2000,COUNTIFS('R-7'!$H$9:$H$1008,"&gt;=1",'R-7'!$I$9:$I$1008,$CU63),0),0)</f>
        <v>0</v>
      </c>
      <c s="1081"/>
      <c s="1082"/>
      <c s="1080">
        <f>IFERROR(IF($CU63&gt;=2000,COUNTIFS('R-8'!$G$13:$G$1012,"&gt;=1",'R-8'!$H$13:$H$1012,$CU63),0),0)</f>
        <v>0</v>
      </c>
      <c s="1081"/>
      <c s="1082"/>
      <c s="1080">
        <f>IFERROR(IF($CU63&gt;=2000,COUNTIFS('R-8क'!$G$10:$G$1009,"&gt;=1",'R-8क'!$H$10:$H$1009,$CU63),0),0)</f>
        <v>0</v>
      </c>
      <c s="1081"/>
      <c s="1082"/>
      <c s="1083"/>
      <c s="1084"/>
      <c s="1085"/>
      <c s="1086">
        <f t="shared" si="30"/>
        <v>0</v>
      </c>
      <c s="1087"/>
      <c s="1088"/>
      <c s="32">
        <v>47</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64" spans="1:132" ht="24" customHeight="1">
      <c r="A64" s="15">
        <f t="shared" si="24"/>
        <v>29</v>
      </c>
      <c s="15">
        <f>IFERROR(IF($A$5&gt;=A64,SMALL('R-6'!$F$8:$F$920,$A$6+A64),0),0)</f>
        <v>0</v>
      </c>
      <c s="15">
        <f>IFERROR(IF(B$5&gt;=$A64,SMALL('R-7'!$G$9:$G$1008,B$6+$A64),0),0)</f>
        <v>0</v>
      </c>
      <c s="15">
        <f>IFERROR(IF(C$5&gt;=$A64,SMALL('R-8'!$F$13:$F$1012,C$6+$A64),0),0)</f>
        <v>0</v>
      </c>
      <c s="15">
        <f>IFERROR(IF(D$5&gt;=$A64,SMALL('R-8क'!$F$10:$F$1009,D$6+$A64),0),0)</f>
        <v>0</v>
      </c>
      <c s="15">
        <f t="shared" si="23"/>
        <v>0</v>
      </c>
      <c s="15">
        <f t="shared" si="23"/>
        <v>0</v>
      </c>
      <c s="15">
        <f t="shared" si="35"/>
        <v>0</v>
      </c>
      <c s="15">
        <f t="shared" si="36"/>
        <v>0</v>
      </c>
      <c r="O64" s="20">
        <f t="shared" si="25"/>
        <v>0</v>
      </c>
      <c s="1149">
        <f>IFERROR(IF($O64&gt;=1,VLOOKUP($B64,'R-6'!$G$8:$AL$920,2,0),0),0)</f>
        <v>0</v>
      </c>
      <c s="1150"/>
      <c s="1151"/>
      <c s="1090" t="str">
        <f>IFERROR(IF($O64&gt;=1,VLOOKUP($B64,'R-6'!$G$8:$AL$920,4,0),""),"")</f>
        <v/>
      </c>
      <c s="1091"/>
      <c s="1104"/>
      <c s="1090" t="str">
        <f>IFERROR(IF($O64&gt;=1,VLOOKUP($B64,'R-6'!$G$8:$AL$920,6,0),""),"")</f>
        <v/>
      </c>
      <c s="1152"/>
      <c s="1152"/>
      <c s="1153" t="str">
        <f>IFERROR(IF($O64&gt;=1,VLOOKUP($B64,'R-6'!$G$8:$AL$920,8,0),""),"")</f>
        <v/>
      </c>
      <c s="1154"/>
      <c s="1155" t="str">
        <f>IFERROR(IF($O64&gt;=1,VLOOKUP($B64,'R-6'!$G$8:$AL$920,28,0),""),"")</f>
        <v/>
      </c>
      <c s="1156"/>
      <c s="1157"/>
      <c s="1158"/>
      <c s="1153"/>
      <c s="1159"/>
      <c s="1158"/>
      <c s="1153"/>
      <c s="1159"/>
      <c s="20">
        <f t="shared" si="26"/>
        <v>0</v>
      </c>
      <c s="1160">
        <f>IFERROR(IF($AJ64&gt;=1,VLOOKUP($C64,'R-7'!$H$9:$AD$1008,2,0),0),0)</f>
        <v>0</v>
      </c>
      <c s="1161"/>
      <c s="1162"/>
      <c s="1090" t="str">
        <f>IFERROR(IF($AJ64&gt;=1,VLOOKUP($C64,'R-7'!$H$9:$AD$1008,4,0),""),"")</f>
        <v/>
      </c>
      <c s="1091"/>
      <c s="1104"/>
      <c s="20" t="str">
        <f>IFERROR(IF($AJ64&gt;=1,VLOOKUP($C64,'R-7'!$H$9:$AD$1008,6,0),""),"")</f>
        <v/>
      </c>
      <c s="1158" t="str">
        <f>IFERROR(IF($AJ64&gt;=1,VLOOKUP($C64,'R-7'!$H$9:$AD$1008,7,0),""),"")</f>
        <v/>
      </c>
      <c s="1159"/>
      <c s="1090" t="str">
        <f>IFERROR(IF($AJ64&gt;=1,VLOOKUP($C64,'R-7'!$H$9:$AD$1008,9,0),""),"")</f>
        <v/>
      </c>
      <c s="1091"/>
      <c s="1104"/>
      <c s="1103" t="str">
        <f>IFERROR(IF($AJ64&gt;=1,VLOOKUP($C64,'R-7'!$H$9:$AD$1008,14,0),""),"")</f>
        <v/>
      </c>
      <c s="1103"/>
      <c s="1103"/>
      <c s="1103"/>
      <c s="1103"/>
      <c s="1103"/>
      <c s="1103"/>
      <c s="1103"/>
      <c s="20">
        <f t="shared" si="27"/>
        <v>0</v>
      </c>
      <c s="1105">
        <f>IFERROR(IF($BE64&gt;=1,VLOOKUP($D64,'R-8'!$G$13:$AG$1012,2,0),0),0)</f>
        <v>0</v>
      </c>
      <c s="1105"/>
      <c s="1105"/>
      <c s="1090" t="str">
        <f>IFERROR(IF($BE64&gt;=1,VLOOKUP($D64,'R-8'!$G$13:$AG$1012,3,0),""),"")</f>
        <v/>
      </c>
      <c s="1091"/>
      <c s="1091"/>
      <c s="1104"/>
      <c s="1103" t="str">
        <f>IFERROR(IF($BE64&gt;=1,VLOOKUP($D64,'R-8'!$G$13:$AG$1012,5,0),""),"")</f>
        <v/>
      </c>
      <c s="1103"/>
      <c s="1103" t="str">
        <f>IFERROR(IF($BE64&gt;=1,VLOOKUP($D64,'R-8'!$G$13:$AG$1012,6,0),""),"")</f>
        <v/>
      </c>
      <c s="1103"/>
      <c s="1090" t="str">
        <f>IFERROR(IF($BE64&gt;=1,VLOOKUP($D64,'R-8'!$G$13:$AG$1012,2,0),""),"")</f>
        <v/>
      </c>
      <c s="1091"/>
      <c s="1104"/>
      <c s="1103"/>
      <c s="1103"/>
      <c s="1103"/>
      <c s="1103"/>
      <c s="1103"/>
      <c s="1103"/>
      <c s="20">
        <f t="shared" si="28"/>
        <v>0</v>
      </c>
      <c s="1105">
        <f>IFERROR(IF($BZ64&gt;=1,VLOOKUP($E64,'R-8क'!$G$10:$AA$1009,2,0),0),0)</f>
        <v>0</v>
      </c>
      <c s="1105"/>
      <c s="1105"/>
      <c s="1090" t="str">
        <f>IFERROR(IF($BZ64&gt;=1,VLOOKUP($E64,'R-8क'!$G$10:$AA$1009,3,0),""),"")</f>
        <v/>
      </c>
      <c s="1091"/>
      <c s="1104"/>
      <c s="1090" t="str">
        <f>IFERROR(IF($BZ64&gt;=1,VLOOKUP($E64,'R-8क'!$G$10:$AA$1009,4,0),""),"")</f>
        <v/>
      </c>
      <c s="1091"/>
      <c s="1091"/>
      <c s="1104"/>
      <c s="26" t="str">
        <f>IFERROR(IF($BZ64&gt;=1,VLOOKUP($E64,'R-8क'!$G$10:$AA$1009,6,0),""),"")</f>
        <v/>
      </c>
      <c s="27" t="str">
        <f>IFERROR(IF($BZ64&gt;=1,VLOOKUP($E64,'R-8क'!$G$10:$AA$1009,7,0),""),"")</f>
        <v/>
      </c>
      <c s="720" t="str">
        <f>IFERROR(IF($BZ64&gt;=1,VLOOKUP($E64,'R-8क'!$G$10:$AA$1009,8,0),""),"")</f>
        <v/>
      </c>
      <c s="721"/>
      <c s="1106"/>
      <c s="1107" t="str">
        <f>IFERROR(IF($BZ64&gt;=1,VLOOKUP($E64,'R-8क'!$G$10:$AA$1009,16,0),""),"")</f>
        <v/>
      </c>
      <c s="1107"/>
      <c s="1107"/>
      <c s="1092"/>
      <c s="1092"/>
      <c s="1077">
        <f t="shared" si="29"/>
        <v>0</v>
      </c>
      <c s="1078"/>
      <c s="1079"/>
      <c s="1080">
        <f>IFERROR(IF($CU64&gt;=2000,COUNTIFS('R-6'!$G$8:$G$920,"&gt;=1",'R-6'!$H$8:$H$920,$CU64),0),0)</f>
        <v>0</v>
      </c>
      <c s="1081"/>
      <c s="1082"/>
      <c s="1080">
        <f>IFERROR(IF($CU64&gt;=2000,COUNTIFS('R-7'!$H$9:$H$1008,"&gt;=1",'R-7'!$I$9:$I$1008,$CU64),0),0)</f>
        <v>0</v>
      </c>
      <c s="1081"/>
      <c s="1082"/>
      <c s="1080">
        <f>IFERROR(IF($CU64&gt;=2000,COUNTIFS('R-8'!$G$13:$G$1012,"&gt;=1",'R-8'!$H$13:$H$1012,$CU64),0),0)</f>
        <v>0</v>
      </c>
      <c s="1081"/>
      <c s="1082"/>
      <c s="1080">
        <f>IFERROR(IF($CU64&gt;=2000,COUNTIFS('R-8क'!$G$10:$G$1009,"&gt;=1",'R-8क'!$H$10:$H$1009,$CU64),0),0)</f>
        <v>0</v>
      </c>
      <c s="1081"/>
      <c s="1082"/>
      <c s="1083"/>
      <c s="1084"/>
      <c s="1085"/>
      <c s="1086">
        <f t="shared" si="30"/>
        <v>0</v>
      </c>
      <c s="1087"/>
      <c s="1088"/>
      <c s="32">
        <v>48</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65" spans="1:132" ht="28.5" customHeight="1">
      <c r="A65" s="15">
        <f t="shared" si="24"/>
        <v>30</v>
      </c>
      <c s="15">
        <f>IFERROR(IF($A$5&gt;=A65,SMALL('R-6'!$F$8:$F$920,$A$6+A65),0),0)</f>
        <v>0</v>
      </c>
      <c s="15">
        <f>IFERROR(IF(B$5&gt;=$A65,SMALL('R-7'!$G$9:$G$1008,B$6+$A65),0),0)</f>
        <v>0</v>
      </c>
      <c s="15">
        <f>IFERROR(IF(C$5&gt;=$A65,SMALL('R-8'!$F$13:$F$1012,C$6+$A65),0),0)</f>
        <v>0</v>
      </c>
      <c s="15">
        <f>IFERROR(IF(D$5&gt;=$A65,SMALL('R-8क'!$F$10:$F$1009,D$6+$A65),0),0)</f>
        <v>0</v>
      </c>
      <c s="15">
        <f t="shared" si="23"/>
        <v>0</v>
      </c>
      <c s="15">
        <f t="shared" si="23"/>
        <v>0</v>
      </c>
      <c s="15">
        <f t="shared" si="35"/>
        <v>0</v>
      </c>
      <c s="15">
        <f t="shared" si="36"/>
        <v>0</v>
      </c>
      <c r="O65" s="20">
        <f t="shared" si="25"/>
        <v>0</v>
      </c>
      <c s="1149">
        <f>IFERROR(IF($O65&gt;=1,VLOOKUP($B65,'R-6'!$G$8:$AL$920,2,0),0),0)</f>
        <v>0</v>
      </c>
      <c s="1150"/>
      <c s="1151"/>
      <c s="1090" t="str">
        <f>IFERROR(IF($O65&gt;=1,VLOOKUP($B65,'R-6'!$G$8:$AL$920,4,0),""),"")</f>
        <v/>
      </c>
      <c s="1091"/>
      <c s="1104"/>
      <c s="1090" t="str">
        <f>IFERROR(IF($O65&gt;=1,VLOOKUP($B65,'R-6'!$G$8:$AL$920,6,0),""),"")</f>
        <v/>
      </c>
      <c s="1152"/>
      <c s="1152"/>
      <c s="1153" t="str">
        <f>IFERROR(IF($O65&gt;=1,VLOOKUP($B65,'R-6'!$G$8:$AL$920,8,0),""),"")</f>
        <v/>
      </c>
      <c s="1154"/>
      <c s="1155" t="str">
        <f>IFERROR(IF($O65&gt;=1,VLOOKUP($B65,'R-6'!$G$8:$AL$920,28,0),""),"")</f>
        <v/>
      </c>
      <c s="1156"/>
      <c s="1157"/>
      <c s="1158"/>
      <c s="1153"/>
      <c s="1159"/>
      <c s="1158"/>
      <c s="1153"/>
      <c s="1159"/>
      <c s="20">
        <f t="shared" si="26"/>
        <v>0</v>
      </c>
      <c s="1160">
        <f>IFERROR(IF($AJ65&gt;=1,VLOOKUP($C65,'R-7'!$H$9:$AD$1008,2,0),0),0)</f>
        <v>0</v>
      </c>
      <c s="1161"/>
      <c s="1162"/>
      <c s="1090" t="str">
        <f>IFERROR(IF($AJ65&gt;=1,VLOOKUP($C65,'R-7'!$H$9:$AD$1008,4,0),""),"")</f>
        <v/>
      </c>
      <c s="1091"/>
      <c s="1104"/>
      <c s="20" t="str">
        <f>IFERROR(IF($AJ65&gt;=1,VLOOKUP($C65,'R-7'!$H$9:$AD$1008,6,0),""),"")</f>
        <v/>
      </c>
      <c s="1158" t="str">
        <f>IFERROR(IF($AJ65&gt;=1,VLOOKUP($C65,'R-7'!$H$9:$AD$1008,7,0),""),"")</f>
        <v/>
      </c>
      <c s="1159"/>
      <c s="1090" t="str">
        <f>IFERROR(IF($AJ65&gt;=1,VLOOKUP($C65,'R-7'!$H$9:$AD$1008,9,0),""),"")</f>
        <v/>
      </c>
      <c s="1091"/>
      <c s="1104"/>
      <c s="1103" t="str">
        <f>IFERROR(IF($AJ65&gt;=1,VLOOKUP($C65,'R-7'!$H$9:$AD$1008,14,0),""),"")</f>
        <v/>
      </c>
      <c s="1103"/>
      <c s="1103"/>
      <c s="1103"/>
      <c s="1103"/>
      <c s="1103"/>
      <c s="1103"/>
      <c s="1103"/>
      <c s="20">
        <f t="shared" si="27"/>
        <v>0</v>
      </c>
      <c s="1105">
        <f>IFERROR(IF($BE65&gt;=1,VLOOKUP($D65,'R-8'!$G$13:$AG$1012,2,0),0),0)</f>
        <v>0</v>
      </c>
      <c s="1105"/>
      <c s="1105"/>
      <c s="1090" t="str">
        <f>IFERROR(IF($BE65&gt;=1,VLOOKUP($D65,'R-8'!$G$13:$AG$1012,3,0),""),"")</f>
        <v/>
      </c>
      <c s="1091"/>
      <c s="1091"/>
      <c s="1104"/>
      <c s="1103" t="str">
        <f>IFERROR(IF($BE65&gt;=1,VLOOKUP($D65,'R-8'!$G$13:$AG$1012,5,0),""),"")</f>
        <v/>
      </c>
      <c s="1103"/>
      <c s="1103" t="str">
        <f>IFERROR(IF($BE65&gt;=1,VLOOKUP($D65,'R-8'!$G$13:$AG$1012,6,0),""),"")</f>
        <v/>
      </c>
      <c s="1103"/>
      <c s="1090" t="str">
        <f>IFERROR(IF($BE65&gt;=1,VLOOKUP($D65,'R-8'!$G$13:$AG$1012,2,0),""),"")</f>
        <v/>
      </c>
      <c s="1091"/>
      <c s="1104"/>
      <c s="1103"/>
      <c s="1103"/>
      <c s="1103"/>
      <c s="1103"/>
      <c s="1103"/>
      <c s="1103"/>
      <c s="20">
        <f t="shared" si="28"/>
        <v>0</v>
      </c>
      <c s="1105">
        <f>IFERROR(IF($BZ65&gt;=1,VLOOKUP($E65,'R-8क'!$G$10:$AA$1009,2,0),0),0)</f>
        <v>0</v>
      </c>
      <c s="1105"/>
      <c s="1105"/>
      <c s="1090" t="str">
        <f>IFERROR(IF($BZ65&gt;=1,VLOOKUP($E65,'R-8क'!$G$10:$AA$1009,3,0),""),"")</f>
        <v/>
      </c>
      <c s="1091"/>
      <c s="1104"/>
      <c s="1090" t="str">
        <f>IFERROR(IF($BZ65&gt;=1,VLOOKUP($E65,'R-8क'!$G$10:$AA$1009,4,0),""),"")</f>
        <v/>
      </c>
      <c s="1091"/>
      <c s="1091"/>
      <c s="1104"/>
      <c s="26" t="str">
        <f>IFERROR(IF($BZ65&gt;=1,VLOOKUP($E65,'R-8क'!$G$10:$AA$1009,6,0),""),"")</f>
        <v/>
      </c>
      <c s="27" t="str">
        <f>IFERROR(IF($BZ65&gt;=1,VLOOKUP($E65,'R-8क'!$G$10:$AA$1009,7,0),""),"")</f>
        <v/>
      </c>
      <c s="720" t="str">
        <f>IFERROR(IF($BZ65&gt;=1,VLOOKUP($E65,'R-8क'!$G$10:$AA$1009,8,0),""),"")</f>
        <v/>
      </c>
      <c s="721"/>
      <c s="1106"/>
      <c s="1107" t="str">
        <f>IFERROR(IF($BZ65&gt;=1,VLOOKUP($E65,'R-8क'!$G$10:$AA$1009,16,0),""),"")</f>
        <v/>
      </c>
      <c s="1107"/>
      <c s="1107"/>
      <c s="1092"/>
      <c s="1092"/>
      <c s="1077">
        <f t="shared" si="29"/>
        <v>0</v>
      </c>
      <c s="1078"/>
      <c s="1079"/>
      <c s="1080">
        <f>IFERROR(IF($CU65&gt;=2000,COUNTIFS('R-6'!$G$8:$G$920,"&gt;=1",'R-6'!$H$8:$H$920,$CU65),0),0)</f>
        <v>0</v>
      </c>
      <c s="1081"/>
      <c s="1082"/>
      <c s="1080">
        <f>IFERROR(IF($CU65&gt;=2000,COUNTIFS('R-7'!$H$9:$H$1008,"&gt;=1",'R-7'!$I$9:$I$1008,$CU65),0),0)</f>
        <v>0</v>
      </c>
      <c s="1081"/>
      <c s="1082"/>
      <c s="1080">
        <f>IFERROR(IF($CU65&gt;=2000,COUNTIFS('R-8'!$G$13:$G$1012,"&gt;=1",'R-8'!$H$13:$H$1012,$CU65),0),0)</f>
        <v>0</v>
      </c>
      <c s="1081"/>
      <c s="1082"/>
      <c s="1080">
        <f>IFERROR(IF($CU65&gt;=2000,COUNTIFS('R-8क'!$G$10:$G$1009,"&gt;=1",'R-8क'!$H$10:$H$1009,$CU65),0),0)</f>
        <v>0</v>
      </c>
      <c s="1081"/>
      <c s="1082"/>
      <c s="1083"/>
      <c s="1084"/>
      <c s="1085"/>
      <c s="1086">
        <f t="shared" si="30"/>
        <v>0</v>
      </c>
      <c s="1087"/>
      <c s="1088"/>
      <c s="32">
        <v>49</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66" spans="1:132" ht="24" customHeight="1">
      <c r="A66" s="15">
        <f t="shared" si="24"/>
        <v>31</v>
      </c>
      <c s="15">
        <f>IFERROR(IF($A$5&gt;=A66,SMALL('R-6'!$F$8:$F$920,$A$6+A66),0),0)</f>
        <v>0</v>
      </c>
      <c s="15">
        <f>IFERROR(IF(B$5&gt;=$A66,SMALL('R-7'!$G$9:$G$1008,B$6+$A66),0),0)</f>
        <v>0</v>
      </c>
      <c s="15">
        <f>IFERROR(IF(C$5&gt;=$A66,SMALL('R-8'!$F$13:$F$1012,C$6+$A66),0),0)</f>
        <v>0</v>
      </c>
      <c s="15">
        <f>IFERROR(IF(D$5&gt;=$A66,SMALL('R-8क'!$F$10:$F$1009,D$6+$A66),0),0)</f>
        <v>0</v>
      </c>
      <c s="15">
        <f t="shared" si="23"/>
        <v>0</v>
      </c>
      <c s="15">
        <f t="shared" si="23"/>
        <v>0</v>
      </c>
      <c s="15">
        <f t="shared" si="35"/>
        <v>0</v>
      </c>
      <c s="15">
        <f t="shared" si="36"/>
        <v>0</v>
      </c>
      <c r="O66" s="20">
        <f t="shared" si="25"/>
        <v>0</v>
      </c>
      <c s="1149">
        <f>IFERROR(IF($O66&gt;=1,VLOOKUP($B66,'R-6'!$G$8:$AL$920,2,0),0),0)</f>
        <v>0</v>
      </c>
      <c s="1150"/>
      <c s="1151"/>
      <c s="1090" t="str">
        <f>IFERROR(IF($O66&gt;=1,VLOOKUP($B66,'R-6'!$G$8:$AL$920,4,0),""),"")</f>
        <v/>
      </c>
      <c s="1091"/>
      <c s="1104"/>
      <c s="1090" t="str">
        <f>IFERROR(IF($O66&gt;=1,VLOOKUP($B66,'R-6'!$G$8:$AL$920,6,0),""),"")</f>
        <v/>
      </c>
      <c s="1152"/>
      <c s="1152"/>
      <c s="1153" t="str">
        <f>IFERROR(IF($O66&gt;=1,VLOOKUP($B66,'R-6'!$G$8:$AL$920,8,0),""),"")</f>
        <v/>
      </c>
      <c s="1154"/>
      <c s="1155" t="str">
        <f>IFERROR(IF($O66&gt;=1,VLOOKUP($B66,'R-6'!$G$8:$AL$920,28,0),""),"")</f>
        <v/>
      </c>
      <c s="1156"/>
      <c s="1157"/>
      <c s="1158"/>
      <c s="1153"/>
      <c s="1159"/>
      <c s="1158"/>
      <c s="1153"/>
      <c s="1159"/>
      <c s="20">
        <f t="shared" si="26"/>
        <v>0</v>
      </c>
      <c s="1160">
        <f>IFERROR(IF($AJ66&gt;=1,VLOOKUP($C66,'R-7'!$H$9:$AD$1008,2,0),0),0)</f>
        <v>0</v>
      </c>
      <c s="1161"/>
      <c s="1162"/>
      <c s="1090" t="str">
        <f>IFERROR(IF($AJ66&gt;=1,VLOOKUP($C66,'R-7'!$H$9:$AD$1008,4,0),""),"")</f>
        <v/>
      </c>
      <c s="1091"/>
      <c s="1104"/>
      <c s="20" t="str">
        <f>IFERROR(IF($AJ66&gt;=1,VLOOKUP($C66,'R-7'!$H$9:$AD$1008,6,0),""),"")</f>
        <v/>
      </c>
      <c s="1158" t="str">
        <f>IFERROR(IF($AJ66&gt;=1,VLOOKUP($C66,'R-7'!$H$9:$AD$1008,7,0),""),"")</f>
        <v/>
      </c>
      <c s="1159"/>
      <c s="1090" t="str">
        <f>IFERROR(IF($AJ66&gt;=1,VLOOKUP($C66,'R-7'!$H$9:$AD$1008,9,0),""),"")</f>
        <v/>
      </c>
      <c s="1091"/>
      <c s="1104"/>
      <c s="1103" t="str">
        <f>IFERROR(IF($AJ66&gt;=1,VLOOKUP($C66,'R-7'!$H$9:$AD$1008,14,0),""),"")</f>
        <v/>
      </c>
      <c s="1103"/>
      <c s="1103"/>
      <c s="1103"/>
      <c s="1103"/>
      <c s="1103"/>
      <c s="1103"/>
      <c s="1103"/>
      <c s="20">
        <f t="shared" si="27"/>
        <v>0</v>
      </c>
      <c s="1105">
        <f>IFERROR(IF($BE66&gt;=1,VLOOKUP($D66,'R-8'!$G$13:$AG$1012,2,0),0),0)</f>
        <v>0</v>
      </c>
      <c s="1105"/>
      <c s="1105"/>
      <c s="1090" t="str">
        <f>IFERROR(IF($BE66&gt;=1,VLOOKUP($D66,'R-8'!$G$13:$AG$1012,3,0),""),"")</f>
        <v/>
      </c>
      <c s="1091"/>
      <c s="1091"/>
      <c s="1104"/>
      <c s="1103" t="str">
        <f>IFERROR(IF($BE66&gt;=1,VLOOKUP($D66,'R-8'!$G$13:$AG$1012,5,0),""),"")</f>
        <v/>
      </c>
      <c s="1103"/>
      <c s="1103" t="str">
        <f>IFERROR(IF($BE66&gt;=1,VLOOKUP($D66,'R-8'!$G$13:$AG$1012,6,0),""),"")</f>
        <v/>
      </c>
      <c s="1103"/>
      <c s="1090" t="str">
        <f>IFERROR(IF($BE66&gt;=1,VLOOKUP($D66,'R-8'!$G$13:$AG$1012,2,0),""),"")</f>
        <v/>
      </c>
      <c s="1091"/>
      <c s="1104"/>
      <c s="1103"/>
      <c s="1103"/>
      <c s="1103"/>
      <c s="1103"/>
      <c s="1103"/>
      <c s="1103"/>
      <c s="20">
        <f t="shared" si="28"/>
        <v>0</v>
      </c>
      <c s="1105">
        <f>IFERROR(IF($BZ66&gt;=1,VLOOKUP($E66,'R-8क'!$G$10:$AA$1009,2,0),0),0)</f>
        <v>0</v>
      </c>
      <c s="1105"/>
      <c s="1105"/>
      <c s="1090" t="str">
        <f>IFERROR(IF($BZ66&gt;=1,VLOOKUP($E66,'R-8क'!$G$10:$AA$1009,3,0),""),"")</f>
        <v/>
      </c>
      <c s="1091"/>
      <c s="1104"/>
      <c s="1090" t="str">
        <f>IFERROR(IF($BZ66&gt;=1,VLOOKUP($E66,'R-8क'!$G$10:$AA$1009,4,0),""),"")</f>
        <v/>
      </c>
      <c s="1091"/>
      <c s="1091"/>
      <c s="1104"/>
      <c s="26" t="str">
        <f>IFERROR(IF($BZ66&gt;=1,VLOOKUP($E66,'R-8क'!$G$10:$AA$1009,6,0),""),"")</f>
        <v/>
      </c>
      <c s="27" t="str">
        <f>IFERROR(IF($BZ66&gt;=1,VLOOKUP($E66,'R-8क'!$G$10:$AA$1009,7,0),""),"")</f>
        <v/>
      </c>
      <c s="720" t="str">
        <f>IFERROR(IF($BZ66&gt;=1,VLOOKUP($E66,'R-8क'!$G$10:$AA$1009,8,0),""),"")</f>
        <v/>
      </c>
      <c s="721"/>
      <c s="1106"/>
      <c s="1107" t="str">
        <f>IFERROR(IF($BZ66&gt;=1,VLOOKUP($E66,'R-8क'!$G$10:$AA$1009,16,0),""),"")</f>
        <v/>
      </c>
      <c s="1107"/>
      <c s="1107"/>
      <c s="1092"/>
      <c s="1092"/>
      <c s="1077">
        <f t="shared" si="29"/>
        <v>0</v>
      </c>
      <c s="1078"/>
      <c s="1079"/>
      <c s="1080">
        <f>IFERROR(IF($CU66&gt;=2000,COUNTIFS('R-6'!$G$8:$G$920,"&gt;=1",'R-6'!$H$8:$H$920,$CU66),0),0)</f>
        <v>0</v>
      </c>
      <c s="1081"/>
      <c s="1082"/>
      <c s="1080">
        <f>IFERROR(IF($CU66&gt;=2000,COUNTIFS('R-7'!$H$9:$H$1008,"&gt;=1",'R-7'!$I$9:$I$1008,$CU66),0),0)</f>
        <v>0</v>
      </c>
      <c s="1081"/>
      <c s="1082"/>
      <c s="1080">
        <f>IFERROR(IF($CU66&gt;=2000,COUNTIFS('R-8'!$G$13:$G$1012,"&gt;=1",'R-8'!$H$13:$H$1012,$CU66),0),0)</f>
        <v>0</v>
      </c>
      <c s="1081"/>
      <c s="1082"/>
      <c s="1080">
        <f>IFERROR(IF($CU66&gt;=2000,COUNTIFS('R-8क'!$G$10:$G$1009,"&gt;=1",'R-8क'!$H$10:$H$1009,$CU66),0),0)</f>
        <v>0</v>
      </c>
      <c s="1081"/>
      <c s="1082"/>
      <c s="1083"/>
      <c s="1084"/>
      <c s="1085"/>
      <c s="1086">
        <f t="shared" si="30"/>
        <v>0</v>
      </c>
      <c s="1087"/>
      <c s="1088"/>
      <c s="32">
        <v>50</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67" spans="1:132" ht="27.75" customHeight="1">
      <c r="A67" s="15">
        <f t="shared" si="24"/>
        <v>32</v>
      </c>
      <c s="15">
        <f>IFERROR(IF($A$5&gt;=A67,SMALL('R-6'!$F$8:$F$920,$A$6+A67),0),0)</f>
        <v>0</v>
      </c>
      <c s="15">
        <f>IFERROR(IF(B$5&gt;=$A67,SMALL('R-7'!$G$9:$G$1008,B$6+$A67),0),0)</f>
        <v>0</v>
      </c>
      <c s="15">
        <f>IFERROR(IF(C$5&gt;=$A67,SMALL('R-8'!$F$13:$F$1012,C$6+$A67),0),0)</f>
        <v>0</v>
      </c>
      <c s="15">
        <f>IFERROR(IF(D$5&gt;=$A67,SMALL('R-8क'!$F$10:$F$1009,D$6+$A67),0),0)</f>
        <v>0</v>
      </c>
      <c s="15">
        <f t="shared" si="23"/>
        <v>0</v>
      </c>
      <c s="15">
        <f t="shared" si="23"/>
        <v>0</v>
      </c>
      <c s="15">
        <f t="shared" si="35"/>
        <v>0</v>
      </c>
      <c s="15">
        <f t="shared" si="36"/>
        <v>0</v>
      </c>
      <c r="O67" s="20">
        <f t="shared" si="25"/>
        <v>0</v>
      </c>
      <c s="1149">
        <f>IFERROR(IF($O67&gt;=1,VLOOKUP($B67,'R-6'!$G$8:$AL$920,2,0),0),0)</f>
        <v>0</v>
      </c>
      <c s="1150"/>
      <c s="1151"/>
      <c s="1090" t="str">
        <f>IFERROR(IF($O67&gt;=1,VLOOKUP($B67,'R-6'!$G$8:$AL$920,4,0),""),"")</f>
        <v/>
      </c>
      <c s="1091"/>
      <c s="1104"/>
      <c s="1090" t="str">
        <f>IFERROR(IF($O67&gt;=1,VLOOKUP($B67,'R-6'!$G$8:$AL$920,6,0),""),"")</f>
        <v/>
      </c>
      <c s="1152"/>
      <c s="1152"/>
      <c s="1153" t="str">
        <f>IFERROR(IF($O67&gt;=1,VLOOKUP($B67,'R-6'!$G$8:$AL$920,8,0),""),"")</f>
        <v/>
      </c>
      <c s="1154"/>
      <c s="1155" t="str">
        <f>IFERROR(IF($O67&gt;=1,VLOOKUP($B67,'R-6'!$G$8:$AL$920,28,0),""),"")</f>
        <v/>
      </c>
      <c s="1156"/>
      <c s="1157"/>
      <c s="1158"/>
      <c s="1153"/>
      <c s="1159"/>
      <c s="1158"/>
      <c s="1153"/>
      <c s="1159"/>
      <c s="20">
        <f t="shared" si="26"/>
        <v>0</v>
      </c>
      <c s="1160">
        <f>IFERROR(IF($AJ67&gt;=1,VLOOKUP($C67,'R-7'!$H$9:$AD$1008,2,0),0),0)</f>
        <v>0</v>
      </c>
      <c s="1161"/>
      <c s="1162"/>
      <c s="1090" t="str">
        <f>IFERROR(IF($AJ67&gt;=1,VLOOKUP($C67,'R-7'!$H$9:$AD$1008,4,0),""),"")</f>
        <v/>
      </c>
      <c s="1091"/>
      <c s="1104"/>
      <c s="20" t="str">
        <f>IFERROR(IF($AJ67&gt;=1,VLOOKUP($C67,'R-7'!$H$9:$AD$1008,6,0),""),"")</f>
        <v/>
      </c>
      <c s="1158" t="str">
        <f>IFERROR(IF($AJ67&gt;=1,VLOOKUP($C67,'R-7'!$H$9:$AD$1008,7,0),""),"")</f>
        <v/>
      </c>
      <c s="1159"/>
      <c s="1090" t="str">
        <f>IFERROR(IF($AJ67&gt;=1,VLOOKUP($C67,'R-7'!$H$9:$AD$1008,9,0),""),"")</f>
        <v/>
      </c>
      <c s="1091"/>
      <c s="1104"/>
      <c s="1103" t="str">
        <f>IFERROR(IF($AJ67&gt;=1,VLOOKUP($C67,'R-7'!$H$9:$AD$1008,14,0),""),"")</f>
        <v/>
      </c>
      <c s="1103"/>
      <c s="1103"/>
      <c s="1103"/>
      <c s="1103"/>
      <c s="1103"/>
      <c s="1103"/>
      <c s="1103"/>
      <c s="20">
        <f t="shared" si="27"/>
        <v>0</v>
      </c>
      <c s="1105">
        <f>IFERROR(IF($BE67&gt;=1,VLOOKUP($D67,'R-8'!$G$13:$AG$1012,2,0),0),0)</f>
        <v>0</v>
      </c>
      <c s="1105"/>
      <c s="1105"/>
      <c s="1090" t="str">
        <f>IFERROR(IF($BE67&gt;=1,VLOOKUP($D67,'R-8'!$G$13:$AG$1012,3,0),""),"")</f>
        <v/>
      </c>
      <c s="1091"/>
      <c s="1091"/>
      <c s="1104"/>
      <c s="1103" t="str">
        <f>IFERROR(IF($BE67&gt;=1,VLOOKUP($D67,'R-8'!$G$13:$AG$1012,5,0),""),"")</f>
        <v/>
      </c>
      <c s="1103"/>
      <c s="1103" t="str">
        <f>IFERROR(IF($BE67&gt;=1,VLOOKUP($D67,'R-8'!$G$13:$AG$1012,6,0),""),"")</f>
        <v/>
      </c>
      <c s="1103"/>
      <c s="1090" t="str">
        <f>IFERROR(IF($BE67&gt;=1,VLOOKUP($D67,'R-8'!$G$13:$AG$1012,2,0),""),"")</f>
        <v/>
      </c>
      <c s="1091"/>
      <c s="1104"/>
      <c s="1103"/>
      <c s="1103"/>
      <c s="1103"/>
      <c s="1103"/>
      <c s="1103"/>
      <c s="1103"/>
      <c s="20">
        <f t="shared" si="28"/>
        <v>0</v>
      </c>
      <c s="1105">
        <f>IFERROR(IF($BZ67&gt;=1,VLOOKUP($E67,'R-8क'!$G$10:$AA$1009,2,0),0),0)</f>
        <v>0</v>
      </c>
      <c s="1105"/>
      <c s="1105"/>
      <c s="1090" t="str">
        <f>IFERROR(IF($BZ67&gt;=1,VLOOKUP($E67,'R-8क'!$G$10:$AA$1009,3,0),""),"")</f>
        <v/>
      </c>
      <c s="1091"/>
      <c s="1104"/>
      <c s="1090" t="str">
        <f>IFERROR(IF($BZ67&gt;=1,VLOOKUP($E67,'R-8क'!$G$10:$AA$1009,4,0),""),"")</f>
        <v/>
      </c>
      <c s="1091"/>
      <c s="1091"/>
      <c s="1104"/>
      <c s="26" t="str">
        <f>IFERROR(IF($BZ67&gt;=1,VLOOKUP($E67,'R-8क'!$G$10:$AA$1009,6,0),""),"")</f>
        <v/>
      </c>
      <c s="27" t="str">
        <f>IFERROR(IF($BZ67&gt;=1,VLOOKUP($E67,'R-8क'!$G$10:$AA$1009,7,0),""),"")</f>
        <v/>
      </c>
      <c s="720" t="str">
        <f>IFERROR(IF($BZ67&gt;=1,VLOOKUP($E67,'R-8क'!$G$10:$AA$1009,8,0),""),"")</f>
        <v/>
      </c>
      <c s="721"/>
      <c s="1106"/>
      <c s="1107" t="str">
        <f>IFERROR(IF($BZ67&gt;=1,VLOOKUP($E67,'R-8क'!$G$10:$AA$1009,16,0),""),"")</f>
        <v/>
      </c>
      <c s="1107"/>
      <c s="1107"/>
      <c s="1092"/>
      <c s="1092"/>
      <c s="1077">
        <f t="shared" si="29"/>
        <v>0</v>
      </c>
      <c s="1078"/>
      <c s="1079"/>
      <c s="1080">
        <f>IFERROR(IF($CU67&gt;=2000,COUNTIFS('R-6'!$G$8:$G$920,"&gt;=1",'R-6'!$H$8:$H$920,$CU67),0),0)</f>
        <v>0</v>
      </c>
      <c s="1081"/>
      <c s="1082"/>
      <c s="1080">
        <f>IFERROR(IF($CU67&gt;=2000,COUNTIFS('R-7'!$H$9:$H$1008,"&gt;=1",'R-7'!$I$9:$I$1008,$CU67),0),0)</f>
        <v>0</v>
      </c>
      <c s="1081"/>
      <c s="1082"/>
      <c s="1080">
        <f>IFERROR(IF($CU67&gt;=2000,COUNTIFS('R-8'!$G$13:$G$1012,"&gt;=1",'R-8'!$H$13:$H$1012,$CU67),0),0)</f>
        <v>0</v>
      </c>
      <c s="1081"/>
      <c s="1082"/>
      <c s="1080">
        <f>IFERROR(IF($CU67&gt;=2000,COUNTIFS('R-8क'!$G$10:$G$1009,"&gt;=1",'R-8क'!$H$10:$H$1009,$CU67),0),0)</f>
        <v>0</v>
      </c>
      <c s="1081"/>
      <c s="1082"/>
      <c s="1083"/>
      <c s="1084"/>
      <c s="1085"/>
      <c s="1086">
        <f t="shared" si="30"/>
        <v>0</v>
      </c>
      <c s="1087"/>
      <c s="1088"/>
      <c s="32">
        <v>51</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68" spans="1:132" ht="24" customHeight="1">
      <c r="A68" s="15">
        <f t="shared" si="24"/>
        <v>33</v>
      </c>
      <c s="15">
        <f>IFERROR(IF($A$5&gt;=A68,SMALL('R-6'!$F$8:$F$920,$A$6+A68),0),0)</f>
        <v>0</v>
      </c>
      <c s="15">
        <f>IFERROR(IF(B$5&gt;=$A68,SMALL('R-7'!$G$9:$G$1008,B$6+$A68),0),0)</f>
        <v>0</v>
      </c>
      <c s="15">
        <f>IFERROR(IF(C$5&gt;=$A68,SMALL('R-8'!$F$13:$F$1012,C$6+$A68),0),0)</f>
        <v>0</v>
      </c>
      <c s="15">
        <f>IFERROR(IF(D$5&gt;=$A68,SMALL('R-8क'!$F$10:$F$1009,D$6+$A68),0),0)</f>
        <v>0</v>
      </c>
      <c s="15">
        <f t="shared" si="23"/>
        <v>0</v>
      </c>
      <c s="15">
        <f t="shared" si="23"/>
        <v>0</v>
      </c>
      <c s="15">
        <f t="shared" si="35"/>
        <v>0</v>
      </c>
      <c s="15">
        <f t="shared" si="36"/>
        <v>0</v>
      </c>
      <c r="O68" s="20">
        <f t="shared" si="25"/>
        <v>0</v>
      </c>
      <c s="1149">
        <f>IFERROR(IF($O68&gt;=1,VLOOKUP($B68,'R-6'!$G$8:$AL$920,2,0),0),0)</f>
        <v>0</v>
      </c>
      <c s="1150"/>
      <c s="1151"/>
      <c s="1090" t="str">
        <f>IFERROR(IF($O68&gt;=1,VLOOKUP($B68,'R-6'!$G$8:$AL$920,4,0),""),"")</f>
        <v/>
      </c>
      <c s="1091"/>
      <c s="1104"/>
      <c s="1090" t="str">
        <f>IFERROR(IF($O68&gt;=1,VLOOKUP($B68,'R-6'!$G$8:$AL$920,6,0),""),"")</f>
        <v/>
      </c>
      <c s="1152"/>
      <c s="1152"/>
      <c s="1153" t="str">
        <f>IFERROR(IF($O68&gt;=1,VLOOKUP($B68,'R-6'!$G$8:$AL$920,8,0),""),"")</f>
        <v/>
      </c>
      <c s="1154"/>
      <c s="1155" t="str">
        <f>IFERROR(IF($O68&gt;=1,VLOOKUP($B68,'R-6'!$G$8:$AL$920,28,0),""),"")</f>
        <v/>
      </c>
      <c s="1156"/>
      <c s="1157"/>
      <c s="1158"/>
      <c s="1153"/>
      <c s="1159"/>
      <c s="1158"/>
      <c s="1153"/>
      <c s="1159"/>
      <c s="20">
        <f t="shared" si="26"/>
        <v>0</v>
      </c>
      <c s="1160">
        <f>IFERROR(IF($AJ68&gt;=1,VLOOKUP($C68,'R-7'!$H$9:$AD$1008,2,0),0),0)</f>
        <v>0</v>
      </c>
      <c s="1161"/>
      <c s="1162"/>
      <c s="1090" t="str">
        <f>IFERROR(IF($AJ68&gt;=1,VLOOKUP($C68,'R-7'!$H$9:$AD$1008,4,0),""),"")</f>
        <v/>
      </c>
      <c s="1091"/>
      <c s="1104"/>
      <c s="20" t="str">
        <f>IFERROR(IF($AJ68&gt;=1,VLOOKUP($C68,'R-7'!$H$9:$AD$1008,6,0),""),"")</f>
        <v/>
      </c>
      <c s="1158" t="str">
        <f>IFERROR(IF($AJ68&gt;=1,VLOOKUP($C68,'R-7'!$H$9:$AD$1008,7,0),""),"")</f>
        <v/>
      </c>
      <c s="1159"/>
      <c s="1090" t="str">
        <f>IFERROR(IF($AJ68&gt;=1,VLOOKUP($C68,'R-7'!$H$9:$AD$1008,9,0),""),"")</f>
        <v/>
      </c>
      <c s="1091"/>
      <c s="1104"/>
      <c s="1103" t="str">
        <f>IFERROR(IF($AJ68&gt;=1,VLOOKUP($C68,'R-7'!$H$9:$AD$1008,14,0),""),"")</f>
        <v/>
      </c>
      <c s="1103"/>
      <c s="1103"/>
      <c s="1103"/>
      <c s="1103"/>
      <c s="1103"/>
      <c s="1103"/>
      <c s="1103"/>
      <c s="20">
        <f t="shared" si="27"/>
        <v>0</v>
      </c>
      <c s="1105">
        <f>IFERROR(IF($BE68&gt;=1,VLOOKUP($D68,'R-8'!$G$13:$AG$1012,2,0),0),0)</f>
        <v>0</v>
      </c>
      <c s="1105"/>
      <c s="1105"/>
      <c s="1090" t="str">
        <f>IFERROR(IF($BE68&gt;=1,VLOOKUP($D68,'R-8'!$G$13:$AG$1012,3,0),""),"")</f>
        <v/>
      </c>
      <c s="1091"/>
      <c s="1091"/>
      <c s="1104"/>
      <c s="1103" t="str">
        <f>IFERROR(IF($BE68&gt;=1,VLOOKUP($D68,'R-8'!$G$13:$AG$1012,5,0),""),"")</f>
        <v/>
      </c>
      <c s="1103"/>
      <c s="1103" t="str">
        <f>IFERROR(IF($BE68&gt;=1,VLOOKUP($D68,'R-8'!$G$13:$AG$1012,6,0),""),"")</f>
        <v/>
      </c>
      <c s="1103"/>
      <c s="1090" t="str">
        <f>IFERROR(IF($BE68&gt;=1,VLOOKUP($D68,'R-8'!$G$13:$AG$1012,2,0),""),"")</f>
        <v/>
      </c>
      <c s="1091"/>
      <c s="1104"/>
      <c s="1103"/>
      <c s="1103"/>
      <c s="1103"/>
      <c s="1103"/>
      <c s="1103"/>
      <c s="1103"/>
      <c s="20">
        <f t="shared" si="28"/>
        <v>0</v>
      </c>
      <c s="1105">
        <f>IFERROR(IF($BZ68&gt;=1,VLOOKUP($E68,'R-8क'!$G$10:$AA$1009,2,0),0),0)</f>
        <v>0</v>
      </c>
      <c s="1105"/>
      <c s="1105"/>
      <c s="1090" t="str">
        <f>IFERROR(IF($BZ68&gt;=1,VLOOKUP($E68,'R-8क'!$G$10:$AA$1009,3,0),""),"")</f>
        <v/>
      </c>
      <c s="1091"/>
      <c s="1104"/>
      <c s="1090" t="str">
        <f>IFERROR(IF($BZ68&gt;=1,VLOOKUP($E68,'R-8क'!$G$10:$AA$1009,4,0),""),"")</f>
        <v/>
      </c>
      <c s="1091"/>
      <c s="1091"/>
      <c s="1104"/>
      <c s="26" t="str">
        <f>IFERROR(IF($BZ68&gt;=1,VLOOKUP($E68,'R-8क'!$G$10:$AA$1009,6,0),""),"")</f>
        <v/>
      </c>
      <c s="27" t="str">
        <f>IFERROR(IF($BZ68&gt;=1,VLOOKUP($E68,'R-8क'!$G$10:$AA$1009,7,0),""),"")</f>
        <v/>
      </c>
      <c s="720" t="str">
        <f>IFERROR(IF($BZ68&gt;=1,VLOOKUP($E68,'R-8क'!$G$10:$AA$1009,8,0),""),"")</f>
        <v/>
      </c>
      <c s="721"/>
      <c s="1106"/>
      <c s="1107" t="str">
        <f>IFERROR(IF($BZ68&gt;=1,VLOOKUP($E68,'R-8क'!$G$10:$AA$1009,16,0),""),"")</f>
        <v/>
      </c>
      <c s="1107"/>
      <c s="1107"/>
      <c s="1092"/>
      <c s="1092"/>
      <c s="1077">
        <f t="shared" si="29"/>
        <v>0</v>
      </c>
      <c s="1078"/>
      <c s="1079"/>
      <c s="1080">
        <f>IFERROR(IF($CU68&gt;=2000,COUNTIFS('R-6'!$G$8:$G$920,"&gt;=1",'R-6'!$H$8:$H$920,$CU68),0),0)</f>
        <v>0</v>
      </c>
      <c s="1081"/>
      <c s="1082"/>
      <c s="1080">
        <f>IFERROR(IF($CU68&gt;=2000,COUNTIFS('R-7'!$H$9:$H$1008,"&gt;=1",'R-7'!$I$9:$I$1008,$CU68),0),0)</f>
        <v>0</v>
      </c>
      <c s="1081"/>
      <c s="1082"/>
      <c s="1080">
        <f>IFERROR(IF($CU68&gt;=2000,COUNTIFS('R-8'!$G$13:$G$1012,"&gt;=1",'R-8'!$H$13:$H$1012,$CU68),0),0)</f>
        <v>0</v>
      </c>
      <c s="1081"/>
      <c s="1082"/>
      <c s="1080">
        <f>IFERROR(IF($CU68&gt;=2000,COUNTIFS('R-8क'!$G$10:$G$1009,"&gt;=1",'R-8क'!$H$10:$H$1009,$CU68),0),0)</f>
        <v>0</v>
      </c>
      <c s="1081"/>
      <c s="1082"/>
      <c s="1083"/>
      <c s="1084"/>
      <c s="1085"/>
      <c s="1086">
        <f t="shared" si="30"/>
        <v>0</v>
      </c>
      <c s="1087"/>
      <c s="1088"/>
      <c s="32">
        <v>52</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69" spans="1:132" ht="24" customHeight="1">
      <c r="A69" s="15">
        <f t="shared" si="24"/>
        <v>34</v>
      </c>
      <c s="15">
        <f>IFERROR(IF($A$5&gt;=A69,SMALL('R-6'!$F$8:$F$920,$A$6+A69),0),0)</f>
        <v>0</v>
      </c>
      <c s="15">
        <f>IFERROR(IF(B$5&gt;=$A69,SMALL('R-7'!$G$9:$G$1008,B$6+$A69),0),0)</f>
        <v>0</v>
      </c>
      <c s="15">
        <f>IFERROR(IF(C$5&gt;=$A69,SMALL('R-8'!$F$13:$F$1012,C$6+$A69),0),0)</f>
        <v>0</v>
      </c>
      <c s="15">
        <f>IFERROR(IF(D$5&gt;=$A69,SMALL('R-8क'!$F$10:$F$1009,D$6+$A69),0),0)</f>
        <v>0</v>
      </c>
      <c s="15">
        <f t="shared" si="23"/>
        <v>0</v>
      </c>
      <c s="15">
        <f t="shared" si="23"/>
        <v>0</v>
      </c>
      <c s="15">
        <f t="shared" si="35"/>
        <v>0</v>
      </c>
      <c s="15">
        <f t="shared" si="36"/>
        <v>0</v>
      </c>
      <c r="O69" s="20">
        <f t="shared" si="25"/>
        <v>0</v>
      </c>
      <c s="1149">
        <f>IFERROR(IF($O69&gt;=1,VLOOKUP($B69,'R-6'!$G$8:$AL$920,2,0),0),0)</f>
        <v>0</v>
      </c>
      <c s="1150"/>
      <c s="1151"/>
      <c s="1090" t="str">
        <f>IFERROR(IF($O69&gt;=1,VLOOKUP($B69,'R-6'!$G$8:$AL$920,4,0),""),"")</f>
        <v/>
      </c>
      <c s="1091"/>
      <c s="1104"/>
      <c s="1090" t="str">
        <f>IFERROR(IF($O69&gt;=1,VLOOKUP($B69,'R-6'!$G$8:$AL$920,6,0),""),"")</f>
        <v/>
      </c>
      <c s="1152"/>
      <c s="1152"/>
      <c s="1153" t="str">
        <f>IFERROR(IF($O69&gt;=1,VLOOKUP($B69,'R-6'!$G$8:$AL$920,8,0),""),"")</f>
        <v/>
      </c>
      <c s="1154"/>
      <c s="1155" t="str">
        <f>IFERROR(IF($O69&gt;=1,VLOOKUP($B69,'R-6'!$G$8:$AL$920,28,0),""),"")</f>
        <v/>
      </c>
      <c s="1156"/>
      <c s="1157"/>
      <c s="1158"/>
      <c s="1153"/>
      <c s="1159"/>
      <c s="1158"/>
      <c s="1153"/>
      <c s="1159"/>
      <c s="20">
        <f t="shared" si="26"/>
        <v>0</v>
      </c>
      <c s="1160">
        <f>IFERROR(IF($AJ69&gt;=1,VLOOKUP($C69,'R-7'!$H$9:$AD$1008,2,0),0),0)</f>
        <v>0</v>
      </c>
      <c s="1161"/>
      <c s="1162"/>
      <c s="1090" t="str">
        <f>IFERROR(IF($AJ69&gt;=1,VLOOKUP($C69,'R-7'!$H$9:$AD$1008,4,0),""),"")</f>
        <v/>
      </c>
      <c s="1091"/>
      <c s="1104"/>
      <c s="20" t="str">
        <f>IFERROR(IF($AJ69&gt;=1,VLOOKUP($C69,'R-7'!$H$9:$AD$1008,6,0),""),"")</f>
        <v/>
      </c>
      <c s="1158" t="str">
        <f>IFERROR(IF($AJ69&gt;=1,VLOOKUP($C69,'R-7'!$H$9:$AD$1008,7,0),""),"")</f>
        <v/>
      </c>
      <c s="1159"/>
      <c s="1090" t="str">
        <f>IFERROR(IF($AJ69&gt;=1,VLOOKUP($C69,'R-7'!$H$9:$AD$1008,9,0),""),"")</f>
        <v/>
      </c>
      <c s="1091"/>
      <c s="1104"/>
      <c s="1103" t="str">
        <f>IFERROR(IF($AJ69&gt;=1,VLOOKUP($C69,'R-7'!$H$9:$AD$1008,14,0),""),"")</f>
        <v/>
      </c>
      <c s="1103"/>
      <c s="1103"/>
      <c s="1103"/>
      <c s="1103"/>
      <c s="1103"/>
      <c s="1103"/>
      <c s="1103"/>
      <c s="20">
        <f t="shared" si="27"/>
        <v>0</v>
      </c>
      <c s="1105">
        <f>IFERROR(IF($BE69&gt;=1,VLOOKUP($D69,'R-8'!$G$13:$AG$1012,2,0),0),0)</f>
        <v>0</v>
      </c>
      <c s="1105"/>
      <c s="1105"/>
      <c s="1090" t="str">
        <f>IFERROR(IF($BE69&gt;=1,VLOOKUP($D69,'R-8'!$G$13:$AG$1012,3,0),""),"")</f>
        <v/>
      </c>
      <c s="1091"/>
      <c s="1091"/>
      <c s="1104"/>
      <c s="1103" t="str">
        <f>IFERROR(IF($BE69&gt;=1,VLOOKUP($D69,'R-8'!$G$13:$AG$1012,5,0),""),"")</f>
        <v/>
      </c>
      <c s="1103"/>
      <c s="1103" t="str">
        <f>IFERROR(IF($BE69&gt;=1,VLOOKUP($D69,'R-8'!$G$13:$AG$1012,6,0),""),"")</f>
        <v/>
      </c>
      <c s="1103"/>
      <c s="1090" t="str">
        <f>IFERROR(IF($BE69&gt;=1,VLOOKUP($D69,'R-8'!$G$13:$AG$1012,2,0),""),"")</f>
        <v/>
      </c>
      <c s="1091"/>
      <c s="1104"/>
      <c s="1103"/>
      <c s="1103"/>
      <c s="1103"/>
      <c s="1103"/>
      <c s="1103"/>
      <c s="1103"/>
      <c s="20">
        <f t="shared" si="28"/>
        <v>0</v>
      </c>
      <c s="1105">
        <f>IFERROR(IF($BZ69&gt;=1,VLOOKUP($E69,'R-8क'!$G$10:$AA$1009,2,0),0),0)</f>
        <v>0</v>
      </c>
      <c s="1105"/>
      <c s="1105"/>
      <c s="1090" t="str">
        <f>IFERROR(IF($BZ69&gt;=1,VLOOKUP($E69,'R-8क'!$G$10:$AA$1009,3,0),""),"")</f>
        <v/>
      </c>
      <c s="1091"/>
      <c s="1104"/>
      <c s="1090" t="str">
        <f>IFERROR(IF($BZ69&gt;=1,VLOOKUP($E69,'R-8क'!$G$10:$AA$1009,4,0),""),"")</f>
        <v/>
      </c>
      <c s="1091"/>
      <c s="1091"/>
      <c s="1104"/>
      <c s="26" t="str">
        <f>IFERROR(IF($BZ69&gt;=1,VLOOKUP($E69,'R-8क'!$G$10:$AA$1009,6,0),""),"")</f>
        <v/>
      </c>
      <c s="27" t="str">
        <f>IFERROR(IF($BZ69&gt;=1,VLOOKUP($E69,'R-8क'!$G$10:$AA$1009,7,0),""),"")</f>
        <v/>
      </c>
      <c s="720" t="str">
        <f>IFERROR(IF($BZ69&gt;=1,VLOOKUP($E69,'R-8क'!$G$10:$AA$1009,8,0),""),"")</f>
        <v/>
      </c>
      <c s="721"/>
      <c s="1106"/>
      <c s="1107" t="str">
        <f>IFERROR(IF($BZ69&gt;=1,VLOOKUP($E69,'R-8क'!$G$10:$AA$1009,16,0),""),"")</f>
        <v/>
      </c>
      <c s="1107"/>
      <c s="1107"/>
      <c s="1092"/>
      <c s="1092"/>
      <c s="1077">
        <f t="shared" si="29"/>
        <v>0</v>
      </c>
      <c s="1078"/>
      <c s="1079"/>
      <c s="1080">
        <f>IFERROR(IF($CU69&gt;=2000,COUNTIFS('R-6'!$G$8:$G$920,"&gt;=1",'R-6'!$H$8:$H$920,$CU69),0),0)</f>
        <v>0</v>
      </c>
      <c s="1081"/>
      <c s="1082"/>
      <c s="1080">
        <f>IFERROR(IF($CU69&gt;=2000,COUNTIFS('R-7'!$H$9:$H$1008,"&gt;=1",'R-7'!$I$9:$I$1008,$CU69),0),0)</f>
        <v>0</v>
      </c>
      <c s="1081"/>
      <c s="1082"/>
      <c s="1080">
        <f>IFERROR(IF($CU69&gt;=2000,COUNTIFS('R-8'!$G$13:$G$1012,"&gt;=1",'R-8'!$H$13:$H$1012,$CU69),0),0)</f>
        <v>0</v>
      </c>
      <c s="1081"/>
      <c s="1082"/>
      <c s="1080">
        <f>IFERROR(IF($CU69&gt;=2000,COUNTIFS('R-8क'!$G$10:$G$1009,"&gt;=1",'R-8क'!$H$10:$H$1009,$CU69),0),0)</f>
        <v>0</v>
      </c>
      <c s="1081"/>
      <c s="1082"/>
      <c s="1083"/>
      <c s="1084"/>
      <c s="1085"/>
      <c s="1086">
        <f t="shared" si="30"/>
        <v>0</v>
      </c>
      <c s="1087"/>
      <c s="1088"/>
      <c s="32">
        <v>53</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70" spans="1:132" ht="30.75" customHeight="1">
      <c r="A70" s="15">
        <f t="shared" si="24"/>
        <v>35</v>
      </c>
      <c s="15">
        <f>IFERROR(IF($A$5&gt;=A70,SMALL('R-6'!$F$8:$F$920,$A$6+A70),0),0)</f>
        <v>0</v>
      </c>
      <c s="15">
        <f>IFERROR(IF(B$5&gt;=$A70,SMALL('R-7'!$G$9:$G$1008,B$6+$A70),0),0)</f>
        <v>0</v>
      </c>
      <c s="15">
        <f>IFERROR(IF(C$5&gt;=$A70,SMALL('R-8'!$F$13:$F$1012,C$6+$A70),0),0)</f>
        <v>0</v>
      </c>
      <c s="15">
        <f>IFERROR(IF(D$5&gt;=$A70,SMALL('R-8क'!$F$10:$F$1009,D$6+$A70),0),0)</f>
        <v>0</v>
      </c>
      <c s="15">
        <f t="shared" si="23"/>
        <v>0</v>
      </c>
      <c s="15">
        <f t="shared" si="23"/>
        <v>0</v>
      </c>
      <c s="15">
        <f t="shared" si="35"/>
        <v>0</v>
      </c>
      <c s="15">
        <f t="shared" si="36"/>
        <v>0</v>
      </c>
      <c r="O70" s="20">
        <f t="shared" si="25"/>
        <v>0</v>
      </c>
      <c s="1149">
        <f>IFERROR(IF($O70&gt;=1,VLOOKUP($B70,'R-6'!$G$8:$AL$920,2,0),0),0)</f>
        <v>0</v>
      </c>
      <c s="1150"/>
      <c s="1151"/>
      <c s="1090" t="str">
        <f>IFERROR(IF($O70&gt;=1,VLOOKUP($B70,'R-6'!$G$8:$AL$920,4,0),""),"")</f>
        <v/>
      </c>
      <c s="1091"/>
      <c s="1104"/>
      <c s="1090" t="str">
        <f>IFERROR(IF($O70&gt;=1,VLOOKUP($B70,'R-6'!$G$8:$AL$920,6,0),""),"")</f>
        <v/>
      </c>
      <c s="1152"/>
      <c s="1152"/>
      <c s="1153" t="str">
        <f>IFERROR(IF($O70&gt;=1,VLOOKUP($B70,'R-6'!$G$8:$AL$920,8,0),""),"")</f>
        <v/>
      </c>
      <c s="1154"/>
      <c s="1155" t="str">
        <f>IFERROR(IF($O70&gt;=1,VLOOKUP($B70,'R-6'!$G$8:$AL$920,28,0),""),"")</f>
        <v/>
      </c>
      <c s="1156"/>
      <c s="1157"/>
      <c s="1158"/>
      <c s="1153"/>
      <c s="1159"/>
      <c s="1158"/>
      <c s="1153"/>
      <c s="1159"/>
      <c s="20">
        <f t="shared" si="26"/>
        <v>0</v>
      </c>
      <c s="1160">
        <f>IFERROR(IF($AJ70&gt;=1,VLOOKUP($C70,'R-7'!$H$9:$AD$1008,2,0),0),0)</f>
        <v>0</v>
      </c>
      <c s="1161"/>
      <c s="1162"/>
      <c s="1090" t="str">
        <f>IFERROR(IF($AJ70&gt;=1,VLOOKUP($C70,'R-7'!$H$9:$AD$1008,4,0),""),"")</f>
        <v/>
      </c>
      <c s="1091"/>
      <c s="1104"/>
      <c s="20" t="str">
        <f>IFERROR(IF($AJ70&gt;=1,VLOOKUP($C70,'R-7'!$H$9:$AD$1008,6,0),""),"")</f>
        <v/>
      </c>
      <c s="1158" t="str">
        <f>IFERROR(IF($AJ70&gt;=1,VLOOKUP($C70,'R-7'!$H$9:$AD$1008,7,0),""),"")</f>
        <v/>
      </c>
      <c s="1159"/>
      <c s="1090" t="str">
        <f>IFERROR(IF($AJ70&gt;=1,VLOOKUP($C70,'R-7'!$H$9:$AD$1008,9,0),""),"")</f>
        <v/>
      </c>
      <c s="1091"/>
      <c s="1104"/>
      <c s="1103" t="str">
        <f>IFERROR(IF($AJ70&gt;=1,VLOOKUP($C70,'R-7'!$H$9:$AD$1008,14,0),""),"")</f>
        <v/>
      </c>
      <c s="1103"/>
      <c s="1103"/>
      <c s="1103"/>
      <c s="1103"/>
      <c s="1103"/>
      <c s="1103"/>
      <c s="1103"/>
      <c s="20">
        <f t="shared" si="27"/>
        <v>0</v>
      </c>
      <c s="1105">
        <f>IFERROR(IF($BE70&gt;=1,VLOOKUP($D70,'R-8'!$G$13:$AG$1012,2,0),0),0)</f>
        <v>0</v>
      </c>
      <c s="1105"/>
      <c s="1105"/>
      <c s="1090" t="str">
        <f>IFERROR(IF($BE70&gt;=1,VLOOKUP($D70,'R-8'!$G$13:$AG$1012,3,0),""),"")</f>
        <v/>
      </c>
      <c s="1091"/>
      <c s="1091"/>
      <c s="1104"/>
      <c s="1103" t="str">
        <f>IFERROR(IF($BE70&gt;=1,VLOOKUP($D70,'R-8'!$G$13:$AG$1012,5,0),""),"")</f>
        <v/>
      </c>
      <c s="1103"/>
      <c s="1103" t="str">
        <f>IFERROR(IF($BE70&gt;=1,VLOOKUP($D70,'R-8'!$G$13:$AG$1012,6,0),""),"")</f>
        <v/>
      </c>
      <c s="1103"/>
      <c s="1090" t="str">
        <f>IFERROR(IF($BE70&gt;=1,VLOOKUP($D70,'R-8'!$G$13:$AG$1012,2,0),""),"")</f>
        <v/>
      </c>
      <c s="1091"/>
      <c s="1104"/>
      <c s="1103"/>
      <c s="1103"/>
      <c s="1103"/>
      <c s="1103"/>
      <c s="1103"/>
      <c s="1103"/>
      <c s="20">
        <f t="shared" si="28"/>
        <v>0</v>
      </c>
      <c s="1105">
        <f>IFERROR(IF($BZ70&gt;=1,VLOOKUP($E70,'R-8क'!$G$10:$AA$1009,2,0),0),0)</f>
        <v>0</v>
      </c>
      <c s="1105"/>
      <c s="1105"/>
      <c s="1090" t="str">
        <f>IFERROR(IF($BZ70&gt;=1,VLOOKUP($E70,'R-8क'!$G$10:$AA$1009,3,0),""),"")</f>
        <v/>
      </c>
      <c s="1091"/>
      <c s="1104"/>
      <c s="1090" t="str">
        <f>IFERROR(IF($BZ70&gt;=1,VLOOKUP($E70,'R-8क'!$G$10:$AA$1009,4,0),""),"")</f>
        <v/>
      </c>
      <c s="1091"/>
      <c s="1091"/>
      <c s="1104"/>
      <c s="26" t="str">
        <f>IFERROR(IF($BZ70&gt;=1,VLOOKUP($E70,'R-8क'!$G$10:$AA$1009,6,0),""),"")</f>
        <v/>
      </c>
      <c s="27" t="str">
        <f>IFERROR(IF($BZ70&gt;=1,VLOOKUP($E70,'R-8क'!$G$10:$AA$1009,7,0),""),"")</f>
        <v/>
      </c>
      <c s="720" t="str">
        <f>IFERROR(IF($BZ70&gt;=1,VLOOKUP($E70,'R-8क'!$G$10:$AA$1009,8,0),""),"")</f>
        <v/>
      </c>
      <c s="721"/>
      <c s="1106"/>
      <c s="1107" t="str">
        <f>IFERROR(IF($BZ70&gt;=1,VLOOKUP($E70,'R-8क'!$G$10:$AA$1009,16,0),""),"")</f>
        <v/>
      </c>
      <c s="1107"/>
      <c s="1107"/>
      <c s="1092"/>
      <c s="1092"/>
      <c s="1077">
        <f t="shared" si="29"/>
        <v>0</v>
      </c>
      <c s="1078"/>
      <c s="1079"/>
      <c s="1080">
        <f>IFERROR(IF($CU70&gt;=2000,COUNTIFS('R-6'!$G$8:$G$920,"&gt;=1",'R-6'!$H$8:$H$920,$CU70),0),0)</f>
        <v>0</v>
      </c>
      <c s="1081"/>
      <c s="1082"/>
      <c s="1080">
        <f>IFERROR(IF($CU70&gt;=2000,COUNTIFS('R-7'!$H$9:$H$1008,"&gt;=1",'R-7'!$I$9:$I$1008,$CU70),0),0)</f>
        <v>0</v>
      </c>
      <c s="1081"/>
      <c s="1082"/>
      <c s="1080">
        <f>IFERROR(IF($CU70&gt;=2000,COUNTIFS('R-8'!$G$13:$G$1012,"&gt;=1",'R-8'!$H$13:$H$1012,$CU70),0),0)</f>
        <v>0</v>
      </c>
      <c s="1081"/>
      <c s="1082"/>
      <c s="1080">
        <f>IFERROR(IF($CU70&gt;=2000,COUNTIFS('R-8क'!$G$10:$G$1009,"&gt;=1",'R-8क'!$H$10:$H$1009,$CU70),0),0)</f>
        <v>0</v>
      </c>
      <c s="1081"/>
      <c s="1082"/>
      <c s="1083"/>
      <c s="1084"/>
      <c s="1085"/>
      <c s="1086">
        <f t="shared" si="30"/>
        <v>0</v>
      </c>
      <c s="1087"/>
      <c s="1088"/>
      <c s="32">
        <v>54</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71" spans="1:132" ht="27.75" customHeight="1">
      <c r="A71" s="15">
        <f t="shared" si="24"/>
        <v>36</v>
      </c>
      <c s="15">
        <f>IFERROR(IF($A$5&gt;=A71,SMALL('R-6'!$F$8:$F$920,$A$6+A71),0),0)</f>
        <v>0</v>
      </c>
      <c s="15">
        <f>IFERROR(IF(B$5&gt;=$A71,SMALL('R-7'!$G$9:$G$1008,B$6+$A71),0),0)</f>
        <v>0</v>
      </c>
      <c s="15">
        <f>IFERROR(IF(C$5&gt;=$A71,SMALL('R-8'!$F$13:$F$1012,C$6+$A71),0),0)</f>
        <v>0</v>
      </c>
      <c s="15">
        <f>IFERROR(IF(D$5&gt;=$A71,SMALL('R-8क'!$F$10:$F$1009,D$6+$A71),0),0)</f>
        <v>0</v>
      </c>
      <c s="15">
        <f t="shared" si="23"/>
        <v>0</v>
      </c>
      <c s="15">
        <f t="shared" si="23"/>
        <v>0</v>
      </c>
      <c s="15">
        <f t="shared" si="35"/>
        <v>0</v>
      </c>
      <c s="15">
        <f t="shared" si="36"/>
        <v>0</v>
      </c>
      <c r="O71" s="20">
        <f t="shared" si="25"/>
        <v>0</v>
      </c>
      <c s="1149">
        <f>IFERROR(IF($O71&gt;=1,VLOOKUP($B71,'R-6'!$G$8:$AL$920,2,0),0),0)</f>
        <v>0</v>
      </c>
      <c s="1150"/>
      <c s="1151"/>
      <c s="1090" t="str">
        <f>IFERROR(IF($O71&gt;=1,VLOOKUP($B71,'R-6'!$G$8:$AL$920,4,0),""),"")</f>
        <v/>
      </c>
      <c s="1091"/>
      <c s="1104"/>
      <c s="1090" t="str">
        <f>IFERROR(IF($O71&gt;=1,VLOOKUP($B71,'R-6'!$G$8:$AL$920,6,0),""),"")</f>
        <v/>
      </c>
      <c s="1152"/>
      <c s="1152"/>
      <c s="1153" t="str">
        <f>IFERROR(IF($O71&gt;=1,VLOOKUP($B71,'R-6'!$G$8:$AL$920,8,0),""),"")</f>
        <v/>
      </c>
      <c s="1154"/>
      <c s="1155" t="str">
        <f>IFERROR(IF($O71&gt;=1,VLOOKUP($B71,'R-6'!$G$8:$AL$920,28,0),""),"")</f>
        <v/>
      </c>
      <c s="1156"/>
      <c s="1157"/>
      <c s="1158"/>
      <c s="1153"/>
      <c s="1159"/>
      <c s="1158"/>
      <c s="1153"/>
      <c s="1159"/>
      <c s="20">
        <f t="shared" si="26"/>
        <v>0</v>
      </c>
      <c s="1160">
        <f>IFERROR(IF($AJ71&gt;=1,VLOOKUP($C71,'R-7'!$H$9:$AD$1008,2,0),0),0)</f>
        <v>0</v>
      </c>
      <c s="1161"/>
      <c s="1162"/>
      <c s="1090" t="str">
        <f>IFERROR(IF($AJ71&gt;=1,VLOOKUP($C71,'R-7'!$H$9:$AD$1008,4,0),""),"")</f>
        <v/>
      </c>
      <c s="1091"/>
      <c s="1104"/>
      <c s="20" t="str">
        <f>IFERROR(IF($AJ71&gt;=1,VLOOKUP($C71,'R-7'!$H$9:$AD$1008,6,0),""),"")</f>
        <v/>
      </c>
      <c s="1158" t="str">
        <f>IFERROR(IF($AJ71&gt;=1,VLOOKUP($C71,'R-7'!$H$9:$AD$1008,7,0),""),"")</f>
        <v/>
      </c>
      <c s="1159"/>
      <c s="1090" t="str">
        <f>IFERROR(IF($AJ71&gt;=1,VLOOKUP($C71,'R-7'!$H$9:$AD$1008,9,0),""),"")</f>
        <v/>
      </c>
      <c s="1091"/>
      <c s="1104"/>
      <c s="1103" t="str">
        <f>IFERROR(IF($AJ71&gt;=1,VLOOKUP($C71,'R-7'!$H$9:$AD$1008,14,0),""),"")</f>
        <v/>
      </c>
      <c s="1103"/>
      <c s="1103"/>
      <c s="1103"/>
      <c s="1103"/>
      <c s="1103"/>
      <c s="1103"/>
      <c s="1103"/>
      <c s="20">
        <f t="shared" si="27"/>
        <v>0</v>
      </c>
      <c s="1105">
        <f>IFERROR(IF($BE71&gt;=1,VLOOKUP($D71,'R-8'!$G$13:$AG$1012,2,0),0),0)</f>
        <v>0</v>
      </c>
      <c s="1105"/>
      <c s="1105"/>
      <c s="1090" t="str">
        <f>IFERROR(IF($BE71&gt;=1,VLOOKUP($D71,'R-8'!$G$13:$AG$1012,3,0),""),"")</f>
        <v/>
      </c>
      <c s="1091"/>
      <c s="1091"/>
      <c s="1104"/>
      <c s="1103" t="str">
        <f>IFERROR(IF($BE71&gt;=1,VLOOKUP($D71,'R-8'!$G$13:$AG$1012,5,0),""),"")</f>
        <v/>
      </c>
      <c s="1103"/>
      <c s="1103" t="str">
        <f>IFERROR(IF($BE71&gt;=1,VLOOKUP($D71,'R-8'!$G$13:$AG$1012,6,0),""),"")</f>
        <v/>
      </c>
      <c s="1103"/>
      <c s="1090" t="str">
        <f>IFERROR(IF($BE71&gt;=1,VLOOKUP($D71,'R-8'!$G$13:$AG$1012,2,0),""),"")</f>
        <v/>
      </c>
      <c s="1091"/>
      <c s="1104"/>
      <c s="1103"/>
      <c s="1103"/>
      <c s="1103"/>
      <c s="1103"/>
      <c s="1103"/>
      <c s="1103"/>
      <c s="20">
        <f t="shared" si="28"/>
        <v>0</v>
      </c>
      <c s="1105">
        <f>IFERROR(IF($BZ71&gt;=1,VLOOKUP($E71,'R-8क'!$G$10:$AA$1009,2,0),0),0)</f>
        <v>0</v>
      </c>
      <c s="1105"/>
      <c s="1105"/>
      <c s="1090" t="str">
        <f>IFERROR(IF($BZ71&gt;=1,VLOOKUP($E71,'R-8क'!$G$10:$AA$1009,3,0),""),"")</f>
        <v/>
      </c>
      <c s="1091"/>
      <c s="1104"/>
      <c s="1090" t="str">
        <f>IFERROR(IF($BZ71&gt;=1,VLOOKUP($E71,'R-8क'!$G$10:$AA$1009,4,0),""),"")</f>
        <v/>
      </c>
      <c s="1091"/>
      <c s="1091"/>
      <c s="1104"/>
      <c s="26" t="str">
        <f>IFERROR(IF($BZ71&gt;=1,VLOOKUP($E71,'R-8क'!$G$10:$AA$1009,6,0),""),"")</f>
        <v/>
      </c>
      <c s="27" t="str">
        <f>IFERROR(IF($BZ71&gt;=1,VLOOKUP($E71,'R-8क'!$G$10:$AA$1009,7,0),""),"")</f>
        <v/>
      </c>
      <c s="720" t="str">
        <f>IFERROR(IF($BZ71&gt;=1,VLOOKUP($E71,'R-8क'!$G$10:$AA$1009,8,0),""),"")</f>
        <v/>
      </c>
      <c s="721"/>
      <c s="1106"/>
      <c s="1107" t="str">
        <f>IFERROR(IF($BZ71&gt;=1,VLOOKUP($E71,'R-8क'!$G$10:$AA$1009,16,0),""),"")</f>
        <v/>
      </c>
      <c s="1107"/>
      <c s="1107"/>
      <c s="1092"/>
      <c s="1092"/>
      <c s="1077">
        <f t="shared" si="29"/>
        <v>0</v>
      </c>
      <c s="1078"/>
      <c s="1079"/>
      <c s="1080">
        <f>IFERROR(IF($CU71&gt;=2000,COUNTIFS('R-6'!$G$8:$G$920,"&gt;=1",'R-6'!$H$8:$H$920,$CU71),0),0)</f>
        <v>0</v>
      </c>
      <c s="1081"/>
      <c s="1082"/>
      <c s="1080">
        <f>IFERROR(IF($CU71&gt;=2000,COUNTIFS('R-7'!$H$9:$H$1008,"&gt;=1",'R-7'!$I$9:$I$1008,$CU71),0),0)</f>
        <v>0</v>
      </c>
      <c s="1081"/>
      <c s="1082"/>
      <c s="1080">
        <f>IFERROR(IF($CU71&gt;=2000,COUNTIFS('R-8'!$G$13:$G$1012,"&gt;=1",'R-8'!$H$13:$H$1012,$CU71),0),0)</f>
        <v>0</v>
      </c>
      <c s="1081"/>
      <c s="1082"/>
      <c s="1080">
        <f>IFERROR(IF($CU71&gt;=2000,COUNTIFS('R-8क'!$G$10:$G$1009,"&gt;=1",'R-8क'!$H$10:$H$1009,$CU71),0),0)</f>
        <v>0</v>
      </c>
      <c s="1081"/>
      <c s="1082"/>
      <c s="1083"/>
      <c s="1084"/>
      <c s="1085"/>
      <c s="1086">
        <f t="shared" si="30"/>
        <v>0</v>
      </c>
      <c s="1087"/>
      <c s="1088"/>
      <c s="32">
        <v>55</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72" spans="1:132" ht="27.75" customHeight="1">
      <c r="A72" s="15">
        <f t="shared" si="24"/>
        <v>37</v>
      </c>
      <c s="15">
        <f>IFERROR(IF($A$5&gt;=A72,SMALL('R-6'!$F$8:$F$920,$A$6+A72),0),0)</f>
        <v>0</v>
      </c>
      <c s="15">
        <f>IFERROR(IF(B$5&gt;=$A72,SMALL('R-7'!$G$9:$G$1008,B$6+$A72),0),0)</f>
        <v>0</v>
      </c>
      <c s="15">
        <f>IFERROR(IF(C$5&gt;=$A72,SMALL('R-8'!$F$13:$F$1012,C$6+$A72),0),0)</f>
        <v>0</v>
      </c>
      <c s="15">
        <f>IFERROR(IF(D$5&gt;=$A72,SMALL('R-8क'!$F$10:$F$1009,D$6+$A72),0),0)</f>
        <v>0</v>
      </c>
      <c s="15">
        <f t="shared" si="23"/>
        <v>0</v>
      </c>
      <c s="15">
        <f t="shared" si="23"/>
        <v>0</v>
      </c>
      <c s="15">
        <f t="shared" si="35"/>
        <v>0</v>
      </c>
      <c s="15">
        <f t="shared" si="36"/>
        <v>0</v>
      </c>
      <c r="O72" s="20">
        <f t="shared" si="25"/>
        <v>0</v>
      </c>
      <c s="1149">
        <f>IFERROR(IF($O72&gt;=1,VLOOKUP($B72,'R-6'!$G$8:$AL$920,2,0),0),0)</f>
        <v>0</v>
      </c>
      <c s="1150"/>
      <c s="1151"/>
      <c s="1090" t="str">
        <f>IFERROR(IF($O72&gt;=1,VLOOKUP($B72,'R-6'!$G$8:$AL$920,4,0),""),"")</f>
        <v/>
      </c>
      <c s="1091"/>
      <c s="1104"/>
      <c s="1090" t="str">
        <f>IFERROR(IF($O72&gt;=1,VLOOKUP($B72,'R-6'!$G$8:$AL$920,6,0),""),"")</f>
        <v/>
      </c>
      <c s="1152"/>
      <c s="1152"/>
      <c s="1153" t="str">
        <f>IFERROR(IF($O72&gt;=1,VLOOKUP($B72,'R-6'!$G$8:$AL$920,8,0),""),"")</f>
        <v/>
      </c>
      <c s="1154"/>
      <c s="1155" t="str">
        <f>IFERROR(IF($O72&gt;=1,VLOOKUP($B72,'R-6'!$G$8:$AL$920,28,0),""),"")</f>
        <v/>
      </c>
      <c s="1156"/>
      <c s="1157"/>
      <c s="1158"/>
      <c s="1153"/>
      <c s="1159"/>
      <c s="1158"/>
      <c s="1153"/>
      <c s="1159"/>
      <c s="20">
        <f t="shared" si="26"/>
        <v>0</v>
      </c>
      <c s="1160">
        <f>IFERROR(IF($AJ72&gt;=1,VLOOKUP($C72,'R-7'!$H$9:$AD$1008,2,0),0),0)</f>
        <v>0</v>
      </c>
      <c s="1161"/>
      <c s="1162"/>
      <c s="1090" t="str">
        <f>IFERROR(IF($AJ72&gt;=1,VLOOKUP($C72,'R-7'!$H$9:$AD$1008,4,0),""),"")</f>
        <v/>
      </c>
      <c s="1091"/>
      <c s="1104"/>
      <c s="20" t="str">
        <f>IFERROR(IF($AJ72&gt;=1,VLOOKUP($C72,'R-7'!$H$9:$AD$1008,6,0),""),"")</f>
        <v/>
      </c>
      <c s="1158" t="str">
        <f>IFERROR(IF($AJ72&gt;=1,VLOOKUP($C72,'R-7'!$H$9:$AD$1008,7,0),""),"")</f>
        <v/>
      </c>
      <c s="1159"/>
      <c s="1090" t="str">
        <f>IFERROR(IF($AJ72&gt;=1,VLOOKUP($C72,'R-7'!$H$9:$AD$1008,9,0),""),"")</f>
        <v/>
      </c>
      <c s="1091"/>
      <c s="1104"/>
      <c s="1103" t="str">
        <f>IFERROR(IF($AJ72&gt;=1,VLOOKUP($C72,'R-7'!$H$9:$AD$1008,14,0),""),"")</f>
        <v/>
      </c>
      <c s="1103"/>
      <c s="1103"/>
      <c s="1103"/>
      <c s="1103"/>
      <c s="1103"/>
      <c s="1103"/>
      <c s="1103"/>
      <c s="20">
        <f t="shared" si="27"/>
        <v>0</v>
      </c>
      <c s="1105">
        <f>IFERROR(IF($BE72&gt;=1,VLOOKUP($D72,'R-8'!$G$13:$AG$1012,2,0),0),0)</f>
        <v>0</v>
      </c>
      <c s="1105"/>
      <c s="1105"/>
      <c s="1090" t="str">
        <f>IFERROR(IF($BE72&gt;=1,VLOOKUP($D72,'R-8'!$G$13:$AG$1012,3,0),""),"")</f>
        <v/>
      </c>
      <c s="1091"/>
      <c s="1091"/>
      <c s="1104"/>
      <c s="1103" t="str">
        <f>IFERROR(IF($BE72&gt;=1,VLOOKUP($D72,'R-8'!$G$13:$AG$1012,5,0),""),"")</f>
        <v/>
      </c>
      <c s="1103"/>
      <c s="1103" t="str">
        <f>IFERROR(IF($BE72&gt;=1,VLOOKUP($D72,'R-8'!$G$13:$AG$1012,6,0),""),"")</f>
        <v/>
      </c>
      <c s="1103"/>
      <c s="1090" t="str">
        <f>IFERROR(IF($BE72&gt;=1,VLOOKUP($D72,'R-8'!$G$13:$AG$1012,2,0),""),"")</f>
        <v/>
      </c>
      <c s="1091"/>
      <c s="1104"/>
      <c s="1103"/>
      <c s="1103"/>
      <c s="1103"/>
      <c s="1103"/>
      <c s="1103"/>
      <c s="1103"/>
      <c s="20">
        <f t="shared" si="28"/>
        <v>0</v>
      </c>
      <c s="1105">
        <f>IFERROR(IF($BZ72&gt;=1,VLOOKUP($E72,'R-8क'!$G$10:$AA$1009,2,0),0),0)</f>
        <v>0</v>
      </c>
      <c s="1105"/>
      <c s="1105"/>
      <c s="1090" t="str">
        <f>IFERROR(IF($BZ72&gt;=1,VLOOKUP($E72,'R-8क'!$G$10:$AA$1009,3,0),""),"")</f>
        <v/>
      </c>
      <c s="1091"/>
      <c s="1104"/>
      <c s="1090" t="str">
        <f>IFERROR(IF($BZ72&gt;=1,VLOOKUP($E72,'R-8क'!$G$10:$AA$1009,4,0),""),"")</f>
        <v/>
      </c>
      <c s="1091"/>
      <c s="1091"/>
      <c s="1104"/>
      <c s="26" t="str">
        <f>IFERROR(IF($BZ72&gt;=1,VLOOKUP($E72,'R-8क'!$G$10:$AA$1009,6,0),""),"")</f>
        <v/>
      </c>
      <c s="27" t="str">
        <f>IFERROR(IF($BZ72&gt;=1,VLOOKUP($E72,'R-8क'!$G$10:$AA$1009,7,0),""),"")</f>
        <v/>
      </c>
      <c s="720" t="str">
        <f>IFERROR(IF($BZ72&gt;=1,VLOOKUP($E72,'R-8क'!$G$10:$AA$1009,8,0),""),"")</f>
        <v/>
      </c>
      <c s="721"/>
      <c s="1106"/>
      <c s="1107" t="str">
        <f>IFERROR(IF($BZ72&gt;=1,VLOOKUP($E72,'R-8क'!$G$10:$AA$1009,16,0),""),"")</f>
        <v/>
      </c>
      <c s="1107"/>
      <c s="1107"/>
      <c s="1092"/>
      <c s="1092"/>
      <c s="1077">
        <f t="shared" si="29"/>
        <v>0</v>
      </c>
      <c s="1078"/>
      <c s="1079"/>
      <c s="1080">
        <f>IFERROR(IF($CU72&gt;=2000,COUNTIFS('R-6'!$G$8:$G$920,"&gt;=1",'R-6'!$H$8:$H$920,$CU72),0),0)</f>
        <v>0</v>
      </c>
      <c s="1081"/>
      <c s="1082"/>
      <c s="1080">
        <f>IFERROR(IF($CU72&gt;=2000,COUNTIFS('R-7'!$H$9:$H$1008,"&gt;=1",'R-7'!$I$9:$I$1008,$CU72),0),0)</f>
        <v>0</v>
      </c>
      <c s="1081"/>
      <c s="1082"/>
      <c s="1080">
        <f>IFERROR(IF($CU72&gt;=2000,COUNTIFS('R-8'!$G$13:$G$1012,"&gt;=1",'R-8'!$H$13:$H$1012,$CU72),0),0)</f>
        <v>0</v>
      </c>
      <c s="1081"/>
      <c s="1082"/>
      <c s="1080">
        <f>IFERROR(IF($CU72&gt;=2000,COUNTIFS('R-8क'!$G$10:$G$1009,"&gt;=1",'R-8क'!$H$10:$H$1009,$CU72),0),0)</f>
        <v>0</v>
      </c>
      <c s="1081"/>
      <c s="1082"/>
      <c s="1083"/>
      <c s="1084"/>
      <c s="1085"/>
      <c s="1086">
        <f t="shared" si="30"/>
        <v>0</v>
      </c>
      <c s="1087"/>
      <c s="1088"/>
      <c s="32">
        <v>56</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73" spans="1:132" ht="27" customHeight="1">
      <c r="A73" s="15">
        <f t="shared" si="24"/>
        <v>38</v>
      </c>
      <c s="15">
        <f>IFERROR(IF($A$5&gt;=A73,SMALL('R-6'!$F$8:$F$920,$A$6+A73),0),0)</f>
        <v>0</v>
      </c>
      <c s="15">
        <f>IFERROR(IF(B$5&gt;=$A73,SMALL('R-7'!$G$9:$G$1008,B$6+$A73),0),0)</f>
        <v>0</v>
      </c>
      <c s="15">
        <f>IFERROR(IF(C$5&gt;=$A73,SMALL('R-8'!$F$13:$F$1012,C$6+$A73),0),0)</f>
        <v>0</v>
      </c>
      <c s="15">
        <f>IFERROR(IF(D$5&gt;=$A73,SMALL('R-8क'!$F$10:$F$1009,D$6+$A73),0),0)</f>
        <v>0</v>
      </c>
      <c s="15">
        <f t="shared" si="23"/>
        <v>0</v>
      </c>
      <c s="15">
        <f t="shared" si="23"/>
        <v>0</v>
      </c>
      <c s="15">
        <f t="shared" si="35"/>
        <v>0</v>
      </c>
      <c s="15">
        <f t="shared" si="36"/>
        <v>0</v>
      </c>
      <c r="O73" s="20">
        <f t="shared" si="25"/>
        <v>0</v>
      </c>
      <c s="1149">
        <f>IFERROR(IF($O73&gt;=1,VLOOKUP($B73,'R-6'!$G$8:$AL$920,2,0),0),0)</f>
        <v>0</v>
      </c>
      <c s="1150"/>
      <c s="1151"/>
      <c s="1090" t="str">
        <f>IFERROR(IF($O73&gt;=1,VLOOKUP($B73,'R-6'!$G$8:$AL$920,4,0),""),"")</f>
        <v/>
      </c>
      <c s="1091"/>
      <c s="1104"/>
      <c s="1090" t="str">
        <f>IFERROR(IF($O73&gt;=1,VLOOKUP($B73,'R-6'!$G$8:$AL$920,6,0),""),"")</f>
        <v/>
      </c>
      <c s="1152"/>
      <c s="1152"/>
      <c s="1153" t="str">
        <f>IFERROR(IF($O73&gt;=1,VLOOKUP($B73,'R-6'!$G$8:$AL$920,8,0),""),"")</f>
        <v/>
      </c>
      <c s="1154"/>
      <c s="1155" t="str">
        <f>IFERROR(IF($O73&gt;=1,VLOOKUP($B73,'R-6'!$G$8:$AL$920,28,0),""),"")</f>
        <v/>
      </c>
      <c s="1156"/>
      <c s="1157"/>
      <c s="1158"/>
      <c s="1153"/>
      <c s="1159"/>
      <c s="1158"/>
      <c s="1153"/>
      <c s="1159"/>
      <c s="20">
        <f t="shared" si="26"/>
        <v>0</v>
      </c>
      <c s="1160">
        <f>IFERROR(IF($AJ73&gt;=1,VLOOKUP($C73,'R-7'!$H$9:$AD$1008,2,0),0),0)</f>
        <v>0</v>
      </c>
      <c s="1161"/>
      <c s="1162"/>
      <c s="1090" t="str">
        <f>IFERROR(IF($AJ73&gt;=1,VLOOKUP($C73,'R-7'!$H$9:$AD$1008,4,0),""),"")</f>
        <v/>
      </c>
      <c s="1091"/>
      <c s="1104"/>
      <c s="20" t="str">
        <f>IFERROR(IF($AJ73&gt;=1,VLOOKUP($C73,'R-7'!$H$9:$AD$1008,6,0),""),"")</f>
        <v/>
      </c>
      <c s="1158" t="str">
        <f>IFERROR(IF($AJ73&gt;=1,VLOOKUP($C73,'R-7'!$H$9:$AD$1008,7,0),""),"")</f>
        <v/>
      </c>
      <c s="1159"/>
      <c s="1090" t="str">
        <f>IFERROR(IF($AJ73&gt;=1,VLOOKUP($C73,'R-7'!$H$9:$AD$1008,9,0),""),"")</f>
        <v/>
      </c>
      <c s="1091"/>
      <c s="1104"/>
      <c s="1103" t="str">
        <f>IFERROR(IF($AJ73&gt;=1,VLOOKUP($C73,'R-7'!$H$9:$AD$1008,14,0),""),"")</f>
        <v/>
      </c>
      <c s="1103"/>
      <c s="1103"/>
      <c s="1103"/>
      <c s="1103"/>
      <c s="1103"/>
      <c s="1103"/>
      <c s="1103"/>
      <c s="20">
        <f t="shared" si="27"/>
        <v>0</v>
      </c>
      <c s="1105">
        <f>IFERROR(IF($BE73&gt;=1,VLOOKUP($D73,'R-8'!$G$13:$AG$1012,2,0),0),0)</f>
        <v>0</v>
      </c>
      <c s="1105"/>
      <c s="1105"/>
      <c s="1090" t="str">
        <f>IFERROR(IF($BE73&gt;=1,VLOOKUP($D73,'R-8'!$G$13:$AG$1012,3,0),""),"")</f>
        <v/>
      </c>
      <c s="1091"/>
      <c s="1091"/>
      <c s="1104"/>
      <c s="1103" t="str">
        <f>IFERROR(IF($BE73&gt;=1,VLOOKUP($D73,'R-8'!$G$13:$AG$1012,5,0),""),"")</f>
        <v/>
      </c>
      <c s="1103"/>
      <c s="1103" t="str">
        <f>IFERROR(IF($BE73&gt;=1,VLOOKUP($D73,'R-8'!$G$13:$AG$1012,6,0),""),"")</f>
        <v/>
      </c>
      <c s="1103"/>
      <c s="1090" t="str">
        <f>IFERROR(IF($BE73&gt;=1,VLOOKUP($D73,'R-8'!$G$13:$AG$1012,2,0),""),"")</f>
        <v/>
      </c>
      <c s="1091"/>
      <c s="1104"/>
      <c s="1103"/>
      <c s="1103"/>
      <c s="1103"/>
      <c s="1103"/>
      <c s="1103"/>
      <c s="1103"/>
      <c s="20">
        <f t="shared" si="28"/>
        <v>0</v>
      </c>
      <c s="1105">
        <f>IFERROR(IF($BZ73&gt;=1,VLOOKUP($E73,'R-8क'!$G$10:$AA$1009,2,0),0),0)</f>
        <v>0</v>
      </c>
      <c s="1105"/>
      <c s="1105"/>
      <c s="1090" t="str">
        <f>IFERROR(IF($BZ73&gt;=1,VLOOKUP($E73,'R-8क'!$G$10:$AA$1009,3,0),""),"")</f>
        <v/>
      </c>
      <c s="1091"/>
      <c s="1104"/>
      <c s="1090" t="str">
        <f>IFERROR(IF($BZ73&gt;=1,VLOOKUP($E73,'R-8क'!$G$10:$AA$1009,4,0),""),"")</f>
        <v/>
      </c>
      <c s="1091"/>
      <c s="1091"/>
      <c s="1104"/>
      <c s="26" t="str">
        <f>IFERROR(IF($BZ73&gt;=1,VLOOKUP($E73,'R-8क'!$G$10:$AA$1009,6,0),""),"")</f>
        <v/>
      </c>
      <c s="27" t="str">
        <f>IFERROR(IF($BZ73&gt;=1,VLOOKUP($E73,'R-8क'!$G$10:$AA$1009,7,0),""),"")</f>
        <v/>
      </c>
      <c s="720" t="str">
        <f>IFERROR(IF($BZ73&gt;=1,VLOOKUP($E73,'R-8क'!$G$10:$AA$1009,8,0),""),"")</f>
        <v/>
      </c>
      <c s="721"/>
      <c s="1106"/>
      <c s="1107" t="str">
        <f>IFERROR(IF($BZ73&gt;=1,VLOOKUP($E73,'R-8क'!$G$10:$AA$1009,16,0),""),"")</f>
        <v/>
      </c>
      <c s="1107"/>
      <c s="1107"/>
      <c s="1092"/>
      <c s="1092"/>
      <c s="1077">
        <f t="shared" si="29"/>
        <v>0</v>
      </c>
      <c s="1078"/>
      <c s="1079"/>
      <c s="1080">
        <f>IFERROR(IF($CU73&gt;=2000,COUNTIFS('R-6'!$G$8:$G$920,"&gt;=1",'R-6'!$H$8:$H$920,$CU73),0),0)</f>
        <v>0</v>
      </c>
      <c s="1081"/>
      <c s="1082"/>
      <c s="1080">
        <f>IFERROR(IF($CU73&gt;=2000,COUNTIFS('R-7'!$H$9:$H$1008,"&gt;=1",'R-7'!$I$9:$I$1008,$CU73),0),0)</f>
        <v>0</v>
      </c>
      <c s="1081"/>
      <c s="1082"/>
      <c s="1080">
        <f>IFERROR(IF($CU73&gt;=2000,COUNTIFS('R-8'!$G$13:$G$1012,"&gt;=1",'R-8'!$H$13:$H$1012,$CU73),0),0)</f>
        <v>0</v>
      </c>
      <c s="1081"/>
      <c s="1082"/>
      <c s="1080">
        <f>IFERROR(IF($CU73&gt;=2000,COUNTIFS('R-8क'!$G$10:$G$1009,"&gt;=1",'R-8क'!$H$10:$H$1009,$CU73),0),0)</f>
        <v>0</v>
      </c>
      <c s="1081"/>
      <c s="1082"/>
      <c s="1083"/>
      <c s="1084"/>
      <c s="1085"/>
      <c s="1086">
        <f t="shared" si="30"/>
        <v>0</v>
      </c>
      <c s="1087"/>
      <c s="1088"/>
      <c s="32">
        <v>57</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74" spans="1:132" ht="27.75" customHeight="1">
      <c r="A74" s="15">
        <f t="shared" si="24"/>
        <v>39</v>
      </c>
      <c s="15">
        <f>IFERROR(IF($A$5&gt;=A74,SMALL('R-6'!$F$8:$F$920,$A$6+A74),0),0)</f>
        <v>0</v>
      </c>
      <c s="15">
        <f>IFERROR(IF(B$5&gt;=$A74,SMALL('R-7'!$G$9:$G$1008,B$6+$A74),0),0)</f>
        <v>0</v>
      </c>
      <c s="15">
        <f>IFERROR(IF(C$5&gt;=$A74,SMALL('R-8'!$F$13:$F$1012,C$6+$A74),0),0)</f>
        <v>0</v>
      </c>
      <c s="15">
        <f>IFERROR(IF(D$5&gt;=$A74,SMALL('R-8क'!$F$10:$F$1009,D$6+$A74),0),0)</f>
        <v>0</v>
      </c>
      <c s="15">
        <f t="shared" si="23"/>
        <v>0</v>
      </c>
      <c s="15">
        <f t="shared" si="23"/>
        <v>0</v>
      </c>
      <c s="15">
        <f t="shared" si="35"/>
        <v>0</v>
      </c>
      <c s="15">
        <f t="shared" si="36"/>
        <v>0</v>
      </c>
      <c r="O74" s="20">
        <f t="shared" si="25"/>
        <v>0</v>
      </c>
      <c s="1149">
        <f>IFERROR(IF($O74&gt;=1,VLOOKUP($B74,'R-6'!$G$8:$AL$920,2,0),0),0)</f>
        <v>0</v>
      </c>
      <c s="1150"/>
      <c s="1151"/>
      <c s="1090" t="str">
        <f>IFERROR(IF($O74&gt;=1,VLOOKUP($B74,'R-6'!$G$8:$AL$920,4,0),""),"")</f>
        <v/>
      </c>
      <c s="1091"/>
      <c s="1104"/>
      <c s="1090" t="str">
        <f>IFERROR(IF($O74&gt;=1,VLOOKUP($B74,'R-6'!$G$8:$AL$920,6,0),""),"")</f>
        <v/>
      </c>
      <c s="1152"/>
      <c s="1152"/>
      <c s="1153" t="str">
        <f>IFERROR(IF($O74&gt;=1,VLOOKUP($B74,'R-6'!$G$8:$AL$920,8,0),""),"")</f>
        <v/>
      </c>
      <c s="1154"/>
      <c s="1155" t="str">
        <f>IFERROR(IF($O74&gt;=1,VLOOKUP($B74,'R-6'!$G$8:$AL$920,28,0),""),"")</f>
        <v/>
      </c>
      <c s="1156"/>
      <c s="1157"/>
      <c s="1158"/>
      <c s="1153"/>
      <c s="1159"/>
      <c s="1158"/>
      <c s="1153"/>
      <c s="1159"/>
      <c s="20">
        <f t="shared" si="26"/>
        <v>0</v>
      </c>
      <c s="1160">
        <f>IFERROR(IF($AJ74&gt;=1,VLOOKUP($C74,'R-7'!$H$9:$AD$1008,2,0),0),0)</f>
        <v>0</v>
      </c>
      <c s="1161"/>
      <c s="1162"/>
      <c s="1090" t="str">
        <f>IFERROR(IF($AJ74&gt;=1,VLOOKUP($C74,'R-7'!$H$9:$AD$1008,4,0),""),"")</f>
        <v/>
      </c>
      <c s="1091"/>
      <c s="1104"/>
      <c s="20" t="str">
        <f>IFERROR(IF($AJ74&gt;=1,VLOOKUP($C74,'R-7'!$H$9:$AD$1008,6,0),""),"")</f>
        <v/>
      </c>
      <c s="1158" t="str">
        <f>IFERROR(IF($AJ74&gt;=1,VLOOKUP($C74,'R-7'!$H$9:$AD$1008,7,0),""),"")</f>
        <v/>
      </c>
      <c s="1159"/>
      <c s="1090" t="str">
        <f>IFERROR(IF($AJ74&gt;=1,VLOOKUP($C74,'R-7'!$H$9:$AD$1008,9,0),""),"")</f>
        <v/>
      </c>
      <c s="1091"/>
      <c s="1104"/>
      <c s="1103" t="str">
        <f>IFERROR(IF($AJ74&gt;=1,VLOOKUP($C74,'R-7'!$H$9:$AD$1008,14,0),""),"")</f>
        <v/>
      </c>
      <c s="1103"/>
      <c s="1103"/>
      <c s="1103"/>
      <c s="1103"/>
      <c s="1103"/>
      <c s="1103"/>
      <c s="1103"/>
      <c s="20">
        <f t="shared" si="27"/>
        <v>0</v>
      </c>
      <c s="1105">
        <f>IFERROR(IF($BE74&gt;=1,VLOOKUP($D74,'R-8'!$G$13:$AG$1012,2,0),0),0)</f>
        <v>0</v>
      </c>
      <c s="1105"/>
      <c s="1105"/>
      <c s="1090" t="str">
        <f>IFERROR(IF($BE74&gt;=1,VLOOKUP($D74,'R-8'!$G$13:$AG$1012,3,0),""),"")</f>
        <v/>
      </c>
      <c s="1091"/>
      <c s="1091"/>
      <c s="1104"/>
      <c s="1103" t="str">
        <f>IFERROR(IF($BE74&gt;=1,VLOOKUP($D74,'R-8'!$G$13:$AG$1012,5,0),""),"")</f>
        <v/>
      </c>
      <c s="1103"/>
      <c s="1103" t="str">
        <f>IFERROR(IF($BE74&gt;=1,VLOOKUP($D74,'R-8'!$G$13:$AG$1012,6,0),""),"")</f>
        <v/>
      </c>
      <c s="1103"/>
      <c s="1090" t="str">
        <f>IFERROR(IF($BE74&gt;=1,VLOOKUP($D74,'R-8'!$G$13:$AG$1012,2,0),""),"")</f>
        <v/>
      </c>
      <c s="1091"/>
      <c s="1104"/>
      <c s="1103"/>
      <c s="1103"/>
      <c s="1103"/>
      <c s="1103"/>
      <c s="1103"/>
      <c s="1103"/>
      <c s="20">
        <f t="shared" si="28"/>
        <v>0</v>
      </c>
      <c s="1105">
        <f>IFERROR(IF($BZ74&gt;=1,VLOOKUP($E74,'R-8क'!$G$10:$AA$1009,2,0),0),0)</f>
        <v>0</v>
      </c>
      <c s="1105"/>
      <c s="1105"/>
      <c s="1090" t="str">
        <f>IFERROR(IF($BZ74&gt;=1,VLOOKUP($E74,'R-8क'!$G$10:$AA$1009,3,0),""),"")</f>
        <v/>
      </c>
      <c s="1091"/>
      <c s="1104"/>
      <c s="1090" t="str">
        <f>IFERROR(IF($BZ74&gt;=1,VLOOKUP($E74,'R-8क'!$G$10:$AA$1009,4,0),""),"")</f>
        <v/>
      </c>
      <c s="1091"/>
      <c s="1091"/>
      <c s="1104"/>
      <c s="26" t="str">
        <f>IFERROR(IF($BZ74&gt;=1,VLOOKUP($E74,'R-8क'!$G$10:$AA$1009,6,0),""),"")</f>
        <v/>
      </c>
      <c s="27" t="str">
        <f>IFERROR(IF($BZ74&gt;=1,VLOOKUP($E74,'R-8क'!$G$10:$AA$1009,7,0),""),"")</f>
        <v/>
      </c>
      <c s="720" t="str">
        <f>IFERROR(IF($BZ74&gt;=1,VLOOKUP($E74,'R-8क'!$G$10:$AA$1009,8,0),""),"")</f>
        <v/>
      </c>
      <c s="721"/>
      <c s="1106"/>
      <c s="1107" t="str">
        <f>IFERROR(IF($BZ74&gt;=1,VLOOKUP($E74,'R-8क'!$G$10:$AA$1009,16,0),""),"")</f>
        <v/>
      </c>
      <c s="1107"/>
      <c s="1107"/>
      <c s="1092"/>
      <c s="1092"/>
      <c s="1077">
        <f t="shared" si="29"/>
        <v>0</v>
      </c>
      <c s="1078"/>
      <c s="1079"/>
      <c s="1080">
        <f>IFERROR(IF($CU74&gt;=2000,COUNTIFS('R-6'!$G$8:$G$920,"&gt;=1",'R-6'!$H$8:$H$920,$CU74),0),0)</f>
        <v>0</v>
      </c>
      <c s="1081"/>
      <c s="1082"/>
      <c s="1080">
        <f>IFERROR(IF($CU74&gt;=2000,COUNTIFS('R-7'!$H$9:$H$1008,"&gt;=1",'R-7'!$I$9:$I$1008,$CU74),0),0)</f>
        <v>0</v>
      </c>
      <c s="1081"/>
      <c s="1082"/>
      <c s="1080">
        <f>IFERROR(IF($CU74&gt;=2000,COUNTIFS('R-8'!$G$13:$G$1012,"&gt;=1",'R-8'!$H$13:$H$1012,$CU74),0),0)</f>
        <v>0</v>
      </c>
      <c s="1081"/>
      <c s="1082"/>
      <c s="1080">
        <f>IFERROR(IF($CU74&gt;=2000,COUNTIFS('R-8क'!$G$10:$G$1009,"&gt;=1",'R-8क'!$H$10:$H$1009,$CU74),0),0)</f>
        <v>0</v>
      </c>
      <c s="1081"/>
      <c s="1082"/>
      <c s="1083"/>
      <c s="1084"/>
      <c s="1085"/>
      <c s="1086">
        <f t="shared" si="30"/>
        <v>0</v>
      </c>
      <c s="1087"/>
      <c s="1088"/>
      <c s="32">
        <v>58</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75" spans="1:132" ht="29.25" customHeight="1">
      <c r="A75" s="15">
        <f t="shared" si="24"/>
        <v>40</v>
      </c>
      <c s="15">
        <f>IFERROR(IF($A$5&gt;=A75,SMALL('R-6'!$F$8:$F$920,$A$6+A75),0),0)</f>
        <v>0</v>
      </c>
      <c s="15">
        <f>IFERROR(IF(B$5&gt;=$A75,SMALL('R-7'!$G$9:$G$1008,B$6+$A75),0),0)</f>
        <v>0</v>
      </c>
      <c s="15">
        <f>IFERROR(IF(C$5&gt;=$A75,SMALL('R-8'!$F$13:$F$1012,C$6+$A75),0),0)</f>
        <v>0</v>
      </c>
      <c s="15">
        <f>IFERROR(IF(D$5&gt;=$A75,SMALL('R-8क'!$F$10:$F$1009,D$6+$A75),0),0)</f>
        <v>0</v>
      </c>
      <c s="15">
        <f t="shared" si="23"/>
        <v>0</v>
      </c>
      <c s="15">
        <f t="shared" si="23"/>
        <v>0</v>
      </c>
      <c s="15">
        <f t="shared" si="35"/>
        <v>0</v>
      </c>
      <c s="15">
        <f t="shared" si="36"/>
        <v>0</v>
      </c>
      <c r="O75" s="20">
        <f t="shared" si="25"/>
        <v>0</v>
      </c>
      <c s="1149">
        <f>IFERROR(IF($O75&gt;=1,VLOOKUP($B75,'R-6'!$G$8:$AL$920,2,0),0),0)</f>
        <v>0</v>
      </c>
      <c s="1150"/>
      <c s="1151"/>
      <c s="1090" t="str">
        <f>IFERROR(IF($O75&gt;=1,VLOOKUP($B75,'R-6'!$G$8:$AL$920,4,0),""),"")</f>
        <v/>
      </c>
      <c s="1091"/>
      <c s="1104"/>
      <c s="1090" t="str">
        <f>IFERROR(IF($O75&gt;=1,VLOOKUP($B75,'R-6'!$G$8:$AL$920,6,0),""),"")</f>
        <v/>
      </c>
      <c s="1152"/>
      <c s="1152"/>
      <c s="1153" t="str">
        <f>IFERROR(IF($O75&gt;=1,VLOOKUP($B75,'R-6'!$G$8:$AL$920,8,0),""),"")</f>
        <v/>
      </c>
      <c s="1154"/>
      <c s="1155" t="str">
        <f>IFERROR(IF($O75&gt;=1,VLOOKUP($B75,'R-6'!$G$8:$AL$920,28,0),""),"")</f>
        <v/>
      </c>
      <c s="1156"/>
      <c s="1157"/>
      <c s="1158"/>
      <c s="1153"/>
      <c s="1159"/>
      <c s="1158"/>
      <c s="1153"/>
      <c s="1159"/>
      <c s="20">
        <f t="shared" si="26"/>
        <v>0</v>
      </c>
      <c s="1160">
        <f>IFERROR(IF($AJ75&gt;=1,VLOOKUP($C75,'R-7'!$H$9:$AD$1008,2,0),0),0)</f>
        <v>0</v>
      </c>
      <c s="1161"/>
      <c s="1162"/>
      <c s="1090" t="str">
        <f>IFERROR(IF($AJ75&gt;=1,VLOOKUP($C75,'R-7'!$H$9:$AD$1008,4,0),""),"")</f>
        <v/>
      </c>
      <c s="1091"/>
      <c s="1104"/>
      <c s="20" t="str">
        <f>IFERROR(IF($AJ75&gt;=1,VLOOKUP($C75,'R-7'!$H$9:$AD$1008,6,0),""),"")</f>
        <v/>
      </c>
      <c s="1158" t="str">
        <f>IFERROR(IF($AJ75&gt;=1,VLOOKUP($C75,'R-7'!$H$9:$AD$1008,7,0),""),"")</f>
        <v/>
      </c>
      <c s="1159"/>
      <c s="1090" t="str">
        <f>IFERROR(IF($AJ75&gt;=1,VLOOKUP($C75,'R-7'!$H$9:$AD$1008,9,0),""),"")</f>
        <v/>
      </c>
      <c s="1091"/>
      <c s="1104"/>
      <c s="1103" t="str">
        <f>IFERROR(IF($AJ75&gt;=1,VLOOKUP($C75,'R-7'!$H$9:$AD$1008,14,0),""),"")</f>
        <v/>
      </c>
      <c s="1103"/>
      <c s="1103"/>
      <c s="1103"/>
      <c s="1103"/>
      <c s="1103"/>
      <c s="1103"/>
      <c s="1103"/>
      <c s="20">
        <f t="shared" si="27"/>
        <v>0</v>
      </c>
      <c s="1105">
        <f>IFERROR(IF($BE75&gt;=1,VLOOKUP($D75,'R-8'!$G$13:$AG$1012,2,0),0),0)</f>
        <v>0</v>
      </c>
      <c s="1105"/>
      <c s="1105"/>
      <c s="1090" t="str">
        <f>IFERROR(IF($BE75&gt;=1,VLOOKUP($D75,'R-8'!$G$13:$AG$1012,3,0),""),"")</f>
        <v/>
      </c>
      <c s="1091"/>
      <c s="1091"/>
      <c s="1104"/>
      <c s="1103" t="str">
        <f>IFERROR(IF($BE75&gt;=1,VLOOKUP($D75,'R-8'!$G$13:$AG$1012,5,0),""),"")</f>
        <v/>
      </c>
      <c s="1103"/>
      <c s="1103" t="str">
        <f>IFERROR(IF($BE75&gt;=1,VLOOKUP($D75,'R-8'!$G$13:$AG$1012,6,0),""),"")</f>
        <v/>
      </c>
      <c s="1103"/>
      <c s="1090" t="str">
        <f>IFERROR(IF($BE75&gt;=1,VLOOKUP($D75,'R-8'!$G$13:$AG$1012,2,0),""),"")</f>
        <v/>
      </c>
      <c s="1091"/>
      <c s="1104"/>
      <c s="1103"/>
      <c s="1103"/>
      <c s="1103"/>
      <c s="1103"/>
      <c s="1103"/>
      <c s="1103"/>
      <c s="20">
        <f t="shared" si="28"/>
        <v>0</v>
      </c>
      <c s="1105">
        <f>IFERROR(IF($BZ75&gt;=1,VLOOKUP($E75,'R-8क'!$G$10:$AA$1009,2,0),0),0)</f>
        <v>0</v>
      </c>
      <c s="1105"/>
      <c s="1105"/>
      <c s="1090" t="str">
        <f>IFERROR(IF($BZ75&gt;=1,VLOOKUP($E75,'R-8क'!$G$10:$AA$1009,3,0),""),"")</f>
        <v/>
      </c>
      <c s="1091"/>
      <c s="1104"/>
      <c s="1090" t="str">
        <f>IFERROR(IF($BZ75&gt;=1,VLOOKUP($E75,'R-8क'!$G$10:$AA$1009,4,0),""),"")</f>
        <v/>
      </c>
      <c s="1091"/>
      <c s="1091"/>
      <c s="1104"/>
      <c s="26" t="str">
        <f>IFERROR(IF($BZ75&gt;=1,VLOOKUP($E75,'R-8क'!$G$10:$AA$1009,6,0),""),"")</f>
        <v/>
      </c>
      <c s="27" t="str">
        <f>IFERROR(IF($BZ75&gt;=1,VLOOKUP($E75,'R-8क'!$G$10:$AA$1009,7,0),""),"")</f>
        <v/>
      </c>
      <c s="720" t="str">
        <f>IFERROR(IF($BZ75&gt;=1,VLOOKUP($E75,'R-8क'!$G$10:$AA$1009,8,0),""),"")</f>
        <v/>
      </c>
      <c s="721"/>
      <c s="1106"/>
      <c s="1107" t="str">
        <f>IFERROR(IF($BZ75&gt;=1,VLOOKUP($E75,'R-8क'!$G$10:$AA$1009,16,0),""),"")</f>
        <v/>
      </c>
      <c s="1107"/>
      <c s="1107"/>
      <c s="1092"/>
      <c s="1092"/>
      <c s="1077">
        <f t="shared" si="29"/>
        <v>0</v>
      </c>
      <c s="1078"/>
      <c s="1079"/>
      <c s="1080">
        <f>IFERROR(IF($CU75&gt;=2000,COUNTIFS('R-6'!$G$8:$G$920,"&gt;=1",'R-6'!$H$8:$H$920,$CU75),0),0)</f>
        <v>0</v>
      </c>
      <c s="1081"/>
      <c s="1082"/>
      <c s="1080">
        <f>IFERROR(IF($CU75&gt;=2000,COUNTIFS('R-7'!$H$9:$H$1008,"&gt;=1",'R-7'!$I$9:$I$1008,$CU75),0),0)</f>
        <v>0</v>
      </c>
      <c s="1081"/>
      <c s="1082"/>
      <c s="1080">
        <f>IFERROR(IF($CU75&gt;=2000,COUNTIFS('R-8'!$G$13:$G$1012,"&gt;=1",'R-8'!$H$13:$H$1012,$CU75),0),0)</f>
        <v>0</v>
      </c>
      <c s="1081"/>
      <c s="1082"/>
      <c s="1080">
        <f>IFERROR(IF($CU75&gt;=2000,COUNTIFS('R-8क'!$G$10:$G$1009,"&gt;=1",'R-8क'!$H$10:$H$1009,$CU75),0),0)</f>
        <v>0</v>
      </c>
      <c s="1081"/>
      <c s="1082"/>
      <c s="1083"/>
      <c s="1084"/>
      <c s="1085"/>
      <c s="1086">
        <f t="shared" si="30"/>
        <v>0</v>
      </c>
      <c s="1087"/>
      <c s="1088"/>
      <c s="32">
        <v>59</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76" spans="6:132" ht="15" customHeight="1">
      <c r="F76" s="15">
        <f t="shared" si="23"/>
        <v>0</v>
      </c>
      <c s="15">
        <f t="shared" si="23"/>
        <v>0</v>
      </c>
      <c s="15">
        <f t="shared" si="35"/>
        <v>0</v>
      </c>
      <c s="15">
        <f t="shared" si="36"/>
        <v>0</v>
      </c>
      <c r="O76" s="21"/>
      <c s="22"/>
      <c s="22"/>
      <c s="22"/>
      <c s="21"/>
      <c s="21"/>
      <c s="21"/>
      <c s="21"/>
      <c s="21"/>
      <c s="21"/>
      <c s="21"/>
      <c s="21"/>
      <c s="28"/>
      <c s="28"/>
      <c s="28"/>
      <c s="1100" t="s">
        <v>526</v>
      </c>
      <c s="1100"/>
      <c s="1100"/>
      <c s="1100" t="s">
        <v>527</v>
      </c>
      <c s="1100"/>
      <c s="1100"/>
      <c s="21"/>
      <c s="21"/>
      <c s="21"/>
      <c s="21"/>
      <c s="21"/>
      <c s="21"/>
      <c s="21"/>
      <c s="21"/>
      <c s="21"/>
      <c s="21"/>
      <c s="21"/>
      <c s="21"/>
      <c s="21"/>
      <c s="21"/>
      <c s="21"/>
      <c s="1100" t="s">
        <v>526</v>
      </c>
      <c s="1100"/>
      <c s="1100"/>
      <c s="1100" t="s">
        <v>527</v>
      </c>
      <c s="1100"/>
      <c s="1100"/>
      <c s="21"/>
      <c s="21"/>
      <c s="21"/>
      <c s="21"/>
      <c s="21"/>
      <c s="21"/>
      <c s="21"/>
      <c s="21"/>
      <c s="21"/>
      <c s="21"/>
      <c s="21"/>
      <c s="21"/>
      <c s="21"/>
      <c s="21"/>
      <c s="21"/>
      <c s="1100" t="s">
        <v>526</v>
      </c>
      <c s="1100"/>
      <c s="1100"/>
      <c s="1100" t="s">
        <v>527</v>
      </c>
      <c s="1100"/>
      <c s="1100"/>
      <c s="21"/>
      <c s="21"/>
      <c s="21"/>
      <c s="21"/>
      <c s="21"/>
      <c s="21"/>
      <c s="21"/>
      <c s="21"/>
      <c s="21"/>
      <c s="21"/>
      <c s="21"/>
      <c s="21"/>
      <c s="21"/>
      <c s="21"/>
      <c s="21"/>
      <c s="1100" t="s">
        <v>526</v>
      </c>
      <c s="1100"/>
      <c s="1100"/>
      <c s="1100" t="s">
        <v>527</v>
      </c>
      <c s="1100"/>
      <c s="1100"/>
      <c s="1075" t="s">
        <v>528</v>
      </c>
      <c s="1076"/>
      <c s="1076"/>
      <c s="1074">
        <f>SUM(CX56:CZ75)+CX37</f>
        <v>0</v>
      </c>
      <c s="1074"/>
      <c s="1074"/>
      <c s="1074">
        <f>SUM(DA56:DC75)+DA37</f>
        <v>0</v>
      </c>
      <c s="1074"/>
      <c s="1074"/>
      <c s="1074">
        <f>SUM(DD56:DF75)+DD37</f>
        <v>0</v>
      </c>
      <c s="1074"/>
      <c s="1074"/>
      <c s="1074">
        <f>SUM(DG56:DI75)+DG37</f>
        <v>0</v>
      </c>
      <c s="1074"/>
      <c s="1074"/>
      <c s="1074">
        <f>SUM(DJ56:DL75)+DJ37</f>
        <v>0</v>
      </c>
      <c s="1074"/>
      <c s="1074"/>
      <c s="1074">
        <f>SUM(DM56:DO75)+DM37</f>
        <v>0</v>
      </c>
      <c s="1074"/>
      <c s="1074"/>
      <c s="32">
        <v>60</v>
      </c>
      <c s="32">
        <f t="shared" si="31"/>
        <v>0</v>
      </c>
      <c s="32">
        <f t="shared" si="32"/>
        <v>0</v>
      </c>
      <c s="32">
        <f t="shared" si="33"/>
        <v>0</v>
      </c>
      <c s="32">
        <f t="shared" si="34"/>
        <v>0</v>
      </c>
      <c s="15">
        <f t="shared" si="14"/>
        <v>200</v>
      </c>
      <c s="15">
        <f t="shared" si="15"/>
        <v>0</v>
      </c>
      <c s="15">
        <f t="shared" si="16"/>
        <v>0</v>
      </c>
      <c s="15">
        <f t="shared" si="17"/>
        <v>0</v>
      </c>
      <c s="15">
        <f t="shared" si="10"/>
        <v>240</v>
      </c>
      <c s="15">
        <f t="shared" si="11"/>
        <v>0</v>
      </c>
      <c s="15">
        <f t="shared" si="12"/>
        <v>0</v>
      </c>
      <c s="15">
        <f t="shared" si="13"/>
        <v>0</v>
      </c>
    </row>
    <row r="77" spans="6:127" ht="15" customHeight="1">
      <c r="F77" s="15">
        <f t="shared" si="23"/>
        <v>0</v>
      </c>
      <c s="15">
        <f t="shared" si="23"/>
        <v>0</v>
      </c>
      <c s="15">
        <f t="shared" si="35"/>
        <v>0</v>
      </c>
      <c s="15">
        <f t="shared" si="36"/>
        <v>0</v>
      </c>
      <c r="O77" s="21"/>
      <c s="22"/>
      <c s="22"/>
      <c s="22"/>
      <c s="21"/>
      <c s="21"/>
      <c s="21"/>
      <c s="21"/>
      <c s="21"/>
      <c s="21"/>
      <c s="21"/>
      <c s="21"/>
      <c s="28"/>
      <c s="28"/>
      <c s="28"/>
      <c s="1100"/>
      <c s="1100"/>
      <c s="1100"/>
      <c s="1100"/>
      <c s="1100"/>
      <c s="1100"/>
      <c s="21"/>
      <c s="21"/>
      <c s="21"/>
      <c s="21"/>
      <c s="21"/>
      <c s="21"/>
      <c s="21"/>
      <c s="21"/>
      <c s="21"/>
      <c s="21"/>
      <c s="21"/>
      <c s="21"/>
      <c s="21"/>
      <c s="21"/>
      <c s="21"/>
      <c s="1100"/>
      <c s="1100"/>
      <c s="1100"/>
      <c s="1100"/>
      <c s="1100"/>
      <c s="1100"/>
      <c s="21"/>
      <c s="21"/>
      <c s="21"/>
      <c s="21"/>
      <c s="21"/>
      <c s="21"/>
      <c s="21"/>
      <c s="21"/>
      <c s="21"/>
      <c s="21"/>
      <c s="21"/>
      <c s="21"/>
      <c s="21"/>
      <c s="21"/>
      <c s="21"/>
      <c s="1100"/>
      <c s="1100"/>
      <c s="1100"/>
      <c s="1100"/>
      <c s="1100"/>
      <c s="1100"/>
      <c s="21"/>
      <c s="21"/>
      <c s="21"/>
      <c s="21"/>
      <c s="21"/>
      <c s="21"/>
      <c s="21"/>
      <c s="21"/>
      <c s="21"/>
      <c s="21"/>
      <c s="21"/>
      <c s="21"/>
      <c s="21"/>
      <c s="21"/>
      <c s="21"/>
      <c s="1100"/>
      <c s="1100"/>
      <c s="1100"/>
      <c s="1100"/>
      <c s="1100"/>
      <c s="1100"/>
      <c s="1076"/>
      <c s="1076"/>
      <c s="1076"/>
      <c s="1074"/>
      <c s="1074"/>
      <c s="1074"/>
      <c s="1074"/>
      <c s="1074"/>
      <c s="1074"/>
      <c s="1074"/>
      <c s="1074"/>
      <c s="1074"/>
      <c s="1074"/>
      <c s="1074"/>
      <c s="1074"/>
      <c s="1074"/>
      <c s="1074"/>
      <c s="1074"/>
      <c s="1074"/>
      <c s="1074"/>
      <c s="1074"/>
      <c s="32">
        <v>61</v>
      </c>
      <c s="32">
        <f>P134</f>
        <v>0</v>
      </c>
      <c s="32">
        <f>AK134</f>
        <v>0</v>
      </c>
      <c s="32">
        <f>BF134</f>
        <v>0</v>
      </c>
      <c s="32">
        <f>CA134</f>
        <v>0</v>
      </c>
      <c s="15">
        <v>1</v>
      </c>
      <c s="15">
        <f>IF($DR$11&gt;=DU77,SMALL($DR$17:$DR$216,$DR$10+DU77),0)</f>
        <v>0</v>
      </c>
      <c s="15">
        <f>IF(DV77&gt;=2000,COUNTIF($DR$17:$DR$216,DV77),0)</f>
        <v>0</v>
      </c>
    </row>
    <row r="78" spans="6:128" ht="15">
      <c r="F78" s="15">
        <f t="shared" si="23"/>
        <v>0</v>
      </c>
      <c s="15">
        <f t="shared" si="23"/>
        <v>0</v>
      </c>
      <c s="15">
        <f t="shared" si="35"/>
        <v>0</v>
      </c>
      <c s="15">
        <f t="shared" si="36"/>
        <v>0</v>
      </c>
      <c r="O78" s="21"/>
      <c s="22"/>
      <c s="22"/>
      <c s="22"/>
      <c s="21"/>
      <c s="21"/>
      <c s="21"/>
      <c s="21"/>
      <c s="21"/>
      <c s="21"/>
      <c s="21"/>
      <c s="21"/>
      <c s="28"/>
      <c s="28"/>
      <c s="28"/>
      <c s="1100"/>
      <c s="1100"/>
      <c s="1100"/>
      <c s="1100"/>
      <c s="1100"/>
      <c s="1100"/>
      <c s="21"/>
      <c s="21"/>
      <c s="21"/>
      <c s="21"/>
      <c s="21"/>
      <c s="21"/>
      <c s="21"/>
      <c s="21"/>
      <c s="21"/>
      <c s="21"/>
      <c s="21"/>
      <c s="21"/>
      <c s="21"/>
      <c s="21"/>
      <c s="21"/>
      <c s="1100"/>
      <c s="1100"/>
      <c s="1100"/>
      <c s="1100"/>
      <c s="1100"/>
      <c s="1100"/>
      <c s="21"/>
      <c s="21"/>
      <c s="21"/>
      <c s="21"/>
      <c s="21"/>
      <c s="21"/>
      <c s="21"/>
      <c s="21"/>
      <c s="21"/>
      <c s="21"/>
      <c s="21"/>
      <c s="21"/>
      <c s="21"/>
      <c s="21"/>
      <c s="21"/>
      <c s="1100"/>
      <c s="1100"/>
      <c s="1100"/>
      <c s="1100"/>
      <c s="1100"/>
      <c s="1100"/>
      <c s="21"/>
      <c s="21"/>
      <c s="21"/>
      <c s="21"/>
      <c s="21"/>
      <c s="21"/>
      <c s="21"/>
      <c s="21"/>
      <c s="21"/>
      <c s="21"/>
      <c s="21"/>
      <c s="21"/>
      <c s="21"/>
      <c s="21"/>
      <c s="21"/>
      <c s="1100"/>
      <c s="1100"/>
      <c s="1100"/>
      <c s="1100"/>
      <c s="1100"/>
      <c s="1100"/>
      <c s="21"/>
      <c s="21"/>
      <c s="21"/>
      <c s="21"/>
      <c s="21"/>
      <c s="21"/>
      <c s="21"/>
      <c s="21"/>
      <c s="21"/>
      <c s="21"/>
      <c s="21"/>
      <c s="21"/>
      <c s="21"/>
      <c s="21"/>
      <c s="21"/>
      <c s="21"/>
      <c s="21"/>
      <c s="21"/>
      <c s="21"/>
      <c s="21"/>
      <c s="21"/>
      <c s="32">
        <v>62</v>
      </c>
      <c s="32">
        <f t="shared" si="37" ref="DQ78:DQ96">P135</f>
        <v>0</v>
      </c>
      <c s="32">
        <f t="shared" si="38" ref="DR78:DR96">AK135</f>
        <v>0</v>
      </c>
      <c s="32">
        <f t="shared" si="39" ref="DS78:DS96">BF135</f>
        <v>0</v>
      </c>
      <c s="32">
        <f t="shared" si="40" ref="DT78:DT96">CA135</f>
        <v>0</v>
      </c>
      <c s="15">
        <f>DW77+$DR$10</f>
        <v>200</v>
      </c>
      <c s="15">
        <f>IFERROR(IF(DW77&gt;=1,(IF($DR$11&gt;DW77,SMALL($DR$17:$DR$216,DU78+1),0)),0),0)</f>
        <v>0</v>
      </c>
      <c s="15">
        <f>IF(DV78&gt;=2000,COUNTIF($DR$17:$DR$216,DV78),0)</f>
        <v>0</v>
      </c>
      <c s="15">
        <f>DW77+DW78</f>
        <v>0</v>
      </c>
    </row>
    <row r="79" spans="6:128" ht="15">
      <c r="F79" s="15">
        <f t="shared" si="23"/>
        <v>0</v>
      </c>
      <c s="15">
        <f t="shared" si="23"/>
        <v>0</v>
      </c>
      <c s="15">
        <f t="shared" si="35"/>
        <v>0</v>
      </c>
      <c s="15">
        <f t="shared" si="36"/>
        <v>0</v>
      </c>
      <c r="O79" s="1147" t="str">
        <f>IF(O50&gt;=1,O40,"")</f>
        <v/>
      </c>
      <c s="1147"/>
      <c s="1147"/>
      <c s="1147"/>
      <c s="1147"/>
      <c s="1147"/>
      <c s="1147"/>
      <c s="1147"/>
      <c s="1147"/>
      <c s="1147"/>
      <c s="1147"/>
      <c s="1147"/>
      <c s="1147"/>
      <c s="1147"/>
      <c s="1148"/>
      <c s="1100"/>
      <c s="1100"/>
      <c s="1100"/>
      <c s="1100"/>
      <c s="1100"/>
      <c s="1100"/>
      <c s="1147" t="str">
        <f>IF(AJ50&gt;=1,O79,"")</f>
        <v/>
      </c>
      <c s="1147"/>
      <c s="1147"/>
      <c s="1147"/>
      <c s="1147"/>
      <c s="1147"/>
      <c s="1147"/>
      <c s="1147"/>
      <c s="1147"/>
      <c s="1147"/>
      <c s="1147"/>
      <c s="1147"/>
      <c s="1147"/>
      <c s="1147"/>
      <c s="1148"/>
      <c s="1100"/>
      <c s="1100"/>
      <c s="1100"/>
      <c s="1100"/>
      <c s="1100"/>
      <c s="1100"/>
      <c s="1147" t="str">
        <f>IF(BE50&gt;=1,AJ79,"")</f>
        <v/>
      </c>
      <c s="1147"/>
      <c s="1147"/>
      <c s="1147"/>
      <c s="1147"/>
      <c s="1147"/>
      <c s="1147"/>
      <c s="1147"/>
      <c s="1147"/>
      <c s="1147"/>
      <c s="1147"/>
      <c s="1147"/>
      <c s="1147"/>
      <c s="1147"/>
      <c s="1148"/>
      <c s="1100"/>
      <c s="1100"/>
      <c s="1100"/>
      <c s="1100"/>
      <c s="1100"/>
      <c s="1100"/>
      <c s="1147" t="str">
        <f>IF(BZ50&gt;=1,BE79,"")</f>
        <v/>
      </c>
      <c s="1147"/>
      <c s="1147"/>
      <c s="1147"/>
      <c s="1147"/>
      <c s="1147"/>
      <c s="1147"/>
      <c s="1147"/>
      <c s="1147"/>
      <c s="1147"/>
      <c s="1147"/>
      <c s="1147"/>
      <c s="1147"/>
      <c s="1147"/>
      <c s="1148"/>
      <c s="1100"/>
      <c s="1100"/>
      <c s="1100"/>
      <c s="1100"/>
      <c s="1100"/>
      <c s="1100"/>
      <c s="21"/>
      <c s="21"/>
      <c s="21"/>
      <c s="21"/>
      <c s="21"/>
      <c s="21"/>
      <c s="21"/>
      <c s="21"/>
      <c s="21"/>
      <c s="21"/>
      <c s="21"/>
      <c s="21"/>
      <c s="21"/>
      <c s="21"/>
      <c s="21"/>
      <c s="21"/>
      <c s="21"/>
      <c s="21"/>
      <c s="21"/>
      <c s="21"/>
      <c s="21"/>
      <c s="32">
        <v>63</v>
      </c>
      <c s="32">
        <f t="shared" si="37"/>
        <v>0</v>
      </c>
      <c s="32">
        <f t="shared" si="38"/>
        <v>0</v>
      </c>
      <c s="32">
        <f t="shared" si="39"/>
        <v>0</v>
      </c>
      <c s="32">
        <f t="shared" si="40"/>
        <v>0</v>
      </c>
      <c s="15">
        <f>DW78+DU78</f>
        <v>200</v>
      </c>
      <c s="15">
        <f>IFERROR(IF(DX78&gt;=1,(IF($DR$11&gt;DX78,SMALL($DR$17:$DR$216,DU79+1),0)),0),0)</f>
        <v>0</v>
      </c>
      <c s="15">
        <f>IF(DV79&gt;=2000,COUNTIF($DR$17:$DR$216,DV79),0)</f>
        <v>0</v>
      </c>
      <c s="15">
        <f>DX78+DW79</f>
        <v>0</v>
      </c>
    </row>
    <row r="80" spans="6:128" ht="15">
      <c r="F80" s="15">
        <f t="shared" si="23"/>
        <v>0</v>
      </c>
      <c s="15">
        <f t="shared" si="23"/>
        <v>0</v>
      </c>
      <c s="15">
        <f t="shared" si="35"/>
        <v>0</v>
      </c>
      <c s="15">
        <f t="shared" si="36"/>
        <v>0</v>
      </c>
      <c r="O80" s="1147" t="str">
        <f>IF(O50&gt;=1,O41,"")</f>
        <v/>
      </c>
      <c s="1147"/>
      <c s="1147"/>
      <c s="1147"/>
      <c s="1147"/>
      <c s="1147"/>
      <c s="1147"/>
      <c s="1147"/>
      <c s="1147"/>
      <c s="1147"/>
      <c s="1147"/>
      <c s="1147"/>
      <c s="1147"/>
      <c s="1147"/>
      <c s="1148"/>
      <c s="1100"/>
      <c s="1100"/>
      <c s="1100"/>
      <c s="1100"/>
      <c s="1100"/>
      <c s="1100"/>
      <c s="1147" t="str">
        <f>IF(AJ50&gt;=1,O80,"")</f>
        <v/>
      </c>
      <c s="1147"/>
      <c s="1147"/>
      <c s="1147"/>
      <c s="1147"/>
      <c s="1147"/>
      <c s="1147"/>
      <c s="1147"/>
      <c s="1147"/>
      <c s="1147"/>
      <c s="1147"/>
      <c s="1147"/>
      <c s="1147"/>
      <c s="1147"/>
      <c s="1148"/>
      <c s="1100"/>
      <c s="1100"/>
      <c s="1100"/>
      <c s="1100"/>
      <c s="1100"/>
      <c s="1100"/>
      <c s="1147" t="str">
        <f>IF(BE50&gt;=1,AJ80,"")</f>
        <v/>
      </c>
      <c s="1147"/>
      <c s="1147"/>
      <c s="1147"/>
      <c s="1147"/>
      <c s="1147"/>
      <c s="1147"/>
      <c s="1147"/>
      <c s="1147"/>
      <c s="1147"/>
      <c s="1147"/>
      <c s="1147"/>
      <c s="1147"/>
      <c s="1147"/>
      <c s="1148"/>
      <c s="1100"/>
      <c s="1100"/>
      <c s="1100"/>
      <c s="1100"/>
      <c s="1100"/>
      <c s="1100"/>
      <c s="1147" t="str">
        <f>IF(BZ50&gt;=1,BE80,"")</f>
        <v/>
      </c>
      <c s="1147"/>
      <c s="1147"/>
      <c s="1147"/>
      <c s="1147"/>
      <c s="1147"/>
      <c s="1147"/>
      <c s="1147"/>
      <c s="1147"/>
      <c s="1147"/>
      <c s="1147"/>
      <c s="1147"/>
      <c s="1147"/>
      <c s="1147"/>
      <c s="1148"/>
      <c s="1100"/>
      <c s="1100"/>
      <c s="1100"/>
      <c s="1100"/>
      <c s="1100"/>
      <c s="1100"/>
      <c s="21"/>
      <c s="21"/>
      <c s="21"/>
      <c s="21"/>
      <c s="21"/>
      <c s="21"/>
      <c s="21"/>
      <c s="21"/>
      <c s="21"/>
      <c s="21"/>
      <c s="21"/>
      <c s="21"/>
      <c s="21"/>
      <c s="1178" t="str">
        <f>IFERROR(IF($DV$11&gt;=21,DH41,""),"")</f>
        <v/>
      </c>
      <c s="1178"/>
      <c s="1178"/>
      <c s="1178"/>
      <c s="1178"/>
      <c s="1178"/>
      <c s="1178"/>
      <c s="1178"/>
      <c s="32">
        <v>64</v>
      </c>
      <c s="32">
        <f t="shared" si="37"/>
        <v>0</v>
      </c>
      <c s="32">
        <f t="shared" si="38"/>
        <v>0</v>
      </c>
      <c s="32">
        <f t="shared" si="39"/>
        <v>0</v>
      </c>
      <c s="32">
        <f t="shared" si="40"/>
        <v>0</v>
      </c>
      <c s="15">
        <f>DW79+DU79</f>
        <v>200</v>
      </c>
      <c s="15">
        <f t="shared" si="41" ref="DV80:DV136">IFERROR(IF(DX79&gt;=1,(IF($DR$11&gt;DX79,SMALL($DR$17:$DR$216,DU80+1),0)),0),0)</f>
        <v>0</v>
      </c>
      <c s="15">
        <f t="shared" si="42" ref="DW80:DW136">IF(DV80&gt;=2000,COUNTIF($DR$17:$DR$216,DV80),0)</f>
        <v>0</v>
      </c>
      <c s="15">
        <f>DX79+DW80</f>
        <v>0</v>
      </c>
    </row>
    <row r="81" spans="6:128" ht="15">
      <c r="F81" s="15">
        <f t="shared" si="23"/>
        <v>0</v>
      </c>
      <c s="15">
        <f t="shared" si="23"/>
        <v>0</v>
      </c>
      <c s="15">
        <f t="shared" si="35"/>
        <v>0</v>
      </c>
      <c s="15">
        <f t="shared" si="36"/>
        <v>0</v>
      </c>
      <c r="O81" s="1147" t="str">
        <f>IF(O50&gt;=1,O42,"")</f>
        <v/>
      </c>
      <c s="1147"/>
      <c s="1147"/>
      <c s="1147"/>
      <c s="1147"/>
      <c s="1147"/>
      <c s="1147"/>
      <c s="1147"/>
      <c s="1147"/>
      <c s="1147"/>
      <c s="1147"/>
      <c s="1147"/>
      <c s="1147"/>
      <c s="1147"/>
      <c s="1148"/>
      <c s="1102"/>
      <c s="1102"/>
      <c s="1102"/>
      <c s="1102"/>
      <c s="1102"/>
      <c s="1102"/>
      <c s="1147" t="str">
        <f>IF(AJ50&gt;=1,O81,"")</f>
        <v/>
      </c>
      <c s="1147"/>
      <c s="1147"/>
      <c s="1147"/>
      <c s="1147"/>
      <c s="1147"/>
      <c s="1147"/>
      <c s="1147"/>
      <c s="1147"/>
      <c s="1147"/>
      <c s="1147"/>
      <c s="1147"/>
      <c s="1147"/>
      <c s="1147"/>
      <c s="1148"/>
      <c s="1102"/>
      <c s="1102"/>
      <c s="1102"/>
      <c s="1102"/>
      <c s="1102"/>
      <c s="1102"/>
      <c s="1147" t="str">
        <f>IF(BE50&gt;=1,AJ81,"")</f>
        <v/>
      </c>
      <c s="1147"/>
      <c s="1147"/>
      <c s="1147"/>
      <c s="1147"/>
      <c s="1147"/>
      <c s="1147"/>
      <c s="1147"/>
      <c s="1147"/>
      <c s="1147"/>
      <c s="1147"/>
      <c s="1147"/>
      <c s="1147"/>
      <c s="1147"/>
      <c s="1148"/>
      <c s="1102"/>
      <c s="1102"/>
      <c s="1102"/>
      <c s="1102"/>
      <c s="1102"/>
      <c s="1102"/>
      <c s="1147" t="str">
        <f>IF(BZ50&gt;=1,BE81,"")</f>
        <v/>
      </c>
      <c s="1147"/>
      <c s="1147"/>
      <c s="1147"/>
      <c s="1147"/>
      <c s="1147"/>
      <c s="1147"/>
      <c s="1147"/>
      <c s="1147"/>
      <c s="1147"/>
      <c s="1147"/>
      <c s="1147"/>
      <c s="1147"/>
      <c s="1147"/>
      <c s="1148"/>
      <c s="1102"/>
      <c s="1102"/>
      <c s="1102"/>
      <c s="1102"/>
      <c s="1102"/>
      <c s="1102"/>
      <c s="21"/>
      <c s="21"/>
      <c s="21"/>
      <c s="21"/>
      <c s="21"/>
      <c s="21"/>
      <c s="21"/>
      <c s="21"/>
      <c s="21"/>
      <c s="21"/>
      <c s="21"/>
      <c s="21"/>
      <c s="21"/>
      <c s="1178" t="str">
        <f>IFERROR(IF($DV$11&gt;=21,DH42,""),"")</f>
        <v/>
      </c>
      <c s="1178"/>
      <c s="1178"/>
      <c s="1178"/>
      <c s="1178"/>
      <c s="1178"/>
      <c s="1178"/>
      <c s="1178"/>
      <c s="32">
        <v>65</v>
      </c>
      <c s="32">
        <f t="shared" si="37"/>
        <v>0</v>
      </c>
      <c s="32">
        <f t="shared" si="38"/>
        <v>0</v>
      </c>
      <c s="32">
        <f t="shared" si="39"/>
        <v>0</v>
      </c>
      <c s="32">
        <f t="shared" si="40"/>
        <v>0</v>
      </c>
      <c s="15">
        <f t="shared" si="43" ref="DU81:DU136">DW80+DU80</f>
        <v>200</v>
      </c>
      <c s="15">
        <f t="shared" si="41"/>
        <v>0</v>
      </c>
      <c s="15">
        <f t="shared" si="42"/>
        <v>0</v>
      </c>
      <c s="15">
        <f t="shared" si="44" ref="DX81:DX136">DX80+DW81</f>
        <v>0</v>
      </c>
    </row>
    <row r="82" spans="6:128" ht="18.75">
      <c r="F82" s="15">
        <f t="shared" si="23"/>
        <v>0</v>
      </c>
      <c s="15">
        <f t="shared" si="23"/>
        <v>0</v>
      </c>
      <c s="15">
        <f t="shared" si="35"/>
        <v>0</v>
      </c>
      <c s="15">
        <f t="shared" si="36"/>
        <v>0</v>
      </c>
      <c r="O82" s="23"/>
      <c s="24"/>
      <c s="24"/>
      <c s="24"/>
      <c s="23"/>
      <c s="23"/>
      <c s="23"/>
      <c s="23"/>
      <c s="23"/>
      <c s="23"/>
      <c s="23"/>
      <c s="23"/>
      <c s="24"/>
      <c s="24"/>
      <c s="24"/>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1"/>
      <c s="21"/>
      <c s="21"/>
      <c s="21"/>
      <c s="21"/>
      <c s="21"/>
      <c s="21"/>
      <c s="21"/>
      <c s="21"/>
      <c s="21"/>
      <c s="21"/>
      <c s="21"/>
      <c s="21"/>
      <c s="1178" t="str">
        <f>IFERROR(IF($DV$11&gt;=21,DH43,""),"")</f>
        <v/>
      </c>
      <c s="1178"/>
      <c s="1178"/>
      <c s="1178"/>
      <c s="1178"/>
      <c s="1178"/>
      <c s="1178"/>
      <c s="1178"/>
      <c s="32">
        <v>66</v>
      </c>
      <c s="32">
        <f t="shared" si="37"/>
        <v>0</v>
      </c>
      <c s="32">
        <f t="shared" si="38"/>
        <v>0</v>
      </c>
      <c s="32">
        <f t="shared" si="39"/>
        <v>0</v>
      </c>
      <c s="32">
        <f t="shared" si="40"/>
        <v>0</v>
      </c>
      <c s="15">
        <f t="shared" si="43"/>
        <v>200</v>
      </c>
      <c s="15">
        <f t="shared" si="41"/>
        <v>0</v>
      </c>
      <c s="15">
        <f t="shared" si="42"/>
        <v>0</v>
      </c>
      <c s="15">
        <f t="shared" si="44"/>
        <v>0</v>
      </c>
    </row>
    <row r="83" spans="6:128" ht="26.25">
      <c r="F83" s="15">
        <f>IF(O89&gt;=1,1,0)</f>
        <v>0</v>
      </c>
      <c s="15">
        <f>IF(AJ89&gt;=1,1,0)</f>
        <v>0</v>
      </c>
      <c s="15">
        <f>IF(BE89&gt;=1,1,0)</f>
        <v>0</v>
      </c>
      <c s="15">
        <f>IF(BZ89&gt;=1,1,0)</f>
        <v>0</v>
      </c>
      <c r="O83" s="1172" t="s">
        <v>474</v>
      </c>
      <c s="1172"/>
      <c s="1172"/>
      <c s="1172"/>
      <c s="1172"/>
      <c s="1172"/>
      <c s="1172"/>
      <c s="1172"/>
      <c s="1172"/>
      <c s="1172"/>
      <c s="1172"/>
      <c s="1172"/>
      <c s="1172"/>
      <c s="1172"/>
      <c s="1172"/>
      <c s="1172"/>
      <c s="1172"/>
      <c s="1172"/>
      <c s="1172"/>
      <c s="1172"/>
      <c s="1172"/>
      <c s="1172" t="s">
        <v>475</v>
      </c>
      <c s="1172"/>
      <c s="1172"/>
      <c s="1172"/>
      <c s="1172"/>
      <c s="1172"/>
      <c s="1172"/>
      <c s="1172"/>
      <c s="1172"/>
      <c s="1172"/>
      <c s="1172"/>
      <c s="1172"/>
      <c s="1172"/>
      <c s="1172"/>
      <c s="1172"/>
      <c s="1172"/>
      <c s="1172"/>
      <c s="1172"/>
      <c s="1172"/>
      <c s="1172"/>
      <c s="1172"/>
      <c s="1172" t="s">
        <v>476</v>
      </c>
      <c s="1172"/>
      <c s="1172"/>
      <c s="1172"/>
      <c s="1172"/>
      <c s="1172"/>
      <c s="1172"/>
      <c s="1172"/>
      <c s="1172"/>
      <c s="1172"/>
      <c s="1172"/>
      <c s="1172"/>
      <c s="1172"/>
      <c s="1172"/>
      <c s="1172"/>
      <c s="1172"/>
      <c s="1172"/>
      <c s="1172"/>
      <c s="1172"/>
      <c s="1172"/>
      <c s="1172"/>
      <c s="1172" t="s">
        <v>477</v>
      </c>
      <c s="1172"/>
      <c s="1172"/>
      <c s="1172"/>
      <c s="1172"/>
      <c s="1172"/>
      <c s="1172"/>
      <c s="1172"/>
      <c s="1172"/>
      <c s="1172"/>
      <c s="1172"/>
      <c s="1172"/>
      <c s="1172"/>
      <c s="1172"/>
      <c s="1172"/>
      <c s="1172"/>
      <c s="1172"/>
      <c s="1172"/>
      <c s="1172"/>
      <c s="1172"/>
      <c s="1172"/>
      <c s="1200" t="s">
        <v>220</v>
      </c>
      <c s="1200"/>
      <c s="1200"/>
      <c s="1200"/>
      <c s="1200"/>
      <c s="1200"/>
      <c s="1200"/>
      <c s="1200"/>
      <c s="1200"/>
      <c s="1200"/>
      <c s="1200"/>
      <c s="1200"/>
      <c s="1200"/>
      <c s="1200"/>
      <c s="1200"/>
      <c s="1092" t="s">
        <v>478</v>
      </c>
      <c s="1092"/>
      <c s="1092"/>
      <c s="1092"/>
      <c s="1092"/>
      <c s="1092"/>
      <c s="32">
        <v>67</v>
      </c>
      <c s="32">
        <f t="shared" si="37"/>
        <v>0</v>
      </c>
      <c s="32">
        <f t="shared" si="38"/>
        <v>0</v>
      </c>
      <c s="32">
        <f t="shared" si="39"/>
        <v>0</v>
      </c>
      <c s="32">
        <f t="shared" si="40"/>
        <v>0</v>
      </c>
      <c s="15">
        <f t="shared" si="43"/>
        <v>200</v>
      </c>
      <c s="15">
        <f t="shared" si="41"/>
        <v>0</v>
      </c>
      <c s="15">
        <f t="shared" si="42"/>
        <v>0</v>
      </c>
      <c s="15">
        <f t="shared" si="44"/>
        <v>0</v>
      </c>
    </row>
    <row r="84" spans="6:128" ht="18">
      <c r="F84" s="15">
        <f t="shared" si="45" ref="F84:F147">F83</f>
        <v>0</v>
      </c>
      <c s="15">
        <f t="shared" si="46" ref="G84:G121">G83</f>
        <v>0</v>
      </c>
      <c s="15">
        <f t="shared" si="47" ref="H84:H121">H83</f>
        <v>0</v>
      </c>
      <c s="15">
        <f t="shared" si="48" ref="I84:I121">I83</f>
        <v>0</v>
      </c>
      <c r="O84"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64" t="s">
        <v>480</v>
      </c>
      <c s="1164"/>
      <c s="1164"/>
      <c s="1164"/>
      <c s="1164"/>
      <c s="1164"/>
      <c s="1164"/>
      <c s="1164"/>
      <c s="1164"/>
      <c s="1164"/>
      <c s="1164"/>
      <c s="1164"/>
      <c s="1164"/>
      <c s="1164"/>
      <c s="1164"/>
      <c s="1092" t="s">
        <v>481</v>
      </c>
      <c s="1092"/>
      <c s="1092"/>
      <c s="1092"/>
      <c s="1092"/>
      <c s="1092"/>
      <c s="32">
        <v>68</v>
      </c>
      <c s="32">
        <f t="shared" si="37"/>
        <v>0</v>
      </c>
      <c s="32">
        <f t="shared" si="38"/>
        <v>0</v>
      </c>
      <c s="32">
        <f t="shared" si="39"/>
        <v>0</v>
      </c>
      <c s="32">
        <f t="shared" si="40"/>
        <v>0</v>
      </c>
      <c s="15">
        <f t="shared" si="43"/>
        <v>200</v>
      </c>
      <c s="15">
        <f t="shared" si="41"/>
        <v>0</v>
      </c>
      <c s="15">
        <f t="shared" si="42"/>
        <v>0</v>
      </c>
      <c s="15">
        <f t="shared" si="44"/>
        <v>0</v>
      </c>
    </row>
    <row r="85" spans="6:128" ht="15.75" customHeight="1">
      <c r="F85" s="15">
        <f t="shared" si="45"/>
        <v>0</v>
      </c>
      <c s="15">
        <f t="shared" si="46"/>
        <v>0</v>
      </c>
      <c s="15">
        <f t="shared" si="47"/>
        <v>0</v>
      </c>
      <c s="15">
        <f t="shared" si="48"/>
        <v>0</v>
      </c>
      <c r="O85" s="975" t="s">
        <v>483</v>
      </c>
      <c s="975"/>
      <c s="975"/>
      <c s="975"/>
      <c s="975"/>
      <c s="975"/>
      <c s="1092" t="s">
        <v>484</v>
      </c>
      <c s="1092"/>
      <c s="1092"/>
      <c s="1092"/>
      <c s="1092"/>
      <c s="1092"/>
      <c s="1092"/>
      <c s="1092"/>
      <c s="1092"/>
      <c s="1140" t="s">
        <v>485</v>
      </c>
      <c s="1140"/>
      <c s="1140"/>
      <c s="1140"/>
      <c s="1140"/>
      <c s="1140"/>
      <c s="975" t="s">
        <v>483</v>
      </c>
      <c s="975"/>
      <c s="975"/>
      <c s="975"/>
      <c s="975"/>
      <c s="975"/>
      <c s="1092" t="s">
        <v>486</v>
      </c>
      <c s="1092"/>
      <c s="1092"/>
      <c s="1092"/>
      <c s="1092"/>
      <c s="1092"/>
      <c s="1092"/>
      <c s="1092"/>
      <c s="1092"/>
      <c s="1174" t="s">
        <v>485</v>
      </c>
      <c s="1174"/>
      <c s="1174"/>
      <c s="1174"/>
      <c s="1174"/>
      <c s="1174"/>
      <c s="975" t="s">
        <v>483</v>
      </c>
      <c s="975"/>
      <c s="975"/>
      <c s="975"/>
      <c s="975"/>
      <c s="975"/>
      <c s="882" t="s">
        <v>487</v>
      </c>
      <c s="882"/>
      <c s="882"/>
      <c s="882"/>
      <c s="882"/>
      <c s="882"/>
      <c s="882"/>
      <c s="882"/>
      <c s="882"/>
      <c s="1174" t="s">
        <v>485</v>
      </c>
      <c s="1174"/>
      <c s="1174"/>
      <c s="1174"/>
      <c s="1174"/>
      <c s="1174"/>
      <c s="975" t="s">
        <v>483</v>
      </c>
      <c s="975"/>
      <c s="975"/>
      <c s="975"/>
      <c s="975"/>
      <c s="975"/>
      <c s="1092" t="s">
        <v>488</v>
      </c>
      <c s="1092"/>
      <c s="1092"/>
      <c s="1092"/>
      <c s="1092"/>
      <c s="1092"/>
      <c s="1092"/>
      <c s="1092"/>
      <c s="1092"/>
      <c s="1174" t="s">
        <v>485</v>
      </c>
      <c s="1174"/>
      <c s="1174"/>
      <c s="1174"/>
      <c s="1174"/>
      <c s="1174"/>
      <c s="1190" t="s">
        <v>489</v>
      </c>
      <c s="1190"/>
      <c s="1190"/>
      <c s="1190"/>
      <c s="1190"/>
      <c s="1190"/>
      <c s="1190"/>
      <c s="1190"/>
      <c s="1190"/>
      <c s="1190"/>
      <c s="1190"/>
      <c s="1190"/>
      <c s="1190"/>
      <c s="1190"/>
      <c s="1190"/>
      <c s="1092"/>
      <c s="1092"/>
      <c s="1092"/>
      <c s="1092"/>
      <c s="1092"/>
      <c s="1092"/>
      <c s="32">
        <v>69</v>
      </c>
      <c s="32">
        <f t="shared" si="37"/>
        <v>0</v>
      </c>
      <c s="32">
        <f t="shared" si="38"/>
        <v>0</v>
      </c>
      <c s="32">
        <f t="shared" si="39"/>
        <v>0</v>
      </c>
      <c s="32">
        <f t="shared" si="40"/>
        <v>0</v>
      </c>
      <c s="15">
        <f t="shared" si="43"/>
        <v>200</v>
      </c>
      <c s="15">
        <f t="shared" si="41"/>
        <v>0</v>
      </c>
      <c s="15">
        <f t="shared" si="42"/>
        <v>0</v>
      </c>
      <c s="15">
        <f t="shared" si="44"/>
        <v>0</v>
      </c>
    </row>
    <row r="86" spans="6:128" ht="23.25" customHeight="1">
      <c r="F86" s="15">
        <f t="shared" si="45"/>
        <v>0</v>
      </c>
      <c s="15">
        <f t="shared" si="46"/>
        <v>0</v>
      </c>
      <c s="15">
        <f t="shared" si="47"/>
        <v>0</v>
      </c>
      <c s="15">
        <f t="shared" si="48"/>
        <v>0</v>
      </c>
      <c r="O86" s="975"/>
      <c s="975"/>
      <c s="975"/>
      <c s="975"/>
      <c s="975"/>
      <c s="975"/>
      <c s="1092"/>
      <c s="1092"/>
      <c s="1092"/>
      <c s="1092"/>
      <c s="1092"/>
      <c s="1092"/>
      <c s="1092"/>
      <c s="1092"/>
      <c s="1092"/>
      <c s="1092" t="s">
        <v>529</v>
      </c>
      <c s="1092"/>
      <c s="1092"/>
      <c s="1092"/>
      <c s="1092"/>
      <c s="1092"/>
      <c s="975"/>
      <c s="975"/>
      <c s="975"/>
      <c s="975"/>
      <c s="975"/>
      <c s="975"/>
      <c s="1092"/>
      <c s="1092"/>
      <c s="1092"/>
      <c s="1092"/>
      <c s="1092"/>
      <c s="1092"/>
      <c s="1092"/>
      <c s="1092"/>
      <c s="1092"/>
      <c s="1092" t="str">
        <f>AD86</f>
        <v>(NERPAP) - 2015</v>
      </c>
      <c s="1092"/>
      <c s="1092"/>
      <c s="1092"/>
      <c s="1092"/>
      <c s="1092"/>
      <c s="975"/>
      <c s="975"/>
      <c s="975"/>
      <c s="975"/>
      <c s="975"/>
      <c s="975"/>
      <c s="882"/>
      <c s="882"/>
      <c s="882"/>
      <c s="882"/>
      <c s="882"/>
      <c s="882"/>
      <c s="882"/>
      <c s="882"/>
      <c s="882"/>
      <c s="1092" t="str">
        <f>AY86</f>
        <v>(NERPAP) - 2015</v>
      </c>
      <c s="1092"/>
      <c s="1092"/>
      <c s="1092"/>
      <c s="1092"/>
      <c s="1092"/>
      <c s="975"/>
      <c s="975"/>
      <c s="975"/>
      <c s="975"/>
      <c s="975"/>
      <c s="975"/>
      <c s="1092"/>
      <c s="1092"/>
      <c s="1092"/>
      <c s="1092"/>
      <c s="1092"/>
      <c s="1092"/>
      <c s="1092"/>
      <c s="1092"/>
      <c s="1092"/>
      <c s="1092" t="str">
        <f>BT86</f>
        <v>(NERPAP) - 2015</v>
      </c>
      <c s="1092"/>
      <c s="1092"/>
      <c s="1092"/>
      <c s="1092"/>
      <c s="1092"/>
      <c s="1191" t="str">
        <f>CU47</f>
        <v>मतदाता सूचि कार्यक्रम 2023 पूरक  (1 JAN 2024 से 31 MAR 2024)</v>
      </c>
      <c s="1192"/>
      <c s="1192"/>
      <c s="1192"/>
      <c s="1192"/>
      <c s="1192"/>
      <c s="1192"/>
      <c s="1192"/>
      <c s="1192"/>
      <c s="1192"/>
      <c s="1192"/>
      <c s="1192"/>
      <c s="1192"/>
      <c s="1192"/>
      <c s="1192"/>
      <c s="1192"/>
      <c s="1192"/>
      <c s="1192"/>
      <c s="1192"/>
      <c s="1192"/>
      <c s="1193"/>
      <c s="32">
        <v>70</v>
      </c>
      <c s="32">
        <f t="shared" si="37"/>
        <v>0</v>
      </c>
      <c s="32">
        <f t="shared" si="38"/>
        <v>0</v>
      </c>
      <c s="32">
        <f t="shared" si="39"/>
        <v>0</v>
      </c>
      <c s="32">
        <f t="shared" si="40"/>
        <v>0</v>
      </c>
      <c s="15">
        <f t="shared" si="43"/>
        <v>200</v>
      </c>
      <c s="15">
        <f t="shared" si="41"/>
        <v>0</v>
      </c>
      <c s="15">
        <f t="shared" si="42"/>
        <v>0</v>
      </c>
      <c s="15">
        <f t="shared" si="44"/>
        <v>0</v>
      </c>
    </row>
    <row r="87" spans="6:128" ht="23.25" customHeight="1">
      <c r="F87" s="15">
        <f t="shared" si="45"/>
        <v>0</v>
      </c>
      <c s="15">
        <f t="shared" si="46"/>
        <v>0</v>
      </c>
      <c s="15">
        <f t="shared" si="47"/>
        <v>0</v>
      </c>
      <c s="15">
        <f t="shared" si="48"/>
        <v>0</v>
      </c>
      <c r="O87" s="890" t="str">
        <f>O48</f>
        <v>रा.प्रा.वि. (कन्या)कोलिया दायाँ भाग (भाग संख्या-72)</v>
      </c>
      <c s="1169"/>
      <c s="1169"/>
      <c s="1169"/>
      <c s="1169"/>
      <c s="1169"/>
      <c s="1169"/>
      <c s="1169"/>
      <c s="1169"/>
      <c s="1169"/>
      <c s="1169"/>
      <c s="891"/>
      <c s="1170" t="s">
        <v>490</v>
      </c>
      <c s="1171"/>
      <c s="1171"/>
      <c s="1171"/>
      <c s="1169" t="str">
        <f>AE48</f>
        <v>डीडवाना  (107)</v>
      </c>
      <c s="1169"/>
      <c s="1169"/>
      <c s="1169"/>
      <c s="891"/>
      <c s="890" t="str">
        <f>O87</f>
        <v>रा.प्रा.वि. (कन्या)कोलिया दायाँ भाग (भाग संख्या-72)</v>
      </c>
      <c s="1169"/>
      <c s="1169"/>
      <c s="1169"/>
      <c s="1169"/>
      <c s="1169"/>
      <c s="1169"/>
      <c s="1169"/>
      <c s="1169"/>
      <c s="1169"/>
      <c s="1169"/>
      <c s="891"/>
      <c s="1170" t="s">
        <v>490</v>
      </c>
      <c s="1171"/>
      <c s="1171"/>
      <c s="1171"/>
      <c s="1169" t="str">
        <f>AE87</f>
        <v>डीडवाना  (107)</v>
      </c>
      <c s="1169"/>
      <c s="1169"/>
      <c s="1169"/>
      <c s="891"/>
      <c s="890" t="str">
        <f>AJ87</f>
        <v>रा.प्रा.वि. (कन्या)कोलिया दायाँ भाग (भाग संख्या-72)</v>
      </c>
      <c s="1169"/>
      <c s="1169"/>
      <c s="1169"/>
      <c s="1169"/>
      <c s="1169"/>
      <c s="1169"/>
      <c s="1169"/>
      <c s="1169"/>
      <c s="1169"/>
      <c s="1169"/>
      <c s="891"/>
      <c s="1170" t="s">
        <v>490</v>
      </c>
      <c s="1171"/>
      <c s="1171"/>
      <c s="1171"/>
      <c s="1169" t="str">
        <f>AZ87</f>
        <v>डीडवाना  (107)</v>
      </c>
      <c s="1169"/>
      <c s="1169"/>
      <c s="1169"/>
      <c s="891"/>
      <c s="890" t="str">
        <f>BE87</f>
        <v>रा.प्रा.वि. (कन्या)कोलिया दायाँ भाग (भाग संख्या-72)</v>
      </c>
      <c s="1169"/>
      <c s="1169"/>
      <c s="1169"/>
      <c s="1169"/>
      <c s="1169"/>
      <c s="1169"/>
      <c s="1169"/>
      <c s="1169"/>
      <c s="1169"/>
      <c s="1169"/>
      <c s="1169"/>
      <c s="1170" t="s">
        <v>490</v>
      </c>
      <c s="1171"/>
      <c s="1171"/>
      <c s="1171"/>
      <c s="1169" t="str">
        <f>BU87</f>
        <v>डीडवाना  (107)</v>
      </c>
      <c s="1169"/>
      <c s="1169"/>
      <c s="1169"/>
      <c s="891"/>
      <c s="1194" t="s">
        <v>47</v>
      </c>
      <c s="1195"/>
      <c s="1195"/>
      <c s="1195"/>
      <c s="1195"/>
      <c s="1195"/>
      <c s="1195"/>
      <c s="1195"/>
      <c s="1195"/>
      <c s="1196"/>
      <c s="1197" t="str">
        <f>DE48</f>
        <v xml:space="preserve">राजस्थान </v>
      </c>
      <c s="1198"/>
      <c s="1198"/>
      <c s="1198"/>
      <c s="1198"/>
      <c s="1198"/>
      <c s="1198"/>
      <c s="1198"/>
      <c s="1198"/>
      <c s="1198"/>
      <c s="1199"/>
      <c s="32">
        <v>71</v>
      </c>
      <c s="32">
        <f t="shared" si="37"/>
        <v>0</v>
      </c>
      <c s="32">
        <f t="shared" si="38"/>
        <v>0</v>
      </c>
      <c s="32">
        <f t="shared" si="39"/>
        <v>0</v>
      </c>
      <c s="32">
        <f t="shared" si="40"/>
        <v>0</v>
      </c>
      <c s="15">
        <f t="shared" si="43"/>
        <v>200</v>
      </c>
      <c s="15">
        <f t="shared" si="41"/>
        <v>0</v>
      </c>
      <c s="15">
        <f t="shared" si="42"/>
        <v>0</v>
      </c>
      <c s="15">
        <f t="shared" si="44"/>
        <v>0</v>
      </c>
    </row>
    <row r="88" spans="6:128" ht="23.25" customHeight="1">
      <c r="F88" s="15">
        <f t="shared" si="45"/>
        <v>0</v>
      </c>
      <c s="15">
        <f t="shared" si="46"/>
        <v>0</v>
      </c>
      <c s="15">
        <f t="shared" si="47"/>
        <v>0</v>
      </c>
      <c s="15">
        <f t="shared" si="48"/>
        <v>0</v>
      </c>
      <c r="O88"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90" t="s">
        <v>495</v>
      </c>
      <c s="1091"/>
      <c s="1091"/>
      <c s="1091"/>
      <c s="887">
        <f>CY49</f>
        <v>72</v>
      </c>
      <c s="887"/>
      <c s="887"/>
      <c s="887"/>
      <c s="887"/>
      <c s="888"/>
      <c s="742" t="s">
        <v>496</v>
      </c>
      <c s="1089"/>
      <c s="1089"/>
      <c s="887" t="str">
        <f>DH49</f>
        <v>रा.प्रा.वि. (कन्या)कोलिया दायाँ भाग</v>
      </c>
      <c s="887"/>
      <c s="887"/>
      <c s="887"/>
      <c s="887"/>
      <c s="887"/>
      <c s="887"/>
      <c s="887"/>
      <c s="32">
        <v>72</v>
      </c>
      <c s="32">
        <f t="shared" si="37"/>
        <v>0</v>
      </c>
      <c s="32">
        <f t="shared" si="38"/>
        <v>0</v>
      </c>
      <c s="32">
        <f t="shared" si="39"/>
        <v>0</v>
      </c>
      <c s="32">
        <f t="shared" si="40"/>
        <v>0</v>
      </c>
      <c s="15">
        <f t="shared" si="43"/>
        <v>200</v>
      </c>
      <c s="15">
        <f t="shared" si="41"/>
        <v>0</v>
      </c>
      <c s="15">
        <f t="shared" si="42"/>
        <v>0</v>
      </c>
      <c s="15">
        <f t="shared" si="44"/>
        <v>0</v>
      </c>
    </row>
    <row r="89" spans="6:128" ht="23.25" customHeight="1">
      <c r="F89" s="15">
        <f t="shared" si="45"/>
        <v>0</v>
      </c>
      <c s="15">
        <f t="shared" si="46"/>
        <v>0</v>
      </c>
      <c s="15">
        <f t="shared" si="47"/>
        <v>0</v>
      </c>
      <c s="15">
        <f t="shared" si="48"/>
        <v>0</v>
      </c>
      <c r="O89" s="1164">
        <f>IFERROR(IF($A$5&gt;=A95,O50+1,0),0)</f>
        <v>0</v>
      </c>
      <c s="1164"/>
      <c s="1164"/>
      <c s="1164"/>
      <c s="1164"/>
      <c s="1164"/>
      <c s="1165" t="s">
        <v>497</v>
      </c>
      <c s="1166"/>
      <c s="1166"/>
      <c s="1166"/>
      <c s="1166"/>
      <c s="1166"/>
      <c s="1166"/>
      <c s="1166"/>
      <c s="1167"/>
      <c s="1168">
        <f>AD50</f>
        <v>45292</v>
      </c>
      <c s="1168"/>
      <c s="1168"/>
      <c s="1168">
        <f>AG50</f>
        <v>45382</v>
      </c>
      <c s="1168"/>
      <c s="1168"/>
      <c s="1164">
        <f>IFERROR(IF($B$5&gt;=$A95,1,0),0)</f>
        <v>0</v>
      </c>
      <c s="1164"/>
      <c s="1164"/>
      <c s="1164"/>
      <c s="1164"/>
      <c s="1164"/>
      <c s="1165" t="s">
        <v>497</v>
      </c>
      <c s="1166"/>
      <c s="1166"/>
      <c s="1166"/>
      <c s="1166"/>
      <c s="1166"/>
      <c s="1166"/>
      <c s="1166"/>
      <c s="1167"/>
      <c s="1168">
        <f>AD89</f>
        <v>45292</v>
      </c>
      <c s="1168"/>
      <c s="1168"/>
      <c s="1168">
        <f>AG89</f>
        <v>45382</v>
      </c>
      <c s="1168"/>
      <c s="1168"/>
      <c s="1164">
        <f>IFERROR(IF($C$5&gt;=$A95,1,0),0)</f>
        <v>0</v>
      </c>
      <c s="1164"/>
      <c s="1164"/>
      <c s="1164"/>
      <c s="1164"/>
      <c s="1164"/>
      <c s="1165" t="s">
        <v>497</v>
      </c>
      <c s="1166"/>
      <c s="1166"/>
      <c s="1166"/>
      <c s="1166"/>
      <c s="1166"/>
      <c s="1166"/>
      <c s="1166"/>
      <c s="1167"/>
      <c s="1168">
        <f>AY89</f>
        <v>45292</v>
      </c>
      <c s="1168"/>
      <c s="1168"/>
      <c s="1168">
        <f>BB89</f>
        <v>45382</v>
      </c>
      <c s="1168"/>
      <c s="1168"/>
      <c s="1164">
        <f>IFERROR(IF($D$5&gt;=$A95,1,0),0)</f>
        <v>0</v>
      </c>
      <c s="1164"/>
      <c s="1164"/>
      <c s="1164"/>
      <c s="1164"/>
      <c s="1164"/>
      <c s="1165" t="s">
        <v>497</v>
      </c>
      <c s="1166"/>
      <c s="1166"/>
      <c s="1166"/>
      <c s="1166"/>
      <c s="1166"/>
      <c s="1166"/>
      <c s="1166"/>
      <c s="1167"/>
      <c s="1168">
        <f>BT89</f>
        <v>45292</v>
      </c>
      <c s="1168"/>
      <c s="1168"/>
      <c s="1168">
        <f>BW89</f>
        <v>45382</v>
      </c>
      <c s="1168"/>
      <c s="1168"/>
      <c s="1188" t="s">
        <v>498</v>
      </c>
      <c s="1189"/>
      <c s="1189"/>
      <c s="1189"/>
      <c s="887">
        <f>CY50</f>
        <v>107</v>
      </c>
      <c s="887"/>
      <c s="887"/>
      <c s="887"/>
      <c s="887"/>
      <c s="888"/>
      <c s="1090" t="s">
        <v>490</v>
      </c>
      <c s="1091"/>
      <c s="1091"/>
      <c s="1091"/>
      <c s="887" t="str">
        <f>DI50</f>
        <v xml:space="preserve">डीडवाना </v>
      </c>
      <c s="887"/>
      <c s="887"/>
      <c s="887"/>
      <c s="887"/>
      <c s="887"/>
      <c s="887"/>
      <c s="32">
        <v>73</v>
      </c>
      <c s="32">
        <f t="shared" si="37"/>
        <v>0</v>
      </c>
      <c s="32">
        <f t="shared" si="38"/>
        <v>0</v>
      </c>
      <c s="32">
        <f t="shared" si="39"/>
        <v>0</v>
      </c>
      <c s="32">
        <f t="shared" si="40"/>
        <v>0</v>
      </c>
      <c s="15">
        <f t="shared" si="43"/>
        <v>200</v>
      </c>
      <c s="15">
        <f t="shared" si="41"/>
        <v>0</v>
      </c>
      <c s="15">
        <f t="shared" si="42"/>
        <v>0</v>
      </c>
      <c s="15">
        <f t="shared" si="44"/>
        <v>0</v>
      </c>
    </row>
    <row r="90" spans="6:128" ht="15" customHeight="1">
      <c r="F90" s="15">
        <f t="shared" si="45"/>
        <v>0</v>
      </c>
      <c s="15">
        <f t="shared" si="46"/>
        <v>0</v>
      </c>
      <c s="15">
        <f t="shared" si="47"/>
        <v>0</v>
      </c>
      <c s="15">
        <f t="shared" si="48"/>
        <v>0</v>
      </c>
      <c r="O90"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141" t="s">
        <v>500</v>
      </c>
      <c s="1142"/>
      <c s="1142"/>
      <c s="1142"/>
      <c s="1142"/>
      <c s="1142"/>
      <c s="1142"/>
      <c s="1142"/>
      <c s="1142"/>
      <c s="1142"/>
      <c s="1142"/>
      <c s="1142"/>
      <c s="1142"/>
      <c s="1142"/>
      <c s="1142"/>
      <c s="1142"/>
      <c s="1142"/>
      <c s="1142"/>
      <c s="1142"/>
      <c s="1142"/>
      <c s="1143"/>
      <c s="32">
        <v>74</v>
      </c>
      <c s="32">
        <f t="shared" si="37"/>
        <v>0</v>
      </c>
      <c s="32">
        <f t="shared" si="38"/>
        <v>0</v>
      </c>
      <c s="32">
        <f t="shared" si="39"/>
        <v>0</v>
      </c>
      <c s="32">
        <f t="shared" si="40"/>
        <v>0</v>
      </c>
      <c s="15">
        <f t="shared" si="43"/>
        <v>200</v>
      </c>
      <c s="15">
        <f t="shared" si="41"/>
        <v>0</v>
      </c>
      <c s="15">
        <f t="shared" si="42"/>
        <v>0</v>
      </c>
      <c s="15">
        <f t="shared" si="44"/>
        <v>0</v>
      </c>
    </row>
    <row r="91" spans="6:128" ht="31.5" customHeight="1">
      <c r="F91" s="15">
        <f t="shared" si="45"/>
        <v>0</v>
      </c>
      <c s="15">
        <f t="shared" si="46"/>
        <v>0</v>
      </c>
      <c s="15">
        <f t="shared" si="47"/>
        <v>0</v>
      </c>
      <c s="15">
        <f t="shared" si="48"/>
        <v>0</v>
      </c>
      <c r="O91" s="1127" t="s">
        <v>501</v>
      </c>
      <c s="1114" t="s">
        <v>502</v>
      </c>
      <c s="1115"/>
      <c s="1116"/>
      <c s="1093" t="s">
        <v>503</v>
      </c>
      <c s="854"/>
      <c s="1094"/>
      <c s="1093" t="s">
        <v>531</v>
      </c>
      <c s="854"/>
      <c s="1094"/>
      <c s="1093"/>
      <c s="1094"/>
      <c s="1114" t="s">
        <v>504</v>
      </c>
      <c s="1115"/>
      <c s="1116"/>
      <c s="1093" t="s">
        <v>505</v>
      </c>
      <c s="854"/>
      <c s="1094"/>
      <c s="1093" t="s">
        <v>506</v>
      </c>
      <c s="854"/>
      <c s="1094"/>
      <c s="1127" t="s">
        <v>501</v>
      </c>
      <c s="1093" t="s">
        <v>502</v>
      </c>
      <c s="854"/>
      <c s="1094"/>
      <c s="1093" t="s">
        <v>507</v>
      </c>
      <c s="854"/>
      <c s="1094"/>
      <c s="1093" t="s">
        <v>508</v>
      </c>
      <c s="854"/>
      <c s="854"/>
      <c s="854"/>
      <c s="854"/>
      <c s="1094"/>
      <c s="1093" t="s">
        <v>509</v>
      </c>
      <c s="1094"/>
      <c s="1093" t="s">
        <v>505</v>
      </c>
      <c s="854"/>
      <c s="1094"/>
      <c s="1093" t="s">
        <v>506</v>
      </c>
      <c s="854"/>
      <c s="1094"/>
      <c s="1127" t="s">
        <v>501</v>
      </c>
      <c s="1093" t="s">
        <v>502</v>
      </c>
      <c s="854"/>
      <c s="1094"/>
      <c s="1093" t="s">
        <v>510</v>
      </c>
      <c s="854"/>
      <c s="854"/>
      <c s="1094"/>
      <c s="1129" t="s">
        <v>511</v>
      </c>
      <c s="855"/>
      <c s="855"/>
      <c s="1130"/>
      <c s="1093" t="s">
        <v>509</v>
      </c>
      <c s="854"/>
      <c s="1094"/>
      <c s="1093" t="s">
        <v>505</v>
      </c>
      <c s="854"/>
      <c s="1094"/>
      <c s="1093" t="s">
        <v>506</v>
      </c>
      <c s="854"/>
      <c s="1094"/>
      <c s="1131" t="s">
        <v>501</v>
      </c>
      <c s="1121" t="s">
        <v>502</v>
      </c>
      <c s="1122"/>
      <c s="1123"/>
      <c s="1121" t="s">
        <v>512</v>
      </c>
      <c s="1122"/>
      <c s="1123"/>
      <c s="1129" t="s">
        <v>513</v>
      </c>
      <c s="855"/>
      <c s="855"/>
      <c s="855"/>
      <c s="855"/>
      <c s="855"/>
      <c s="855"/>
      <c s="855"/>
      <c s="855"/>
      <c s="855"/>
      <c s="855"/>
      <c s="1130"/>
      <c s="1093" t="s">
        <v>506</v>
      </c>
      <c s="1094"/>
      <c s="1144"/>
      <c s="1145"/>
      <c s="1145"/>
      <c s="1145"/>
      <c s="1145"/>
      <c s="1145"/>
      <c s="1145"/>
      <c s="1145"/>
      <c s="1145"/>
      <c s="1145"/>
      <c s="1145"/>
      <c s="1145"/>
      <c s="1145"/>
      <c s="1145"/>
      <c s="1145"/>
      <c s="1145"/>
      <c s="1145"/>
      <c s="1145"/>
      <c s="1145"/>
      <c s="1145"/>
      <c s="1146"/>
      <c s="32">
        <v>75</v>
      </c>
      <c s="32">
        <f t="shared" si="37"/>
        <v>0</v>
      </c>
      <c s="32">
        <f t="shared" si="38"/>
        <v>0</v>
      </c>
      <c s="32">
        <f t="shared" si="39"/>
        <v>0</v>
      </c>
      <c s="32">
        <f t="shared" si="40"/>
        <v>0</v>
      </c>
      <c s="15">
        <f t="shared" si="43"/>
        <v>200</v>
      </c>
      <c s="15">
        <f t="shared" si="41"/>
        <v>0</v>
      </c>
      <c s="15">
        <f t="shared" si="42"/>
        <v>0</v>
      </c>
      <c s="15">
        <f t="shared" si="44"/>
        <v>0</v>
      </c>
    </row>
    <row r="92" spans="6:128" ht="31.5" customHeight="1">
      <c r="F92" s="15">
        <f t="shared" si="45"/>
        <v>0</v>
      </c>
      <c s="15">
        <f t="shared" si="46"/>
        <v>0</v>
      </c>
      <c s="15">
        <f t="shared" si="47"/>
        <v>0</v>
      </c>
      <c s="15">
        <f t="shared" si="48"/>
        <v>0</v>
      </c>
      <c r="O92" s="950"/>
      <c s="1117"/>
      <c s="819"/>
      <c s="856"/>
      <c s="1095"/>
      <c s="1097"/>
      <c s="1096"/>
      <c s="1095"/>
      <c s="1097"/>
      <c s="1096"/>
      <c s="1095"/>
      <c s="1096"/>
      <c s="1117"/>
      <c s="819"/>
      <c s="856"/>
      <c s="1095"/>
      <c s="1097"/>
      <c s="1096"/>
      <c s="1095"/>
      <c s="1097"/>
      <c s="1096"/>
      <c s="950"/>
      <c s="1095"/>
      <c s="1097"/>
      <c s="1096"/>
      <c s="1095"/>
      <c s="1097"/>
      <c s="1096"/>
      <c s="1127" t="s">
        <v>323</v>
      </c>
      <c s="1093" t="s">
        <v>338</v>
      </c>
      <c s="1094"/>
      <c s="1093" t="s">
        <v>514</v>
      </c>
      <c s="854"/>
      <c s="1094"/>
      <c s="1095"/>
      <c s="1096"/>
      <c s="1095"/>
      <c s="1097"/>
      <c s="1096"/>
      <c s="1095"/>
      <c s="1097"/>
      <c s="1096"/>
      <c s="950"/>
      <c s="1095"/>
      <c s="1097"/>
      <c s="1096"/>
      <c s="1095"/>
      <c s="1097"/>
      <c s="1097"/>
      <c s="1096"/>
      <c s="1093" t="s">
        <v>323</v>
      </c>
      <c s="1094"/>
      <c s="1093" t="s">
        <v>338</v>
      </c>
      <c s="1094"/>
      <c s="1095"/>
      <c s="1097"/>
      <c s="1096"/>
      <c s="1095"/>
      <c s="1097"/>
      <c s="1096"/>
      <c s="1095"/>
      <c s="1097"/>
      <c s="1096"/>
      <c s="1132"/>
      <c s="1124"/>
      <c s="1125"/>
      <c s="1126"/>
      <c s="1124"/>
      <c s="1125"/>
      <c s="1126"/>
      <c s="1108" t="s">
        <v>515</v>
      </c>
      <c s="1112"/>
      <c s="1112"/>
      <c s="1109"/>
      <c s="1108" t="s">
        <v>516</v>
      </c>
      <c s="1109"/>
      <c s="1093" t="s">
        <v>517</v>
      </c>
      <c s="854"/>
      <c s="1094"/>
      <c s="1093" t="s">
        <v>518</v>
      </c>
      <c s="854"/>
      <c s="1094"/>
      <c s="1095"/>
      <c s="1096"/>
      <c s="876" t="s">
        <v>468</v>
      </c>
      <c s="877"/>
      <c s="878"/>
      <c s="876" t="s">
        <v>165</v>
      </c>
      <c s="877"/>
      <c s="878"/>
      <c s="876" t="s">
        <v>166</v>
      </c>
      <c s="877"/>
      <c s="878"/>
      <c s="876" t="s">
        <v>167</v>
      </c>
      <c s="877"/>
      <c s="878"/>
      <c s="876" t="s">
        <v>168</v>
      </c>
      <c s="877"/>
      <c s="878"/>
      <c s="1133" t="s">
        <v>530</v>
      </c>
      <c s="1134"/>
      <c s="1135"/>
      <c s="876" t="s">
        <v>519</v>
      </c>
      <c s="877"/>
      <c s="878"/>
      <c s="32">
        <v>76</v>
      </c>
      <c s="32">
        <f t="shared" si="37"/>
        <v>0</v>
      </c>
      <c s="32">
        <f t="shared" si="38"/>
        <v>0</v>
      </c>
      <c s="32">
        <f t="shared" si="39"/>
        <v>0</v>
      </c>
      <c s="32">
        <f t="shared" si="40"/>
        <v>0</v>
      </c>
      <c s="15">
        <f t="shared" si="43"/>
        <v>200</v>
      </c>
      <c s="15">
        <f t="shared" si="41"/>
        <v>0</v>
      </c>
      <c s="15">
        <f t="shared" si="42"/>
        <v>0</v>
      </c>
      <c s="15">
        <f t="shared" si="44"/>
        <v>0</v>
      </c>
    </row>
    <row r="93" spans="6:128" ht="31.5" customHeight="1">
      <c r="F93" s="15">
        <f t="shared" si="45"/>
        <v>0</v>
      </c>
      <c s="15">
        <f t="shared" si="46"/>
        <v>0</v>
      </c>
      <c s="15">
        <f t="shared" si="47"/>
        <v>0</v>
      </c>
      <c s="15">
        <f t="shared" si="48"/>
        <v>0</v>
      </c>
      <c r="O93" s="1128"/>
      <c s="1118"/>
      <c s="1119"/>
      <c s="1120"/>
      <c s="1098"/>
      <c s="857"/>
      <c s="1099"/>
      <c s="1098"/>
      <c s="857"/>
      <c s="1099"/>
      <c s="1098"/>
      <c s="1099"/>
      <c s="1118"/>
      <c s="1119"/>
      <c s="1120"/>
      <c s="1098"/>
      <c s="857"/>
      <c s="1099"/>
      <c s="1098"/>
      <c s="857"/>
      <c s="1099"/>
      <c s="1128"/>
      <c s="1098"/>
      <c s="857"/>
      <c s="1099"/>
      <c s="1098"/>
      <c s="857"/>
      <c s="1099"/>
      <c s="1128"/>
      <c s="1098"/>
      <c s="1099"/>
      <c s="1098"/>
      <c s="857"/>
      <c s="1099"/>
      <c s="1098"/>
      <c s="1099"/>
      <c s="1098"/>
      <c s="857"/>
      <c s="1099"/>
      <c s="1098"/>
      <c s="857"/>
      <c s="1099"/>
      <c s="1128"/>
      <c s="1098"/>
      <c s="857"/>
      <c s="1099"/>
      <c s="1098"/>
      <c s="857"/>
      <c s="857"/>
      <c s="1099"/>
      <c s="1098"/>
      <c s="1099"/>
      <c s="1098"/>
      <c s="1099"/>
      <c s="1098"/>
      <c s="857"/>
      <c s="1099"/>
      <c s="1098"/>
      <c s="857"/>
      <c s="1099"/>
      <c s="1098"/>
      <c s="857"/>
      <c s="1099"/>
      <c s="1132"/>
      <c s="1124"/>
      <c s="1125"/>
      <c s="1126"/>
      <c s="1124"/>
      <c s="1125"/>
      <c s="1126"/>
      <c s="1110"/>
      <c s="1113"/>
      <c s="1113"/>
      <c s="1111"/>
      <c s="1110"/>
      <c s="1111"/>
      <c s="1095"/>
      <c s="1097"/>
      <c s="1096"/>
      <c s="1095"/>
      <c s="1097"/>
      <c s="1096"/>
      <c s="1095"/>
      <c s="1096"/>
      <c s="879"/>
      <c s="880"/>
      <c s="881"/>
      <c s="879"/>
      <c s="880"/>
      <c s="881"/>
      <c s="879"/>
      <c s="880"/>
      <c s="881"/>
      <c s="879"/>
      <c s="880"/>
      <c s="881"/>
      <c s="879"/>
      <c s="880"/>
      <c s="881"/>
      <c s="1136"/>
      <c s="1137"/>
      <c s="1138"/>
      <c s="879"/>
      <c s="880"/>
      <c s="881"/>
      <c s="32">
        <v>77</v>
      </c>
      <c s="32">
        <f t="shared" si="37"/>
        <v>0</v>
      </c>
      <c s="32">
        <f t="shared" si="38"/>
        <v>0</v>
      </c>
      <c s="32">
        <f t="shared" si="39"/>
        <v>0</v>
      </c>
      <c s="32">
        <f t="shared" si="40"/>
        <v>0</v>
      </c>
      <c s="15">
        <f t="shared" si="43"/>
        <v>200</v>
      </c>
      <c s="15">
        <f t="shared" si="41"/>
        <v>0</v>
      </c>
      <c s="15">
        <f t="shared" si="42"/>
        <v>0</v>
      </c>
      <c s="15">
        <f t="shared" si="44"/>
        <v>0</v>
      </c>
    </row>
    <row r="94" spans="6:128" ht="11.1" customHeight="1">
      <c r="F94" s="15">
        <f t="shared" si="45"/>
        <v>0</v>
      </c>
      <c s="15">
        <f t="shared" si="46"/>
        <v>0</v>
      </c>
      <c s="15">
        <f t="shared" si="47"/>
        <v>0</v>
      </c>
      <c s="15">
        <f t="shared" si="48"/>
        <v>0</v>
      </c>
      <c r="O94" s="19">
        <v>1</v>
      </c>
      <c s="1163">
        <v>2</v>
      </c>
      <c s="1163"/>
      <c s="1163"/>
      <c s="958">
        <v>3</v>
      </c>
      <c s="958"/>
      <c s="958"/>
      <c s="958">
        <v>4</v>
      </c>
      <c s="958"/>
      <c s="958"/>
      <c s="958"/>
      <c s="958"/>
      <c s="1163">
        <v>5</v>
      </c>
      <c s="1163"/>
      <c s="1163"/>
      <c s="958" t="s">
        <v>520</v>
      </c>
      <c s="958"/>
      <c s="958"/>
      <c s="958" t="s">
        <v>521</v>
      </c>
      <c s="958"/>
      <c s="958"/>
      <c s="29">
        <v>1</v>
      </c>
      <c s="958">
        <v>2</v>
      </c>
      <c s="958"/>
      <c s="958"/>
      <c s="958">
        <v>3</v>
      </c>
      <c s="958"/>
      <c s="958"/>
      <c s="29">
        <v>4</v>
      </c>
      <c s="958">
        <v>5</v>
      </c>
      <c s="958"/>
      <c s="958">
        <v>6</v>
      </c>
      <c s="958"/>
      <c s="958"/>
      <c s="958">
        <v>7</v>
      </c>
      <c s="958"/>
      <c s="958" t="s">
        <v>522</v>
      </c>
      <c s="958"/>
      <c s="958"/>
      <c s="958" t="s">
        <v>523</v>
      </c>
      <c s="958"/>
      <c s="958"/>
      <c s="19">
        <v>1</v>
      </c>
      <c s="958">
        <v>2</v>
      </c>
      <c s="958"/>
      <c s="958"/>
      <c s="958">
        <v>3</v>
      </c>
      <c s="958"/>
      <c s="958"/>
      <c s="958"/>
      <c s="958">
        <v>4</v>
      </c>
      <c s="958"/>
      <c s="958">
        <v>5</v>
      </c>
      <c s="958"/>
      <c s="958">
        <v>6</v>
      </c>
      <c s="958"/>
      <c s="958"/>
      <c s="958" t="s">
        <v>524</v>
      </c>
      <c s="958"/>
      <c s="958"/>
      <c s="958" t="s">
        <v>525</v>
      </c>
      <c s="958"/>
      <c s="958"/>
      <c s="19">
        <v>1</v>
      </c>
      <c s="958">
        <v>2</v>
      </c>
      <c s="958"/>
      <c s="958"/>
      <c s="958">
        <v>3</v>
      </c>
      <c s="958"/>
      <c s="958"/>
      <c s="958">
        <v>4</v>
      </c>
      <c s="958"/>
      <c s="958"/>
      <c s="958"/>
      <c s="958">
        <v>5</v>
      </c>
      <c s="958"/>
      <c s="958">
        <v>6</v>
      </c>
      <c s="958"/>
      <c s="958"/>
      <c s="958">
        <v>7</v>
      </c>
      <c s="958"/>
      <c s="958"/>
      <c s="958">
        <v>8</v>
      </c>
      <c s="958"/>
      <c s="1182">
        <v>1</v>
      </c>
      <c s="1183"/>
      <c s="1184"/>
      <c s="1182">
        <v>2</v>
      </c>
      <c s="1183"/>
      <c s="1184"/>
      <c s="1182">
        <v>3</v>
      </c>
      <c s="1183"/>
      <c s="1184"/>
      <c s="1182">
        <v>4</v>
      </c>
      <c s="1183"/>
      <c s="1184"/>
      <c s="1182">
        <v>5</v>
      </c>
      <c s="1183"/>
      <c s="1184"/>
      <c s="1185">
        <v>6</v>
      </c>
      <c s="1186"/>
      <c s="1187"/>
      <c s="1182">
        <v>7</v>
      </c>
      <c s="1183"/>
      <c s="1184"/>
      <c s="32">
        <v>78</v>
      </c>
      <c s="32">
        <f t="shared" si="37"/>
        <v>0</v>
      </c>
      <c s="32">
        <f t="shared" si="38"/>
        <v>0</v>
      </c>
      <c s="32">
        <f t="shared" si="39"/>
        <v>0</v>
      </c>
      <c s="32">
        <f t="shared" si="40"/>
        <v>0</v>
      </c>
      <c s="15">
        <f t="shared" si="43"/>
        <v>200</v>
      </c>
      <c s="15">
        <f t="shared" si="41"/>
        <v>0</v>
      </c>
      <c s="15">
        <f t="shared" si="42"/>
        <v>0</v>
      </c>
      <c s="15">
        <f t="shared" si="44"/>
        <v>0</v>
      </c>
    </row>
    <row r="95" spans="1:128" ht="30.75" customHeight="1">
      <c r="A95" s="15">
        <f>A56+20</f>
        <v>41</v>
      </c>
      <c s="15">
        <f>IFERROR(IF($A$5&gt;=A95,SMALL('R-6'!$F$8:$F$920,$A$6+A95),0),0)</f>
        <v>0</v>
      </c>
      <c s="15">
        <f>IFERROR(IF(B$5&gt;=$A95,SMALL('R-7'!$G$9:$G$1008,B$6+$A95),0),0)</f>
        <v>0</v>
      </c>
      <c s="15">
        <f>IFERROR(IF(C$5&gt;=$A95,SMALL('R-8'!$F$13:$F$1012,C$6+$A95),0),0)</f>
        <v>0</v>
      </c>
      <c s="15">
        <f>IFERROR(IF(D$5&gt;=$A36,SMALL('R-8क'!$F$10:$F$1009,D$6+$A95),0),0)</f>
        <v>0</v>
      </c>
      <c s="15">
        <f t="shared" si="45"/>
        <v>0</v>
      </c>
      <c s="15">
        <f t="shared" si="46"/>
        <v>0</v>
      </c>
      <c s="15">
        <f t="shared" si="47"/>
        <v>0</v>
      </c>
      <c s="15">
        <f t="shared" si="48"/>
        <v>0</v>
      </c>
      <c r="O95" s="20">
        <f>IFERROR(IF(B95&gt;=1,A95,0),0)</f>
        <v>0</v>
      </c>
      <c s="1149">
        <f>IFERROR(IF($O95&gt;=1,VLOOKUP($B95,'R-6'!$G$8:$AL$920,2,0),0),0)</f>
        <v>0</v>
      </c>
      <c s="1150"/>
      <c s="1151"/>
      <c s="1090" t="str">
        <f>IFERROR(IF($O95&gt;=1,VLOOKUP($B95,'R-6'!$G$8:$AL$920,4,0),""),"")</f>
        <v/>
      </c>
      <c s="1091"/>
      <c s="1104"/>
      <c s="1090" t="str">
        <f>IFERROR(IF($O95&gt;=1,VLOOKUP($B95,'R-6'!$G$8:$AL$920,6,0),""),"")</f>
        <v/>
      </c>
      <c s="1152"/>
      <c s="1152"/>
      <c s="1153" t="str">
        <f>IFERROR(IF($O95&gt;=1,VLOOKUP($B95,'R-6'!$G$8:$AL$920,8,0),""),"")</f>
        <v/>
      </c>
      <c s="1154"/>
      <c s="1155" t="str">
        <f>IFERROR(IF($O95&gt;=1,VLOOKUP($B95,'R-6'!$G$8:$AL$920,28,0),""),"")</f>
        <v/>
      </c>
      <c s="1156"/>
      <c s="1157"/>
      <c s="1158"/>
      <c s="1153"/>
      <c s="1159"/>
      <c s="1158"/>
      <c s="1153"/>
      <c s="1159"/>
      <c s="20">
        <f>IFERROR(IF(C95&gt;=1,A95,0),0)</f>
        <v>0</v>
      </c>
      <c s="1160">
        <f>IFERROR(IF($AJ95&gt;=1,VLOOKUP($C95,'R-7'!$H$9:$AD$1008,2,0),0),0)</f>
        <v>0</v>
      </c>
      <c s="1161"/>
      <c s="1162"/>
      <c s="1160">
        <f>IFERROR(IF($AJ95&gt;=1,VLOOKUP($C95,'R-7'!$H$9:$AD$1008,2,0),0),0)</f>
        <v>0</v>
      </c>
      <c s="1161"/>
      <c s="1162"/>
      <c s="20" t="str">
        <f>IFERROR(IF($AJ95&gt;=1,VLOOKUP($C95,'R-7'!$H$9:$AD$1008,6,0),""),"")</f>
        <v/>
      </c>
      <c s="1158" t="str">
        <f>IFERROR(IF($AJ95&gt;=1,VLOOKUP($C95,'R-7'!$H$9:$AD$1008,7,0),""),"")</f>
        <v/>
      </c>
      <c s="1159"/>
      <c s="1090" t="str">
        <f>IFERROR(IF($AJ95&gt;=1,VLOOKUP($C95,'R-7'!$H$9:$AD$1008,9,0),""),"")</f>
        <v/>
      </c>
      <c s="1091"/>
      <c s="1104"/>
      <c s="1103" t="str">
        <f>IFERROR(IF($AJ95&gt;=1,VLOOKUP($C95,'R-7'!$H$9:$AD$1008,14,0),""),"")</f>
        <v/>
      </c>
      <c s="1103"/>
      <c s="1103"/>
      <c s="1103"/>
      <c s="1103"/>
      <c s="1103"/>
      <c s="1103"/>
      <c s="1103"/>
      <c s="20">
        <f>IFERROR(IF(D95&gt;=1,A95,0),0)</f>
        <v>0</v>
      </c>
      <c s="1105">
        <f>IFERROR(IF($BE95&gt;=1,VLOOKUP($D95,'R-8'!$G$13:$AG$1012,2,0),0),0)</f>
        <v>0</v>
      </c>
      <c s="1105"/>
      <c s="1105"/>
      <c s="1090" t="str">
        <f>IFERROR(IF($BE95&gt;=1,VLOOKUP($D95,'R-8'!$G$13:$AG$1012,3,0),""),"")</f>
        <v/>
      </c>
      <c s="1091"/>
      <c s="1091"/>
      <c s="1104"/>
      <c s="1103" t="str">
        <f>IFERROR(IF($BE95&gt;=1,VLOOKUP($D95,'R-8'!$G$13:$AG$1012,5,0),""),"")</f>
        <v/>
      </c>
      <c s="1103"/>
      <c s="1103" t="str">
        <f>IFERROR(IF($BE95&gt;=1,VLOOKUP($D95,'R-8'!$G$13:$AG$1012,6,0),""),"")</f>
        <v/>
      </c>
      <c s="1103"/>
      <c s="1090" t="str">
        <f>IFERROR(IF($BE95&gt;=1,VLOOKUP($D95,'R-8'!$G$13:$AG$1012,2,0),""),"")</f>
        <v/>
      </c>
      <c s="1091"/>
      <c s="1104"/>
      <c s="1103"/>
      <c s="1103"/>
      <c s="1103"/>
      <c s="1103"/>
      <c s="1103"/>
      <c s="1103"/>
      <c s="20">
        <f>IFERROR(IF(E95&gt;=1,A95,0),0)</f>
        <v>0</v>
      </c>
      <c s="1105">
        <f>IFERROR(IF($BZ95&gt;=1,VLOOKUP($E95,'R-8क'!$G$10:$AA$1009,2,0),0),0)</f>
        <v>0</v>
      </c>
      <c s="1105"/>
      <c s="1105"/>
      <c s="1090" t="str">
        <f>IFERROR(IF($BZ95&gt;=1,VLOOKUP($E95,'R-8क'!$G$10:$AA$1009,3,0),""),"")</f>
        <v/>
      </c>
      <c s="1091"/>
      <c s="1104"/>
      <c s="1090" t="str">
        <f>IFERROR(IF($BZ95&gt;=1,VLOOKUP($E95,'R-8क'!$G$10:$AA$1009,0),""),"")</f>
        <v/>
      </c>
      <c s="1091"/>
      <c s="1091"/>
      <c s="1104"/>
      <c s="26" t="str">
        <f>IFERROR(IF($BZ95&gt;=1,VLOOKUP($E95,'R-8क'!$G$10:$AA$1009,6,0),""),"")</f>
        <v/>
      </c>
      <c s="27" t="str">
        <f>IFERROR(IF($BZ95&gt;=1,VLOOKUP($E95,'R-8क'!$G$10:$AA$1009,7,0),""),"")</f>
        <v/>
      </c>
      <c s="720" t="str">
        <f>IFERROR(IF($BZ95&gt;=1,VLOOKUP($E95,'R-8क'!$G$10:$AA$1009,8,0),""),"")</f>
        <v/>
      </c>
      <c s="721"/>
      <c s="1106"/>
      <c s="1107" t="str">
        <f>IFERROR(IF($BZ95&gt;=1,VLOOKUP($E95,'R-8क'!$G$10:$AA$1009,16,0),""),"")</f>
        <v/>
      </c>
      <c s="1107"/>
      <c s="1107"/>
      <c s="1092"/>
      <c s="1092"/>
      <c s="1077">
        <f>IFERROR(IF($DV$11&gt;=DP57,DZ57,0),0)</f>
        <v>0</v>
      </c>
      <c s="1078"/>
      <c s="1079"/>
      <c s="1080">
        <f>IFERROR(IF($CU95&gt;=2000,COUNTIFS('R-6'!$G$8:$G$920,"&gt;=1",'R-6'!$H$8:$H$920,$CU95),0),0)</f>
        <v>0</v>
      </c>
      <c s="1081"/>
      <c s="1082"/>
      <c s="1080">
        <f>IFERROR(IF($CU95&gt;=2000,COUNTIFS('R-7'!$H$9:$H$1008,"&gt;=1",'R-7'!$I$9:$I$1008,$CU95),0),0)</f>
        <v>0</v>
      </c>
      <c s="1081"/>
      <c s="1082"/>
      <c s="1080">
        <f>IFERROR(IF($CU95&gt;=2000,COUNTIFS('R-8'!$G$13:$G$1012,"&gt;=1",'R-8'!$H$13:$H$1012,$CU95),0),0)</f>
        <v>0</v>
      </c>
      <c s="1081"/>
      <c s="1082"/>
      <c s="1080">
        <f>IFERROR(IF($CU95&gt;=2000,COUNTIFS('R-8क'!$G$10:$G$1009,"&gt;=1",'R-8क'!$H$10:$H$1009,$CU95),0),0)</f>
        <v>0</v>
      </c>
      <c s="1081"/>
      <c s="1082"/>
      <c s="1179"/>
      <c s="1180"/>
      <c s="1181"/>
      <c s="1086">
        <f>CX95+DA95+DD95+DG95+DJ95</f>
        <v>0</v>
      </c>
      <c s="1087"/>
      <c s="1088"/>
      <c s="32">
        <v>79</v>
      </c>
      <c s="32">
        <f t="shared" si="37"/>
        <v>0</v>
      </c>
      <c s="32">
        <f t="shared" si="38"/>
        <v>0</v>
      </c>
      <c s="32">
        <f t="shared" si="39"/>
        <v>0</v>
      </c>
      <c s="32">
        <f t="shared" si="40"/>
        <v>0</v>
      </c>
      <c s="15">
        <f t="shared" si="43"/>
        <v>200</v>
      </c>
      <c s="15">
        <f t="shared" si="41"/>
        <v>0</v>
      </c>
      <c s="15">
        <f t="shared" si="42"/>
        <v>0</v>
      </c>
      <c s="15">
        <f t="shared" si="44"/>
        <v>0</v>
      </c>
    </row>
    <row r="96" spans="1:128" ht="26.25" customHeight="1">
      <c r="A96" s="15">
        <f t="shared" si="49" ref="A96:A114">A57+20</f>
        <v>42</v>
      </c>
      <c s="15">
        <f>IFERROR(IF($A$5&gt;=A96,SMALL('R-6'!$F$8:$F$920,$A$6+A96),0),0)</f>
        <v>0</v>
      </c>
      <c s="15">
        <f>IFERROR(IF(B$5&gt;=$A96,SMALL('R-7'!$G$9:$G$1008,B$6+$A96),0),0)</f>
        <v>0</v>
      </c>
      <c s="15">
        <f>IFERROR(IF(C$5&gt;=$A96,SMALL('R-8'!$F$13:$F$1012,C$6+$A96),0),0)</f>
        <v>0</v>
      </c>
      <c s="15">
        <f>IFERROR(IF(D$5&gt;=$A37,SMALL('R-8क'!$F$10:$F$1009,D$6+$A96),0),0)</f>
        <v>0</v>
      </c>
      <c s="15">
        <f t="shared" si="45"/>
        <v>0</v>
      </c>
      <c s="15">
        <f t="shared" si="46"/>
        <v>0</v>
      </c>
      <c s="15">
        <f t="shared" si="47"/>
        <v>0</v>
      </c>
      <c s="15">
        <f t="shared" si="48"/>
        <v>0</v>
      </c>
      <c r="O96" s="20">
        <f t="shared" si="50" ref="O96:O114">IFERROR(IF(B96&gt;=1,A96,0),0)</f>
        <v>0</v>
      </c>
      <c s="1149">
        <f>IFERROR(IF($O96&gt;=1,VLOOKUP($B96,'R-6'!$G$8:$AL$920,2,0),0),0)</f>
        <v>0</v>
      </c>
      <c s="1150"/>
      <c s="1151"/>
      <c s="1090" t="str">
        <f>IFERROR(IF($O96&gt;=1,VLOOKUP($B96,'R-6'!$G$8:$AL$920,4,0),""),"")</f>
        <v/>
      </c>
      <c s="1091"/>
      <c s="1104"/>
      <c s="1090" t="str">
        <f>IFERROR(IF($O96&gt;=1,VLOOKUP($B96,'R-6'!$G$8:$AL$920,6,0),""),"")</f>
        <v/>
      </c>
      <c s="1152"/>
      <c s="1152"/>
      <c s="1153" t="str">
        <f>IFERROR(IF($O96&gt;=1,VLOOKUP($B96,'R-6'!$G$8:$AL$920,8,0),""),"")</f>
        <v/>
      </c>
      <c s="1154"/>
      <c s="1155" t="str">
        <f>IFERROR(IF($O96&gt;=1,VLOOKUP($B96,'R-6'!$G$8:$AL$920,28,0),""),"")</f>
        <v/>
      </c>
      <c s="1156"/>
      <c s="1157"/>
      <c s="1158"/>
      <c s="1153"/>
      <c s="1159"/>
      <c s="1158"/>
      <c s="1153"/>
      <c s="1159"/>
      <c s="20">
        <f t="shared" si="51" ref="AJ96:AJ114">IFERROR(IF(C96&gt;=1,A96,0),0)</f>
        <v>0</v>
      </c>
      <c s="1160">
        <f>IFERROR(IF($AJ96&gt;=1,VLOOKUP($C96,'R-7'!$H$9:$AD$1008,2,0),0),0)</f>
        <v>0</v>
      </c>
      <c s="1161"/>
      <c s="1162"/>
      <c s="1160">
        <f>IFERROR(IF($AJ96&gt;=1,VLOOKUP($C96,'R-7'!$H$9:$AD$1008,2,0),0),0)</f>
        <v>0</v>
      </c>
      <c s="1161"/>
      <c s="1162"/>
      <c s="20" t="str">
        <f>IFERROR(IF($AJ96&gt;=1,VLOOKUP($C96,'R-7'!$H$9:$AD$1008,6,0),""),"")</f>
        <v/>
      </c>
      <c s="1158" t="str">
        <f>IFERROR(IF($AJ96&gt;=1,VLOOKUP($C96,'R-7'!$H$9:$AD$1008,7,0),""),"")</f>
        <v/>
      </c>
      <c s="1159"/>
      <c s="1090" t="str">
        <f>IFERROR(IF($AJ96&gt;=1,VLOOKUP($C96,'R-7'!$H$9:$AD$1008,9,0),""),"")</f>
        <v/>
      </c>
      <c s="1091"/>
      <c s="1104"/>
      <c s="1103" t="str">
        <f>IFERROR(IF($AJ96&gt;=1,VLOOKUP($C96,'R-7'!$H$9:$AD$1008,14,0),""),"")</f>
        <v/>
      </c>
      <c s="1103"/>
      <c s="1103"/>
      <c s="1103"/>
      <c s="1103"/>
      <c s="1103"/>
      <c s="1103"/>
      <c s="1103"/>
      <c s="20">
        <f t="shared" si="52" ref="BE96:BE114">IFERROR(IF(D96&gt;=1,A96,0),0)</f>
        <v>0</v>
      </c>
      <c s="1105">
        <f>IFERROR(IF($BE96&gt;=1,VLOOKUP($D96,'R-8'!$G$13:$AG$1012,2,0),0),0)</f>
        <v>0</v>
      </c>
      <c s="1105"/>
      <c s="1105"/>
      <c s="1090" t="str">
        <f>IFERROR(IF($BE96&gt;=1,VLOOKUP($D96,'R-8'!$G$13:$AG$1012,3,0),""),"")</f>
        <v/>
      </c>
      <c s="1091"/>
      <c s="1091"/>
      <c s="1104"/>
      <c s="1103" t="str">
        <f>IFERROR(IF($BE96&gt;=1,VLOOKUP($D96,'R-8'!$G$13:$AG$1012,5,0),""),"")</f>
        <v/>
      </c>
      <c s="1103"/>
      <c s="1103" t="str">
        <f>IFERROR(IF($BE96&gt;=1,VLOOKUP($D96,'R-8'!$G$13:$AG$1012,6,0),""),"")</f>
        <v/>
      </c>
      <c s="1103"/>
      <c s="1090" t="str">
        <f>IFERROR(IF($BE96&gt;=1,VLOOKUP($D96,'R-8'!$G$13:$AG$1012,2,0),""),"")</f>
        <v/>
      </c>
      <c s="1091"/>
      <c s="1104"/>
      <c s="1103"/>
      <c s="1103"/>
      <c s="1103"/>
      <c s="1103"/>
      <c s="1103"/>
      <c s="1103"/>
      <c s="20">
        <f t="shared" si="53" ref="BZ96:BZ114">IFERROR(IF(E96&gt;=1,A96,0),0)</f>
        <v>0</v>
      </c>
      <c s="1105">
        <f>IFERROR(IF($BZ96&gt;=1,VLOOKUP($E96,'R-8क'!$G$10:$AA$1009,2,0),0),0)</f>
        <v>0</v>
      </c>
      <c s="1105"/>
      <c s="1105"/>
      <c s="1090" t="str">
        <f>IFERROR(IF($BZ96&gt;=1,VLOOKUP($E96,'R-8क'!$G$10:$AA$1009,3,0),""),"")</f>
        <v/>
      </c>
      <c s="1091"/>
      <c s="1104"/>
      <c s="1090" t="str">
        <f>IFERROR(IF($BZ96&gt;=1,VLOOKUP($E96,'R-8क'!$G$10:$AA$1009,0),""),"")</f>
        <v/>
      </c>
      <c s="1091"/>
      <c s="1091"/>
      <c s="1104"/>
      <c s="26" t="str">
        <f>IFERROR(IF($BZ96&gt;=1,VLOOKUP($E96,'R-8क'!$G$10:$AA$1009,6,0),""),"")</f>
        <v/>
      </c>
      <c s="27" t="str">
        <f>IFERROR(IF($BZ96&gt;=1,VLOOKUP($E96,'R-8क'!$G$10:$AA$1009,7,0),""),"")</f>
        <v/>
      </c>
      <c s="720" t="str">
        <f>IFERROR(IF($BZ96&gt;=1,VLOOKUP($E96,'R-8क'!$G$10:$AA$1009,8,0),""),"")</f>
        <v/>
      </c>
      <c s="721"/>
      <c s="1106"/>
      <c s="1107" t="str">
        <f>IFERROR(IF($BZ96&gt;=1,VLOOKUP($E96,'R-8क'!$G$10:$AA$1009,16,0),""),"")</f>
        <v/>
      </c>
      <c s="1107"/>
      <c s="1107"/>
      <c s="1092"/>
      <c s="1092"/>
      <c s="1077">
        <f t="shared" si="54" ref="CU96:CU114">IFERROR(IF($DV$11&gt;=DP58,DZ58,0),0)</f>
        <v>0</v>
      </c>
      <c s="1078"/>
      <c s="1079"/>
      <c s="1080">
        <f>IFERROR(IF($CU96&gt;=2000,COUNTIFS('R-6'!$G$8:$G$920,"&gt;=1",'R-6'!$H$8:$H$920,$CU96),0),0)</f>
        <v>0</v>
      </c>
      <c s="1081"/>
      <c s="1082"/>
      <c s="1080">
        <f>IFERROR(IF($CU96&gt;=2000,COUNTIFS('R-7'!$H$9:$H$1008,"&gt;=1",'R-7'!$I$9:$I$1008,$CU96),0),0)</f>
        <v>0</v>
      </c>
      <c s="1081"/>
      <c s="1082"/>
      <c s="1080">
        <f>IFERROR(IF($CU96&gt;=2000,COUNTIFS('R-8'!$G$13:$G$1012,"&gt;=1",'R-8'!$H$13:$H$1012,$CU96),0),0)</f>
        <v>0</v>
      </c>
      <c s="1081"/>
      <c s="1082"/>
      <c s="1080">
        <f>IFERROR(IF($CU96&gt;=2000,COUNTIFS('R-8क'!$G$10:$G$1009,"&gt;=1",'R-8क'!$H$10:$H$1009,$CU96),0),0)</f>
        <v>0</v>
      </c>
      <c s="1081"/>
      <c s="1082"/>
      <c s="1083"/>
      <c s="1084"/>
      <c s="1085"/>
      <c s="1086">
        <f t="shared" si="55" ref="DM96:DM114">CX96+DA96+DD96+DG96+DJ96</f>
        <v>0</v>
      </c>
      <c s="1087"/>
      <c s="1088"/>
      <c s="32">
        <v>80</v>
      </c>
      <c s="32">
        <f t="shared" si="37"/>
        <v>0</v>
      </c>
      <c s="32">
        <f t="shared" si="38"/>
        <v>0</v>
      </c>
      <c s="32">
        <f t="shared" si="39"/>
        <v>0</v>
      </c>
      <c s="32">
        <f t="shared" si="40"/>
        <v>0</v>
      </c>
      <c s="15">
        <f t="shared" si="43"/>
        <v>200</v>
      </c>
      <c s="15">
        <f t="shared" si="41"/>
        <v>0</v>
      </c>
      <c s="15">
        <f t="shared" si="42"/>
        <v>0</v>
      </c>
      <c s="15">
        <f t="shared" si="44"/>
        <v>0</v>
      </c>
    </row>
    <row r="97" spans="1:128" ht="33" customHeight="1">
      <c r="A97" s="15">
        <f t="shared" si="49"/>
        <v>43</v>
      </c>
      <c s="15">
        <f>IFERROR(IF($A$5&gt;=A97,SMALL('R-6'!$F$8:$F$920,$A$6+A97),0),0)</f>
        <v>0</v>
      </c>
      <c s="15">
        <f>IFERROR(IF(B$5&gt;=$A97,SMALL('R-7'!$G$9:$G$1008,B$6+$A97),0),0)</f>
        <v>0</v>
      </c>
      <c s="15">
        <f>IFERROR(IF(C$5&gt;=$A97,SMALL('R-8'!$F$13:$F$1012,C$6+$A97),0),0)</f>
        <v>0</v>
      </c>
      <c s="15">
        <f>IFERROR(IF(D$5&gt;=$A38,SMALL('R-8क'!$F$10:$F$1009,D$6+$A97),0),0)</f>
        <v>0</v>
      </c>
      <c s="15">
        <f t="shared" si="45"/>
        <v>0</v>
      </c>
      <c s="15">
        <f t="shared" si="46"/>
        <v>0</v>
      </c>
      <c s="15">
        <f t="shared" si="47"/>
        <v>0</v>
      </c>
      <c s="15">
        <f t="shared" si="48"/>
        <v>0</v>
      </c>
      <c r="O97" s="20">
        <f t="shared" si="50"/>
        <v>0</v>
      </c>
      <c s="1149">
        <f>IFERROR(IF($O97&gt;=1,VLOOKUP($B97,'R-6'!$G$8:$AL$920,2,0),0),0)</f>
        <v>0</v>
      </c>
      <c s="1150"/>
      <c s="1151"/>
      <c s="1090" t="str">
        <f>IFERROR(IF($O97&gt;=1,VLOOKUP($B97,'R-6'!$G$8:$AL$920,4,0),""),"")</f>
        <v/>
      </c>
      <c s="1091"/>
      <c s="1104"/>
      <c s="1090" t="str">
        <f>IFERROR(IF($O97&gt;=1,VLOOKUP($B97,'R-6'!$G$8:$AL$920,6,0),""),"")</f>
        <v/>
      </c>
      <c s="1152"/>
      <c s="1152"/>
      <c s="1153" t="str">
        <f>IFERROR(IF($O97&gt;=1,VLOOKUP($B97,'R-6'!$G$8:$AL$920,8,0),""),"")</f>
        <v/>
      </c>
      <c s="1154"/>
      <c s="1155" t="str">
        <f>IFERROR(IF($O97&gt;=1,VLOOKUP($B97,'R-6'!$G$8:$AL$920,28,0),""),"")</f>
        <v/>
      </c>
      <c s="1156"/>
      <c s="1157"/>
      <c s="1158"/>
      <c s="1153"/>
      <c s="1159"/>
      <c s="1158"/>
      <c s="1153"/>
      <c s="1159"/>
      <c s="20">
        <f t="shared" si="51"/>
        <v>0</v>
      </c>
      <c s="1160">
        <f>IFERROR(IF($AJ97&gt;=1,VLOOKUP($C97,'R-7'!$H$9:$AD$1008,2,0),0),0)</f>
        <v>0</v>
      </c>
      <c s="1161"/>
      <c s="1162"/>
      <c s="1160">
        <f>IFERROR(IF($AJ97&gt;=1,VLOOKUP($C97,'R-7'!$H$9:$AD$1008,2,0),0),0)</f>
        <v>0</v>
      </c>
      <c s="1161"/>
      <c s="1162"/>
      <c s="20" t="str">
        <f>IFERROR(IF($AJ97&gt;=1,VLOOKUP($C97,'R-7'!$H$9:$AD$1008,6,0),""),"")</f>
        <v/>
      </c>
      <c s="1158" t="str">
        <f>IFERROR(IF($AJ97&gt;=1,VLOOKUP($C97,'R-7'!$H$9:$AD$1008,7,0),""),"")</f>
        <v/>
      </c>
      <c s="1159"/>
      <c s="1090" t="str">
        <f>IFERROR(IF($AJ97&gt;=1,VLOOKUP($C97,'R-7'!$H$9:$AD$1008,9,0),""),"")</f>
        <v/>
      </c>
      <c s="1091"/>
      <c s="1104"/>
      <c s="1103" t="str">
        <f>IFERROR(IF($AJ97&gt;=1,VLOOKUP($C97,'R-7'!$H$9:$AD$1008,14,0),""),"")</f>
        <v/>
      </c>
      <c s="1103"/>
      <c s="1103"/>
      <c s="1103"/>
      <c s="1103"/>
      <c s="1103"/>
      <c s="1103"/>
      <c s="1103"/>
      <c s="20">
        <f t="shared" si="52"/>
        <v>0</v>
      </c>
      <c s="1105">
        <f>IFERROR(IF($BE97&gt;=1,VLOOKUP($D97,'R-8'!$G$13:$AG$1012,2,0),0),0)</f>
        <v>0</v>
      </c>
      <c s="1105"/>
      <c s="1105"/>
      <c s="1090" t="str">
        <f>IFERROR(IF($BE97&gt;=1,VLOOKUP($D97,'R-8'!$G$13:$AG$1012,3,0),""),"")</f>
        <v/>
      </c>
      <c s="1091"/>
      <c s="1091"/>
      <c s="1104"/>
      <c s="1103" t="str">
        <f>IFERROR(IF($BE97&gt;=1,VLOOKUP($D97,'R-8'!$G$13:$AG$1012,5,0),""),"")</f>
        <v/>
      </c>
      <c s="1103"/>
      <c s="1103" t="str">
        <f>IFERROR(IF($BE97&gt;=1,VLOOKUP($D97,'R-8'!$G$13:$AG$1012,6,0),""),"")</f>
        <v/>
      </c>
      <c s="1103"/>
      <c s="1090" t="str">
        <f>IFERROR(IF($BE97&gt;=1,VLOOKUP($D97,'R-8'!$G$13:$AG$1012,2,0),""),"")</f>
        <v/>
      </c>
      <c s="1091"/>
      <c s="1104"/>
      <c s="1103"/>
      <c s="1103"/>
      <c s="1103"/>
      <c s="1103"/>
      <c s="1103"/>
      <c s="1103"/>
      <c s="20">
        <f t="shared" si="53"/>
        <v>0</v>
      </c>
      <c s="1105">
        <f>IFERROR(IF($BZ97&gt;=1,VLOOKUP($E97,'R-8क'!$G$10:$AA$1009,2,0),0),0)</f>
        <v>0</v>
      </c>
      <c s="1105"/>
      <c s="1105"/>
      <c s="1090" t="str">
        <f>IFERROR(IF($BZ97&gt;=1,VLOOKUP($E97,'R-8क'!$G$10:$AA$1009,3,0),""),"")</f>
        <v/>
      </c>
      <c s="1091"/>
      <c s="1104"/>
      <c s="1090" t="str">
        <f>IFERROR(IF($BZ97&gt;=1,VLOOKUP($E97,'R-8क'!$G$10:$AA$1009,0),""),"")</f>
        <v/>
      </c>
      <c s="1091"/>
      <c s="1091"/>
      <c s="1104"/>
      <c s="26" t="str">
        <f>IFERROR(IF($BZ97&gt;=1,VLOOKUP($E97,'R-8क'!$G$10:$AA$1009,6,0),""),"")</f>
        <v/>
      </c>
      <c s="27" t="str">
        <f>IFERROR(IF($BZ97&gt;=1,VLOOKUP($E97,'R-8क'!$G$10:$AA$1009,7,0),""),"")</f>
        <v/>
      </c>
      <c s="720" t="str">
        <f>IFERROR(IF($BZ97&gt;=1,VLOOKUP($E97,'R-8क'!$G$10:$AA$1009,8,0),""),"")</f>
        <v/>
      </c>
      <c s="721"/>
      <c s="1106"/>
      <c s="1107" t="str">
        <f>IFERROR(IF($BZ97&gt;=1,VLOOKUP($E97,'R-8क'!$G$10:$AA$1009,16,0),""),"")</f>
        <v/>
      </c>
      <c s="1107"/>
      <c s="1107"/>
      <c s="1092"/>
      <c s="1092"/>
      <c s="1077">
        <f t="shared" si="54"/>
        <v>0</v>
      </c>
      <c s="1078"/>
      <c s="1079"/>
      <c s="1080">
        <f>IFERROR(IF($CU97&gt;=2000,COUNTIFS('R-6'!$G$8:$G$920,"&gt;=1",'R-6'!$H$8:$H$920,$CU97),0),0)</f>
        <v>0</v>
      </c>
      <c s="1081"/>
      <c s="1082"/>
      <c s="1080">
        <f>IFERROR(IF($CU97&gt;=2000,COUNTIFS('R-7'!$H$9:$H$1008,"&gt;=1",'R-7'!$I$9:$I$1008,$CU97),0),0)</f>
        <v>0</v>
      </c>
      <c s="1081"/>
      <c s="1082"/>
      <c s="1080">
        <f>IFERROR(IF($CU97&gt;=2000,COUNTIFS('R-8'!$G$13:$G$1012,"&gt;=1",'R-8'!$H$13:$H$1012,$CU97),0),0)</f>
        <v>0</v>
      </c>
      <c s="1081"/>
      <c s="1082"/>
      <c s="1080">
        <f>IFERROR(IF($CU97&gt;=2000,COUNTIFS('R-8क'!$G$10:$G$1009,"&gt;=1",'R-8क'!$H$10:$H$1009,$CU97),0),0)</f>
        <v>0</v>
      </c>
      <c s="1081"/>
      <c s="1082"/>
      <c s="1083"/>
      <c s="1084"/>
      <c s="1085"/>
      <c s="1086">
        <f t="shared" si="55"/>
        <v>0</v>
      </c>
      <c s="1087"/>
      <c s="1088"/>
      <c s="32">
        <v>81</v>
      </c>
      <c s="32">
        <f>P173</f>
        <v>0</v>
      </c>
      <c s="32">
        <f>AK173</f>
        <v>0</v>
      </c>
      <c s="32">
        <f>BF173</f>
        <v>0</v>
      </c>
      <c s="32">
        <f>CA173</f>
        <v>0</v>
      </c>
      <c s="15">
        <f t="shared" si="43"/>
        <v>200</v>
      </c>
      <c s="15">
        <f t="shared" si="41"/>
        <v>0</v>
      </c>
      <c s="15">
        <f t="shared" si="42"/>
        <v>0</v>
      </c>
      <c s="15">
        <f t="shared" si="44"/>
        <v>0</v>
      </c>
    </row>
    <row r="98" spans="1:128" ht="33" customHeight="1">
      <c r="A98" s="15">
        <f t="shared" si="49"/>
        <v>44</v>
      </c>
      <c s="15">
        <f>IFERROR(IF($A$5&gt;=A98,SMALL('R-6'!$F$8:$F$920,$A$6+A98),0),0)</f>
        <v>0</v>
      </c>
      <c s="15">
        <f>IFERROR(IF(B$5&gt;=$A98,SMALL('R-7'!$G$9:$G$1008,B$6+$A98),0),0)</f>
        <v>0</v>
      </c>
      <c s="15">
        <f>IFERROR(IF(C$5&gt;=$A98,SMALL('R-8'!$F$13:$F$1012,C$6+$A98),0),0)</f>
        <v>0</v>
      </c>
      <c s="15">
        <f>IFERROR(IF(D$5&gt;=$A39,SMALL('R-8क'!$F$10:$F$1009,D$6+$A98),0),0)</f>
        <v>0</v>
      </c>
      <c s="15">
        <f t="shared" si="45"/>
        <v>0</v>
      </c>
      <c s="15">
        <f t="shared" si="46"/>
        <v>0</v>
      </c>
      <c s="15">
        <f t="shared" si="47"/>
        <v>0</v>
      </c>
      <c s="15">
        <f t="shared" si="48"/>
        <v>0</v>
      </c>
      <c r="O98" s="20">
        <f t="shared" si="50"/>
        <v>0</v>
      </c>
      <c s="1149">
        <f>IFERROR(IF($O98&gt;=1,VLOOKUP($B98,'R-6'!$G$8:$AL$920,2,0),0),0)</f>
        <v>0</v>
      </c>
      <c s="1150"/>
      <c s="1151"/>
      <c s="1090" t="str">
        <f>IFERROR(IF($O98&gt;=1,VLOOKUP($B98,'R-6'!$G$8:$AL$920,4,0),""),"")</f>
        <v/>
      </c>
      <c s="1091"/>
      <c s="1104"/>
      <c s="1090" t="str">
        <f>IFERROR(IF($O98&gt;=1,VLOOKUP($B98,'R-6'!$G$8:$AL$920,6,0),""),"")</f>
        <v/>
      </c>
      <c s="1152"/>
      <c s="1152"/>
      <c s="1153" t="str">
        <f>IFERROR(IF($O98&gt;=1,VLOOKUP($B98,'R-6'!$G$8:$AL$920,8,0),""),"")</f>
        <v/>
      </c>
      <c s="1154"/>
      <c s="1155" t="str">
        <f>IFERROR(IF($O98&gt;=1,VLOOKUP($B98,'R-6'!$G$8:$AL$920,28,0),""),"")</f>
        <v/>
      </c>
      <c s="1156"/>
      <c s="1157"/>
      <c s="1158"/>
      <c s="1153"/>
      <c s="1159"/>
      <c s="1158"/>
      <c s="1153"/>
      <c s="1159"/>
      <c s="20">
        <f t="shared" si="51"/>
        <v>0</v>
      </c>
      <c s="1160">
        <f>IFERROR(IF($AJ98&gt;=1,VLOOKUP($C98,'R-7'!$H$9:$AD$1008,2,0),0),0)</f>
        <v>0</v>
      </c>
      <c s="1161"/>
      <c s="1162"/>
      <c s="1160">
        <f>IFERROR(IF($AJ98&gt;=1,VLOOKUP($C98,'R-7'!$H$9:$AD$1008,2,0),0),0)</f>
        <v>0</v>
      </c>
      <c s="1161"/>
      <c s="1162"/>
      <c s="20" t="str">
        <f>IFERROR(IF($AJ98&gt;=1,VLOOKUP($C98,'R-7'!$H$9:$AD$1008,6,0),""),"")</f>
        <v/>
      </c>
      <c s="1158" t="str">
        <f>IFERROR(IF($AJ98&gt;=1,VLOOKUP($C98,'R-7'!$H$9:$AD$1008,7,0),""),"")</f>
        <v/>
      </c>
      <c s="1159"/>
      <c s="1090" t="str">
        <f>IFERROR(IF($AJ98&gt;=1,VLOOKUP($C98,'R-7'!$H$9:$AD$1008,9,0),""),"")</f>
        <v/>
      </c>
      <c s="1091"/>
      <c s="1104"/>
      <c s="1103" t="str">
        <f>IFERROR(IF($AJ98&gt;=1,VLOOKUP($C98,'R-7'!$H$9:$AD$1008,14,0),""),"")</f>
        <v/>
      </c>
      <c s="1103"/>
      <c s="1103"/>
      <c s="1103"/>
      <c s="1103"/>
      <c s="1103"/>
      <c s="1103"/>
      <c s="1103"/>
      <c s="20">
        <f t="shared" si="52"/>
        <v>0</v>
      </c>
      <c s="1105">
        <f>IFERROR(IF($BE98&gt;=1,VLOOKUP($D98,'R-8'!$G$13:$AG$1012,2,0),0),0)</f>
        <v>0</v>
      </c>
      <c s="1105"/>
      <c s="1105"/>
      <c s="1090" t="str">
        <f>IFERROR(IF($BE98&gt;=1,VLOOKUP($D98,'R-8'!$G$13:$AG$1012,3,0),""),"")</f>
        <v/>
      </c>
      <c s="1091"/>
      <c s="1091"/>
      <c s="1104"/>
      <c s="1103" t="str">
        <f>IFERROR(IF($BE98&gt;=1,VLOOKUP($D98,'R-8'!$G$13:$AG$1012,5,0),""),"")</f>
        <v/>
      </c>
      <c s="1103"/>
      <c s="1103" t="str">
        <f>IFERROR(IF($BE98&gt;=1,VLOOKUP($D98,'R-8'!$G$13:$AG$1012,6,0),""),"")</f>
        <v/>
      </c>
      <c s="1103"/>
      <c s="1090" t="str">
        <f>IFERROR(IF($BE98&gt;=1,VLOOKUP($D98,'R-8'!$G$13:$AG$1012,2,0),""),"")</f>
        <v/>
      </c>
      <c s="1091"/>
      <c s="1104"/>
      <c s="1103"/>
      <c s="1103"/>
      <c s="1103"/>
      <c s="1103"/>
      <c s="1103"/>
      <c s="1103"/>
      <c s="20">
        <f t="shared" si="53"/>
        <v>0</v>
      </c>
      <c s="1105">
        <f>IFERROR(IF($BZ98&gt;=1,VLOOKUP($E98,'R-8क'!$G$10:$AA$1009,2,0),0),0)</f>
        <v>0</v>
      </c>
      <c s="1105"/>
      <c s="1105"/>
      <c s="1090" t="str">
        <f>IFERROR(IF($BZ98&gt;=1,VLOOKUP($E98,'R-8क'!$G$10:$AA$1009,3,0),""),"")</f>
        <v/>
      </c>
      <c s="1091"/>
      <c s="1104"/>
      <c s="1090" t="str">
        <f>IFERROR(IF($BZ98&gt;=1,VLOOKUP($E98,'R-8क'!$G$10:$AA$1009,0),""),"")</f>
        <v/>
      </c>
      <c s="1091"/>
      <c s="1091"/>
      <c s="1104"/>
      <c s="26" t="str">
        <f>IFERROR(IF($BZ98&gt;=1,VLOOKUP($E98,'R-8क'!$G$10:$AA$1009,6,0),""),"")</f>
        <v/>
      </c>
      <c s="27" t="str">
        <f>IFERROR(IF($BZ98&gt;=1,VLOOKUP($E98,'R-8क'!$G$10:$AA$1009,7,0),""),"")</f>
        <v/>
      </c>
      <c s="720" t="str">
        <f>IFERROR(IF($BZ98&gt;=1,VLOOKUP($E98,'R-8क'!$G$10:$AA$1009,8,0),""),"")</f>
        <v/>
      </c>
      <c s="721"/>
      <c s="1106"/>
      <c s="1107" t="str">
        <f>IFERROR(IF($BZ98&gt;=1,VLOOKUP($E98,'R-8क'!$G$10:$AA$1009,16,0),""),"")</f>
        <v/>
      </c>
      <c s="1107"/>
      <c s="1107"/>
      <c s="1092"/>
      <c s="1092"/>
      <c s="1077">
        <f t="shared" si="54"/>
        <v>0</v>
      </c>
      <c s="1078"/>
      <c s="1079"/>
      <c s="1080">
        <f>IFERROR(IF($CU98&gt;=2000,COUNTIFS('R-6'!$G$8:$G$920,"&gt;=1",'R-6'!$H$8:$H$920,$CU98),0),0)</f>
        <v>0</v>
      </c>
      <c s="1081"/>
      <c s="1082"/>
      <c s="1080">
        <f>IFERROR(IF($CU98&gt;=2000,COUNTIFS('R-7'!$H$9:$H$1008,"&gt;=1",'R-7'!$I$9:$I$1008,$CU98),0),0)</f>
        <v>0</v>
      </c>
      <c s="1081"/>
      <c s="1082"/>
      <c s="1080">
        <f>IFERROR(IF($CU98&gt;=2000,COUNTIFS('R-8'!$G$13:$G$1012,"&gt;=1",'R-8'!$H$13:$H$1012,$CU98),0),0)</f>
        <v>0</v>
      </c>
      <c s="1081"/>
      <c s="1082"/>
      <c s="1080">
        <f>IFERROR(IF($CU98&gt;=2000,COUNTIFS('R-8क'!$G$10:$G$1009,"&gt;=1",'R-8क'!$H$10:$H$1009,$CU98),0),0)</f>
        <v>0</v>
      </c>
      <c s="1081"/>
      <c s="1082"/>
      <c s="1083"/>
      <c s="1084"/>
      <c s="1085"/>
      <c s="1086">
        <f t="shared" si="55"/>
        <v>0</v>
      </c>
      <c s="1087"/>
      <c s="1088"/>
      <c s="32">
        <v>82</v>
      </c>
      <c s="32">
        <f t="shared" si="56" ref="DQ98:DQ116">P174</f>
        <v>0</v>
      </c>
      <c s="32">
        <f t="shared" si="57" ref="DR98:DR116">AK174</f>
        <v>0</v>
      </c>
      <c s="32">
        <f t="shared" si="58" ref="DS98:DS116">BF174</f>
        <v>0</v>
      </c>
      <c s="32">
        <f t="shared" si="59" ref="DT98:DT116">CA174</f>
        <v>0</v>
      </c>
      <c s="15">
        <f t="shared" si="43"/>
        <v>200</v>
      </c>
      <c s="15">
        <f t="shared" si="41"/>
        <v>0</v>
      </c>
      <c s="15">
        <f t="shared" si="42"/>
        <v>0</v>
      </c>
      <c s="15">
        <f t="shared" si="44"/>
        <v>0</v>
      </c>
    </row>
    <row r="99" spans="1:128" ht="33" customHeight="1">
      <c r="A99" s="15">
        <f t="shared" si="49"/>
        <v>45</v>
      </c>
      <c s="15">
        <f>IFERROR(IF($A$5&gt;=A99,SMALL('R-6'!$F$8:$F$920,$A$6+A99),0),0)</f>
        <v>0</v>
      </c>
      <c s="15">
        <f>IFERROR(IF(B$5&gt;=$A99,SMALL('R-7'!$G$9:$G$1008,B$6+$A99),0),0)</f>
        <v>0</v>
      </c>
      <c s="15">
        <f>IFERROR(IF(C$5&gt;=$A99,SMALL('R-8'!$F$13:$F$1012,C$6+$A99),0),0)</f>
        <v>0</v>
      </c>
      <c s="15">
        <f>IFERROR(IF(D$5&gt;=$A40,SMALL('R-8क'!$F$10:$F$1009,D$6+$A99),0),0)</f>
        <v>0</v>
      </c>
      <c s="15">
        <f t="shared" si="45"/>
        <v>0</v>
      </c>
      <c s="15">
        <f t="shared" si="46"/>
        <v>0</v>
      </c>
      <c s="15">
        <f t="shared" si="47"/>
        <v>0</v>
      </c>
      <c s="15">
        <f t="shared" si="48"/>
        <v>0</v>
      </c>
      <c r="O99" s="20">
        <f t="shared" si="50"/>
        <v>0</v>
      </c>
      <c s="1149">
        <f>IFERROR(IF($O99&gt;=1,VLOOKUP($B99,'R-6'!$G$8:$AL$920,2,0),0),0)</f>
        <v>0</v>
      </c>
      <c s="1150"/>
      <c s="1151"/>
      <c s="1090" t="str">
        <f>IFERROR(IF($O99&gt;=1,VLOOKUP($B99,'R-6'!$G$8:$AL$920,4,0),""),"")</f>
        <v/>
      </c>
      <c s="1091"/>
      <c s="1104"/>
      <c s="1090" t="str">
        <f>IFERROR(IF($O99&gt;=1,VLOOKUP($B99,'R-6'!$G$8:$AL$920,6,0),""),"")</f>
        <v/>
      </c>
      <c s="1152"/>
      <c s="1152"/>
      <c s="1153" t="str">
        <f>IFERROR(IF($O99&gt;=1,VLOOKUP($B99,'R-6'!$G$8:$AL$920,8,0),""),"")</f>
        <v/>
      </c>
      <c s="1154"/>
      <c s="1155" t="str">
        <f>IFERROR(IF($O99&gt;=1,VLOOKUP($B99,'R-6'!$G$8:$AL$920,28,0),""),"")</f>
        <v/>
      </c>
      <c s="1156"/>
      <c s="1157"/>
      <c s="1158"/>
      <c s="1153"/>
      <c s="1159"/>
      <c s="1158"/>
      <c s="1153"/>
      <c s="1159"/>
      <c s="20">
        <f t="shared" si="51"/>
        <v>0</v>
      </c>
      <c s="1160">
        <f>IFERROR(IF($AJ99&gt;=1,VLOOKUP($C99,'R-7'!$H$9:$AD$1008,2,0),0),0)</f>
        <v>0</v>
      </c>
      <c s="1161"/>
      <c s="1162"/>
      <c s="1160">
        <f>IFERROR(IF($AJ99&gt;=1,VLOOKUP($C99,'R-7'!$H$9:$AD$1008,2,0),0),0)</f>
        <v>0</v>
      </c>
      <c s="1161"/>
      <c s="1162"/>
      <c s="20" t="str">
        <f>IFERROR(IF($AJ99&gt;=1,VLOOKUP($C99,'R-7'!$H$9:$AD$1008,6,0),""),"")</f>
        <v/>
      </c>
      <c s="1158" t="str">
        <f>IFERROR(IF($AJ99&gt;=1,VLOOKUP($C99,'R-7'!$H$9:$AD$1008,7,0),""),"")</f>
        <v/>
      </c>
      <c s="1159"/>
      <c s="1090" t="str">
        <f>IFERROR(IF($AJ99&gt;=1,VLOOKUP($C99,'R-7'!$H$9:$AD$1008,9,0),""),"")</f>
        <v/>
      </c>
      <c s="1091"/>
      <c s="1104"/>
      <c s="1103" t="str">
        <f>IFERROR(IF($AJ99&gt;=1,VLOOKUP($C99,'R-7'!$H$9:$AD$1008,14,0),""),"")</f>
        <v/>
      </c>
      <c s="1103"/>
      <c s="1103"/>
      <c s="1103"/>
      <c s="1103"/>
      <c s="1103"/>
      <c s="1103"/>
      <c s="1103"/>
      <c s="20">
        <f t="shared" si="52"/>
        <v>0</v>
      </c>
      <c s="1105">
        <f>IFERROR(IF($BE99&gt;=1,VLOOKUP($D99,'R-8'!$G$13:$AG$1012,2,0),0),0)</f>
        <v>0</v>
      </c>
      <c s="1105"/>
      <c s="1105"/>
      <c s="1090" t="str">
        <f>IFERROR(IF($BE99&gt;=1,VLOOKUP($D99,'R-8'!$G$13:$AG$1012,3,0),""),"")</f>
        <v/>
      </c>
      <c s="1091"/>
      <c s="1091"/>
      <c s="1104"/>
      <c s="1103" t="str">
        <f>IFERROR(IF($BE99&gt;=1,VLOOKUP($D99,'R-8'!$G$13:$AG$1012,5,0),""),"")</f>
        <v/>
      </c>
      <c s="1103"/>
      <c s="1103" t="str">
        <f>IFERROR(IF($BE99&gt;=1,VLOOKUP($D99,'R-8'!$G$13:$AG$1012,6,0),""),"")</f>
        <v/>
      </c>
      <c s="1103"/>
      <c s="1090" t="str">
        <f>IFERROR(IF($BE99&gt;=1,VLOOKUP($D99,'R-8'!$G$13:$AG$1012,2,0),""),"")</f>
        <v/>
      </c>
      <c s="1091"/>
      <c s="1104"/>
      <c s="1103"/>
      <c s="1103"/>
      <c s="1103"/>
      <c s="1103"/>
      <c s="1103"/>
      <c s="1103"/>
      <c s="20">
        <f t="shared" si="53"/>
        <v>0</v>
      </c>
      <c s="1105">
        <f>IFERROR(IF($BZ99&gt;=1,VLOOKUP($E99,'R-8क'!$G$10:$AA$1009,2,0),0),0)</f>
        <v>0</v>
      </c>
      <c s="1105"/>
      <c s="1105"/>
      <c s="1090" t="str">
        <f>IFERROR(IF($BZ99&gt;=1,VLOOKUP($E99,'R-8क'!$G$10:$AA$1009,3,0),""),"")</f>
        <v/>
      </c>
      <c s="1091"/>
      <c s="1104"/>
      <c s="1090" t="str">
        <f>IFERROR(IF($BZ99&gt;=1,VLOOKUP($E99,'R-8क'!$G$10:$AA$1009,0),""),"")</f>
        <v/>
      </c>
      <c s="1091"/>
      <c s="1091"/>
      <c s="1104"/>
      <c s="26" t="str">
        <f>IFERROR(IF($BZ99&gt;=1,VLOOKUP($E99,'R-8क'!$G$10:$AA$1009,6,0),""),"")</f>
        <v/>
      </c>
      <c s="27" t="str">
        <f>IFERROR(IF($BZ99&gt;=1,VLOOKUP($E99,'R-8क'!$G$10:$AA$1009,7,0),""),"")</f>
        <v/>
      </c>
      <c s="720" t="str">
        <f>IFERROR(IF($BZ99&gt;=1,VLOOKUP($E99,'R-8क'!$G$10:$AA$1009,8,0),""),"")</f>
        <v/>
      </c>
      <c s="721"/>
      <c s="1106"/>
      <c s="1107" t="str">
        <f>IFERROR(IF($BZ99&gt;=1,VLOOKUP($E99,'R-8क'!$G$10:$AA$1009,16,0),""),"")</f>
        <v/>
      </c>
      <c s="1107"/>
      <c s="1107"/>
      <c s="1092"/>
      <c s="1092"/>
      <c s="1077">
        <f t="shared" si="54"/>
        <v>0</v>
      </c>
      <c s="1078"/>
      <c s="1079"/>
      <c s="1080">
        <f>IFERROR(IF($CU99&gt;=2000,COUNTIFS('R-6'!$G$8:$G$920,"&gt;=1",'R-6'!$H$8:$H$920,$CU99),0),0)</f>
        <v>0</v>
      </c>
      <c s="1081"/>
      <c s="1082"/>
      <c s="1080">
        <f>IFERROR(IF($CU99&gt;=2000,COUNTIFS('R-7'!$H$9:$H$1008,"&gt;=1",'R-7'!$I$9:$I$1008,$CU99),0),0)</f>
        <v>0</v>
      </c>
      <c s="1081"/>
      <c s="1082"/>
      <c s="1080">
        <f>IFERROR(IF($CU99&gt;=2000,COUNTIFS('R-8'!$G$13:$G$1012,"&gt;=1",'R-8'!$H$13:$H$1012,$CU99),0),0)</f>
        <v>0</v>
      </c>
      <c s="1081"/>
      <c s="1082"/>
      <c s="1080">
        <f>IFERROR(IF($CU99&gt;=2000,COUNTIFS('R-8क'!$G$10:$G$1009,"&gt;=1",'R-8क'!$H$10:$H$1009,$CU99),0),0)</f>
        <v>0</v>
      </c>
      <c s="1081"/>
      <c s="1082"/>
      <c s="1083"/>
      <c s="1084"/>
      <c s="1085"/>
      <c s="1086">
        <f t="shared" si="55"/>
        <v>0</v>
      </c>
      <c s="1087"/>
      <c s="1088"/>
      <c s="32">
        <v>83</v>
      </c>
      <c s="32">
        <f t="shared" si="56"/>
        <v>0</v>
      </c>
      <c s="32">
        <f t="shared" si="57"/>
        <v>0</v>
      </c>
      <c s="32">
        <f t="shared" si="58"/>
        <v>0</v>
      </c>
      <c s="32">
        <f t="shared" si="59"/>
        <v>0</v>
      </c>
      <c s="15">
        <f t="shared" si="43"/>
        <v>200</v>
      </c>
      <c s="15">
        <f t="shared" si="41"/>
        <v>0</v>
      </c>
      <c s="15">
        <f t="shared" si="42"/>
        <v>0</v>
      </c>
      <c s="15">
        <f t="shared" si="44"/>
        <v>0</v>
      </c>
    </row>
    <row r="100" spans="1:128" ht="33" customHeight="1">
      <c r="A100" s="15">
        <f t="shared" si="49"/>
        <v>46</v>
      </c>
      <c s="15">
        <f>IFERROR(IF($A$5&gt;=A100,SMALL('R-6'!$F$8:$F$920,$A$6+A100),0),0)</f>
        <v>0</v>
      </c>
      <c s="15">
        <f>IFERROR(IF(B$5&gt;=$A100,SMALL('R-7'!$G$9:$G$1008,B$6+$A100),0),0)</f>
        <v>0</v>
      </c>
      <c s="15">
        <f>IFERROR(IF(C$5&gt;=$A100,SMALL('R-8'!$F$13:$F$1012,C$6+$A100),0),0)</f>
        <v>0</v>
      </c>
      <c s="15">
        <f>IFERROR(IF(D$5&gt;=$A41,SMALL('R-8क'!$F$10:$F$1009,D$6+$A100),0),0)</f>
        <v>0</v>
      </c>
      <c s="15">
        <f t="shared" si="45"/>
        <v>0</v>
      </c>
      <c s="15">
        <f t="shared" si="46"/>
        <v>0</v>
      </c>
      <c s="15">
        <f t="shared" si="47"/>
        <v>0</v>
      </c>
      <c s="15">
        <f t="shared" si="48"/>
        <v>0</v>
      </c>
      <c r="O100" s="20">
        <f t="shared" si="50"/>
        <v>0</v>
      </c>
      <c s="1149">
        <f>IFERROR(IF($O100&gt;=1,VLOOKUP($B100,'R-6'!$G$8:$AL$920,2,0),0),0)</f>
        <v>0</v>
      </c>
      <c s="1150"/>
      <c s="1151"/>
      <c s="1090" t="str">
        <f>IFERROR(IF($O100&gt;=1,VLOOKUP($B100,'R-6'!$G$8:$AL$920,4,0),""),"")</f>
        <v/>
      </c>
      <c s="1091"/>
      <c s="1104"/>
      <c s="1090" t="str">
        <f>IFERROR(IF($O100&gt;=1,VLOOKUP($B100,'R-6'!$G$8:$AL$920,6,0),""),"")</f>
        <v/>
      </c>
      <c s="1152"/>
      <c s="1152"/>
      <c s="1153" t="str">
        <f>IFERROR(IF($O100&gt;=1,VLOOKUP($B100,'R-6'!$G$8:$AL$920,8,0),""),"")</f>
        <v/>
      </c>
      <c s="1154"/>
      <c s="1155" t="str">
        <f>IFERROR(IF($O100&gt;=1,VLOOKUP($B100,'R-6'!$G$8:$AL$920,28,0),""),"")</f>
        <v/>
      </c>
      <c s="1156"/>
      <c s="1157"/>
      <c s="1158"/>
      <c s="1153"/>
      <c s="1159"/>
      <c s="1158"/>
      <c s="1153"/>
      <c s="1159"/>
      <c s="20">
        <f t="shared" si="51"/>
        <v>0</v>
      </c>
      <c s="1160">
        <f>IFERROR(IF($AJ100&gt;=1,VLOOKUP($C100,'R-7'!$H$9:$AD$1008,2,0),0),0)</f>
        <v>0</v>
      </c>
      <c s="1161"/>
      <c s="1162"/>
      <c s="1160">
        <f>IFERROR(IF($AJ100&gt;=1,VLOOKUP($C100,'R-7'!$H$9:$AD$1008,2,0),0),0)</f>
        <v>0</v>
      </c>
      <c s="1161"/>
      <c s="1162"/>
      <c s="20" t="str">
        <f>IFERROR(IF($AJ100&gt;=1,VLOOKUP($C100,'R-7'!$H$9:$AD$1008,6,0),""),"")</f>
        <v/>
      </c>
      <c s="1158" t="str">
        <f>IFERROR(IF($AJ100&gt;=1,VLOOKUP($C100,'R-7'!$H$9:$AD$1008,7,0),""),"")</f>
        <v/>
      </c>
      <c s="1159"/>
      <c s="1090" t="str">
        <f>IFERROR(IF($AJ100&gt;=1,VLOOKUP($C100,'R-7'!$H$9:$AD$1008,9,0),""),"")</f>
        <v/>
      </c>
      <c s="1091"/>
      <c s="1104"/>
      <c s="1103" t="str">
        <f>IFERROR(IF($AJ100&gt;=1,VLOOKUP($C100,'R-7'!$H$9:$AD$1008,14,0),""),"")</f>
        <v/>
      </c>
      <c s="1103"/>
      <c s="1103"/>
      <c s="1103"/>
      <c s="1103"/>
      <c s="1103"/>
      <c s="1103"/>
      <c s="1103"/>
      <c s="20">
        <f t="shared" si="52"/>
        <v>0</v>
      </c>
      <c s="1105">
        <f>IFERROR(IF($BE100&gt;=1,VLOOKUP($D100,'R-8'!$G$13:$AG$1012,2,0),0),0)</f>
        <v>0</v>
      </c>
      <c s="1105"/>
      <c s="1105"/>
      <c s="1090" t="str">
        <f>IFERROR(IF($BE100&gt;=1,VLOOKUP($D100,'R-8'!$G$13:$AG$1012,3,0),""),"")</f>
        <v/>
      </c>
      <c s="1091"/>
      <c s="1091"/>
      <c s="1104"/>
      <c s="1103" t="str">
        <f>IFERROR(IF($BE100&gt;=1,VLOOKUP($D100,'R-8'!$G$13:$AG$1012,5,0),""),"")</f>
        <v/>
      </c>
      <c s="1103"/>
      <c s="1103" t="str">
        <f>IFERROR(IF($BE100&gt;=1,VLOOKUP($D100,'R-8'!$G$13:$AG$1012,6,0),""),"")</f>
        <v/>
      </c>
      <c s="1103"/>
      <c s="1090" t="str">
        <f>IFERROR(IF($BE100&gt;=1,VLOOKUP($D100,'R-8'!$G$13:$AG$1012,2,0),""),"")</f>
        <v/>
      </c>
      <c s="1091"/>
      <c s="1104"/>
      <c s="1103"/>
      <c s="1103"/>
      <c s="1103"/>
      <c s="1103"/>
      <c s="1103"/>
      <c s="1103"/>
      <c s="20">
        <f t="shared" si="53"/>
        <v>0</v>
      </c>
      <c s="1105">
        <f>IFERROR(IF($BZ100&gt;=1,VLOOKUP($E100,'R-8क'!$G$10:$AA$1009,2,0),0),0)</f>
        <v>0</v>
      </c>
      <c s="1105"/>
      <c s="1105"/>
      <c s="1090" t="str">
        <f>IFERROR(IF($BZ100&gt;=1,VLOOKUP($E100,'R-8क'!$G$10:$AA$1009,3,0),""),"")</f>
        <v/>
      </c>
      <c s="1091"/>
      <c s="1104"/>
      <c s="1090" t="str">
        <f>IFERROR(IF($BZ100&gt;=1,VLOOKUP($E100,'R-8क'!$G$10:$AA$1009,0),""),"")</f>
        <v/>
      </c>
      <c s="1091"/>
      <c s="1091"/>
      <c s="1104"/>
      <c s="26" t="str">
        <f>IFERROR(IF($BZ100&gt;=1,VLOOKUP($E100,'R-8क'!$G$10:$AA$1009,6,0),""),"")</f>
        <v/>
      </c>
      <c s="27" t="str">
        <f>IFERROR(IF($BZ100&gt;=1,VLOOKUP($E100,'R-8क'!$G$10:$AA$1009,7,0),""),"")</f>
        <v/>
      </c>
      <c s="720" t="str">
        <f>IFERROR(IF($BZ100&gt;=1,VLOOKUP($E100,'R-8क'!$G$10:$AA$1009,8,0),""),"")</f>
        <v/>
      </c>
      <c s="721"/>
      <c s="1106"/>
      <c s="1107" t="str">
        <f>IFERROR(IF($BZ100&gt;=1,VLOOKUP($E100,'R-8क'!$G$10:$AA$1009,16,0),""),"")</f>
        <v/>
      </c>
      <c s="1107"/>
      <c s="1107"/>
      <c s="1092"/>
      <c s="1092"/>
      <c s="1077">
        <f t="shared" si="54"/>
        <v>0</v>
      </c>
      <c s="1078"/>
      <c s="1079"/>
      <c s="1080">
        <f>IFERROR(IF($CU100&gt;=2000,COUNTIFS('R-6'!$G$8:$G$920,"&gt;=1",'R-6'!$H$8:$H$920,$CU100),0),0)</f>
        <v>0</v>
      </c>
      <c s="1081"/>
      <c s="1082"/>
      <c s="1080">
        <f>IFERROR(IF($CU100&gt;=2000,COUNTIFS('R-7'!$H$9:$H$1008,"&gt;=1",'R-7'!$I$9:$I$1008,$CU100),0),0)</f>
        <v>0</v>
      </c>
      <c s="1081"/>
      <c s="1082"/>
      <c s="1080">
        <f>IFERROR(IF($CU100&gt;=2000,COUNTIFS('R-8'!$G$13:$G$1012,"&gt;=1",'R-8'!$H$13:$H$1012,$CU100),0),0)</f>
        <v>0</v>
      </c>
      <c s="1081"/>
      <c s="1082"/>
      <c s="1080">
        <f>IFERROR(IF($CU100&gt;=2000,COUNTIFS('R-8क'!$G$10:$G$1009,"&gt;=1",'R-8क'!$H$10:$H$1009,$CU100),0),0)</f>
        <v>0</v>
      </c>
      <c s="1081"/>
      <c s="1082"/>
      <c s="1083"/>
      <c s="1084"/>
      <c s="1085"/>
      <c s="1086">
        <f t="shared" si="55"/>
        <v>0</v>
      </c>
      <c s="1087"/>
      <c s="1088"/>
      <c s="32">
        <v>84</v>
      </c>
      <c s="32">
        <f t="shared" si="56"/>
        <v>0</v>
      </c>
      <c s="32">
        <f t="shared" si="57"/>
        <v>0</v>
      </c>
      <c s="32">
        <f t="shared" si="58"/>
        <v>0</v>
      </c>
      <c s="32">
        <f t="shared" si="59"/>
        <v>0</v>
      </c>
      <c s="15">
        <f t="shared" si="43"/>
        <v>200</v>
      </c>
      <c s="15">
        <f t="shared" si="41"/>
        <v>0</v>
      </c>
      <c s="15">
        <f t="shared" si="42"/>
        <v>0</v>
      </c>
      <c s="15">
        <f t="shared" si="44"/>
        <v>0</v>
      </c>
    </row>
    <row r="101" spans="1:128" ht="33" customHeight="1">
      <c r="A101" s="15">
        <f t="shared" si="49"/>
        <v>47</v>
      </c>
      <c s="15">
        <f>IFERROR(IF($A$5&gt;=A101,SMALL('R-6'!$F$8:$F$920,$A$6+A101),0),0)</f>
        <v>0</v>
      </c>
      <c s="15">
        <f>IFERROR(IF(B$5&gt;=$A101,SMALL('R-7'!$G$9:$G$1008,B$6+$A101),0),0)</f>
        <v>0</v>
      </c>
      <c s="15">
        <f>IFERROR(IF(C$5&gt;=$A101,SMALL('R-8'!$F$13:$F$1012,C$6+$A101),0),0)</f>
        <v>0</v>
      </c>
      <c s="15">
        <f>IFERROR(IF(D$5&gt;=$A42,SMALL('R-8क'!$F$10:$F$1009,D$6+$A101),0),0)</f>
        <v>0</v>
      </c>
      <c s="15">
        <f t="shared" si="45"/>
        <v>0</v>
      </c>
      <c s="15">
        <f t="shared" si="46"/>
        <v>0</v>
      </c>
      <c s="15">
        <f t="shared" si="47"/>
        <v>0</v>
      </c>
      <c s="15">
        <f t="shared" si="48"/>
        <v>0</v>
      </c>
      <c r="O101" s="20">
        <f t="shared" si="50"/>
        <v>0</v>
      </c>
      <c s="1149">
        <f>IFERROR(IF($O101&gt;=1,VLOOKUP($B101,'R-6'!$G$8:$AL$920,2,0),0),0)</f>
        <v>0</v>
      </c>
      <c s="1150"/>
      <c s="1151"/>
      <c s="1090" t="str">
        <f>IFERROR(IF($O101&gt;=1,VLOOKUP($B101,'R-6'!$G$8:$AL$920,4,0),""),"")</f>
        <v/>
      </c>
      <c s="1091"/>
      <c s="1104"/>
      <c s="1090" t="str">
        <f>IFERROR(IF($O101&gt;=1,VLOOKUP($B101,'R-6'!$G$8:$AL$920,6,0),""),"")</f>
        <v/>
      </c>
      <c s="1152"/>
      <c s="1152"/>
      <c s="1153" t="str">
        <f>IFERROR(IF($O101&gt;=1,VLOOKUP($B101,'R-6'!$G$8:$AL$920,8,0),""),"")</f>
        <v/>
      </c>
      <c s="1154"/>
      <c s="1155" t="str">
        <f>IFERROR(IF($O101&gt;=1,VLOOKUP($B101,'R-6'!$G$8:$AL$920,28,0),""),"")</f>
        <v/>
      </c>
      <c s="1156"/>
      <c s="1157"/>
      <c s="1158"/>
      <c s="1153"/>
      <c s="1159"/>
      <c s="1158"/>
      <c s="1153"/>
      <c s="1159"/>
      <c s="20">
        <f t="shared" si="51"/>
        <v>0</v>
      </c>
      <c s="1160">
        <f>IFERROR(IF($AJ101&gt;=1,VLOOKUP($C101,'R-7'!$H$9:$AD$1008,2,0),0),0)</f>
        <v>0</v>
      </c>
      <c s="1161"/>
      <c s="1162"/>
      <c s="1160">
        <f>IFERROR(IF($AJ101&gt;=1,VLOOKUP($C101,'R-7'!$H$9:$AD$1008,2,0),0),0)</f>
        <v>0</v>
      </c>
      <c s="1161"/>
      <c s="1162"/>
      <c s="20" t="str">
        <f>IFERROR(IF($AJ101&gt;=1,VLOOKUP($C101,'R-7'!$H$9:$AD$1008,6,0),""),"")</f>
        <v/>
      </c>
      <c s="1158" t="str">
        <f>IFERROR(IF($AJ101&gt;=1,VLOOKUP($C101,'R-7'!$H$9:$AD$1008,7,0),""),"")</f>
        <v/>
      </c>
      <c s="1159"/>
      <c s="1090" t="str">
        <f>IFERROR(IF($AJ101&gt;=1,VLOOKUP($C101,'R-7'!$H$9:$AD$1008,9,0),""),"")</f>
        <v/>
      </c>
      <c s="1091"/>
      <c s="1104"/>
      <c s="1103" t="str">
        <f>IFERROR(IF($AJ101&gt;=1,VLOOKUP($C101,'R-7'!$H$9:$AD$1008,14,0),""),"")</f>
        <v/>
      </c>
      <c s="1103"/>
      <c s="1103"/>
      <c s="1103"/>
      <c s="1103"/>
      <c s="1103"/>
      <c s="1103"/>
      <c s="1103"/>
      <c s="20">
        <f t="shared" si="52"/>
        <v>0</v>
      </c>
      <c s="1105">
        <f>IFERROR(IF($BE101&gt;=1,VLOOKUP($D101,'R-8'!$G$13:$AG$1012,2,0),0),0)</f>
        <v>0</v>
      </c>
      <c s="1105"/>
      <c s="1105"/>
      <c s="1090" t="str">
        <f>IFERROR(IF($BE101&gt;=1,VLOOKUP($D101,'R-8'!$G$13:$AG$1012,3,0),""),"")</f>
        <v/>
      </c>
      <c s="1091"/>
      <c s="1091"/>
      <c s="1104"/>
      <c s="1103" t="str">
        <f>IFERROR(IF($BE101&gt;=1,VLOOKUP($D101,'R-8'!$G$13:$AG$1012,5,0),""),"")</f>
        <v/>
      </c>
      <c s="1103"/>
      <c s="1103" t="str">
        <f>IFERROR(IF($BE101&gt;=1,VLOOKUP($D101,'R-8'!$G$13:$AG$1012,6,0),""),"")</f>
        <v/>
      </c>
      <c s="1103"/>
      <c s="1090" t="str">
        <f>IFERROR(IF($BE101&gt;=1,VLOOKUP($D101,'R-8'!$G$13:$AG$1012,2,0),""),"")</f>
        <v/>
      </c>
      <c s="1091"/>
      <c s="1104"/>
      <c s="1103"/>
      <c s="1103"/>
      <c s="1103"/>
      <c s="1103"/>
      <c s="1103"/>
      <c s="1103"/>
      <c s="20">
        <f t="shared" si="53"/>
        <v>0</v>
      </c>
      <c s="1105">
        <f>IFERROR(IF($BZ101&gt;=1,VLOOKUP($E101,'R-8क'!$G$10:$AA$1009,2,0),0),0)</f>
        <v>0</v>
      </c>
      <c s="1105"/>
      <c s="1105"/>
      <c s="1090" t="str">
        <f>IFERROR(IF($BZ101&gt;=1,VLOOKUP($E101,'R-8क'!$G$10:$AA$1009,3,0),""),"")</f>
        <v/>
      </c>
      <c s="1091"/>
      <c s="1104"/>
      <c s="1090" t="str">
        <f>IFERROR(IF($BZ101&gt;=1,VLOOKUP($E101,'R-8क'!$G$10:$AA$1009,0),""),"")</f>
        <v/>
      </c>
      <c s="1091"/>
      <c s="1091"/>
      <c s="1104"/>
      <c s="26" t="str">
        <f>IFERROR(IF($BZ101&gt;=1,VLOOKUP($E101,'R-8क'!$G$10:$AA$1009,6,0),""),"")</f>
        <v/>
      </c>
      <c s="27" t="str">
        <f>IFERROR(IF($BZ101&gt;=1,VLOOKUP($E101,'R-8क'!$G$10:$AA$1009,7,0),""),"")</f>
        <v/>
      </c>
      <c s="720" t="str">
        <f>IFERROR(IF($BZ101&gt;=1,VLOOKUP($E101,'R-8क'!$G$10:$AA$1009,8,0),""),"")</f>
        <v/>
      </c>
      <c s="721"/>
      <c s="1106"/>
      <c s="1107" t="str">
        <f>IFERROR(IF($BZ101&gt;=1,VLOOKUP($E101,'R-8क'!$G$10:$AA$1009,16,0),""),"")</f>
        <v/>
      </c>
      <c s="1107"/>
      <c s="1107"/>
      <c s="1092"/>
      <c s="1092"/>
      <c s="1077">
        <f t="shared" si="54"/>
        <v>0</v>
      </c>
      <c s="1078"/>
      <c s="1079"/>
      <c s="1080">
        <f>IFERROR(IF($CU101&gt;=2000,COUNTIFS('R-6'!$G$8:$G$920,"&gt;=1",'R-6'!$H$8:$H$920,$CU101),0),0)</f>
        <v>0</v>
      </c>
      <c s="1081"/>
      <c s="1082"/>
      <c s="1080">
        <f>IFERROR(IF($CU101&gt;=2000,COUNTIFS('R-7'!$H$9:$H$1008,"&gt;=1",'R-7'!$I$9:$I$1008,$CU101),0),0)</f>
        <v>0</v>
      </c>
      <c s="1081"/>
      <c s="1082"/>
      <c s="1080">
        <f>IFERROR(IF($CU101&gt;=2000,COUNTIFS('R-8'!$G$13:$G$1012,"&gt;=1",'R-8'!$H$13:$H$1012,$CU101),0),0)</f>
        <v>0</v>
      </c>
      <c s="1081"/>
      <c s="1082"/>
      <c s="1080">
        <f>IFERROR(IF($CU101&gt;=2000,COUNTIFS('R-8क'!$G$10:$G$1009,"&gt;=1",'R-8क'!$H$10:$H$1009,$CU101),0),0)</f>
        <v>0</v>
      </c>
      <c s="1081"/>
      <c s="1082"/>
      <c s="1083"/>
      <c s="1084"/>
      <c s="1085"/>
      <c s="1086">
        <f t="shared" si="55"/>
        <v>0</v>
      </c>
      <c s="1087"/>
      <c s="1088"/>
      <c s="32">
        <v>85</v>
      </c>
      <c s="32">
        <f t="shared" si="56"/>
        <v>0</v>
      </c>
      <c s="32">
        <f t="shared" si="57"/>
        <v>0</v>
      </c>
      <c s="32">
        <f t="shared" si="58"/>
        <v>0</v>
      </c>
      <c s="32">
        <f t="shared" si="59"/>
        <v>0</v>
      </c>
      <c s="15">
        <f t="shared" si="43"/>
        <v>200</v>
      </c>
      <c s="15">
        <f t="shared" si="41"/>
        <v>0</v>
      </c>
      <c s="15">
        <f t="shared" si="42"/>
        <v>0</v>
      </c>
      <c s="15">
        <f t="shared" si="44"/>
        <v>0</v>
      </c>
    </row>
    <row r="102" spans="1:128" ht="33" customHeight="1">
      <c r="A102" s="15">
        <f t="shared" si="49"/>
        <v>48</v>
      </c>
      <c s="15">
        <f>IFERROR(IF($A$5&gt;=A102,SMALL('R-6'!$F$8:$F$920,$A$6+A102),0),0)</f>
        <v>0</v>
      </c>
      <c s="15">
        <f>IFERROR(IF(B$5&gt;=$A102,SMALL('R-7'!$G$9:$G$1008,B$6+$A102),0),0)</f>
        <v>0</v>
      </c>
      <c s="15">
        <f>IFERROR(IF(C$5&gt;=$A102,SMALL('R-8'!$F$13:$F$1012,C$6+$A102),0),0)</f>
        <v>0</v>
      </c>
      <c s="15">
        <f>IFERROR(IF(D$5&gt;=$A43,SMALL('R-8क'!$F$10:$F$1009,D$6+$A102),0),0)</f>
        <v>0</v>
      </c>
      <c s="15">
        <f t="shared" si="45"/>
        <v>0</v>
      </c>
      <c s="15">
        <f t="shared" si="46"/>
        <v>0</v>
      </c>
      <c s="15">
        <f t="shared" si="47"/>
        <v>0</v>
      </c>
      <c s="15">
        <f t="shared" si="48"/>
        <v>0</v>
      </c>
      <c r="O102" s="20">
        <f t="shared" si="50"/>
        <v>0</v>
      </c>
      <c s="1149">
        <f>IFERROR(IF($O102&gt;=1,VLOOKUP($B102,'R-6'!$G$8:$AL$920,2,0),0),0)</f>
        <v>0</v>
      </c>
      <c s="1150"/>
      <c s="1151"/>
      <c s="1090" t="str">
        <f>IFERROR(IF($O102&gt;=1,VLOOKUP($B102,'R-6'!$G$8:$AL$920,4,0),""),"")</f>
        <v/>
      </c>
      <c s="1091"/>
      <c s="1104"/>
      <c s="1090" t="str">
        <f>IFERROR(IF($O102&gt;=1,VLOOKUP($B102,'R-6'!$G$8:$AL$920,6,0),""),"")</f>
        <v/>
      </c>
      <c s="1152"/>
      <c s="1152"/>
      <c s="1153" t="str">
        <f>IFERROR(IF($O102&gt;=1,VLOOKUP($B102,'R-6'!$G$8:$AL$920,8,0),""),"")</f>
        <v/>
      </c>
      <c s="1154"/>
      <c s="1155" t="str">
        <f>IFERROR(IF($O102&gt;=1,VLOOKUP($B102,'R-6'!$G$8:$AL$920,28,0),""),"")</f>
        <v/>
      </c>
      <c s="1156"/>
      <c s="1157"/>
      <c s="1158"/>
      <c s="1153"/>
      <c s="1159"/>
      <c s="1158"/>
      <c s="1153"/>
      <c s="1159"/>
      <c s="20">
        <f t="shared" si="51"/>
        <v>0</v>
      </c>
      <c s="1160">
        <f>IFERROR(IF($AJ102&gt;=1,VLOOKUP($C102,'R-7'!$H$9:$AD$1008,2,0),0),0)</f>
        <v>0</v>
      </c>
      <c s="1161"/>
      <c s="1162"/>
      <c s="1160">
        <f>IFERROR(IF($AJ102&gt;=1,VLOOKUP($C102,'R-7'!$H$9:$AD$1008,2,0),0),0)</f>
        <v>0</v>
      </c>
      <c s="1161"/>
      <c s="1162"/>
      <c s="20" t="str">
        <f>IFERROR(IF($AJ102&gt;=1,VLOOKUP($C102,'R-7'!$H$9:$AD$1008,6,0),""),"")</f>
        <v/>
      </c>
      <c s="1158" t="str">
        <f>IFERROR(IF($AJ102&gt;=1,VLOOKUP($C102,'R-7'!$H$9:$AD$1008,7,0),""),"")</f>
        <v/>
      </c>
      <c s="1159"/>
      <c s="1090" t="str">
        <f>IFERROR(IF($AJ102&gt;=1,VLOOKUP($C102,'R-7'!$H$9:$AD$1008,9,0),""),"")</f>
        <v/>
      </c>
      <c s="1091"/>
      <c s="1104"/>
      <c s="1103" t="str">
        <f>IFERROR(IF($AJ102&gt;=1,VLOOKUP($C102,'R-7'!$H$9:$AD$1008,14,0),""),"")</f>
        <v/>
      </c>
      <c s="1103"/>
      <c s="1103"/>
      <c s="1103"/>
      <c s="1103"/>
      <c s="1103"/>
      <c s="1103"/>
      <c s="1103"/>
      <c s="20">
        <f t="shared" si="52"/>
        <v>0</v>
      </c>
      <c s="1105">
        <f>IFERROR(IF($BE102&gt;=1,VLOOKUP($D102,'R-8'!$G$13:$AG$1012,2,0),0),0)</f>
        <v>0</v>
      </c>
      <c s="1105"/>
      <c s="1105"/>
      <c s="1090" t="str">
        <f>IFERROR(IF($BE102&gt;=1,VLOOKUP($D102,'R-8'!$G$13:$AG$1012,3,0),""),"")</f>
        <v/>
      </c>
      <c s="1091"/>
      <c s="1091"/>
      <c s="1104"/>
      <c s="1103" t="str">
        <f>IFERROR(IF($BE102&gt;=1,VLOOKUP($D102,'R-8'!$G$13:$AG$1012,5,0),""),"")</f>
        <v/>
      </c>
      <c s="1103"/>
      <c s="1103" t="str">
        <f>IFERROR(IF($BE102&gt;=1,VLOOKUP($D102,'R-8'!$G$13:$AG$1012,6,0),""),"")</f>
        <v/>
      </c>
      <c s="1103"/>
      <c s="1090" t="str">
        <f>IFERROR(IF($BE102&gt;=1,VLOOKUP($D102,'R-8'!$G$13:$AG$1012,2,0),""),"")</f>
        <v/>
      </c>
      <c s="1091"/>
      <c s="1104"/>
      <c s="1103"/>
      <c s="1103"/>
      <c s="1103"/>
      <c s="1103"/>
      <c s="1103"/>
      <c s="1103"/>
      <c s="20">
        <f t="shared" si="53"/>
        <v>0</v>
      </c>
      <c s="1105">
        <f>IFERROR(IF($BZ102&gt;=1,VLOOKUP($E102,'R-8क'!$G$10:$AA$1009,2,0),0),0)</f>
        <v>0</v>
      </c>
      <c s="1105"/>
      <c s="1105"/>
      <c s="1090" t="str">
        <f>IFERROR(IF($BZ102&gt;=1,VLOOKUP($E102,'R-8क'!$G$10:$AA$1009,3,0),""),"")</f>
        <v/>
      </c>
      <c s="1091"/>
      <c s="1104"/>
      <c s="1090" t="str">
        <f>IFERROR(IF($BZ102&gt;=1,VLOOKUP($E102,'R-8क'!$G$10:$AA$1009,0),""),"")</f>
        <v/>
      </c>
      <c s="1091"/>
      <c s="1091"/>
      <c s="1104"/>
      <c s="26" t="str">
        <f>IFERROR(IF($BZ102&gt;=1,VLOOKUP($E102,'R-8क'!$G$10:$AA$1009,6,0),""),"")</f>
        <v/>
      </c>
      <c s="27" t="str">
        <f>IFERROR(IF($BZ102&gt;=1,VLOOKUP($E102,'R-8क'!$G$10:$AA$1009,7,0),""),"")</f>
        <v/>
      </c>
      <c s="720" t="str">
        <f>IFERROR(IF($BZ102&gt;=1,VLOOKUP($E102,'R-8क'!$G$10:$AA$1009,8,0),""),"")</f>
        <v/>
      </c>
      <c s="721"/>
      <c s="1106"/>
      <c s="1107" t="str">
        <f>IFERROR(IF($BZ102&gt;=1,VLOOKUP($E102,'R-8क'!$G$10:$AA$1009,16,0),""),"")</f>
        <v/>
      </c>
      <c s="1107"/>
      <c s="1107"/>
      <c s="1092"/>
      <c s="1092"/>
      <c s="1077">
        <f t="shared" si="54"/>
        <v>0</v>
      </c>
      <c s="1078"/>
      <c s="1079"/>
      <c s="1080">
        <f>IFERROR(IF($CU102&gt;=2000,COUNTIFS('R-6'!$G$8:$G$920,"&gt;=1",'R-6'!$H$8:$H$920,$CU102),0),0)</f>
        <v>0</v>
      </c>
      <c s="1081"/>
      <c s="1082"/>
      <c s="1080">
        <f>IFERROR(IF($CU102&gt;=2000,COUNTIFS('R-7'!$H$9:$H$1008,"&gt;=1",'R-7'!$I$9:$I$1008,$CU102),0),0)</f>
        <v>0</v>
      </c>
      <c s="1081"/>
      <c s="1082"/>
      <c s="1080">
        <f>IFERROR(IF($CU102&gt;=2000,COUNTIFS('R-8'!$G$13:$G$1012,"&gt;=1",'R-8'!$H$13:$H$1012,$CU102),0),0)</f>
        <v>0</v>
      </c>
      <c s="1081"/>
      <c s="1082"/>
      <c s="1080">
        <f>IFERROR(IF($CU102&gt;=2000,COUNTIFS('R-8क'!$G$10:$G$1009,"&gt;=1",'R-8क'!$H$10:$H$1009,$CU102),0),0)</f>
        <v>0</v>
      </c>
      <c s="1081"/>
      <c s="1082"/>
      <c s="1083"/>
      <c s="1084"/>
      <c s="1085"/>
      <c s="1086">
        <f t="shared" si="55"/>
        <v>0</v>
      </c>
      <c s="1087"/>
      <c s="1088"/>
      <c s="32">
        <v>86</v>
      </c>
      <c s="32">
        <f t="shared" si="56"/>
        <v>0</v>
      </c>
      <c s="32">
        <f t="shared" si="57"/>
        <v>0</v>
      </c>
      <c s="32">
        <f t="shared" si="58"/>
        <v>0</v>
      </c>
      <c s="32">
        <f t="shared" si="59"/>
        <v>0</v>
      </c>
      <c s="15">
        <f t="shared" si="43"/>
        <v>200</v>
      </c>
      <c s="15">
        <f t="shared" si="41"/>
        <v>0</v>
      </c>
      <c s="15">
        <f t="shared" si="42"/>
        <v>0</v>
      </c>
      <c s="15">
        <f t="shared" si="44"/>
        <v>0</v>
      </c>
    </row>
    <row r="103" spans="1:128" ht="33" customHeight="1">
      <c r="A103" s="15">
        <f t="shared" si="49"/>
        <v>49</v>
      </c>
      <c s="15">
        <f>IFERROR(IF($A$5&gt;=A103,SMALL('R-6'!$F$8:$F$920,$A$6+A103),0),0)</f>
        <v>0</v>
      </c>
      <c s="15">
        <f>IFERROR(IF(B$5&gt;=$A103,SMALL('R-7'!$G$9:$G$1008,B$6+$A103),0),0)</f>
        <v>0</v>
      </c>
      <c s="15">
        <f>IFERROR(IF(C$5&gt;=$A103,SMALL('R-8'!$F$13:$F$1012,C$6+$A103),0),0)</f>
        <v>0</v>
      </c>
      <c s="15">
        <f>IFERROR(IF(D$5&gt;=$A44,SMALL('R-8क'!$F$10:$F$1009,D$6+$A103),0),0)</f>
        <v>0</v>
      </c>
      <c s="15">
        <f t="shared" si="45"/>
        <v>0</v>
      </c>
      <c s="15">
        <f t="shared" si="46"/>
        <v>0</v>
      </c>
      <c s="15">
        <f t="shared" si="47"/>
        <v>0</v>
      </c>
      <c s="15">
        <f t="shared" si="48"/>
        <v>0</v>
      </c>
      <c r="O103" s="20">
        <f t="shared" si="50"/>
        <v>0</v>
      </c>
      <c s="1149">
        <f>IFERROR(IF($O103&gt;=1,VLOOKUP($B103,'R-6'!$G$8:$AL$920,2,0),0),0)</f>
        <v>0</v>
      </c>
      <c s="1150"/>
      <c s="1151"/>
      <c s="1090" t="str">
        <f>IFERROR(IF($O103&gt;=1,VLOOKUP($B103,'R-6'!$G$8:$AL$920,4,0),""),"")</f>
        <v/>
      </c>
      <c s="1091"/>
      <c s="1104"/>
      <c s="1090" t="str">
        <f>IFERROR(IF($O103&gt;=1,VLOOKUP($B103,'R-6'!$G$8:$AL$920,6,0),""),"")</f>
        <v/>
      </c>
      <c s="1152"/>
      <c s="1152"/>
      <c s="1153" t="str">
        <f>IFERROR(IF($O103&gt;=1,VLOOKUP($B103,'R-6'!$G$8:$AL$920,8,0),""),"")</f>
        <v/>
      </c>
      <c s="1154"/>
      <c s="1155" t="str">
        <f>IFERROR(IF($O103&gt;=1,VLOOKUP($B103,'R-6'!$G$8:$AL$920,28,0),""),"")</f>
        <v/>
      </c>
      <c s="1156"/>
      <c s="1157"/>
      <c s="1158"/>
      <c s="1153"/>
      <c s="1159"/>
      <c s="1158"/>
      <c s="1153"/>
      <c s="1159"/>
      <c s="20">
        <f t="shared" si="51"/>
        <v>0</v>
      </c>
      <c s="1160">
        <f>IFERROR(IF($AJ103&gt;=1,VLOOKUP($C103,'R-7'!$H$9:$AD$1008,2,0),0),0)</f>
        <v>0</v>
      </c>
      <c s="1161"/>
      <c s="1162"/>
      <c s="1160">
        <f>IFERROR(IF($AJ103&gt;=1,VLOOKUP($C103,'R-7'!$H$9:$AD$1008,2,0),0),0)</f>
        <v>0</v>
      </c>
      <c s="1161"/>
      <c s="1162"/>
      <c s="20" t="str">
        <f>IFERROR(IF($AJ103&gt;=1,VLOOKUP($C103,'R-7'!$H$9:$AD$1008,6,0),""),"")</f>
        <v/>
      </c>
      <c s="1158" t="str">
        <f>IFERROR(IF($AJ103&gt;=1,VLOOKUP($C103,'R-7'!$H$9:$AD$1008,7,0),""),"")</f>
        <v/>
      </c>
      <c s="1159"/>
      <c s="1090" t="str">
        <f>IFERROR(IF($AJ103&gt;=1,VLOOKUP($C103,'R-7'!$H$9:$AD$1008,9,0),""),"")</f>
        <v/>
      </c>
      <c s="1091"/>
      <c s="1104"/>
      <c s="1103" t="str">
        <f>IFERROR(IF($AJ103&gt;=1,VLOOKUP($C103,'R-7'!$H$9:$AD$1008,14,0),""),"")</f>
        <v/>
      </c>
      <c s="1103"/>
      <c s="1103"/>
      <c s="1103"/>
      <c s="1103"/>
      <c s="1103"/>
      <c s="1103"/>
      <c s="1103"/>
      <c s="20">
        <f t="shared" si="52"/>
        <v>0</v>
      </c>
      <c s="1105">
        <f>IFERROR(IF($BE103&gt;=1,VLOOKUP($D103,'R-8'!$G$13:$AG$1012,2,0),0),0)</f>
        <v>0</v>
      </c>
      <c s="1105"/>
      <c s="1105"/>
      <c s="1090" t="str">
        <f>IFERROR(IF($BE103&gt;=1,VLOOKUP($D103,'R-8'!$G$13:$AG$1012,3,0),""),"")</f>
        <v/>
      </c>
      <c s="1091"/>
      <c s="1091"/>
      <c s="1104"/>
      <c s="1103" t="str">
        <f>IFERROR(IF($BE103&gt;=1,VLOOKUP($D103,'R-8'!$G$13:$AG$1012,5,0),""),"")</f>
        <v/>
      </c>
      <c s="1103"/>
      <c s="1103" t="str">
        <f>IFERROR(IF($BE103&gt;=1,VLOOKUP($D103,'R-8'!$G$13:$AG$1012,6,0),""),"")</f>
        <v/>
      </c>
      <c s="1103"/>
      <c s="1090" t="str">
        <f>IFERROR(IF($BE103&gt;=1,VLOOKUP($D103,'R-8'!$G$13:$AG$1012,2,0),""),"")</f>
        <v/>
      </c>
      <c s="1091"/>
      <c s="1104"/>
      <c s="1103"/>
      <c s="1103"/>
      <c s="1103"/>
      <c s="1103"/>
      <c s="1103"/>
      <c s="1103"/>
      <c s="20">
        <f t="shared" si="53"/>
        <v>0</v>
      </c>
      <c s="1105">
        <f>IFERROR(IF($BZ103&gt;=1,VLOOKUP($E103,'R-8क'!$G$10:$AA$1009,2,0),0),0)</f>
        <v>0</v>
      </c>
      <c s="1105"/>
      <c s="1105"/>
      <c s="1090" t="str">
        <f>IFERROR(IF($BZ103&gt;=1,VLOOKUP($E103,'R-8क'!$G$10:$AA$1009,3,0),""),"")</f>
        <v/>
      </c>
      <c s="1091"/>
      <c s="1104"/>
      <c s="1090" t="str">
        <f>IFERROR(IF($BZ103&gt;=1,VLOOKUP($E103,'R-8क'!$G$10:$AA$1009,0),""),"")</f>
        <v/>
      </c>
      <c s="1091"/>
      <c s="1091"/>
      <c s="1104"/>
      <c s="26" t="str">
        <f>IFERROR(IF($BZ103&gt;=1,VLOOKUP($E103,'R-8क'!$G$10:$AA$1009,6,0),""),"")</f>
        <v/>
      </c>
      <c s="27" t="str">
        <f>IFERROR(IF($BZ103&gt;=1,VLOOKUP($E103,'R-8क'!$G$10:$AA$1009,7,0),""),"")</f>
        <v/>
      </c>
      <c s="720" t="str">
        <f>IFERROR(IF($BZ103&gt;=1,VLOOKUP($E103,'R-8क'!$G$10:$AA$1009,8,0),""),"")</f>
        <v/>
      </c>
      <c s="721"/>
      <c s="1106"/>
      <c s="1107" t="str">
        <f>IFERROR(IF($BZ103&gt;=1,VLOOKUP($E103,'R-8क'!$G$10:$AA$1009,16,0),""),"")</f>
        <v/>
      </c>
      <c s="1107"/>
      <c s="1107"/>
      <c s="1092"/>
      <c s="1092"/>
      <c s="1077">
        <f t="shared" si="54"/>
        <v>0</v>
      </c>
      <c s="1078"/>
      <c s="1079"/>
      <c s="1080">
        <f>IFERROR(IF($CU103&gt;=2000,COUNTIFS('R-6'!$G$8:$G$920,"&gt;=1",'R-6'!$H$8:$H$920,$CU103),0),0)</f>
        <v>0</v>
      </c>
      <c s="1081"/>
      <c s="1082"/>
      <c s="1080">
        <f>IFERROR(IF($CU103&gt;=2000,COUNTIFS('R-7'!$H$9:$H$1008,"&gt;=1",'R-7'!$I$9:$I$1008,$CU103),0),0)</f>
        <v>0</v>
      </c>
      <c s="1081"/>
      <c s="1082"/>
      <c s="1080">
        <f>IFERROR(IF($CU103&gt;=2000,COUNTIFS('R-8'!$G$13:$G$1012,"&gt;=1",'R-8'!$H$13:$H$1012,$CU103),0),0)</f>
        <v>0</v>
      </c>
      <c s="1081"/>
      <c s="1082"/>
      <c s="1080">
        <f>IFERROR(IF($CU103&gt;=2000,COUNTIFS('R-8क'!$G$10:$G$1009,"&gt;=1",'R-8क'!$H$10:$H$1009,$CU103),0),0)</f>
        <v>0</v>
      </c>
      <c s="1081"/>
      <c s="1082"/>
      <c s="1083"/>
      <c s="1084"/>
      <c s="1085"/>
      <c s="1086">
        <f t="shared" si="55"/>
        <v>0</v>
      </c>
      <c s="1087"/>
      <c s="1088"/>
      <c s="32">
        <v>87</v>
      </c>
      <c s="32">
        <f t="shared" si="56"/>
        <v>0</v>
      </c>
      <c s="32">
        <f t="shared" si="57"/>
        <v>0</v>
      </c>
      <c s="32">
        <f t="shared" si="58"/>
        <v>0</v>
      </c>
      <c s="32">
        <f t="shared" si="59"/>
        <v>0</v>
      </c>
      <c s="15">
        <f t="shared" si="43"/>
        <v>200</v>
      </c>
      <c s="15">
        <f t="shared" si="41"/>
        <v>0</v>
      </c>
      <c s="15">
        <f t="shared" si="42"/>
        <v>0</v>
      </c>
      <c s="15">
        <f t="shared" si="44"/>
        <v>0</v>
      </c>
    </row>
    <row r="104" spans="1:128" ht="33" customHeight="1">
      <c r="A104" s="15">
        <f t="shared" si="49"/>
        <v>50</v>
      </c>
      <c s="15">
        <f>IFERROR(IF($A$5&gt;=A104,SMALL('R-6'!$F$8:$F$920,$A$6+A104),0),0)</f>
        <v>0</v>
      </c>
      <c s="15">
        <f>IFERROR(IF(B$5&gt;=$A104,SMALL('R-7'!$G$9:$G$1008,B$6+$A104),0),0)</f>
        <v>0</v>
      </c>
      <c s="15">
        <f>IFERROR(IF(C$5&gt;=$A104,SMALL('R-8'!$F$13:$F$1012,C$6+$A104),0),0)</f>
        <v>0</v>
      </c>
      <c s="15">
        <f>IFERROR(IF(D$5&gt;=$A45,SMALL('R-8क'!$F$10:$F$1009,D$6+$A104),0),0)</f>
        <v>0</v>
      </c>
      <c s="15">
        <f t="shared" si="45"/>
        <v>0</v>
      </c>
      <c s="15">
        <f t="shared" si="46"/>
        <v>0</v>
      </c>
      <c s="15">
        <f t="shared" si="47"/>
        <v>0</v>
      </c>
      <c s="15">
        <f t="shared" si="48"/>
        <v>0</v>
      </c>
      <c r="O104" s="20">
        <f t="shared" si="50"/>
        <v>0</v>
      </c>
      <c s="1149">
        <f>IFERROR(IF($O104&gt;=1,VLOOKUP($B104,'R-6'!$G$8:$AL$920,2,0),0),0)</f>
        <v>0</v>
      </c>
      <c s="1150"/>
      <c s="1151"/>
      <c s="1090" t="str">
        <f>IFERROR(IF($O104&gt;=1,VLOOKUP($B104,'R-6'!$G$8:$AL$920,4,0),""),"")</f>
        <v/>
      </c>
      <c s="1091"/>
      <c s="1104"/>
      <c s="1090" t="str">
        <f>IFERROR(IF($O104&gt;=1,VLOOKUP($B104,'R-6'!$G$8:$AL$920,6,0),""),"")</f>
        <v/>
      </c>
      <c s="1152"/>
      <c s="1152"/>
      <c s="1153" t="str">
        <f>IFERROR(IF($O104&gt;=1,VLOOKUP($B104,'R-6'!$G$8:$AL$920,8,0),""),"")</f>
        <v/>
      </c>
      <c s="1154"/>
      <c s="1155" t="str">
        <f>IFERROR(IF($O104&gt;=1,VLOOKUP($B104,'R-6'!$G$8:$AL$920,28,0),""),"")</f>
        <v/>
      </c>
      <c s="1156"/>
      <c s="1157"/>
      <c s="1158"/>
      <c s="1153"/>
      <c s="1159"/>
      <c s="1158"/>
      <c s="1153"/>
      <c s="1159"/>
      <c s="20">
        <f t="shared" si="51"/>
        <v>0</v>
      </c>
      <c s="1160">
        <f>IFERROR(IF($AJ104&gt;=1,VLOOKUP($C104,'R-7'!$H$9:$AD$1008,2,0),0),0)</f>
        <v>0</v>
      </c>
      <c s="1161"/>
      <c s="1162"/>
      <c s="1160">
        <f>IFERROR(IF($AJ104&gt;=1,VLOOKUP($C104,'R-7'!$H$9:$AD$1008,2,0),0),0)</f>
        <v>0</v>
      </c>
      <c s="1161"/>
      <c s="1162"/>
      <c s="20" t="str">
        <f>IFERROR(IF($AJ104&gt;=1,VLOOKUP($C104,'R-7'!$H$9:$AD$1008,6,0),""),"")</f>
        <v/>
      </c>
      <c s="1158" t="str">
        <f>IFERROR(IF($AJ104&gt;=1,VLOOKUP($C104,'R-7'!$H$9:$AD$1008,7,0),""),"")</f>
        <v/>
      </c>
      <c s="1159"/>
      <c s="1090" t="str">
        <f>IFERROR(IF($AJ104&gt;=1,VLOOKUP($C104,'R-7'!$H$9:$AD$1008,9,0),""),"")</f>
        <v/>
      </c>
      <c s="1091"/>
      <c s="1104"/>
      <c s="1103" t="str">
        <f>IFERROR(IF($AJ104&gt;=1,VLOOKUP($C104,'R-7'!$H$9:$AD$1008,14,0),""),"")</f>
        <v/>
      </c>
      <c s="1103"/>
      <c s="1103"/>
      <c s="1103"/>
      <c s="1103"/>
      <c s="1103"/>
      <c s="1103"/>
      <c s="1103"/>
      <c s="20">
        <f t="shared" si="52"/>
        <v>0</v>
      </c>
      <c s="1105">
        <f>IFERROR(IF($BE104&gt;=1,VLOOKUP($D104,'R-8'!$G$13:$AG$1012,2,0),0),0)</f>
        <v>0</v>
      </c>
      <c s="1105"/>
      <c s="1105"/>
      <c s="1090" t="str">
        <f>IFERROR(IF($BE104&gt;=1,VLOOKUP($D104,'R-8'!$G$13:$AG$1012,3,0),""),"")</f>
        <v/>
      </c>
      <c s="1091"/>
      <c s="1091"/>
      <c s="1104"/>
      <c s="1103" t="str">
        <f>IFERROR(IF($BE104&gt;=1,VLOOKUP($D104,'R-8'!$G$13:$AG$1012,5,0),""),"")</f>
        <v/>
      </c>
      <c s="1103"/>
      <c s="1103" t="str">
        <f>IFERROR(IF($BE104&gt;=1,VLOOKUP($D104,'R-8'!$G$13:$AG$1012,6,0),""),"")</f>
        <v/>
      </c>
      <c s="1103"/>
      <c s="1090" t="str">
        <f>IFERROR(IF($BE104&gt;=1,VLOOKUP($D104,'R-8'!$G$13:$AG$1012,2,0),""),"")</f>
        <v/>
      </c>
      <c s="1091"/>
      <c s="1104"/>
      <c s="1103"/>
      <c s="1103"/>
      <c s="1103"/>
      <c s="1103"/>
      <c s="1103"/>
      <c s="1103"/>
      <c s="20">
        <f t="shared" si="53"/>
        <v>0</v>
      </c>
      <c s="1105">
        <f>IFERROR(IF($BZ104&gt;=1,VLOOKUP($E104,'R-8क'!$G$10:$AA$1009,2,0),0),0)</f>
        <v>0</v>
      </c>
      <c s="1105"/>
      <c s="1105"/>
      <c s="1090" t="str">
        <f>IFERROR(IF($BZ104&gt;=1,VLOOKUP($E104,'R-8क'!$G$10:$AA$1009,3,0),""),"")</f>
        <v/>
      </c>
      <c s="1091"/>
      <c s="1104"/>
      <c s="1090" t="str">
        <f>IFERROR(IF($BZ104&gt;=1,VLOOKUP($E104,'R-8क'!$G$10:$AA$1009,0),""),"")</f>
        <v/>
      </c>
      <c s="1091"/>
      <c s="1091"/>
      <c s="1104"/>
      <c s="26" t="str">
        <f>IFERROR(IF($BZ104&gt;=1,VLOOKUP($E104,'R-8क'!$G$10:$AA$1009,6,0),""),"")</f>
        <v/>
      </c>
      <c s="27" t="str">
        <f>IFERROR(IF($BZ104&gt;=1,VLOOKUP($E104,'R-8क'!$G$10:$AA$1009,7,0),""),"")</f>
        <v/>
      </c>
      <c s="720" t="str">
        <f>IFERROR(IF($BZ104&gt;=1,VLOOKUP($E104,'R-8क'!$G$10:$AA$1009,8,0),""),"")</f>
        <v/>
      </c>
      <c s="721"/>
      <c s="1106"/>
      <c s="1107" t="str">
        <f>IFERROR(IF($BZ104&gt;=1,VLOOKUP($E104,'R-8क'!$G$10:$AA$1009,16,0),""),"")</f>
        <v/>
      </c>
      <c s="1107"/>
      <c s="1107"/>
      <c s="1092"/>
      <c s="1092"/>
      <c s="1077">
        <f t="shared" si="54"/>
        <v>0</v>
      </c>
      <c s="1078"/>
      <c s="1079"/>
      <c s="1080">
        <f>IFERROR(IF($CU104&gt;=2000,COUNTIFS('R-6'!$G$8:$G$920,"&gt;=1",'R-6'!$H$8:$H$920,$CU104),0),0)</f>
        <v>0</v>
      </c>
      <c s="1081"/>
      <c s="1082"/>
      <c s="1080">
        <f>IFERROR(IF($CU104&gt;=2000,COUNTIFS('R-7'!$H$9:$H$1008,"&gt;=1",'R-7'!$I$9:$I$1008,$CU104),0),0)</f>
        <v>0</v>
      </c>
      <c s="1081"/>
      <c s="1082"/>
      <c s="1080">
        <f>IFERROR(IF($CU104&gt;=2000,COUNTIFS('R-8'!$G$13:$G$1012,"&gt;=1",'R-8'!$H$13:$H$1012,$CU104),0),0)</f>
        <v>0</v>
      </c>
      <c s="1081"/>
      <c s="1082"/>
      <c s="1080">
        <f>IFERROR(IF($CU104&gt;=2000,COUNTIFS('R-8क'!$G$10:$G$1009,"&gt;=1",'R-8क'!$H$10:$H$1009,$CU104),0),0)</f>
        <v>0</v>
      </c>
      <c s="1081"/>
      <c s="1082"/>
      <c s="1083"/>
      <c s="1084"/>
      <c s="1085"/>
      <c s="1086">
        <f t="shared" si="55"/>
        <v>0</v>
      </c>
      <c s="1087"/>
      <c s="1088"/>
      <c s="32">
        <v>88</v>
      </c>
      <c s="32">
        <f t="shared" si="56"/>
        <v>0</v>
      </c>
      <c s="32">
        <f t="shared" si="57"/>
        <v>0</v>
      </c>
      <c s="32">
        <f t="shared" si="58"/>
        <v>0</v>
      </c>
      <c s="32">
        <f t="shared" si="59"/>
        <v>0</v>
      </c>
      <c s="15">
        <f t="shared" si="43"/>
        <v>200</v>
      </c>
      <c s="15">
        <f t="shared" si="41"/>
        <v>0</v>
      </c>
      <c s="15">
        <f t="shared" si="42"/>
        <v>0</v>
      </c>
      <c s="15">
        <f t="shared" si="44"/>
        <v>0</v>
      </c>
    </row>
    <row r="105" spans="1:128" ht="33" customHeight="1">
      <c r="A105" s="15">
        <f t="shared" si="49"/>
        <v>51</v>
      </c>
      <c s="15">
        <f>IFERROR(IF($A$5&gt;=A105,SMALL('R-6'!$F$8:$F$920,$A$6+A105),0),0)</f>
        <v>0</v>
      </c>
      <c s="15">
        <f>IFERROR(IF(B$5&gt;=$A105,SMALL('R-7'!$G$9:$G$1008,B$6+$A105),0),0)</f>
        <v>0</v>
      </c>
      <c s="15">
        <f>IFERROR(IF(C$5&gt;=$A105,SMALL('R-8'!$F$13:$F$1012,C$6+$A105),0),0)</f>
        <v>0</v>
      </c>
      <c s="15">
        <f>IFERROR(IF(D$5&gt;=$A46,SMALL('R-8क'!$F$10:$F$1009,D$6+$A105),0),0)</f>
        <v>0</v>
      </c>
      <c s="15">
        <f t="shared" si="45"/>
        <v>0</v>
      </c>
      <c s="15">
        <f t="shared" si="46"/>
        <v>0</v>
      </c>
      <c s="15">
        <f t="shared" si="47"/>
        <v>0</v>
      </c>
      <c s="15">
        <f t="shared" si="48"/>
        <v>0</v>
      </c>
      <c r="O105" s="20">
        <f t="shared" si="50"/>
        <v>0</v>
      </c>
      <c s="1149">
        <f>IFERROR(IF($O105&gt;=1,VLOOKUP($B105,'R-6'!$G$8:$AL$920,2,0),0),0)</f>
        <v>0</v>
      </c>
      <c s="1150"/>
      <c s="1151"/>
      <c s="1090" t="str">
        <f>IFERROR(IF($O105&gt;=1,VLOOKUP($B105,'R-6'!$G$8:$AL$920,4,0),""),"")</f>
        <v/>
      </c>
      <c s="1091"/>
      <c s="1104"/>
      <c s="1090" t="str">
        <f>IFERROR(IF($O105&gt;=1,VLOOKUP($B105,'R-6'!$G$8:$AL$920,6,0),""),"")</f>
        <v/>
      </c>
      <c s="1152"/>
      <c s="1152"/>
      <c s="1153" t="str">
        <f>IFERROR(IF($O105&gt;=1,VLOOKUP($B105,'R-6'!$G$8:$AL$920,8,0),""),"")</f>
        <v/>
      </c>
      <c s="1154"/>
      <c s="1155" t="str">
        <f>IFERROR(IF($O105&gt;=1,VLOOKUP($B105,'R-6'!$G$8:$AL$920,28,0),""),"")</f>
        <v/>
      </c>
      <c s="1156"/>
      <c s="1157"/>
      <c s="1158"/>
      <c s="1153"/>
      <c s="1159"/>
      <c s="1158"/>
      <c s="1153"/>
      <c s="1159"/>
      <c s="20">
        <f t="shared" si="51"/>
        <v>0</v>
      </c>
      <c s="1160">
        <f>IFERROR(IF($AJ105&gt;=1,VLOOKUP($C105,'R-7'!$H$9:$AD$1008,2,0),0),0)</f>
        <v>0</v>
      </c>
      <c s="1161"/>
      <c s="1162"/>
      <c s="1160">
        <f>IFERROR(IF($AJ105&gt;=1,VLOOKUP($C105,'R-7'!$H$9:$AD$1008,2,0),0),0)</f>
        <v>0</v>
      </c>
      <c s="1161"/>
      <c s="1162"/>
      <c s="20" t="str">
        <f>IFERROR(IF($AJ105&gt;=1,VLOOKUP($C105,'R-7'!$H$9:$AD$1008,6,0),""),"")</f>
        <v/>
      </c>
      <c s="1158" t="str">
        <f>IFERROR(IF($AJ105&gt;=1,VLOOKUP($C105,'R-7'!$H$9:$AD$1008,7,0),""),"")</f>
        <v/>
      </c>
      <c s="1159"/>
      <c s="1090" t="str">
        <f>IFERROR(IF($AJ105&gt;=1,VLOOKUP($C105,'R-7'!$H$9:$AD$1008,9,0),""),"")</f>
        <v/>
      </c>
      <c s="1091"/>
      <c s="1104"/>
      <c s="1103" t="str">
        <f>IFERROR(IF($AJ105&gt;=1,VLOOKUP($C105,'R-7'!$H$9:$AD$1008,14,0),""),"")</f>
        <v/>
      </c>
      <c s="1103"/>
      <c s="1103"/>
      <c s="1103"/>
      <c s="1103"/>
      <c s="1103"/>
      <c s="1103"/>
      <c s="1103"/>
      <c s="20">
        <f t="shared" si="52"/>
        <v>0</v>
      </c>
      <c s="1105">
        <f>IFERROR(IF($BE105&gt;=1,VLOOKUP($D105,'R-8'!$G$13:$AG$1012,2,0),0),0)</f>
        <v>0</v>
      </c>
      <c s="1105"/>
      <c s="1105"/>
      <c s="1090" t="str">
        <f>IFERROR(IF($BE105&gt;=1,VLOOKUP($D105,'R-8'!$G$13:$AG$1012,3,0),""),"")</f>
        <v/>
      </c>
      <c s="1091"/>
      <c s="1091"/>
      <c s="1104"/>
      <c s="1103" t="str">
        <f>IFERROR(IF($BE105&gt;=1,VLOOKUP($D105,'R-8'!$G$13:$AG$1012,5,0),""),"")</f>
        <v/>
      </c>
      <c s="1103"/>
      <c s="1103" t="str">
        <f>IFERROR(IF($BE105&gt;=1,VLOOKUP($D105,'R-8'!$G$13:$AG$1012,6,0),""),"")</f>
        <v/>
      </c>
      <c s="1103"/>
      <c s="1090" t="str">
        <f>IFERROR(IF($BE105&gt;=1,VLOOKUP($D105,'R-8'!$G$13:$AG$1012,2,0),""),"")</f>
        <v/>
      </c>
      <c s="1091"/>
      <c s="1104"/>
      <c s="1103"/>
      <c s="1103"/>
      <c s="1103"/>
      <c s="1103"/>
      <c s="1103"/>
      <c s="1103"/>
      <c s="20">
        <f t="shared" si="53"/>
        <v>0</v>
      </c>
      <c s="1105">
        <f>IFERROR(IF($BZ105&gt;=1,VLOOKUP($E105,'R-8क'!$G$10:$AA$1009,2,0),0),0)</f>
        <v>0</v>
      </c>
      <c s="1105"/>
      <c s="1105"/>
      <c s="1090" t="str">
        <f>IFERROR(IF($BZ105&gt;=1,VLOOKUP($E105,'R-8क'!$G$10:$AA$1009,3,0),""),"")</f>
        <v/>
      </c>
      <c s="1091"/>
      <c s="1104"/>
      <c s="1090" t="str">
        <f>IFERROR(IF($BZ105&gt;=1,VLOOKUP($E105,'R-8क'!$G$10:$AA$1009,0),""),"")</f>
        <v/>
      </c>
      <c s="1091"/>
      <c s="1091"/>
      <c s="1104"/>
      <c s="26" t="str">
        <f>IFERROR(IF($BZ105&gt;=1,VLOOKUP($E105,'R-8क'!$G$10:$AA$1009,6,0),""),"")</f>
        <v/>
      </c>
      <c s="27" t="str">
        <f>IFERROR(IF($BZ105&gt;=1,VLOOKUP($E105,'R-8क'!$G$10:$AA$1009,7,0),""),"")</f>
        <v/>
      </c>
      <c s="720" t="str">
        <f>IFERROR(IF($BZ105&gt;=1,VLOOKUP($E105,'R-8क'!$G$10:$AA$1009,8,0),""),"")</f>
        <v/>
      </c>
      <c s="721"/>
      <c s="1106"/>
      <c s="1107" t="str">
        <f>IFERROR(IF($BZ105&gt;=1,VLOOKUP($E105,'R-8क'!$G$10:$AA$1009,16,0),""),"")</f>
        <v/>
      </c>
      <c s="1107"/>
      <c s="1107"/>
      <c s="1092"/>
      <c s="1092"/>
      <c s="1077">
        <f t="shared" si="54"/>
        <v>0</v>
      </c>
      <c s="1078"/>
      <c s="1079"/>
      <c s="1080">
        <f>IFERROR(IF($CU105&gt;=2000,COUNTIFS('R-6'!$G$8:$G$920,"&gt;=1",'R-6'!$H$8:$H$920,$CU105),0),0)</f>
        <v>0</v>
      </c>
      <c s="1081"/>
      <c s="1082"/>
      <c s="1080">
        <f>IFERROR(IF($CU105&gt;=2000,COUNTIFS('R-7'!$H$9:$H$1008,"&gt;=1",'R-7'!$I$9:$I$1008,$CU105),0),0)</f>
        <v>0</v>
      </c>
      <c s="1081"/>
      <c s="1082"/>
      <c s="1080">
        <f>IFERROR(IF($CU105&gt;=2000,COUNTIFS('R-8'!$G$13:$G$1012,"&gt;=1",'R-8'!$H$13:$H$1012,$CU105),0),0)</f>
        <v>0</v>
      </c>
      <c s="1081"/>
      <c s="1082"/>
      <c s="1080">
        <f>IFERROR(IF($CU105&gt;=2000,COUNTIFS('R-8क'!$G$10:$G$1009,"&gt;=1",'R-8क'!$H$10:$H$1009,$CU105),0),0)</f>
        <v>0</v>
      </c>
      <c s="1081"/>
      <c s="1082"/>
      <c s="1083"/>
      <c s="1084"/>
      <c s="1085"/>
      <c s="1086">
        <f t="shared" si="55"/>
        <v>0</v>
      </c>
      <c s="1087"/>
      <c s="1088"/>
      <c s="32">
        <v>89</v>
      </c>
      <c s="32">
        <f t="shared" si="56"/>
        <v>0</v>
      </c>
      <c s="32">
        <f t="shared" si="57"/>
        <v>0</v>
      </c>
      <c s="32">
        <f t="shared" si="58"/>
        <v>0</v>
      </c>
      <c s="32">
        <f t="shared" si="59"/>
        <v>0</v>
      </c>
      <c s="15">
        <f t="shared" si="43"/>
        <v>200</v>
      </c>
      <c s="15">
        <f t="shared" si="41"/>
        <v>0</v>
      </c>
      <c s="15">
        <f t="shared" si="42"/>
        <v>0</v>
      </c>
      <c s="15">
        <f t="shared" si="44"/>
        <v>0</v>
      </c>
    </row>
    <row r="106" spans="1:128" ht="33" customHeight="1">
      <c r="A106" s="15">
        <f t="shared" si="49"/>
        <v>52</v>
      </c>
      <c s="15">
        <f>IFERROR(IF($A$5&gt;=A106,SMALL('R-6'!$F$8:$F$920,$A$6+A106),0),0)</f>
        <v>0</v>
      </c>
      <c s="15">
        <f>IFERROR(IF(B$5&gt;=$A106,SMALL('R-7'!$G$9:$G$1008,B$6+$A106),0),0)</f>
        <v>0</v>
      </c>
      <c s="15">
        <f>IFERROR(IF(C$5&gt;=$A106,SMALL('R-8'!$F$13:$F$1012,C$6+$A106),0),0)</f>
        <v>0</v>
      </c>
      <c s="15">
        <f>IFERROR(IF(D$5&gt;=$A47,SMALL('R-8क'!$F$10:$F$1009,D$6+$A106),0),0)</f>
        <v>0</v>
      </c>
      <c s="15">
        <f t="shared" si="45"/>
        <v>0</v>
      </c>
      <c s="15">
        <f t="shared" si="46"/>
        <v>0</v>
      </c>
      <c s="15">
        <f t="shared" si="47"/>
        <v>0</v>
      </c>
      <c s="15">
        <f t="shared" si="48"/>
        <v>0</v>
      </c>
      <c r="O106" s="20">
        <f t="shared" si="50"/>
        <v>0</v>
      </c>
      <c s="1149">
        <f>IFERROR(IF($O106&gt;=1,VLOOKUP($B106,'R-6'!$G$8:$AL$920,2,0),0),0)</f>
        <v>0</v>
      </c>
      <c s="1150"/>
      <c s="1151"/>
      <c s="1090" t="str">
        <f>IFERROR(IF($O106&gt;=1,VLOOKUP($B106,'R-6'!$G$8:$AL$920,4,0),""),"")</f>
        <v/>
      </c>
      <c s="1091"/>
      <c s="1104"/>
      <c s="1090" t="str">
        <f>IFERROR(IF($O106&gt;=1,VLOOKUP($B106,'R-6'!$G$8:$AL$920,6,0),""),"")</f>
        <v/>
      </c>
      <c s="1152"/>
      <c s="1152"/>
      <c s="1153" t="str">
        <f>IFERROR(IF($O106&gt;=1,VLOOKUP($B106,'R-6'!$G$8:$AL$920,8,0),""),"")</f>
        <v/>
      </c>
      <c s="1154"/>
      <c s="1155" t="str">
        <f>IFERROR(IF($O106&gt;=1,VLOOKUP($B106,'R-6'!$G$8:$AL$920,28,0),""),"")</f>
        <v/>
      </c>
      <c s="1156"/>
      <c s="1157"/>
      <c s="1158"/>
      <c s="1153"/>
      <c s="1159"/>
      <c s="1158"/>
      <c s="1153"/>
      <c s="1159"/>
      <c s="20">
        <f t="shared" si="51"/>
        <v>0</v>
      </c>
      <c s="1160">
        <f>IFERROR(IF($AJ106&gt;=1,VLOOKUP($C106,'R-7'!$H$9:$AD$1008,2,0),0),0)</f>
        <v>0</v>
      </c>
      <c s="1161"/>
      <c s="1162"/>
      <c s="1160">
        <f>IFERROR(IF($AJ106&gt;=1,VLOOKUP($C106,'R-7'!$H$9:$AD$1008,2,0),0),0)</f>
        <v>0</v>
      </c>
      <c s="1161"/>
      <c s="1162"/>
      <c s="20" t="str">
        <f>IFERROR(IF($AJ106&gt;=1,VLOOKUP($C106,'R-7'!$H$9:$AD$1008,6,0),""),"")</f>
        <v/>
      </c>
      <c s="1158" t="str">
        <f>IFERROR(IF($AJ106&gt;=1,VLOOKUP($C106,'R-7'!$H$9:$AD$1008,7,0),""),"")</f>
        <v/>
      </c>
      <c s="1159"/>
      <c s="1090" t="str">
        <f>IFERROR(IF($AJ106&gt;=1,VLOOKUP($C106,'R-7'!$H$9:$AD$1008,9,0),""),"")</f>
        <v/>
      </c>
      <c s="1091"/>
      <c s="1104"/>
      <c s="1103" t="str">
        <f>IFERROR(IF($AJ106&gt;=1,VLOOKUP($C106,'R-7'!$H$9:$AD$1008,14,0),""),"")</f>
        <v/>
      </c>
      <c s="1103"/>
      <c s="1103"/>
      <c s="1103"/>
      <c s="1103"/>
      <c s="1103"/>
      <c s="1103"/>
      <c s="1103"/>
      <c s="20">
        <f t="shared" si="52"/>
        <v>0</v>
      </c>
      <c s="1105">
        <f>IFERROR(IF($BE106&gt;=1,VLOOKUP($D106,'R-8'!$G$13:$AG$1012,2,0),0),0)</f>
        <v>0</v>
      </c>
      <c s="1105"/>
      <c s="1105"/>
      <c s="1090" t="str">
        <f>IFERROR(IF($BE106&gt;=1,VLOOKUP($D106,'R-8'!$G$13:$AG$1012,3,0),""),"")</f>
        <v/>
      </c>
      <c s="1091"/>
      <c s="1091"/>
      <c s="1104"/>
      <c s="1103" t="str">
        <f>IFERROR(IF($BE106&gt;=1,VLOOKUP($D106,'R-8'!$G$13:$AG$1012,5,0),""),"")</f>
        <v/>
      </c>
      <c s="1103"/>
      <c s="1103" t="str">
        <f>IFERROR(IF($BE106&gt;=1,VLOOKUP($D106,'R-8'!$G$13:$AG$1012,6,0),""),"")</f>
        <v/>
      </c>
      <c s="1103"/>
      <c s="1090" t="str">
        <f>IFERROR(IF($BE106&gt;=1,VLOOKUP($D106,'R-8'!$G$13:$AG$1012,2,0),""),"")</f>
        <v/>
      </c>
      <c s="1091"/>
      <c s="1104"/>
      <c s="1103"/>
      <c s="1103"/>
      <c s="1103"/>
      <c s="1103"/>
      <c s="1103"/>
      <c s="1103"/>
      <c s="20">
        <f t="shared" si="53"/>
        <v>0</v>
      </c>
      <c s="1105">
        <f>IFERROR(IF($BZ106&gt;=1,VLOOKUP($E106,'R-8क'!$G$10:$AA$1009,2,0),0),0)</f>
        <v>0</v>
      </c>
      <c s="1105"/>
      <c s="1105"/>
      <c s="1090" t="str">
        <f>IFERROR(IF($BZ106&gt;=1,VLOOKUP($E106,'R-8क'!$G$10:$AA$1009,3,0),""),"")</f>
        <v/>
      </c>
      <c s="1091"/>
      <c s="1104"/>
      <c s="1090" t="str">
        <f>IFERROR(IF($BZ106&gt;=1,VLOOKUP($E106,'R-8क'!$G$10:$AA$1009,0),""),"")</f>
        <v/>
      </c>
      <c s="1091"/>
      <c s="1091"/>
      <c s="1104"/>
      <c s="26" t="str">
        <f>IFERROR(IF($BZ106&gt;=1,VLOOKUP($E106,'R-8क'!$G$10:$AA$1009,6,0),""),"")</f>
        <v/>
      </c>
      <c s="27" t="str">
        <f>IFERROR(IF($BZ106&gt;=1,VLOOKUP($E106,'R-8क'!$G$10:$AA$1009,7,0),""),"")</f>
        <v/>
      </c>
      <c s="720" t="str">
        <f>IFERROR(IF($BZ106&gt;=1,VLOOKUP($E106,'R-8क'!$G$10:$AA$1009,8,0),""),"")</f>
        <v/>
      </c>
      <c s="721"/>
      <c s="1106"/>
      <c s="1107" t="str">
        <f>IFERROR(IF($BZ106&gt;=1,VLOOKUP($E106,'R-8क'!$G$10:$AA$1009,16,0),""),"")</f>
        <v/>
      </c>
      <c s="1107"/>
      <c s="1107"/>
      <c s="1092"/>
      <c s="1092"/>
      <c s="1077">
        <f t="shared" si="54"/>
        <v>0</v>
      </c>
      <c s="1078"/>
      <c s="1079"/>
      <c s="1080">
        <f>IFERROR(IF($CU106&gt;=2000,COUNTIFS('R-6'!$G$8:$G$920,"&gt;=1",'R-6'!$H$8:$H$920,$CU106),0),0)</f>
        <v>0</v>
      </c>
      <c s="1081"/>
      <c s="1082"/>
      <c s="1080">
        <f>IFERROR(IF($CU106&gt;=2000,COUNTIFS('R-7'!$H$9:$H$1008,"&gt;=1",'R-7'!$I$9:$I$1008,$CU106),0),0)</f>
        <v>0</v>
      </c>
      <c s="1081"/>
      <c s="1082"/>
      <c s="1080">
        <f>IFERROR(IF($CU106&gt;=2000,COUNTIFS('R-8'!$G$13:$G$1012,"&gt;=1",'R-8'!$H$13:$H$1012,$CU106),0),0)</f>
        <v>0</v>
      </c>
      <c s="1081"/>
      <c s="1082"/>
      <c s="1080">
        <f>IFERROR(IF($CU106&gt;=2000,COUNTIFS('R-8क'!$G$10:$G$1009,"&gt;=1",'R-8क'!$H$10:$H$1009,$CU106),0),0)</f>
        <v>0</v>
      </c>
      <c s="1081"/>
      <c s="1082"/>
      <c s="1083"/>
      <c s="1084"/>
      <c s="1085"/>
      <c s="1086">
        <f t="shared" si="55"/>
        <v>0</v>
      </c>
      <c s="1087"/>
      <c s="1088"/>
      <c s="32">
        <v>90</v>
      </c>
      <c s="32">
        <f t="shared" si="56"/>
        <v>0</v>
      </c>
      <c s="32">
        <f t="shared" si="57"/>
        <v>0</v>
      </c>
      <c s="32">
        <f t="shared" si="58"/>
        <v>0</v>
      </c>
      <c s="32">
        <f t="shared" si="59"/>
        <v>0</v>
      </c>
      <c s="15">
        <f t="shared" si="43"/>
        <v>200</v>
      </c>
      <c s="15">
        <f t="shared" si="41"/>
        <v>0</v>
      </c>
      <c s="15">
        <f t="shared" si="42"/>
        <v>0</v>
      </c>
      <c s="15">
        <f t="shared" si="44"/>
        <v>0</v>
      </c>
    </row>
    <row r="107" spans="1:128" ht="33" customHeight="1">
      <c r="A107" s="15">
        <f t="shared" si="49"/>
        <v>53</v>
      </c>
      <c s="15">
        <f>IFERROR(IF($A$5&gt;=A107,SMALL('R-6'!$F$8:$F$920,$A$6+A107),0),0)</f>
        <v>0</v>
      </c>
      <c s="15">
        <f>IFERROR(IF(B$5&gt;=$A107,SMALL('R-7'!$G$9:$G$1008,B$6+$A107),0),0)</f>
        <v>0</v>
      </c>
      <c s="15">
        <f>IFERROR(IF(C$5&gt;=$A107,SMALL('R-8'!$F$13:$F$1012,C$6+$A107),0),0)</f>
        <v>0</v>
      </c>
      <c s="15">
        <f>IFERROR(IF(D$5&gt;=$A48,SMALL('R-8क'!$F$10:$F$1009,D$6+$A107),0),0)</f>
        <v>0</v>
      </c>
      <c s="15">
        <f t="shared" si="45"/>
        <v>0</v>
      </c>
      <c s="15">
        <f t="shared" si="46"/>
        <v>0</v>
      </c>
      <c s="15">
        <f t="shared" si="47"/>
        <v>0</v>
      </c>
      <c s="15">
        <f t="shared" si="48"/>
        <v>0</v>
      </c>
      <c r="O107" s="20">
        <f t="shared" si="50"/>
        <v>0</v>
      </c>
      <c s="1149">
        <f>IFERROR(IF($O107&gt;=1,VLOOKUP($B107,'R-6'!$G$8:$AL$920,2,0),0),0)</f>
        <v>0</v>
      </c>
      <c s="1150"/>
      <c s="1151"/>
      <c s="1090" t="str">
        <f>IFERROR(IF($O107&gt;=1,VLOOKUP($B107,'R-6'!$G$8:$AL$920,4,0),""),"")</f>
        <v/>
      </c>
      <c s="1091"/>
      <c s="1104"/>
      <c s="1090" t="str">
        <f>IFERROR(IF($O107&gt;=1,VLOOKUP($B107,'R-6'!$G$8:$AL$920,6,0),""),"")</f>
        <v/>
      </c>
      <c s="1152"/>
      <c s="1152"/>
      <c s="1153" t="str">
        <f>IFERROR(IF($O107&gt;=1,VLOOKUP($B107,'R-6'!$G$8:$AL$920,8,0),""),"")</f>
        <v/>
      </c>
      <c s="1154"/>
      <c s="1155" t="str">
        <f>IFERROR(IF($O107&gt;=1,VLOOKUP($B107,'R-6'!$G$8:$AL$920,28,0),""),"")</f>
        <v/>
      </c>
      <c s="1156"/>
      <c s="1157"/>
      <c s="1158"/>
      <c s="1153"/>
      <c s="1159"/>
      <c s="1158"/>
      <c s="1153"/>
      <c s="1159"/>
      <c s="20">
        <f t="shared" si="51"/>
        <v>0</v>
      </c>
      <c s="1160">
        <f>IFERROR(IF($AJ107&gt;=1,VLOOKUP($C107,'R-7'!$H$9:$AD$1008,2,0),0),0)</f>
        <v>0</v>
      </c>
      <c s="1161"/>
      <c s="1162"/>
      <c s="1160">
        <f>IFERROR(IF($AJ107&gt;=1,VLOOKUP($C107,'R-7'!$H$9:$AD$1008,2,0),0),0)</f>
        <v>0</v>
      </c>
      <c s="1161"/>
      <c s="1162"/>
      <c s="20" t="str">
        <f>IFERROR(IF($AJ107&gt;=1,VLOOKUP($C107,'R-7'!$H$9:$AD$1008,6,0),""),"")</f>
        <v/>
      </c>
      <c s="1158" t="str">
        <f>IFERROR(IF($AJ107&gt;=1,VLOOKUP($C107,'R-7'!$H$9:$AD$1008,7,0),""),"")</f>
        <v/>
      </c>
      <c s="1159"/>
      <c s="1090" t="str">
        <f>IFERROR(IF($AJ107&gt;=1,VLOOKUP($C107,'R-7'!$H$9:$AD$1008,9,0),""),"")</f>
        <v/>
      </c>
      <c s="1091"/>
      <c s="1104"/>
      <c s="1103" t="str">
        <f>IFERROR(IF($AJ107&gt;=1,VLOOKUP($C107,'R-7'!$H$9:$AD$1008,14,0),""),"")</f>
        <v/>
      </c>
      <c s="1103"/>
      <c s="1103"/>
      <c s="1103"/>
      <c s="1103"/>
      <c s="1103"/>
      <c s="1103"/>
      <c s="1103"/>
      <c s="20">
        <f t="shared" si="52"/>
        <v>0</v>
      </c>
      <c s="1105">
        <f>IFERROR(IF($BE107&gt;=1,VLOOKUP($D107,'R-8'!$G$13:$AG$1012,2,0),0),0)</f>
        <v>0</v>
      </c>
      <c s="1105"/>
      <c s="1105"/>
      <c s="1090" t="str">
        <f>IFERROR(IF($BE107&gt;=1,VLOOKUP($D107,'R-8'!$G$13:$AG$1012,3,0),""),"")</f>
        <v/>
      </c>
      <c s="1091"/>
      <c s="1091"/>
      <c s="1104"/>
      <c s="1103" t="str">
        <f>IFERROR(IF($BE107&gt;=1,VLOOKUP($D107,'R-8'!$G$13:$AG$1012,5,0),""),"")</f>
        <v/>
      </c>
      <c s="1103"/>
      <c s="1103" t="str">
        <f>IFERROR(IF($BE107&gt;=1,VLOOKUP($D107,'R-8'!$G$13:$AG$1012,6,0),""),"")</f>
        <v/>
      </c>
      <c s="1103"/>
      <c s="1090" t="str">
        <f>IFERROR(IF($BE107&gt;=1,VLOOKUP($D107,'R-8'!$G$13:$AG$1012,2,0),""),"")</f>
        <v/>
      </c>
      <c s="1091"/>
      <c s="1104"/>
      <c s="1103"/>
      <c s="1103"/>
      <c s="1103"/>
      <c s="1103"/>
      <c s="1103"/>
      <c s="1103"/>
      <c s="20">
        <f t="shared" si="53"/>
        <v>0</v>
      </c>
      <c s="1105">
        <f>IFERROR(IF($BZ107&gt;=1,VLOOKUP($E107,'R-8क'!$G$10:$AA$1009,2,0),0),0)</f>
        <v>0</v>
      </c>
      <c s="1105"/>
      <c s="1105"/>
      <c s="1090" t="str">
        <f>IFERROR(IF($BZ107&gt;=1,VLOOKUP($E107,'R-8क'!$G$10:$AA$1009,3,0),""),"")</f>
        <v/>
      </c>
      <c s="1091"/>
      <c s="1104"/>
      <c s="1090" t="str">
        <f>IFERROR(IF($BZ107&gt;=1,VLOOKUP($E107,'R-8क'!$G$10:$AA$1009,0),""),"")</f>
        <v/>
      </c>
      <c s="1091"/>
      <c s="1091"/>
      <c s="1104"/>
      <c s="26" t="str">
        <f>IFERROR(IF($BZ107&gt;=1,VLOOKUP($E107,'R-8क'!$G$10:$AA$1009,6,0),""),"")</f>
        <v/>
      </c>
      <c s="27" t="str">
        <f>IFERROR(IF($BZ107&gt;=1,VLOOKUP($E107,'R-8क'!$G$10:$AA$1009,7,0),""),"")</f>
        <v/>
      </c>
      <c s="720" t="str">
        <f>IFERROR(IF($BZ107&gt;=1,VLOOKUP($E107,'R-8क'!$G$10:$AA$1009,8,0),""),"")</f>
        <v/>
      </c>
      <c s="721"/>
      <c s="1106"/>
      <c s="1107" t="str">
        <f>IFERROR(IF($BZ107&gt;=1,VLOOKUP($E107,'R-8क'!$G$10:$AA$1009,16,0),""),"")</f>
        <v/>
      </c>
      <c s="1107"/>
      <c s="1107"/>
      <c s="1092"/>
      <c s="1092"/>
      <c s="1077">
        <f t="shared" si="54"/>
        <v>0</v>
      </c>
      <c s="1078"/>
      <c s="1079"/>
      <c s="1080">
        <f>IFERROR(IF($CU107&gt;=2000,COUNTIFS('R-6'!$G$8:$G$920,"&gt;=1",'R-6'!$H$8:$H$920,$CU107),0),0)</f>
        <v>0</v>
      </c>
      <c s="1081"/>
      <c s="1082"/>
      <c s="1080">
        <f>IFERROR(IF($CU107&gt;=2000,COUNTIFS('R-7'!$H$9:$H$1008,"&gt;=1",'R-7'!$I$9:$I$1008,$CU107),0),0)</f>
        <v>0</v>
      </c>
      <c s="1081"/>
      <c s="1082"/>
      <c s="1080">
        <f>IFERROR(IF($CU107&gt;=2000,COUNTIFS('R-8'!$G$13:$G$1012,"&gt;=1",'R-8'!$H$13:$H$1012,$CU107),0),0)</f>
        <v>0</v>
      </c>
      <c s="1081"/>
      <c s="1082"/>
      <c s="1080">
        <f>IFERROR(IF($CU107&gt;=2000,COUNTIFS('R-8क'!$G$10:$G$1009,"&gt;=1",'R-8क'!$H$10:$H$1009,$CU107),0),0)</f>
        <v>0</v>
      </c>
      <c s="1081"/>
      <c s="1082"/>
      <c s="1083"/>
      <c s="1084"/>
      <c s="1085"/>
      <c s="1086">
        <f t="shared" si="55"/>
        <v>0</v>
      </c>
      <c s="1087"/>
      <c s="1088"/>
      <c s="32">
        <v>91</v>
      </c>
      <c s="32">
        <f t="shared" si="56"/>
        <v>0</v>
      </c>
      <c s="32">
        <f t="shared" si="57"/>
        <v>0</v>
      </c>
      <c s="32">
        <f t="shared" si="58"/>
        <v>0</v>
      </c>
      <c s="32">
        <f t="shared" si="59"/>
        <v>0</v>
      </c>
      <c s="15">
        <f t="shared" si="43"/>
        <v>200</v>
      </c>
      <c s="15">
        <f t="shared" si="41"/>
        <v>0</v>
      </c>
      <c s="15">
        <f t="shared" si="42"/>
        <v>0</v>
      </c>
      <c s="15">
        <f t="shared" si="44"/>
        <v>0</v>
      </c>
    </row>
    <row r="108" spans="1:128" ht="24" customHeight="1">
      <c r="A108" s="15">
        <f t="shared" si="49"/>
        <v>54</v>
      </c>
      <c s="15">
        <f>IFERROR(IF($A$5&gt;=A108,SMALL('R-6'!$F$8:$F$920,$A$6+A108),0),0)</f>
        <v>0</v>
      </c>
      <c s="15">
        <f>IFERROR(IF(B$5&gt;=$A108,SMALL('R-7'!$G$9:$G$1008,B$6+$A108),0),0)</f>
        <v>0</v>
      </c>
      <c s="15">
        <f>IFERROR(IF(C$5&gt;=$A108,SMALL('R-8'!$F$13:$F$1012,C$6+$A108),0),0)</f>
        <v>0</v>
      </c>
      <c s="15">
        <f>IFERROR(IF(D$5&gt;=$A49,SMALL('R-8क'!$F$10:$F$1009,D$6+$A108),0),0)</f>
        <v>0</v>
      </c>
      <c s="15">
        <f t="shared" si="45"/>
        <v>0</v>
      </c>
      <c s="15">
        <f t="shared" si="46"/>
        <v>0</v>
      </c>
      <c s="15">
        <f t="shared" si="47"/>
        <v>0</v>
      </c>
      <c s="15">
        <f t="shared" si="48"/>
        <v>0</v>
      </c>
      <c r="O108" s="20">
        <f t="shared" si="50"/>
        <v>0</v>
      </c>
      <c s="1149">
        <f>IFERROR(IF($O108&gt;=1,VLOOKUP($B108,'R-6'!$G$8:$AL$920,2,0),0),0)</f>
        <v>0</v>
      </c>
      <c s="1150"/>
      <c s="1151"/>
      <c s="1090" t="str">
        <f>IFERROR(IF($O108&gt;=1,VLOOKUP($B108,'R-6'!$G$8:$AL$920,4,0),""),"")</f>
        <v/>
      </c>
      <c s="1091"/>
      <c s="1104"/>
      <c s="1090" t="str">
        <f>IFERROR(IF($O108&gt;=1,VLOOKUP($B108,'R-6'!$G$8:$AL$920,6,0),""),"")</f>
        <v/>
      </c>
      <c s="1152"/>
      <c s="1152"/>
      <c s="1153" t="str">
        <f>IFERROR(IF($O108&gt;=1,VLOOKUP($B108,'R-6'!$G$8:$AL$920,8,0),""),"")</f>
        <v/>
      </c>
      <c s="1154"/>
      <c s="1155" t="str">
        <f>IFERROR(IF($O108&gt;=1,VLOOKUP($B108,'R-6'!$G$8:$AL$920,28,0),""),"")</f>
        <v/>
      </c>
      <c s="1156"/>
      <c s="1157"/>
      <c s="1158"/>
      <c s="1153"/>
      <c s="1159"/>
      <c s="1158"/>
      <c s="1153"/>
      <c s="1159"/>
      <c s="20">
        <f t="shared" si="51"/>
        <v>0</v>
      </c>
      <c s="1160">
        <f>IFERROR(IF($AJ108&gt;=1,VLOOKUP($C108,'R-7'!$H$9:$AD$1008,2,0),0),0)</f>
        <v>0</v>
      </c>
      <c s="1161"/>
      <c s="1162"/>
      <c s="1160">
        <f>IFERROR(IF($AJ108&gt;=1,VLOOKUP($C108,'R-7'!$H$9:$AD$1008,2,0),0),0)</f>
        <v>0</v>
      </c>
      <c s="1161"/>
      <c s="1162"/>
      <c s="20" t="str">
        <f>IFERROR(IF($AJ108&gt;=1,VLOOKUP($C108,'R-7'!$H$9:$AD$1008,6,0),""),"")</f>
        <v/>
      </c>
      <c s="1158" t="str">
        <f>IFERROR(IF($AJ108&gt;=1,VLOOKUP($C108,'R-7'!$H$9:$AD$1008,7,0),""),"")</f>
        <v/>
      </c>
      <c s="1159"/>
      <c s="1090" t="str">
        <f>IFERROR(IF($AJ108&gt;=1,VLOOKUP($C108,'R-7'!$H$9:$AD$1008,9,0),""),"")</f>
        <v/>
      </c>
      <c s="1091"/>
      <c s="1104"/>
      <c s="1103" t="str">
        <f>IFERROR(IF($AJ108&gt;=1,VLOOKUP($C108,'R-7'!$H$9:$AD$1008,14,0),""),"")</f>
        <v/>
      </c>
      <c s="1103"/>
      <c s="1103"/>
      <c s="1103"/>
      <c s="1103"/>
      <c s="1103"/>
      <c s="1103"/>
      <c s="1103"/>
      <c s="20">
        <f t="shared" si="52"/>
        <v>0</v>
      </c>
      <c s="1105">
        <f>IFERROR(IF($BE108&gt;=1,VLOOKUP($D108,'R-8'!$G$13:$AG$1012,2,0),0),0)</f>
        <v>0</v>
      </c>
      <c s="1105"/>
      <c s="1105"/>
      <c s="1090" t="str">
        <f>IFERROR(IF($BE108&gt;=1,VLOOKUP($D108,'R-8'!$G$13:$AG$1012,3,0),""),"")</f>
        <v/>
      </c>
      <c s="1091"/>
      <c s="1091"/>
      <c s="1104"/>
      <c s="1103" t="str">
        <f>IFERROR(IF($BE108&gt;=1,VLOOKUP($D108,'R-8'!$G$13:$AG$1012,5,0),""),"")</f>
        <v/>
      </c>
      <c s="1103"/>
      <c s="1103" t="str">
        <f>IFERROR(IF($BE108&gt;=1,VLOOKUP($D108,'R-8'!$G$13:$AG$1012,6,0),""),"")</f>
        <v/>
      </c>
      <c s="1103"/>
      <c s="1090" t="str">
        <f>IFERROR(IF($BE108&gt;=1,VLOOKUP($D108,'R-8'!$G$13:$AG$1012,2,0),""),"")</f>
        <v/>
      </c>
      <c s="1091"/>
      <c s="1104"/>
      <c s="1103"/>
      <c s="1103"/>
      <c s="1103"/>
      <c s="1103"/>
      <c s="1103"/>
      <c s="1103"/>
      <c s="20">
        <f t="shared" si="53"/>
        <v>0</v>
      </c>
      <c s="1105">
        <f>IFERROR(IF($BZ108&gt;=1,VLOOKUP($E108,'R-8क'!$G$10:$AA$1009,2,0),0),0)</f>
        <v>0</v>
      </c>
      <c s="1105"/>
      <c s="1105"/>
      <c s="1090" t="str">
        <f>IFERROR(IF($BZ108&gt;=1,VLOOKUP($E108,'R-8क'!$G$10:$AA$1009,3,0),""),"")</f>
        <v/>
      </c>
      <c s="1091"/>
      <c s="1104"/>
      <c s="1090" t="str">
        <f>IFERROR(IF($BZ108&gt;=1,VLOOKUP($E108,'R-8क'!$G$10:$AA$1009,0),""),"")</f>
        <v/>
      </c>
      <c s="1091"/>
      <c s="1091"/>
      <c s="1104"/>
      <c s="26" t="str">
        <f>IFERROR(IF($BZ108&gt;=1,VLOOKUP($E108,'R-8क'!$G$10:$AA$1009,6,0),""),"")</f>
        <v/>
      </c>
      <c s="27" t="str">
        <f>IFERROR(IF($BZ108&gt;=1,VLOOKUP($E108,'R-8क'!$G$10:$AA$1009,7,0),""),"")</f>
        <v/>
      </c>
      <c s="720" t="str">
        <f>IFERROR(IF($BZ108&gt;=1,VLOOKUP($E108,'R-8क'!$G$10:$AA$1009,8,0),""),"")</f>
        <v/>
      </c>
      <c s="721"/>
      <c s="1106"/>
      <c s="1107" t="str">
        <f>IFERROR(IF($BZ108&gt;=1,VLOOKUP($E108,'R-8क'!$G$10:$AA$1009,16,0),""),"")</f>
        <v/>
      </c>
      <c s="1107"/>
      <c s="1107"/>
      <c s="1092"/>
      <c s="1092"/>
      <c s="1077">
        <f t="shared" si="54"/>
        <v>0</v>
      </c>
      <c s="1078"/>
      <c s="1079"/>
      <c s="1080">
        <f>IFERROR(IF($CU108&gt;=2000,COUNTIFS('R-6'!$G$8:$G$920,"&gt;=1",'R-6'!$H$8:$H$920,$CU108),0),0)</f>
        <v>0</v>
      </c>
      <c s="1081"/>
      <c s="1082"/>
      <c s="1080">
        <f>IFERROR(IF($CU108&gt;=2000,COUNTIFS('R-7'!$H$9:$H$1008,"&gt;=1",'R-7'!$I$9:$I$1008,$CU108),0),0)</f>
        <v>0</v>
      </c>
      <c s="1081"/>
      <c s="1082"/>
      <c s="1080">
        <f>IFERROR(IF($CU108&gt;=2000,COUNTIFS('R-8'!$G$13:$G$1012,"&gt;=1",'R-8'!$H$13:$H$1012,$CU108),0),0)</f>
        <v>0</v>
      </c>
      <c s="1081"/>
      <c s="1082"/>
      <c s="1080">
        <f>IFERROR(IF($CU108&gt;=2000,COUNTIFS('R-8क'!$G$10:$G$1009,"&gt;=1",'R-8क'!$H$10:$H$1009,$CU108),0),0)</f>
        <v>0</v>
      </c>
      <c s="1081"/>
      <c s="1082"/>
      <c s="1083"/>
      <c s="1084"/>
      <c s="1085"/>
      <c s="1086">
        <f t="shared" si="55"/>
        <v>0</v>
      </c>
      <c s="1087"/>
      <c s="1088"/>
      <c s="32">
        <v>92</v>
      </c>
      <c s="32">
        <f t="shared" si="56"/>
        <v>0</v>
      </c>
      <c s="32">
        <f t="shared" si="57"/>
        <v>0</v>
      </c>
      <c s="32">
        <f t="shared" si="58"/>
        <v>0</v>
      </c>
      <c s="32">
        <f t="shared" si="59"/>
        <v>0</v>
      </c>
      <c s="15">
        <f t="shared" si="43"/>
        <v>200</v>
      </c>
      <c s="15">
        <f t="shared" si="41"/>
        <v>0</v>
      </c>
      <c s="15">
        <f t="shared" si="42"/>
        <v>0</v>
      </c>
      <c s="15">
        <f t="shared" si="44"/>
        <v>0</v>
      </c>
    </row>
    <row r="109" spans="1:128" ht="24" customHeight="1">
      <c r="A109" s="15">
        <f t="shared" si="49"/>
        <v>55</v>
      </c>
      <c s="15">
        <f>IFERROR(IF($A$5&gt;=A109,SMALL('R-6'!$F$8:$F$920,$A$6+A109),0),0)</f>
        <v>0</v>
      </c>
      <c s="15">
        <f>IFERROR(IF(B$5&gt;=$A109,SMALL('R-7'!$G$9:$G$1008,B$6+$A109),0),0)</f>
        <v>0</v>
      </c>
      <c s="15">
        <f>IFERROR(IF(C$5&gt;=$A109,SMALL('R-8'!$F$13:$F$1012,C$6+$A109),0),0)</f>
        <v>0</v>
      </c>
      <c s="15">
        <f>IFERROR(IF(D$5&gt;=$A50,SMALL('R-8क'!$F$10:$F$1009,D$6+$A109),0),0)</f>
        <v>0</v>
      </c>
      <c s="15">
        <f t="shared" si="45"/>
        <v>0</v>
      </c>
      <c s="15">
        <f t="shared" si="46"/>
        <v>0</v>
      </c>
      <c s="15">
        <f t="shared" si="47"/>
        <v>0</v>
      </c>
      <c s="15">
        <f t="shared" si="48"/>
        <v>0</v>
      </c>
      <c r="O109" s="20">
        <f t="shared" si="50"/>
        <v>0</v>
      </c>
      <c s="1149">
        <f>IFERROR(IF($O109&gt;=1,VLOOKUP($B109,'R-6'!$G$8:$AL$920,2,0),0),0)</f>
        <v>0</v>
      </c>
      <c s="1150"/>
      <c s="1151"/>
      <c s="1090" t="str">
        <f>IFERROR(IF($O109&gt;=1,VLOOKUP($B109,'R-6'!$G$8:$AL$920,4,0),""),"")</f>
        <v/>
      </c>
      <c s="1091"/>
      <c s="1104"/>
      <c s="1090" t="str">
        <f>IFERROR(IF($O109&gt;=1,VLOOKUP($B109,'R-6'!$G$8:$AL$920,6,0),""),"")</f>
        <v/>
      </c>
      <c s="1152"/>
      <c s="1152"/>
      <c s="1153" t="str">
        <f>IFERROR(IF($O109&gt;=1,VLOOKUP($B109,'R-6'!$G$8:$AL$920,8,0),""),"")</f>
        <v/>
      </c>
      <c s="1154"/>
      <c s="1155" t="str">
        <f>IFERROR(IF($O109&gt;=1,VLOOKUP($B109,'R-6'!$G$8:$AL$920,28,0),""),"")</f>
        <v/>
      </c>
      <c s="1156"/>
      <c s="1157"/>
      <c s="1158"/>
      <c s="1153"/>
      <c s="1159"/>
      <c s="1158"/>
      <c s="1153"/>
      <c s="1159"/>
      <c s="20">
        <f t="shared" si="51"/>
        <v>0</v>
      </c>
      <c s="1160">
        <f>IFERROR(IF($AJ109&gt;=1,VLOOKUP($C109,'R-7'!$H$9:$AD$1008,2,0),0),0)</f>
        <v>0</v>
      </c>
      <c s="1161"/>
      <c s="1162"/>
      <c s="1160">
        <f>IFERROR(IF($AJ109&gt;=1,VLOOKUP($C109,'R-7'!$H$9:$AD$1008,2,0),0),0)</f>
        <v>0</v>
      </c>
      <c s="1161"/>
      <c s="1162"/>
      <c s="20" t="str">
        <f>IFERROR(IF($AJ109&gt;=1,VLOOKUP($C109,'R-7'!$H$9:$AD$1008,6,0),""),"")</f>
        <v/>
      </c>
      <c s="1158" t="str">
        <f>IFERROR(IF($AJ109&gt;=1,VLOOKUP($C109,'R-7'!$H$9:$AD$1008,7,0),""),"")</f>
        <v/>
      </c>
      <c s="1159"/>
      <c s="1090" t="str">
        <f>IFERROR(IF($AJ109&gt;=1,VLOOKUP($C109,'R-7'!$H$9:$AD$1008,9,0),""),"")</f>
        <v/>
      </c>
      <c s="1091"/>
      <c s="1104"/>
      <c s="1103" t="str">
        <f>IFERROR(IF($AJ109&gt;=1,VLOOKUP($C109,'R-7'!$H$9:$AD$1008,14,0),""),"")</f>
        <v/>
      </c>
      <c s="1103"/>
      <c s="1103"/>
      <c s="1103"/>
      <c s="1103"/>
      <c s="1103"/>
      <c s="1103"/>
      <c s="1103"/>
      <c s="20">
        <f t="shared" si="52"/>
        <v>0</v>
      </c>
      <c s="1105">
        <f>IFERROR(IF($BE109&gt;=1,VLOOKUP($D109,'R-8'!$G$13:$AG$1012,2,0),0),0)</f>
        <v>0</v>
      </c>
      <c s="1105"/>
      <c s="1105"/>
      <c s="1090" t="str">
        <f>IFERROR(IF($BE109&gt;=1,VLOOKUP($D109,'R-8'!$G$13:$AG$1012,3,0),""),"")</f>
        <v/>
      </c>
      <c s="1091"/>
      <c s="1091"/>
      <c s="1104"/>
      <c s="1103" t="str">
        <f>IFERROR(IF($BE109&gt;=1,VLOOKUP($D109,'R-8'!$G$13:$AG$1012,5,0),""),"")</f>
        <v/>
      </c>
      <c s="1103"/>
      <c s="1103" t="str">
        <f>IFERROR(IF($BE109&gt;=1,VLOOKUP($D109,'R-8'!$G$13:$AG$1012,6,0),""),"")</f>
        <v/>
      </c>
      <c s="1103"/>
      <c s="1090" t="str">
        <f>IFERROR(IF($BE109&gt;=1,VLOOKUP($D109,'R-8'!$G$13:$AG$1012,2,0),""),"")</f>
        <v/>
      </c>
      <c s="1091"/>
      <c s="1104"/>
      <c s="1103"/>
      <c s="1103"/>
      <c s="1103"/>
      <c s="1103"/>
      <c s="1103"/>
      <c s="1103"/>
      <c s="20">
        <f t="shared" si="53"/>
        <v>0</v>
      </c>
      <c s="1105">
        <f>IFERROR(IF($BZ109&gt;=1,VLOOKUP($E109,'R-8क'!$G$10:$AA$1009,2,0),0),0)</f>
        <v>0</v>
      </c>
      <c s="1105"/>
      <c s="1105"/>
      <c s="1090" t="str">
        <f>IFERROR(IF($BZ109&gt;=1,VLOOKUP($E109,'R-8क'!$G$10:$AA$1009,3,0),""),"")</f>
        <v/>
      </c>
      <c s="1091"/>
      <c s="1104"/>
      <c s="1090" t="str">
        <f>IFERROR(IF($BZ109&gt;=1,VLOOKUP($E109,'R-8क'!$G$10:$AA$1009,0),""),"")</f>
        <v/>
      </c>
      <c s="1091"/>
      <c s="1091"/>
      <c s="1104"/>
      <c s="26" t="str">
        <f>IFERROR(IF($BZ109&gt;=1,VLOOKUP($E109,'R-8क'!$G$10:$AA$1009,6,0),""),"")</f>
        <v/>
      </c>
      <c s="27" t="str">
        <f>IFERROR(IF($BZ109&gt;=1,VLOOKUP($E109,'R-8क'!$G$10:$AA$1009,7,0),""),"")</f>
        <v/>
      </c>
      <c s="720" t="str">
        <f>IFERROR(IF($BZ109&gt;=1,VLOOKUP($E109,'R-8क'!$G$10:$AA$1009,8,0),""),"")</f>
        <v/>
      </c>
      <c s="721"/>
      <c s="1106"/>
      <c s="1107" t="str">
        <f>IFERROR(IF($BZ109&gt;=1,VLOOKUP($E109,'R-8क'!$G$10:$AA$1009,16,0),""),"")</f>
        <v/>
      </c>
      <c s="1107"/>
      <c s="1107"/>
      <c s="1092"/>
      <c s="1092"/>
      <c s="1077">
        <f t="shared" si="54"/>
        <v>0</v>
      </c>
      <c s="1078"/>
      <c s="1079"/>
      <c s="1080">
        <f>IFERROR(IF($CU109&gt;=2000,COUNTIFS('R-6'!$G$8:$G$920,"&gt;=1",'R-6'!$H$8:$H$920,$CU109),0),0)</f>
        <v>0</v>
      </c>
      <c s="1081"/>
      <c s="1082"/>
      <c s="1080">
        <f>IFERROR(IF($CU109&gt;=2000,COUNTIFS('R-7'!$H$9:$H$1008,"&gt;=1",'R-7'!$I$9:$I$1008,$CU109),0),0)</f>
        <v>0</v>
      </c>
      <c s="1081"/>
      <c s="1082"/>
      <c s="1080">
        <f>IFERROR(IF($CU109&gt;=2000,COUNTIFS('R-8'!$G$13:$G$1012,"&gt;=1",'R-8'!$H$13:$H$1012,$CU109),0),0)</f>
        <v>0</v>
      </c>
      <c s="1081"/>
      <c s="1082"/>
      <c s="1080">
        <f>IFERROR(IF($CU109&gt;=2000,COUNTIFS('R-8क'!$G$10:$G$1009,"&gt;=1",'R-8क'!$H$10:$H$1009,$CU109),0),0)</f>
        <v>0</v>
      </c>
      <c s="1081"/>
      <c s="1082"/>
      <c s="1083"/>
      <c s="1084"/>
      <c s="1085"/>
      <c s="1086">
        <f t="shared" si="55"/>
        <v>0</v>
      </c>
      <c s="1087"/>
      <c s="1088"/>
      <c s="32">
        <v>93</v>
      </c>
      <c s="32">
        <f t="shared" si="56"/>
        <v>0</v>
      </c>
      <c s="32">
        <f t="shared" si="57"/>
        <v>0</v>
      </c>
      <c s="32">
        <f t="shared" si="58"/>
        <v>0</v>
      </c>
      <c s="32">
        <f t="shared" si="59"/>
        <v>0</v>
      </c>
      <c s="15">
        <f t="shared" si="43"/>
        <v>200</v>
      </c>
      <c s="15">
        <f t="shared" si="41"/>
        <v>0</v>
      </c>
      <c s="15">
        <f t="shared" si="42"/>
        <v>0</v>
      </c>
      <c s="15">
        <f t="shared" si="44"/>
        <v>0</v>
      </c>
    </row>
    <row r="110" spans="1:128" ht="24" customHeight="1">
      <c r="A110" s="15">
        <f t="shared" si="49"/>
        <v>56</v>
      </c>
      <c s="15">
        <f>IFERROR(IF($A$5&gt;=A110,SMALL('R-6'!$F$8:$F$920,$A$6+A110),0),0)</f>
        <v>0</v>
      </c>
      <c s="15">
        <f>IFERROR(IF(B$5&gt;=$A110,SMALL('R-7'!$G$9:$G$1008,B$6+$A110),0),0)</f>
        <v>0</v>
      </c>
      <c s="15">
        <f>IFERROR(IF(C$5&gt;=$A110,SMALL('R-8'!$F$13:$F$1012,C$6+$A110),0),0)</f>
        <v>0</v>
      </c>
      <c s="15">
        <f>IFERROR(IF(D$5&gt;=$A51,SMALL('R-8क'!$F$10:$F$1009,D$6+$A110),0),0)</f>
        <v>0</v>
      </c>
      <c s="15">
        <f t="shared" si="45"/>
        <v>0</v>
      </c>
      <c s="15">
        <f t="shared" si="46"/>
        <v>0</v>
      </c>
      <c s="15">
        <f t="shared" si="47"/>
        <v>0</v>
      </c>
      <c s="15">
        <f t="shared" si="48"/>
        <v>0</v>
      </c>
      <c r="O110" s="20">
        <f t="shared" si="50"/>
        <v>0</v>
      </c>
      <c s="1149">
        <f>IFERROR(IF($O110&gt;=1,VLOOKUP($B110,'R-6'!$G$8:$AL$920,2,0),0),0)</f>
        <v>0</v>
      </c>
      <c s="1150"/>
      <c s="1151"/>
      <c s="1090" t="str">
        <f>IFERROR(IF($O110&gt;=1,VLOOKUP($B110,'R-6'!$G$8:$AL$920,4,0),""),"")</f>
        <v/>
      </c>
      <c s="1091"/>
      <c s="1104"/>
      <c s="1090" t="str">
        <f>IFERROR(IF($O110&gt;=1,VLOOKUP($B110,'R-6'!$G$8:$AL$920,6,0),""),"")</f>
        <v/>
      </c>
      <c s="1152"/>
      <c s="1152"/>
      <c s="1153" t="str">
        <f>IFERROR(IF($O110&gt;=1,VLOOKUP($B110,'R-6'!$G$8:$AL$920,8,0),""),"")</f>
        <v/>
      </c>
      <c s="1154"/>
      <c s="1155" t="str">
        <f>IFERROR(IF($O110&gt;=1,VLOOKUP($B110,'R-6'!$G$8:$AL$920,28,0),""),"")</f>
        <v/>
      </c>
      <c s="1156"/>
      <c s="1157"/>
      <c s="1158"/>
      <c s="1153"/>
      <c s="1159"/>
      <c s="1158"/>
      <c s="1153"/>
      <c s="1159"/>
      <c s="20">
        <f t="shared" si="51"/>
        <v>0</v>
      </c>
      <c s="1160">
        <f>IFERROR(IF($AJ110&gt;=1,VLOOKUP($C110,'R-7'!$H$9:$AD$1008,2,0),0),0)</f>
        <v>0</v>
      </c>
      <c s="1161"/>
      <c s="1162"/>
      <c s="1160">
        <f>IFERROR(IF($AJ110&gt;=1,VLOOKUP($C110,'R-7'!$H$9:$AD$1008,2,0),0),0)</f>
        <v>0</v>
      </c>
      <c s="1161"/>
      <c s="1162"/>
      <c s="20" t="str">
        <f>IFERROR(IF($AJ110&gt;=1,VLOOKUP($C110,'R-7'!$H$9:$AD$1008,6,0),""),"")</f>
        <v/>
      </c>
      <c s="1158" t="str">
        <f>IFERROR(IF($AJ110&gt;=1,VLOOKUP($C110,'R-7'!$H$9:$AD$1008,7,0),""),"")</f>
        <v/>
      </c>
      <c s="1159"/>
      <c s="1090" t="str">
        <f>IFERROR(IF($AJ110&gt;=1,VLOOKUP($C110,'R-7'!$H$9:$AD$1008,9,0),""),"")</f>
        <v/>
      </c>
      <c s="1091"/>
      <c s="1104"/>
      <c s="1103" t="str">
        <f>IFERROR(IF($AJ110&gt;=1,VLOOKUP($C110,'R-7'!$H$9:$AD$1008,14,0),""),"")</f>
        <v/>
      </c>
      <c s="1103"/>
      <c s="1103"/>
      <c s="1103"/>
      <c s="1103"/>
      <c s="1103"/>
      <c s="1103"/>
      <c s="1103"/>
      <c s="20">
        <f t="shared" si="52"/>
        <v>0</v>
      </c>
      <c s="1105">
        <f>IFERROR(IF($BE110&gt;=1,VLOOKUP($D110,'R-8'!$G$13:$AG$1012,2,0),0),0)</f>
        <v>0</v>
      </c>
      <c s="1105"/>
      <c s="1105"/>
      <c s="1090" t="str">
        <f>IFERROR(IF($BE110&gt;=1,VLOOKUP($D110,'R-8'!$G$13:$AG$1012,3,0),""),"")</f>
        <v/>
      </c>
      <c s="1091"/>
      <c s="1091"/>
      <c s="1104"/>
      <c s="1103" t="str">
        <f>IFERROR(IF($BE110&gt;=1,VLOOKUP($D110,'R-8'!$G$13:$AG$1012,5,0),""),"")</f>
        <v/>
      </c>
      <c s="1103"/>
      <c s="1103" t="str">
        <f>IFERROR(IF($BE110&gt;=1,VLOOKUP($D110,'R-8'!$G$13:$AG$1012,6,0),""),"")</f>
        <v/>
      </c>
      <c s="1103"/>
      <c s="1090" t="str">
        <f>IFERROR(IF($BE110&gt;=1,VLOOKUP($D110,'R-8'!$G$13:$AG$1012,2,0),""),"")</f>
        <v/>
      </c>
      <c s="1091"/>
      <c s="1104"/>
      <c s="1103"/>
      <c s="1103"/>
      <c s="1103"/>
      <c s="1103"/>
      <c s="1103"/>
      <c s="1103"/>
      <c s="20">
        <f t="shared" si="53"/>
        <v>0</v>
      </c>
      <c s="1105">
        <f>IFERROR(IF($BZ110&gt;=1,VLOOKUP($E110,'R-8क'!$G$10:$AA$1009,2,0),0),0)</f>
        <v>0</v>
      </c>
      <c s="1105"/>
      <c s="1105"/>
      <c s="1090" t="str">
        <f>IFERROR(IF($BZ110&gt;=1,VLOOKUP($E110,'R-8क'!$G$10:$AA$1009,3,0),""),"")</f>
        <v/>
      </c>
      <c s="1091"/>
      <c s="1104"/>
      <c s="1090" t="str">
        <f>IFERROR(IF($BZ110&gt;=1,VLOOKUP($E110,'R-8क'!$G$10:$AA$1009,0),""),"")</f>
        <v/>
      </c>
      <c s="1091"/>
      <c s="1091"/>
      <c s="1104"/>
      <c s="26" t="str">
        <f>IFERROR(IF($BZ110&gt;=1,VLOOKUP($E110,'R-8क'!$G$10:$AA$1009,6,0),""),"")</f>
        <v/>
      </c>
      <c s="27" t="str">
        <f>IFERROR(IF($BZ110&gt;=1,VLOOKUP($E110,'R-8क'!$G$10:$AA$1009,7,0),""),"")</f>
        <v/>
      </c>
      <c s="720" t="str">
        <f>IFERROR(IF($BZ110&gt;=1,VLOOKUP($E110,'R-8क'!$G$10:$AA$1009,8,0),""),"")</f>
        <v/>
      </c>
      <c s="721"/>
      <c s="1106"/>
      <c s="1107" t="str">
        <f>IFERROR(IF($BZ110&gt;=1,VLOOKUP($E110,'R-8क'!$G$10:$AA$1009,16,0),""),"")</f>
        <v/>
      </c>
      <c s="1107"/>
      <c s="1107"/>
      <c s="1092"/>
      <c s="1092"/>
      <c s="1077">
        <f t="shared" si="54"/>
        <v>0</v>
      </c>
      <c s="1078"/>
      <c s="1079"/>
      <c s="1080">
        <f>IFERROR(IF($CU110&gt;=2000,COUNTIFS('R-6'!$G$8:$G$920,"&gt;=1",'R-6'!$H$8:$H$920,$CU110),0),0)</f>
        <v>0</v>
      </c>
      <c s="1081"/>
      <c s="1082"/>
      <c s="1080">
        <f>IFERROR(IF($CU110&gt;=2000,COUNTIFS('R-7'!$H$9:$H$1008,"&gt;=1",'R-7'!$I$9:$I$1008,$CU110),0),0)</f>
        <v>0</v>
      </c>
      <c s="1081"/>
      <c s="1082"/>
      <c s="1080">
        <f>IFERROR(IF($CU110&gt;=2000,COUNTIFS('R-8'!$G$13:$G$1012,"&gt;=1",'R-8'!$H$13:$H$1012,$CU110),0),0)</f>
        <v>0</v>
      </c>
      <c s="1081"/>
      <c s="1082"/>
      <c s="1080">
        <f>IFERROR(IF($CU110&gt;=2000,COUNTIFS('R-8क'!$G$10:$G$1009,"&gt;=1",'R-8क'!$H$10:$H$1009,$CU110),0),0)</f>
        <v>0</v>
      </c>
      <c s="1081"/>
      <c s="1082"/>
      <c s="1083"/>
      <c s="1084"/>
      <c s="1085"/>
      <c s="1086">
        <f t="shared" si="55"/>
        <v>0</v>
      </c>
      <c s="1087"/>
      <c s="1088"/>
      <c s="32">
        <v>94</v>
      </c>
      <c s="32">
        <f t="shared" si="56"/>
        <v>0</v>
      </c>
      <c s="32">
        <f t="shared" si="57"/>
        <v>0</v>
      </c>
      <c s="32">
        <f t="shared" si="58"/>
        <v>0</v>
      </c>
      <c s="32">
        <f t="shared" si="59"/>
        <v>0</v>
      </c>
      <c s="15">
        <f t="shared" si="43"/>
        <v>200</v>
      </c>
      <c s="15">
        <f t="shared" si="41"/>
        <v>0</v>
      </c>
      <c s="15">
        <f t="shared" si="42"/>
        <v>0</v>
      </c>
      <c s="15">
        <f t="shared" si="44"/>
        <v>0</v>
      </c>
    </row>
    <row r="111" spans="1:128" ht="24" customHeight="1">
      <c r="A111" s="15">
        <f t="shared" si="49"/>
        <v>57</v>
      </c>
      <c s="15">
        <f>IFERROR(IF($A$5&gt;=A111,SMALL('R-6'!$F$8:$F$920,$A$6+A111),0),0)</f>
        <v>0</v>
      </c>
      <c s="15">
        <f>IFERROR(IF(B$5&gt;=$A111,SMALL('R-7'!$G$9:$G$1008,B$6+$A111),0),0)</f>
        <v>0</v>
      </c>
      <c s="15">
        <f>IFERROR(IF(C$5&gt;=$A111,SMALL('R-8'!$F$13:$F$1012,C$6+$A111),0),0)</f>
        <v>0</v>
      </c>
      <c s="15">
        <f>IFERROR(IF(D$5&gt;=$A52,SMALL('R-8क'!$F$10:$F$1009,D$6+$A111),0),0)</f>
        <v>0</v>
      </c>
      <c s="15">
        <f t="shared" si="45"/>
        <v>0</v>
      </c>
      <c s="15">
        <f t="shared" si="46"/>
        <v>0</v>
      </c>
      <c s="15">
        <f t="shared" si="47"/>
        <v>0</v>
      </c>
      <c s="15">
        <f t="shared" si="48"/>
        <v>0</v>
      </c>
      <c r="O111" s="20">
        <f t="shared" si="50"/>
        <v>0</v>
      </c>
      <c s="1149">
        <f>IFERROR(IF($O111&gt;=1,VLOOKUP($B111,'R-6'!$G$8:$AL$920,2,0),0),0)</f>
        <v>0</v>
      </c>
      <c s="1150"/>
      <c s="1151"/>
      <c s="1090" t="str">
        <f>IFERROR(IF($O111&gt;=1,VLOOKUP($B111,'R-6'!$G$8:$AL$920,4,0),""),"")</f>
        <v/>
      </c>
      <c s="1091"/>
      <c s="1104"/>
      <c s="1090" t="str">
        <f>IFERROR(IF($O111&gt;=1,VLOOKUP($B111,'R-6'!$G$8:$AL$920,6,0),""),"")</f>
        <v/>
      </c>
      <c s="1152"/>
      <c s="1152"/>
      <c s="1153" t="str">
        <f>IFERROR(IF($O111&gt;=1,VLOOKUP($B111,'R-6'!$G$8:$AL$920,8,0),""),"")</f>
        <v/>
      </c>
      <c s="1154"/>
      <c s="1155" t="str">
        <f>IFERROR(IF($O111&gt;=1,VLOOKUP($B111,'R-6'!$G$8:$AL$920,28,0),""),"")</f>
        <v/>
      </c>
      <c s="1156"/>
      <c s="1157"/>
      <c s="1158"/>
      <c s="1153"/>
      <c s="1159"/>
      <c s="1158"/>
      <c s="1153"/>
      <c s="1159"/>
      <c s="20">
        <f t="shared" si="51"/>
        <v>0</v>
      </c>
      <c s="1160">
        <f>IFERROR(IF($AJ111&gt;=1,VLOOKUP($C111,'R-7'!$H$9:$AD$1008,2,0),0),0)</f>
        <v>0</v>
      </c>
      <c s="1161"/>
      <c s="1162"/>
      <c s="1160">
        <f>IFERROR(IF($AJ111&gt;=1,VLOOKUP($C111,'R-7'!$H$9:$AD$1008,2,0),0),0)</f>
        <v>0</v>
      </c>
      <c s="1161"/>
      <c s="1162"/>
      <c s="20" t="str">
        <f>IFERROR(IF($AJ111&gt;=1,VLOOKUP($C111,'R-7'!$H$9:$AD$1008,6,0),""),"")</f>
        <v/>
      </c>
      <c s="1158" t="str">
        <f>IFERROR(IF($AJ111&gt;=1,VLOOKUP($C111,'R-7'!$H$9:$AD$1008,7,0),""),"")</f>
        <v/>
      </c>
      <c s="1159"/>
      <c s="1090" t="str">
        <f>IFERROR(IF($AJ111&gt;=1,VLOOKUP($C111,'R-7'!$H$9:$AD$1008,9,0),""),"")</f>
        <v/>
      </c>
      <c s="1091"/>
      <c s="1104"/>
      <c s="1103" t="str">
        <f>IFERROR(IF($AJ111&gt;=1,VLOOKUP($C111,'R-7'!$H$9:$AD$1008,14,0),""),"")</f>
        <v/>
      </c>
      <c s="1103"/>
      <c s="1103"/>
      <c s="1103"/>
      <c s="1103"/>
      <c s="1103"/>
      <c s="1103"/>
      <c s="1103"/>
      <c s="20">
        <f t="shared" si="52"/>
        <v>0</v>
      </c>
      <c s="1105">
        <f>IFERROR(IF($BE111&gt;=1,VLOOKUP($D111,'R-8'!$G$13:$AG$1012,2,0),0),0)</f>
        <v>0</v>
      </c>
      <c s="1105"/>
      <c s="1105"/>
      <c s="1090" t="str">
        <f>IFERROR(IF($BE111&gt;=1,VLOOKUP($D111,'R-8'!$G$13:$AG$1012,3,0),""),"")</f>
        <v/>
      </c>
      <c s="1091"/>
      <c s="1091"/>
      <c s="1104"/>
      <c s="1103" t="str">
        <f>IFERROR(IF($BE111&gt;=1,VLOOKUP($D111,'R-8'!$G$13:$AG$1012,5,0),""),"")</f>
        <v/>
      </c>
      <c s="1103"/>
      <c s="1103" t="str">
        <f>IFERROR(IF($BE111&gt;=1,VLOOKUP($D111,'R-8'!$G$13:$AG$1012,6,0),""),"")</f>
        <v/>
      </c>
      <c s="1103"/>
      <c s="1090" t="str">
        <f>IFERROR(IF($BE111&gt;=1,VLOOKUP($D111,'R-8'!$G$13:$AG$1012,2,0),""),"")</f>
        <v/>
      </c>
      <c s="1091"/>
      <c s="1104"/>
      <c s="1103"/>
      <c s="1103"/>
      <c s="1103"/>
      <c s="1103"/>
      <c s="1103"/>
      <c s="1103"/>
      <c s="20">
        <f t="shared" si="53"/>
        <v>0</v>
      </c>
      <c s="1105">
        <f>IFERROR(IF($BZ111&gt;=1,VLOOKUP($E111,'R-8क'!$G$10:$AA$1009,2,0),0),0)</f>
        <v>0</v>
      </c>
      <c s="1105"/>
      <c s="1105"/>
      <c s="1090" t="str">
        <f>IFERROR(IF($BZ111&gt;=1,VLOOKUP($E111,'R-8क'!$G$10:$AA$1009,3,0),""),"")</f>
        <v/>
      </c>
      <c s="1091"/>
      <c s="1104"/>
      <c s="1090" t="str">
        <f>IFERROR(IF($BZ111&gt;=1,VLOOKUP($E111,'R-8क'!$G$10:$AA$1009,0),""),"")</f>
        <v/>
      </c>
      <c s="1091"/>
      <c s="1091"/>
      <c s="1104"/>
      <c s="26" t="str">
        <f>IFERROR(IF($BZ111&gt;=1,VLOOKUP($E111,'R-8क'!$G$10:$AA$1009,6,0),""),"")</f>
        <v/>
      </c>
      <c s="27" t="str">
        <f>IFERROR(IF($BZ111&gt;=1,VLOOKUP($E111,'R-8क'!$G$10:$AA$1009,7,0),""),"")</f>
        <v/>
      </c>
      <c s="720" t="str">
        <f>IFERROR(IF($BZ111&gt;=1,VLOOKUP($E111,'R-8क'!$G$10:$AA$1009,8,0),""),"")</f>
        <v/>
      </c>
      <c s="721"/>
      <c s="1106"/>
      <c s="1107" t="str">
        <f>IFERROR(IF($BZ111&gt;=1,VLOOKUP($E111,'R-8क'!$G$10:$AA$1009,16,0),""),"")</f>
        <v/>
      </c>
      <c s="1107"/>
      <c s="1107"/>
      <c s="1092"/>
      <c s="1092"/>
      <c s="1077">
        <f t="shared" si="54"/>
        <v>0</v>
      </c>
      <c s="1078"/>
      <c s="1079"/>
      <c s="1080">
        <f>IFERROR(IF($CU111&gt;=2000,COUNTIFS('R-6'!$G$8:$G$920,"&gt;=1",'R-6'!$H$8:$H$920,$CU111),0),0)</f>
        <v>0</v>
      </c>
      <c s="1081"/>
      <c s="1082"/>
      <c s="1080">
        <f>IFERROR(IF($CU111&gt;=2000,COUNTIFS('R-7'!$H$9:$H$1008,"&gt;=1",'R-7'!$I$9:$I$1008,$CU111),0),0)</f>
        <v>0</v>
      </c>
      <c s="1081"/>
      <c s="1082"/>
      <c s="1080">
        <f>IFERROR(IF($CU111&gt;=2000,COUNTIFS('R-8'!$G$13:$G$1012,"&gt;=1",'R-8'!$H$13:$H$1012,$CU111),0),0)</f>
        <v>0</v>
      </c>
      <c s="1081"/>
      <c s="1082"/>
      <c s="1080">
        <f>IFERROR(IF($CU111&gt;=2000,COUNTIFS('R-8क'!$G$10:$G$1009,"&gt;=1",'R-8क'!$H$10:$H$1009,$CU111),0),0)</f>
        <v>0</v>
      </c>
      <c s="1081"/>
      <c s="1082"/>
      <c s="1083"/>
      <c s="1084"/>
      <c s="1085"/>
      <c s="1086">
        <f t="shared" si="55"/>
        <v>0</v>
      </c>
      <c s="1087"/>
      <c s="1088"/>
      <c s="32">
        <v>95</v>
      </c>
      <c s="32">
        <f t="shared" si="56"/>
        <v>0</v>
      </c>
      <c s="32">
        <f t="shared" si="57"/>
        <v>0</v>
      </c>
      <c s="32">
        <f t="shared" si="58"/>
        <v>0</v>
      </c>
      <c s="32">
        <f t="shared" si="59"/>
        <v>0</v>
      </c>
      <c s="15">
        <f t="shared" si="43"/>
        <v>200</v>
      </c>
      <c s="15">
        <f t="shared" si="41"/>
        <v>0</v>
      </c>
      <c s="15">
        <f t="shared" si="42"/>
        <v>0</v>
      </c>
      <c s="15">
        <f t="shared" si="44"/>
        <v>0</v>
      </c>
    </row>
    <row r="112" spans="1:128" ht="24" customHeight="1">
      <c r="A112" s="15">
        <f t="shared" si="49"/>
        <v>58</v>
      </c>
      <c s="15">
        <f>IFERROR(IF($A$5&gt;=A112,SMALL('R-6'!$F$8:$F$920,$A$6+A112),0),0)</f>
        <v>0</v>
      </c>
      <c s="15">
        <f>IFERROR(IF(B$5&gt;=$A112,SMALL('R-7'!$G$9:$G$1008,B$6+$A112),0),0)</f>
        <v>0</v>
      </c>
      <c s="15">
        <f>IFERROR(IF(C$5&gt;=$A112,SMALL('R-8'!$F$13:$F$1012,C$6+$A112),0),0)</f>
        <v>0</v>
      </c>
      <c s="15">
        <f>IFERROR(IF(D$5&gt;=$A53,SMALL('R-8क'!$F$10:$F$1009,D$6+$A112),0),0)</f>
        <v>0</v>
      </c>
      <c s="15">
        <f t="shared" si="45"/>
        <v>0</v>
      </c>
      <c s="15">
        <f t="shared" si="46"/>
        <v>0</v>
      </c>
      <c s="15">
        <f t="shared" si="47"/>
        <v>0</v>
      </c>
      <c s="15">
        <f t="shared" si="48"/>
        <v>0</v>
      </c>
      <c r="O112" s="20">
        <f t="shared" si="50"/>
        <v>0</v>
      </c>
      <c s="1149">
        <f>IFERROR(IF($O112&gt;=1,VLOOKUP($B112,'R-6'!$G$8:$AL$920,2,0),0),0)</f>
        <v>0</v>
      </c>
      <c s="1150"/>
      <c s="1151"/>
      <c s="1090" t="str">
        <f>IFERROR(IF($O112&gt;=1,VLOOKUP($B112,'R-6'!$G$8:$AL$920,4,0),""),"")</f>
        <v/>
      </c>
      <c s="1091"/>
      <c s="1104"/>
      <c s="1090" t="str">
        <f>IFERROR(IF($O112&gt;=1,VLOOKUP($B112,'R-6'!$G$8:$AL$920,6,0),""),"")</f>
        <v/>
      </c>
      <c s="1152"/>
      <c s="1152"/>
      <c s="1153" t="str">
        <f>IFERROR(IF($O112&gt;=1,VLOOKUP($B112,'R-6'!$G$8:$AL$920,8,0),""),"")</f>
        <v/>
      </c>
      <c s="1154"/>
      <c s="1155" t="str">
        <f>IFERROR(IF($O112&gt;=1,VLOOKUP($B112,'R-6'!$G$8:$AL$920,28,0),""),"")</f>
        <v/>
      </c>
      <c s="1156"/>
      <c s="1157"/>
      <c s="1158"/>
      <c s="1153"/>
      <c s="1159"/>
      <c s="1158"/>
      <c s="1153"/>
      <c s="1159"/>
      <c s="20">
        <f t="shared" si="51"/>
        <v>0</v>
      </c>
      <c s="1160">
        <f>IFERROR(IF($AJ112&gt;=1,VLOOKUP($C112,'R-7'!$H$9:$AD$1008,2,0),0),0)</f>
        <v>0</v>
      </c>
      <c s="1161"/>
      <c s="1162"/>
      <c s="1160">
        <f>IFERROR(IF($AJ112&gt;=1,VLOOKUP($C112,'R-7'!$H$9:$AD$1008,2,0),0),0)</f>
        <v>0</v>
      </c>
      <c s="1161"/>
      <c s="1162"/>
      <c s="20" t="str">
        <f>IFERROR(IF($AJ112&gt;=1,VLOOKUP($C112,'R-7'!$H$9:$AD$1008,6,0),""),"")</f>
        <v/>
      </c>
      <c s="1158" t="str">
        <f>IFERROR(IF($AJ112&gt;=1,VLOOKUP($C112,'R-7'!$H$9:$AD$1008,7,0),""),"")</f>
        <v/>
      </c>
      <c s="1159"/>
      <c s="1090" t="str">
        <f>IFERROR(IF($AJ112&gt;=1,VLOOKUP($C112,'R-7'!$H$9:$AD$1008,9,0),""),"")</f>
        <v/>
      </c>
      <c s="1091"/>
      <c s="1104"/>
      <c s="1103" t="str">
        <f>IFERROR(IF($AJ112&gt;=1,VLOOKUP($C112,'R-7'!$H$9:$AD$1008,14,0),""),"")</f>
        <v/>
      </c>
      <c s="1103"/>
      <c s="1103"/>
      <c s="1103"/>
      <c s="1103"/>
      <c s="1103"/>
      <c s="1103"/>
      <c s="1103"/>
      <c s="20">
        <f t="shared" si="52"/>
        <v>0</v>
      </c>
      <c s="1105">
        <f>IFERROR(IF($BE112&gt;=1,VLOOKUP($D112,'R-8'!$G$13:$AG$1012,2,0),0),0)</f>
        <v>0</v>
      </c>
      <c s="1105"/>
      <c s="1105"/>
      <c s="1090" t="str">
        <f>IFERROR(IF($BE112&gt;=1,VLOOKUP($D112,'R-8'!$G$13:$AG$1012,3,0),""),"")</f>
        <v/>
      </c>
      <c s="1091"/>
      <c s="1091"/>
      <c s="1104"/>
      <c s="1103" t="str">
        <f>IFERROR(IF($BE112&gt;=1,VLOOKUP($D112,'R-8'!$G$13:$AG$1012,5,0),""),"")</f>
        <v/>
      </c>
      <c s="1103"/>
      <c s="1103" t="str">
        <f>IFERROR(IF($BE112&gt;=1,VLOOKUP($D112,'R-8'!$G$13:$AG$1012,6,0),""),"")</f>
        <v/>
      </c>
      <c s="1103"/>
      <c s="1090" t="str">
        <f>IFERROR(IF($BE112&gt;=1,VLOOKUP($D112,'R-8'!$G$13:$AG$1012,2,0),""),"")</f>
        <v/>
      </c>
      <c s="1091"/>
      <c s="1104"/>
      <c s="1103"/>
      <c s="1103"/>
      <c s="1103"/>
      <c s="1103"/>
      <c s="1103"/>
      <c s="1103"/>
      <c s="20">
        <f t="shared" si="53"/>
        <v>0</v>
      </c>
      <c s="1105">
        <f>IFERROR(IF($BZ112&gt;=1,VLOOKUP($E112,'R-8क'!$G$10:$AA$1009,2,0),0),0)</f>
        <v>0</v>
      </c>
      <c s="1105"/>
      <c s="1105"/>
      <c s="1090" t="str">
        <f>IFERROR(IF($BZ112&gt;=1,VLOOKUP($E112,'R-8क'!$G$10:$AA$1009,3,0),""),"")</f>
        <v/>
      </c>
      <c s="1091"/>
      <c s="1104"/>
      <c s="1090" t="str">
        <f>IFERROR(IF($BZ112&gt;=1,VLOOKUP($E112,'R-8क'!$G$10:$AA$1009,0),""),"")</f>
        <v/>
      </c>
      <c s="1091"/>
      <c s="1091"/>
      <c s="1104"/>
      <c s="26" t="str">
        <f>IFERROR(IF($BZ112&gt;=1,VLOOKUP($E112,'R-8क'!$G$10:$AA$1009,6,0),""),"")</f>
        <v/>
      </c>
      <c s="27" t="str">
        <f>IFERROR(IF($BZ112&gt;=1,VLOOKUP($E112,'R-8क'!$G$10:$AA$1009,7,0),""),"")</f>
        <v/>
      </c>
      <c s="720" t="str">
        <f>IFERROR(IF($BZ112&gt;=1,VLOOKUP($E112,'R-8क'!$G$10:$AA$1009,8,0),""),"")</f>
        <v/>
      </c>
      <c s="721"/>
      <c s="1106"/>
      <c s="1107" t="str">
        <f>IFERROR(IF($BZ112&gt;=1,VLOOKUP($E112,'R-8क'!$G$10:$AA$1009,16,0),""),"")</f>
        <v/>
      </c>
      <c s="1107"/>
      <c s="1107"/>
      <c s="1092"/>
      <c s="1092"/>
      <c s="1077">
        <f t="shared" si="54"/>
        <v>0</v>
      </c>
      <c s="1078"/>
      <c s="1079"/>
      <c s="1080">
        <f>IFERROR(IF($CU112&gt;=2000,COUNTIFS('R-6'!$G$8:$G$920,"&gt;=1",'R-6'!$H$8:$H$920,$CU112),0),0)</f>
        <v>0</v>
      </c>
      <c s="1081"/>
      <c s="1082"/>
      <c s="1080">
        <f>IFERROR(IF($CU112&gt;=2000,COUNTIFS('R-7'!$H$9:$H$1008,"&gt;=1",'R-7'!$I$9:$I$1008,$CU112),0),0)</f>
        <v>0</v>
      </c>
      <c s="1081"/>
      <c s="1082"/>
      <c s="1080">
        <f>IFERROR(IF($CU112&gt;=2000,COUNTIFS('R-8'!$G$13:$G$1012,"&gt;=1",'R-8'!$H$13:$H$1012,$CU112),0),0)</f>
        <v>0</v>
      </c>
      <c s="1081"/>
      <c s="1082"/>
      <c s="1080">
        <f>IFERROR(IF($CU112&gt;=2000,COUNTIFS('R-8क'!$G$10:$G$1009,"&gt;=1",'R-8क'!$H$10:$H$1009,$CU112),0),0)</f>
        <v>0</v>
      </c>
      <c s="1081"/>
      <c s="1082"/>
      <c s="1083"/>
      <c s="1084"/>
      <c s="1085"/>
      <c s="1086">
        <f t="shared" si="55"/>
        <v>0</v>
      </c>
      <c s="1087"/>
      <c s="1088"/>
      <c s="32">
        <v>96</v>
      </c>
      <c s="32">
        <f t="shared" si="56"/>
        <v>0</v>
      </c>
      <c s="32">
        <f t="shared" si="57"/>
        <v>0</v>
      </c>
      <c s="32">
        <f t="shared" si="58"/>
        <v>0</v>
      </c>
      <c s="32">
        <f t="shared" si="59"/>
        <v>0</v>
      </c>
      <c s="15">
        <f t="shared" si="43"/>
        <v>200</v>
      </c>
      <c s="15">
        <f t="shared" si="41"/>
        <v>0</v>
      </c>
      <c s="15">
        <f t="shared" si="42"/>
        <v>0</v>
      </c>
      <c s="15">
        <f t="shared" si="44"/>
        <v>0</v>
      </c>
    </row>
    <row r="113" spans="1:128" ht="24" customHeight="1">
      <c r="A113" s="15">
        <f t="shared" si="49"/>
        <v>59</v>
      </c>
      <c s="15">
        <f>IFERROR(IF($A$5&gt;=A113,SMALL('R-6'!$F$8:$F$920,$A$6+A113),0),0)</f>
        <v>0</v>
      </c>
      <c s="15">
        <f>IFERROR(IF(B$5&gt;=$A113,SMALL('R-7'!$G$9:$G$1008,B$6+$A113),0),0)</f>
        <v>0</v>
      </c>
      <c s="15">
        <f>IFERROR(IF(C$5&gt;=$A113,SMALL('R-8'!$F$13:$F$1012,C$6+$A113),0),0)</f>
        <v>0</v>
      </c>
      <c s="15">
        <f>IFERROR(IF(D$5&gt;=$A54,SMALL('R-8क'!$F$10:$F$1009,D$6+$A113),0),0)</f>
        <v>0</v>
      </c>
      <c s="15">
        <f t="shared" si="45"/>
        <v>0</v>
      </c>
      <c s="15">
        <f t="shared" si="46"/>
        <v>0</v>
      </c>
      <c s="15">
        <f t="shared" si="47"/>
        <v>0</v>
      </c>
      <c s="15">
        <f t="shared" si="48"/>
        <v>0</v>
      </c>
      <c r="O113" s="20">
        <f t="shared" si="50"/>
        <v>0</v>
      </c>
      <c s="1149">
        <f>IFERROR(IF($O113&gt;=1,VLOOKUP($B113,'R-6'!$G$8:$AL$920,2,0),0),0)</f>
        <v>0</v>
      </c>
      <c s="1150"/>
      <c s="1151"/>
      <c s="1090" t="str">
        <f>IFERROR(IF($O113&gt;=1,VLOOKUP($B113,'R-6'!$G$8:$AL$920,4,0),""),"")</f>
        <v/>
      </c>
      <c s="1091"/>
      <c s="1104"/>
      <c s="1090" t="str">
        <f>IFERROR(IF($O113&gt;=1,VLOOKUP($B113,'R-6'!$G$8:$AL$920,6,0),""),"")</f>
        <v/>
      </c>
      <c s="1152"/>
      <c s="1152"/>
      <c s="1153" t="str">
        <f>IFERROR(IF($O113&gt;=1,VLOOKUP($B113,'R-6'!$G$8:$AL$920,8,0),""),"")</f>
        <v/>
      </c>
      <c s="1154"/>
      <c s="1155" t="str">
        <f>IFERROR(IF($O113&gt;=1,VLOOKUP($B113,'R-6'!$G$8:$AL$920,28,0),""),"")</f>
        <v/>
      </c>
      <c s="1156"/>
      <c s="1157"/>
      <c s="1158"/>
      <c s="1153"/>
      <c s="1159"/>
      <c s="1158"/>
      <c s="1153"/>
      <c s="1159"/>
      <c s="20">
        <f t="shared" si="51"/>
        <v>0</v>
      </c>
      <c s="1160">
        <f>IFERROR(IF($AJ113&gt;=1,VLOOKUP($C113,'R-7'!$H$9:$AD$1008,2,0),0),0)</f>
        <v>0</v>
      </c>
      <c s="1161"/>
      <c s="1162"/>
      <c s="1160">
        <f>IFERROR(IF($AJ113&gt;=1,VLOOKUP($C113,'R-7'!$H$9:$AD$1008,2,0),0),0)</f>
        <v>0</v>
      </c>
      <c s="1161"/>
      <c s="1162"/>
      <c s="20" t="str">
        <f>IFERROR(IF($AJ113&gt;=1,VLOOKUP($C113,'R-7'!$H$9:$AD$1008,6,0),""),"")</f>
        <v/>
      </c>
      <c s="1158" t="str">
        <f>IFERROR(IF($AJ113&gt;=1,VLOOKUP($C113,'R-7'!$H$9:$AD$1008,7,0),""),"")</f>
        <v/>
      </c>
      <c s="1159"/>
      <c s="1090" t="str">
        <f>IFERROR(IF($AJ113&gt;=1,VLOOKUP($C113,'R-7'!$H$9:$AD$1008,9,0),""),"")</f>
        <v/>
      </c>
      <c s="1091"/>
      <c s="1104"/>
      <c s="1103" t="str">
        <f>IFERROR(IF($AJ113&gt;=1,VLOOKUP($C113,'R-7'!$H$9:$AD$1008,14,0),""),"")</f>
        <v/>
      </c>
      <c s="1103"/>
      <c s="1103"/>
      <c s="1103"/>
      <c s="1103"/>
      <c s="1103"/>
      <c s="1103"/>
      <c s="1103"/>
      <c s="20">
        <f t="shared" si="52"/>
        <v>0</v>
      </c>
      <c s="1105">
        <f>IFERROR(IF($BE113&gt;=1,VLOOKUP($D113,'R-8'!$G$13:$AG$1012,2,0),0),0)</f>
        <v>0</v>
      </c>
      <c s="1105"/>
      <c s="1105"/>
      <c s="1090" t="str">
        <f>IFERROR(IF($BE113&gt;=1,VLOOKUP($D113,'R-8'!$G$13:$AG$1012,3,0),""),"")</f>
        <v/>
      </c>
      <c s="1091"/>
      <c s="1091"/>
      <c s="1104"/>
      <c s="1103" t="str">
        <f>IFERROR(IF($BE113&gt;=1,VLOOKUP($D113,'R-8'!$G$13:$AG$1012,5,0),""),"")</f>
        <v/>
      </c>
      <c s="1103"/>
      <c s="1103" t="str">
        <f>IFERROR(IF($BE113&gt;=1,VLOOKUP($D113,'R-8'!$G$13:$AG$1012,6,0),""),"")</f>
        <v/>
      </c>
      <c s="1103"/>
      <c s="1090" t="str">
        <f>IFERROR(IF($BE113&gt;=1,VLOOKUP($D113,'R-8'!$G$13:$AG$1012,2,0),""),"")</f>
        <v/>
      </c>
      <c s="1091"/>
      <c s="1104"/>
      <c s="1103"/>
      <c s="1103"/>
      <c s="1103"/>
      <c s="1103"/>
      <c s="1103"/>
      <c s="1103"/>
      <c s="20">
        <f t="shared" si="53"/>
        <v>0</v>
      </c>
      <c s="1105">
        <f>IFERROR(IF($BZ113&gt;=1,VLOOKUP($E113,'R-8क'!$G$10:$AA$1009,2,0),0),0)</f>
        <v>0</v>
      </c>
      <c s="1105"/>
      <c s="1105"/>
      <c s="1090" t="str">
        <f>IFERROR(IF($BZ113&gt;=1,VLOOKUP($E113,'R-8क'!$G$10:$AA$1009,3,0),""),"")</f>
        <v/>
      </c>
      <c s="1091"/>
      <c s="1104"/>
      <c s="1090" t="str">
        <f>IFERROR(IF($BZ113&gt;=1,VLOOKUP($E113,'R-8क'!$G$10:$AA$1009,0),""),"")</f>
        <v/>
      </c>
      <c s="1091"/>
      <c s="1091"/>
      <c s="1104"/>
      <c s="26" t="str">
        <f>IFERROR(IF($BZ113&gt;=1,VLOOKUP($E113,'R-8क'!$G$10:$AA$1009,6,0),""),"")</f>
        <v/>
      </c>
      <c s="27" t="str">
        <f>IFERROR(IF($BZ113&gt;=1,VLOOKUP($E113,'R-8क'!$G$10:$AA$1009,7,0),""),"")</f>
        <v/>
      </c>
      <c s="720" t="str">
        <f>IFERROR(IF($BZ113&gt;=1,VLOOKUP($E113,'R-8क'!$G$10:$AA$1009,8,0),""),"")</f>
        <v/>
      </c>
      <c s="721"/>
      <c s="1106"/>
      <c s="1107" t="str">
        <f>IFERROR(IF($BZ113&gt;=1,VLOOKUP($E113,'R-8क'!$G$10:$AA$1009,16,0),""),"")</f>
        <v/>
      </c>
      <c s="1107"/>
      <c s="1107"/>
      <c s="1092"/>
      <c s="1092"/>
      <c s="1077">
        <f t="shared" si="54"/>
        <v>0</v>
      </c>
      <c s="1078"/>
      <c s="1079"/>
      <c s="1080">
        <f>IFERROR(IF($CU113&gt;=2000,COUNTIFS('R-6'!$G$8:$G$920,"&gt;=1",'R-6'!$H$8:$H$920,$CU113),0),0)</f>
        <v>0</v>
      </c>
      <c s="1081"/>
      <c s="1082"/>
      <c s="1080">
        <f>IFERROR(IF($CU113&gt;=2000,COUNTIFS('R-7'!$H$9:$H$1008,"&gt;=1",'R-7'!$I$9:$I$1008,$CU113),0),0)</f>
        <v>0</v>
      </c>
      <c s="1081"/>
      <c s="1082"/>
      <c s="1080">
        <f>IFERROR(IF($CU113&gt;=2000,COUNTIFS('R-8'!$G$13:$G$1012,"&gt;=1",'R-8'!$H$13:$H$1012,$CU113),0),0)</f>
        <v>0</v>
      </c>
      <c s="1081"/>
      <c s="1082"/>
      <c s="1080">
        <f>IFERROR(IF($CU113&gt;=2000,COUNTIFS('R-8क'!$G$10:$G$1009,"&gt;=1",'R-8क'!$H$10:$H$1009,$CU113),0),0)</f>
        <v>0</v>
      </c>
      <c s="1081"/>
      <c s="1082"/>
      <c s="1083"/>
      <c s="1084"/>
      <c s="1085"/>
      <c s="1086">
        <f t="shared" si="55"/>
        <v>0</v>
      </c>
      <c s="1087"/>
      <c s="1088"/>
      <c s="32">
        <v>97</v>
      </c>
      <c s="32">
        <f t="shared" si="56"/>
        <v>0</v>
      </c>
      <c s="32">
        <f t="shared" si="57"/>
        <v>0</v>
      </c>
      <c s="32">
        <f t="shared" si="58"/>
        <v>0</v>
      </c>
      <c s="32">
        <f t="shared" si="59"/>
        <v>0</v>
      </c>
      <c s="15">
        <f t="shared" si="43"/>
        <v>200</v>
      </c>
      <c s="15">
        <f t="shared" si="41"/>
        <v>0</v>
      </c>
      <c s="15">
        <f t="shared" si="42"/>
        <v>0</v>
      </c>
      <c s="15">
        <f t="shared" si="44"/>
        <v>0</v>
      </c>
    </row>
    <row r="114" spans="1:128" ht="24" customHeight="1">
      <c r="A114" s="15">
        <f t="shared" si="49"/>
        <v>60</v>
      </c>
      <c s="15">
        <f>IFERROR(IF($A$5&gt;=A114,SMALL('R-6'!$F$8:$F$920,$A$6+A114),0),0)</f>
        <v>0</v>
      </c>
      <c s="15">
        <f>IFERROR(IF(B$5&gt;=$A114,SMALL('R-7'!$G$9:$G$1008,B$6+$A114),0),0)</f>
        <v>0</v>
      </c>
      <c s="15">
        <f>IFERROR(IF(C$5&gt;=$A114,SMALL('R-8'!$F$13:$F$1012,C$6+$A114),0),0)</f>
        <v>0</v>
      </c>
      <c s="15">
        <f>IFERROR(IF(D$5&gt;=$A55,SMALL('R-8क'!$F$10:$F$1009,D$6+$A114),0),0)</f>
        <v>0</v>
      </c>
      <c s="15">
        <f t="shared" si="45"/>
        <v>0</v>
      </c>
      <c s="15">
        <f t="shared" si="46"/>
        <v>0</v>
      </c>
      <c s="15">
        <f t="shared" si="47"/>
        <v>0</v>
      </c>
      <c s="15">
        <f t="shared" si="48"/>
        <v>0</v>
      </c>
      <c r="O114" s="20">
        <f t="shared" si="50"/>
        <v>0</v>
      </c>
      <c s="1149">
        <f>IFERROR(IF($O114&gt;=1,VLOOKUP($B114,'R-6'!$G$8:$AL$920,2,0),0),0)</f>
        <v>0</v>
      </c>
      <c s="1150"/>
      <c s="1151"/>
      <c s="1090" t="str">
        <f>IFERROR(IF($O114&gt;=1,VLOOKUP($B114,'R-6'!$G$8:$AL$920,4,0),""),"")</f>
        <v/>
      </c>
      <c s="1091"/>
      <c s="1104"/>
      <c s="1090" t="str">
        <f>IFERROR(IF($O114&gt;=1,VLOOKUP($B114,'R-6'!$G$8:$AL$920,6,0),""),"")</f>
        <v/>
      </c>
      <c s="1152"/>
      <c s="1152"/>
      <c s="1153" t="str">
        <f>IFERROR(IF($O114&gt;=1,VLOOKUP($B114,'R-6'!$G$8:$AL$920,8,0),""),"")</f>
        <v/>
      </c>
      <c s="1154"/>
      <c s="1155" t="str">
        <f>IFERROR(IF($O114&gt;=1,VLOOKUP($B114,'R-6'!$G$8:$AL$920,28,0),""),"")</f>
        <v/>
      </c>
      <c s="1156"/>
      <c s="1157"/>
      <c s="1158"/>
      <c s="1153"/>
      <c s="1159"/>
      <c s="1158"/>
      <c s="1153"/>
      <c s="1159"/>
      <c s="20">
        <f t="shared" si="51"/>
        <v>0</v>
      </c>
      <c s="1160">
        <f>IFERROR(IF($AJ114&gt;=1,VLOOKUP($C114,'R-7'!$H$9:$AD$1008,2,0),0),0)</f>
        <v>0</v>
      </c>
      <c s="1161"/>
      <c s="1162"/>
      <c s="1160">
        <f>IFERROR(IF($AJ114&gt;=1,VLOOKUP($C114,'R-7'!$H$9:$AD$1008,2,0),0),0)</f>
        <v>0</v>
      </c>
      <c s="1161"/>
      <c s="1162"/>
      <c s="20" t="str">
        <f>IFERROR(IF($AJ114&gt;=1,VLOOKUP($C114,'R-7'!$H$9:$AD$1008,6,0),""),"")</f>
        <v/>
      </c>
      <c s="1158" t="str">
        <f>IFERROR(IF($AJ114&gt;=1,VLOOKUP($C114,'R-7'!$H$9:$AD$1008,7,0),""),"")</f>
        <v/>
      </c>
      <c s="1159"/>
      <c s="1090" t="str">
        <f>IFERROR(IF($AJ114&gt;=1,VLOOKUP($C114,'R-7'!$H$9:$AD$1008,9,0),""),"")</f>
        <v/>
      </c>
      <c s="1091"/>
      <c s="1104"/>
      <c s="1103" t="str">
        <f>IFERROR(IF($AJ114&gt;=1,VLOOKUP($C114,'R-7'!$H$9:$AD$1008,14,0),""),"")</f>
        <v/>
      </c>
      <c s="1103"/>
      <c s="1103"/>
      <c s="1103"/>
      <c s="1103"/>
      <c s="1103"/>
      <c s="1103"/>
      <c s="1103"/>
      <c s="20">
        <f t="shared" si="52"/>
        <v>0</v>
      </c>
      <c s="1105">
        <f>IFERROR(IF($BE114&gt;=1,VLOOKUP($D114,'R-8'!$G$13:$AG$1012,2,0),0),0)</f>
        <v>0</v>
      </c>
      <c s="1105"/>
      <c s="1105"/>
      <c s="1090" t="str">
        <f>IFERROR(IF($BE114&gt;=1,VLOOKUP($D114,'R-8'!$G$13:$AG$1012,3,0),""),"")</f>
        <v/>
      </c>
      <c s="1091"/>
      <c s="1091"/>
      <c s="1104"/>
      <c s="1103" t="str">
        <f>IFERROR(IF($BE114&gt;=1,VLOOKUP($D114,'R-8'!$G$13:$AG$1012,5,0),""),"")</f>
        <v/>
      </c>
      <c s="1103"/>
      <c s="1103" t="str">
        <f>IFERROR(IF($BE114&gt;=1,VLOOKUP($D114,'R-8'!$G$13:$AG$1012,6,0),""),"")</f>
        <v/>
      </c>
      <c s="1103"/>
      <c s="1090" t="str">
        <f>IFERROR(IF($BE114&gt;=1,VLOOKUP($D114,'R-8'!$G$13:$AG$1012,2,0),""),"")</f>
        <v/>
      </c>
      <c s="1091"/>
      <c s="1104"/>
      <c s="1103"/>
      <c s="1103"/>
      <c s="1103"/>
      <c s="1103"/>
      <c s="1103"/>
      <c s="1103"/>
      <c s="20">
        <f t="shared" si="53"/>
        <v>0</v>
      </c>
      <c s="1105">
        <f>IFERROR(IF($BZ114&gt;=1,VLOOKUP($E114,'R-8क'!$G$10:$AA$1009,2,0),0),0)</f>
        <v>0</v>
      </c>
      <c s="1105"/>
      <c s="1105"/>
      <c s="1090" t="str">
        <f>IFERROR(IF($BZ114&gt;=1,VLOOKUP($E114,'R-8क'!$G$10:$AA$1009,3,0),""),"")</f>
        <v/>
      </c>
      <c s="1091"/>
      <c s="1104"/>
      <c s="1090" t="str">
        <f>IFERROR(IF($BZ114&gt;=1,VLOOKUP($E114,'R-8क'!$G$10:$AA$1009,0),""),"")</f>
        <v/>
      </c>
      <c s="1091"/>
      <c s="1091"/>
      <c s="1104"/>
      <c s="26" t="str">
        <f>IFERROR(IF($BZ114&gt;=1,VLOOKUP($E114,'R-8क'!$G$10:$AA$1009,6,0),""),"")</f>
        <v/>
      </c>
      <c s="27" t="str">
        <f>IFERROR(IF($BZ114&gt;=1,VLOOKUP($E114,'R-8क'!$G$10:$AA$1009,7,0),""),"")</f>
        <v/>
      </c>
      <c s="720" t="str">
        <f>IFERROR(IF($BZ114&gt;=1,VLOOKUP($E114,'R-8क'!$G$10:$AA$1009,8,0),""),"")</f>
        <v/>
      </c>
      <c s="721"/>
      <c s="1106"/>
      <c s="1107" t="str">
        <f>IFERROR(IF($BZ114&gt;=1,VLOOKUP($E114,'R-8क'!$G$10:$AA$1009,16,0),""),"")</f>
        <v/>
      </c>
      <c s="1107"/>
      <c s="1107"/>
      <c s="1092"/>
      <c s="1092"/>
      <c s="1077">
        <f t="shared" si="54"/>
        <v>0</v>
      </c>
      <c s="1078"/>
      <c s="1079"/>
      <c s="1080">
        <f>IFERROR(IF($CU114&gt;=2000,COUNTIFS('R-6'!$G$8:$G$920,"&gt;=1",'R-6'!$H$8:$H$920,$CU114),0),0)</f>
        <v>0</v>
      </c>
      <c s="1081"/>
      <c s="1082"/>
      <c s="1080">
        <f>IFERROR(IF($CU114&gt;=2000,COUNTIFS('R-7'!$H$9:$H$1008,"&gt;=1",'R-7'!$I$9:$I$1008,$CU114),0),0)</f>
        <v>0</v>
      </c>
      <c s="1081"/>
      <c s="1082"/>
      <c s="1080">
        <f>IFERROR(IF($CU114&gt;=2000,COUNTIFS('R-8'!$G$13:$G$1012,"&gt;=1",'R-8'!$H$13:$H$1012,$CU114),0),0)</f>
        <v>0</v>
      </c>
      <c s="1081"/>
      <c s="1082"/>
      <c s="1080">
        <f>IFERROR(IF($CU114&gt;=2000,COUNTIFS('R-8क'!$G$10:$G$1009,"&gt;=1",'R-8क'!$H$10:$H$1009,$CU114),0),0)</f>
        <v>0</v>
      </c>
      <c s="1081"/>
      <c s="1082"/>
      <c s="1083"/>
      <c s="1084"/>
      <c s="1085"/>
      <c s="1086">
        <f t="shared" si="55"/>
        <v>0</v>
      </c>
      <c s="1087"/>
      <c s="1088"/>
      <c s="32">
        <v>98</v>
      </c>
      <c s="32">
        <f t="shared" si="56"/>
        <v>0</v>
      </c>
      <c s="32">
        <f t="shared" si="57"/>
        <v>0</v>
      </c>
      <c s="32">
        <f t="shared" si="58"/>
        <v>0</v>
      </c>
      <c s="32">
        <f t="shared" si="59"/>
        <v>0</v>
      </c>
      <c s="15">
        <f t="shared" si="43"/>
        <v>200</v>
      </c>
      <c s="15">
        <f t="shared" si="41"/>
        <v>0</v>
      </c>
      <c s="15">
        <f t="shared" si="42"/>
        <v>0</v>
      </c>
      <c s="15">
        <f t="shared" si="44"/>
        <v>0</v>
      </c>
    </row>
    <row r="115" spans="6:128" ht="15" customHeight="1">
      <c r="F115" s="15">
        <f t="shared" si="45"/>
        <v>0</v>
      </c>
      <c s="15">
        <f t="shared" si="46"/>
        <v>0</v>
      </c>
      <c s="15">
        <f t="shared" si="47"/>
        <v>0</v>
      </c>
      <c s="15">
        <f t="shared" si="48"/>
        <v>0</v>
      </c>
      <c r="O115" s="21"/>
      <c s="22"/>
      <c s="22"/>
      <c s="22"/>
      <c s="21"/>
      <c s="21"/>
      <c s="21"/>
      <c s="21"/>
      <c s="21"/>
      <c s="21"/>
      <c s="21"/>
      <c s="21"/>
      <c s="28"/>
      <c s="28"/>
      <c s="28"/>
      <c s="1100" t="s">
        <v>526</v>
      </c>
      <c s="1100"/>
      <c s="1100"/>
      <c s="1100" t="s">
        <v>527</v>
      </c>
      <c s="1100"/>
      <c s="1100"/>
      <c s="21"/>
      <c s="21"/>
      <c s="21"/>
      <c s="21"/>
      <c s="21"/>
      <c s="21"/>
      <c s="21"/>
      <c s="21"/>
      <c s="21"/>
      <c s="21"/>
      <c s="21"/>
      <c s="21"/>
      <c s="21"/>
      <c s="21"/>
      <c s="21"/>
      <c s="1100" t="s">
        <v>526</v>
      </c>
      <c s="1100"/>
      <c s="1100"/>
      <c s="1100" t="s">
        <v>527</v>
      </c>
      <c s="1100"/>
      <c s="1100"/>
      <c s="21"/>
      <c s="21"/>
      <c s="21"/>
      <c s="21"/>
      <c s="21"/>
      <c s="21"/>
      <c s="21"/>
      <c s="21"/>
      <c s="21"/>
      <c s="21"/>
      <c s="21"/>
      <c s="21"/>
      <c s="21"/>
      <c s="21"/>
      <c s="21"/>
      <c s="1100" t="s">
        <v>526</v>
      </c>
      <c s="1100"/>
      <c s="1100"/>
      <c s="1100" t="s">
        <v>527</v>
      </c>
      <c s="1100"/>
      <c s="1100"/>
      <c s="21"/>
      <c s="21"/>
      <c s="21"/>
      <c s="21"/>
      <c s="21"/>
      <c s="21"/>
      <c s="21"/>
      <c s="21"/>
      <c s="21"/>
      <c s="21"/>
      <c s="21"/>
      <c s="21"/>
      <c s="21"/>
      <c s="21"/>
      <c s="21"/>
      <c s="1100" t="s">
        <v>526</v>
      </c>
      <c s="1100"/>
      <c s="1100"/>
      <c s="1100" t="s">
        <v>527</v>
      </c>
      <c s="1100"/>
      <c s="1100"/>
      <c s="1075" t="s">
        <v>528</v>
      </c>
      <c s="1076"/>
      <c s="1076"/>
      <c s="1074">
        <f>SUM(CX95:CZ114)+CX76</f>
        <v>0</v>
      </c>
      <c s="1074"/>
      <c s="1074"/>
      <c s="1074">
        <f>SUM(DA95:DC114)+DA76</f>
        <v>0</v>
      </c>
      <c s="1074"/>
      <c s="1074"/>
      <c s="1074">
        <f>SUM(DD95:DF114)+DD76</f>
        <v>0</v>
      </c>
      <c s="1074"/>
      <c s="1074"/>
      <c s="1074">
        <f>SUM(DG95:DI114)+DG76</f>
        <v>0</v>
      </c>
      <c s="1074"/>
      <c s="1074"/>
      <c s="1074">
        <f>SUM(DJ95:DL114)+DJ76</f>
        <v>0</v>
      </c>
      <c s="1074"/>
      <c s="1074"/>
      <c s="1074">
        <f>SUM(DM95:DO114)+DM76</f>
        <v>0</v>
      </c>
      <c s="1074"/>
      <c s="1074"/>
      <c s="32">
        <v>99</v>
      </c>
      <c s="32">
        <f t="shared" si="56"/>
        <v>0</v>
      </c>
      <c s="32">
        <f t="shared" si="57"/>
        <v>0</v>
      </c>
      <c s="32">
        <f t="shared" si="58"/>
        <v>0</v>
      </c>
      <c s="32">
        <f t="shared" si="59"/>
        <v>0</v>
      </c>
      <c s="15">
        <f t="shared" si="43"/>
        <v>200</v>
      </c>
      <c s="15">
        <f t="shared" si="41"/>
        <v>0</v>
      </c>
      <c s="15">
        <f t="shared" si="42"/>
        <v>0</v>
      </c>
      <c s="15">
        <f t="shared" si="44"/>
        <v>0</v>
      </c>
    </row>
    <row r="116" spans="6:128" ht="15">
      <c r="F116" s="15">
        <f t="shared" si="45"/>
        <v>0</v>
      </c>
      <c s="15">
        <f t="shared" si="46"/>
        <v>0</v>
      </c>
      <c s="15">
        <f t="shared" si="47"/>
        <v>0</v>
      </c>
      <c s="15">
        <f t="shared" si="48"/>
        <v>0</v>
      </c>
      <c r="O116" s="21"/>
      <c s="22"/>
      <c s="22"/>
      <c s="22"/>
      <c s="21"/>
      <c s="21"/>
      <c s="21"/>
      <c s="21"/>
      <c s="21"/>
      <c s="21"/>
      <c s="21"/>
      <c s="21"/>
      <c s="28"/>
      <c s="28"/>
      <c s="28"/>
      <c s="1100"/>
      <c s="1100"/>
      <c s="1100"/>
      <c s="1100"/>
      <c s="1100"/>
      <c s="1100"/>
      <c s="21"/>
      <c s="21"/>
      <c s="21"/>
      <c s="21"/>
      <c s="21"/>
      <c s="21"/>
      <c s="21"/>
      <c s="21"/>
      <c s="21"/>
      <c s="21"/>
      <c s="21"/>
      <c s="21"/>
      <c s="21"/>
      <c s="21"/>
      <c s="21"/>
      <c s="1100"/>
      <c s="1100"/>
      <c s="1100"/>
      <c s="1100"/>
      <c s="1100"/>
      <c s="1100"/>
      <c s="21"/>
      <c s="21"/>
      <c s="21"/>
      <c s="21"/>
      <c s="21"/>
      <c s="21"/>
      <c s="21"/>
      <c s="21"/>
      <c s="21"/>
      <c s="21"/>
      <c s="21"/>
      <c s="21"/>
      <c s="21"/>
      <c s="21"/>
      <c s="21"/>
      <c s="1100"/>
      <c s="1100"/>
      <c s="1100"/>
      <c s="1100"/>
      <c s="1100"/>
      <c s="1100"/>
      <c s="21"/>
      <c s="21"/>
      <c s="21"/>
      <c s="21"/>
      <c s="21"/>
      <c s="21"/>
      <c s="21"/>
      <c s="21"/>
      <c s="21"/>
      <c s="21"/>
      <c s="21"/>
      <c s="21"/>
      <c s="21"/>
      <c s="21"/>
      <c s="21"/>
      <c s="1100"/>
      <c s="1100"/>
      <c s="1100"/>
      <c s="1100"/>
      <c s="1100"/>
      <c s="1100"/>
      <c s="1076"/>
      <c s="1076"/>
      <c s="1076"/>
      <c s="1074"/>
      <c s="1074"/>
      <c s="1074"/>
      <c s="1074"/>
      <c s="1074"/>
      <c s="1074"/>
      <c s="1074"/>
      <c s="1074"/>
      <c s="1074"/>
      <c s="1074"/>
      <c s="1074"/>
      <c s="1074"/>
      <c s="1074"/>
      <c s="1074"/>
      <c s="1074"/>
      <c s="1074"/>
      <c s="1074"/>
      <c s="1074"/>
      <c s="32">
        <v>100</v>
      </c>
      <c s="32">
        <f t="shared" si="56"/>
        <v>0</v>
      </c>
      <c s="32">
        <f t="shared" si="57"/>
        <v>0</v>
      </c>
      <c s="32">
        <f t="shared" si="58"/>
        <v>0</v>
      </c>
      <c s="32">
        <f t="shared" si="59"/>
        <v>0</v>
      </c>
      <c s="15">
        <f t="shared" si="43"/>
        <v>200</v>
      </c>
      <c s="15">
        <f t="shared" si="41"/>
        <v>0</v>
      </c>
      <c s="15">
        <f t="shared" si="42"/>
        <v>0</v>
      </c>
      <c s="15">
        <f t="shared" si="44"/>
        <v>0</v>
      </c>
    </row>
    <row r="117" spans="6:128" ht="15">
      <c r="F117" s="15">
        <f t="shared" si="45"/>
        <v>0</v>
      </c>
      <c s="15">
        <f t="shared" si="46"/>
        <v>0</v>
      </c>
      <c s="15">
        <f t="shared" si="47"/>
        <v>0</v>
      </c>
      <c s="15">
        <f t="shared" si="48"/>
        <v>0</v>
      </c>
      <c r="O117" s="21"/>
      <c s="22"/>
      <c s="22"/>
      <c s="22"/>
      <c s="21"/>
      <c s="21"/>
      <c s="21"/>
      <c s="21"/>
      <c s="21"/>
      <c s="21"/>
      <c s="21"/>
      <c s="21"/>
      <c s="28"/>
      <c s="28"/>
      <c s="28"/>
      <c s="1100"/>
      <c s="1100"/>
      <c s="1100"/>
      <c s="1100"/>
      <c s="1100"/>
      <c s="1100"/>
      <c s="21"/>
      <c s="21"/>
      <c s="21"/>
      <c s="21"/>
      <c s="21"/>
      <c s="21"/>
      <c s="21"/>
      <c s="21"/>
      <c s="21"/>
      <c s="21"/>
      <c s="21"/>
      <c s="21"/>
      <c s="21"/>
      <c s="21"/>
      <c s="21"/>
      <c s="1100"/>
      <c s="1100"/>
      <c s="1100"/>
      <c s="1100"/>
      <c s="1100"/>
      <c s="1100"/>
      <c s="21"/>
      <c s="21"/>
      <c s="21"/>
      <c s="21"/>
      <c s="21"/>
      <c s="21"/>
      <c s="21"/>
      <c s="21"/>
      <c s="21"/>
      <c s="21"/>
      <c s="21"/>
      <c s="21"/>
      <c s="21"/>
      <c s="21"/>
      <c s="21"/>
      <c s="1100"/>
      <c s="1100"/>
      <c s="1100"/>
      <c s="1100"/>
      <c s="1100"/>
      <c s="1100"/>
      <c s="21"/>
      <c s="21"/>
      <c s="21"/>
      <c s="21"/>
      <c s="21"/>
      <c s="21"/>
      <c s="21"/>
      <c s="21"/>
      <c s="21"/>
      <c s="21"/>
      <c s="21"/>
      <c s="21"/>
      <c s="21"/>
      <c s="21"/>
      <c s="21"/>
      <c s="1100"/>
      <c s="1100"/>
      <c s="1100"/>
      <c s="1100"/>
      <c s="1100"/>
      <c s="1100"/>
      <c s="21"/>
      <c s="21"/>
      <c s="21"/>
      <c s="21"/>
      <c s="21"/>
      <c s="21"/>
      <c s="21"/>
      <c s="21"/>
      <c s="21"/>
      <c s="21"/>
      <c s="21"/>
      <c s="21"/>
      <c s="21"/>
      <c s="21"/>
      <c s="21"/>
      <c s="21"/>
      <c s="21"/>
      <c s="21"/>
      <c s="21"/>
      <c s="21"/>
      <c s="21"/>
      <c s="32">
        <v>101</v>
      </c>
      <c s="32">
        <f>P212</f>
        <v>0</v>
      </c>
      <c s="32">
        <f>AK212</f>
        <v>0</v>
      </c>
      <c s="32">
        <f>BF212</f>
        <v>0</v>
      </c>
      <c s="32">
        <f>CA212</f>
        <v>0</v>
      </c>
      <c s="15">
        <f t="shared" si="43"/>
        <v>200</v>
      </c>
      <c s="15">
        <f t="shared" si="41"/>
        <v>0</v>
      </c>
      <c s="15">
        <f t="shared" si="42"/>
        <v>0</v>
      </c>
      <c s="15">
        <f t="shared" si="44"/>
        <v>0</v>
      </c>
    </row>
    <row r="118" spans="6:128" ht="15">
      <c r="F118" s="15">
        <f t="shared" si="45"/>
        <v>0</v>
      </c>
      <c s="15">
        <f t="shared" si="46"/>
        <v>0</v>
      </c>
      <c s="15">
        <f t="shared" si="47"/>
        <v>0</v>
      </c>
      <c s="15">
        <f t="shared" si="48"/>
        <v>0</v>
      </c>
      <c r="O118" s="1147" t="str">
        <f>IF(O89&gt;=1,O79,"")</f>
        <v/>
      </c>
      <c s="1147"/>
      <c s="1147"/>
      <c s="1147"/>
      <c s="1147"/>
      <c s="1147"/>
      <c s="1147"/>
      <c s="1147"/>
      <c s="1147"/>
      <c s="1147"/>
      <c s="1147"/>
      <c s="1147"/>
      <c s="1147"/>
      <c s="1147"/>
      <c s="1148"/>
      <c s="1100"/>
      <c s="1100"/>
      <c s="1100"/>
      <c s="1100"/>
      <c s="1100"/>
      <c s="1100"/>
      <c s="1147" t="str">
        <f>IF(AJ89&gt;=1,O118,"")</f>
        <v/>
      </c>
      <c s="1147"/>
      <c s="1147"/>
      <c s="1147"/>
      <c s="1147"/>
      <c s="1147"/>
      <c s="1147"/>
      <c s="1147"/>
      <c s="1147"/>
      <c s="1147"/>
      <c s="1147"/>
      <c s="1147"/>
      <c s="1147"/>
      <c s="1147"/>
      <c s="1148"/>
      <c s="1100"/>
      <c s="1100"/>
      <c s="1100"/>
      <c s="1100"/>
      <c s="1100"/>
      <c s="1100"/>
      <c s="1147" t="str">
        <f>IF(BE89&gt;=1,AJ118,"")</f>
        <v/>
      </c>
      <c s="1147"/>
      <c s="1147"/>
      <c s="1147"/>
      <c s="1147"/>
      <c s="1147"/>
      <c s="1147"/>
      <c s="1147"/>
      <c s="1147"/>
      <c s="1147"/>
      <c s="1147"/>
      <c s="1147"/>
      <c s="1147"/>
      <c s="1147"/>
      <c s="1148"/>
      <c s="1100"/>
      <c s="1100"/>
      <c s="1100"/>
      <c s="1100"/>
      <c s="1100"/>
      <c s="1100"/>
      <c s="1147" t="str">
        <f>IF(BZ89&gt;=1,BE118,"")</f>
        <v/>
      </c>
      <c s="1147"/>
      <c s="1147"/>
      <c s="1147"/>
      <c s="1147"/>
      <c s="1147"/>
      <c s="1147"/>
      <c s="1147"/>
      <c s="1147"/>
      <c s="1147"/>
      <c s="1147"/>
      <c s="1147"/>
      <c s="1147"/>
      <c s="1147"/>
      <c s="1148"/>
      <c s="1100"/>
      <c s="1100"/>
      <c s="1100"/>
      <c s="1100"/>
      <c s="1100"/>
      <c s="1100"/>
      <c s="21"/>
      <c s="21"/>
      <c s="21"/>
      <c s="21"/>
      <c s="21"/>
      <c s="21"/>
      <c s="21"/>
      <c s="21"/>
      <c s="21"/>
      <c s="21"/>
      <c s="21"/>
      <c s="21"/>
      <c s="21"/>
      <c s="21"/>
      <c s="21"/>
      <c s="21"/>
      <c s="21"/>
      <c s="21"/>
      <c s="21"/>
      <c s="21"/>
      <c s="21"/>
      <c s="32">
        <v>102</v>
      </c>
      <c s="32">
        <f t="shared" si="60" ref="DQ118:DQ136">P213</f>
        <v>0</v>
      </c>
      <c s="32">
        <f t="shared" si="61" ref="DR118:DR136">AK213</f>
        <v>0</v>
      </c>
      <c s="32">
        <f t="shared" si="62" ref="DS118:DS136">BF213</f>
        <v>0</v>
      </c>
      <c s="32">
        <f t="shared" si="63" ref="DT118:DT136">CA213</f>
        <v>0</v>
      </c>
      <c s="15">
        <f t="shared" si="43"/>
        <v>200</v>
      </c>
      <c s="15">
        <f t="shared" si="41"/>
        <v>0</v>
      </c>
      <c s="15">
        <f t="shared" si="42"/>
        <v>0</v>
      </c>
      <c s="15">
        <f t="shared" si="44"/>
        <v>0</v>
      </c>
    </row>
    <row r="119" spans="6:128" ht="15">
      <c r="F119" s="15">
        <f t="shared" si="45"/>
        <v>0</v>
      </c>
      <c s="15">
        <f t="shared" si="46"/>
        <v>0</v>
      </c>
      <c s="15">
        <f t="shared" si="47"/>
        <v>0</v>
      </c>
      <c s="15">
        <f t="shared" si="48"/>
        <v>0</v>
      </c>
      <c r="O119" s="1147" t="str">
        <f>IF(O89&gt;=1,O80,"")</f>
        <v/>
      </c>
      <c s="1147"/>
      <c s="1147"/>
      <c s="1147"/>
      <c s="1147"/>
      <c s="1147"/>
      <c s="1147"/>
      <c s="1147"/>
      <c s="1147"/>
      <c s="1147"/>
      <c s="1147"/>
      <c s="1147"/>
      <c s="1147"/>
      <c s="1147"/>
      <c s="1148"/>
      <c s="1100"/>
      <c s="1100"/>
      <c s="1100"/>
      <c s="1100"/>
      <c s="1100"/>
      <c s="1100"/>
      <c s="1147" t="str">
        <f>IF(AJ89&gt;=1,O119,"")</f>
        <v/>
      </c>
      <c s="1147"/>
      <c s="1147"/>
      <c s="1147"/>
      <c s="1147"/>
      <c s="1147"/>
      <c s="1147"/>
      <c s="1147"/>
      <c s="1147"/>
      <c s="1147"/>
      <c s="1147"/>
      <c s="1147"/>
      <c s="1147"/>
      <c s="1147"/>
      <c s="1148"/>
      <c s="1100"/>
      <c s="1100"/>
      <c s="1100"/>
      <c s="1100"/>
      <c s="1100"/>
      <c s="1100"/>
      <c s="1147" t="str">
        <f>IF(BE89&gt;=1,AJ119,"")</f>
        <v/>
      </c>
      <c s="1147"/>
      <c s="1147"/>
      <c s="1147"/>
      <c s="1147"/>
      <c s="1147"/>
      <c s="1147"/>
      <c s="1147"/>
      <c s="1147"/>
      <c s="1147"/>
      <c s="1147"/>
      <c s="1147"/>
      <c s="1147"/>
      <c s="1147"/>
      <c s="1148"/>
      <c s="1100"/>
      <c s="1100"/>
      <c s="1100"/>
      <c s="1100"/>
      <c s="1100"/>
      <c s="1100"/>
      <c s="1147" t="str">
        <f>IF(BZ89&gt;=1,BE119,"")</f>
        <v/>
      </c>
      <c s="1147"/>
      <c s="1147"/>
      <c s="1147"/>
      <c s="1147"/>
      <c s="1147"/>
      <c s="1147"/>
      <c s="1147"/>
      <c s="1147"/>
      <c s="1147"/>
      <c s="1147"/>
      <c s="1147"/>
      <c s="1147"/>
      <c s="1147"/>
      <c s="1148"/>
      <c s="1100"/>
      <c s="1100"/>
      <c s="1100"/>
      <c s="1100"/>
      <c s="1100"/>
      <c s="1100"/>
      <c s="21"/>
      <c s="21"/>
      <c s="21"/>
      <c s="21"/>
      <c s="21"/>
      <c s="21"/>
      <c s="21"/>
      <c s="21"/>
      <c s="21"/>
      <c s="21"/>
      <c s="21"/>
      <c s="21"/>
      <c s="21"/>
      <c s="1178" t="str">
        <f>IFERROR(IF($DV$11&gt;=41,DH80,""),"")</f>
        <v/>
      </c>
      <c s="1178"/>
      <c s="1178"/>
      <c s="1178"/>
      <c s="1178"/>
      <c s="1178"/>
      <c s="1178"/>
      <c s="1178"/>
      <c s="32">
        <v>103</v>
      </c>
      <c s="32">
        <f t="shared" si="60"/>
        <v>0</v>
      </c>
      <c s="32">
        <f t="shared" si="61"/>
        <v>0</v>
      </c>
      <c s="32">
        <f t="shared" si="62"/>
        <v>0</v>
      </c>
      <c s="32">
        <f t="shared" si="63"/>
        <v>0</v>
      </c>
      <c s="15">
        <f t="shared" si="43"/>
        <v>200</v>
      </c>
      <c s="15">
        <f t="shared" si="41"/>
        <v>0</v>
      </c>
      <c s="15">
        <f t="shared" si="42"/>
        <v>0</v>
      </c>
      <c s="15">
        <f t="shared" si="44"/>
        <v>0</v>
      </c>
    </row>
    <row r="120" spans="6:128" ht="15">
      <c r="F120" s="15">
        <f t="shared" si="45"/>
        <v>0</v>
      </c>
      <c s="15">
        <f t="shared" si="46"/>
        <v>0</v>
      </c>
      <c s="15">
        <f t="shared" si="47"/>
        <v>0</v>
      </c>
      <c s="15">
        <f t="shared" si="48"/>
        <v>0</v>
      </c>
      <c r="O120" s="1147" t="str">
        <f>IF(O89&gt;=1,O81,"")</f>
        <v/>
      </c>
      <c s="1147"/>
      <c s="1147"/>
      <c s="1147"/>
      <c s="1147"/>
      <c s="1147"/>
      <c s="1147"/>
      <c s="1147"/>
      <c s="1147"/>
      <c s="1147"/>
      <c s="1147"/>
      <c s="1147"/>
      <c s="1147"/>
      <c s="1147"/>
      <c s="1148"/>
      <c s="1102"/>
      <c s="1102"/>
      <c s="1102"/>
      <c s="1102"/>
      <c s="1102"/>
      <c s="1102"/>
      <c s="1147" t="str">
        <f>IF(AJ89&gt;=1,O120,"")</f>
        <v/>
      </c>
      <c s="1147"/>
      <c s="1147"/>
      <c s="1147"/>
      <c s="1147"/>
      <c s="1147"/>
      <c s="1147"/>
      <c s="1147"/>
      <c s="1147"/>
      <c s="1147"/>
      <c s="1147"/>
      <c s="1147"/>
      <c s="1147"/>
      <c s="1147"/>
      <c s="1148"/>
      <c s="1102"/>
      <c s="1102"/>
      <c s="1102"/>
      <c s="1102"/>
      <c s="1102"/>
      <c s="1102"/>
      <c s="1147" t="str">
        <f>IF(BE89&gt;=1,AJ120,"")</f>
        <v/>
      </c>
      <c s="1147"/>
      <c s="1147"/>
      <c s="1147"/>
      <c s="1147"/>
      <c s="1147"/>
      <c s="1147"/>
      <c s="1147"/>
      <c s="1147"/>
      <c s="1147"/>
      <c s="1147"/>
      <c s="1147"/>
      <c s="1147"/>
      <c s="1147"/>
      <c s="1148"/>
      <c s="1102"/>
      <c s="1102"/>
      <c s="1102"/>
      <c s="1102"/>
      <c s="1102"/>
      <c s="1102"/>
      <c s="1147" t="str">
        <f>IF(BZ89&gt;=1,BE120,"")</f>
        <v/>
      </c>
      <c s="1147"/>
      <c s="1147"/>
      <c s="1147"/>
      <c s="1147"/>
      <c s="1147"/>
      <c s="1147"/>
      <c s="1147"/>
      <c s="1147"/>
      <c s="1147"/>
      <c s="1147"/>
      <c s="1147"/>
      <c s="1147"/>
      <c s="1147"/>
      <c s="1148"/>
      <c s="1102"/>
      <c s="1102"/>
      <c s="1102"/>
      <c s="1102"/>
      <c s="1102"/>
      <c s="1102"/>
      <c s="21"/>
      <c s="21"/>
      <c s="21"/>
      <c s="21"/>
      <c s="21"/>
      <c s="21"/>
      <c s="21"/>
      <c s="21"/>
      <c s="21"/>
      <c s="21"/>
      <c s="21"/>
      <c s="21"/>
      <c s="21"/>
      <c s="1178" t="str">
        <f>IFERROR(IF($DV$11&gt;=41,DH81,""),"")</f>
        <v/>
      </c>
      <c s="1178"/>
      <c s="1178"/>
      <c s="1178"/>
      <c s="1178"/>
      <c s="1178"/>
      <c s="1178"/>
      <c s="1178"/>
      <c s="32">
        <v>104</v>
      </c>
      <c s="32">
        <f t="shared" si="60"/>
        <v>0</v>
      </c>
      <c s="32">
        <f t="shared" si="61"/>
        <v>0</v>
      </c>
      <c s="32">
        <f t="shared" si="62"/>
        <v>0</v>
      </c>
      <c s="32">
        <f t="shared" si="63"/>
        <v>0</v>
      </c>
      <c s="15">
        <f t="shared" si="43"/>
        <v>200</v>
      </c>
      <c s="15">
        <f t="shared" si="41"/>
        <v>0</v>
      </c>
      <c s="15">
        <f t="shared" si="42"/>
        <v>0</v>
      </c>
      <c s="15">
        <f t="shared" si="44"/>
        <v>0</v>
      </c>
    </row>
    <row r="121" spans="6:128" ht="18.75">
      <c r="F121" s="15">
        <f t="shared" si="45"/>
        <v>0</v>
      </c>
      <c s="15">
        <f t="shared" si="46"/>
        <v>0</v>
      </c>
      <c s="15">
        <f t="shared" si="47"/>
        <v>0</v>
      </c>
      <c s="15">
        <f t="shared" si="48"/>
        <v>0</v>
      </c>
      <c r="O121" s="23"/>
      <c s="24"/>
      <c s="24"/>
      <c s="24"/>
      <c s="23"/>
      <c s="23"/>
      <c s="23"/>
      <c s="23"/>
      <c s="23"/>
      <c s="23"/>
      <c s="23"/>
      <c s="23"/>
      <c s="24"/>
      <c s="24"/>
      <c s="24"/>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1"/>
      <c s="21"/>
      <c s="21"/>
      <c s="21"/>
      <c s="21"/>
      <c s="21"/>
      <c s="21"/>
      <c s="21"/>
      <c s="21"/>
      <c s="21"/>
      <c s="21"/>
      <c s="21"/>
      <c s="21"/>
      <c s="1178" t="str">
        <f>IFERROR(IF($DV$11&gt;=41,DH82,""),"")</f>
        <v/>
      </c>
      <c s="1178"/>
      <c s="1178"/>
      <c s="1178"/>
      <c s="1178"/>
      <c s="1178"/>
      <c s="1178"/>
      <c s="1178"/>
      <c s="32">
        <v>105</v>
      </c>
      <c s="32">
        <f t="shared" si="60"/>
        <v>0</v>
      </c>
      <c s="32">
        <f t="shared" si="61"/>
        <v>0</v>
      </c>
      <c s="32">
        <f t="shared" si="62"/>
        <v>0</v>
      </c>
      <c s="32">
        <f t="shared" si="63"/>
        <v>0</v>
      </c>
      <c s="15">
        <f t="shared" si="43"/>
        <v>200</v>
      </c>
      <c s="15">
        <f t="shared" si="41"/>
        <v>0</v>
      </c>
      <c s="15">
        <f t="shared" si="42"/>
        <v>0</v>
      </c>
      <c s="15">
        <f t="shared" si="44"/>
        <v>0</v>
      </c>
    </row>
    <row r="122" spans="6:128" ht="26.25">
      <c r="F122" s="15">
        <f>IF(O128&gt;=1,1,0)</f>
        <v>0</v>
      </c>
      <c s="15">
        <f>IF(AJ128&gt;=1,1,0)</f>
        <v>0</v>
      </c>
      <c s="15">
        <f>IF(BE128&gt;=1,1,0)</f>
        <v>0</v>
      </c>
      <c s="15">
        <f>IF(BZ128&gt;=1,1,0)</f>
        <v>0</v>
      </c>
      <c r="O122" s="1172" t="s">
        <v>474</v>
      </c>
      <c s="1172"/>
      <c s="1172"/>
      <c s="1172"/>
      <c s="1172"/>
      <c s="1172"/>
      <c s="1172"/>
      <c s="1172"/>
      <c s="1172"/>
      <c s="1172"/>
      <c s="1172"/>
      <c s="1172"/>
      <c s="1172"/>
      <c s="1172"/>
      <c s="1172"/>
      <c s="1172"/>
      <c s="1172"/>
      <c s="1172"/>
      <c s="1172"/>
      <c s="1172"/>
      <c s="1172"/>
      <c s="1172" t="s">
        <v>475</v>
      </c>
      <c s="1172"/>
      <c s="1172"/>
      <c s="1172"/>
      <c s="1172"/>
      <c s="1172"/>
      <c s="1172"/>
      <c s="1172"/>
      <c s="1172"/>
      <c s="1172"/>
      <c s="1172"/>
      <c s="1172"/>
      <c s="1172"/>
      <c s="1172"/>
      <c s="1172"/>
      <c s="1172"/>
      <c s="1172"/>
      <c s="1172"/>
      <c s="1172"/>
      <c s="1172"/>
      <c s="1172"/>
      <c s="1172" t="s">
        <v>476</v>
      </c>
      <c s="1172"/>
      <c s="1172"/>
      <c s="1172"/>
      <c s="1172"/>
      <c s="1172"/>
      <c s="1172"/>
      <c s="1172"/>
      <c s="1172"/>
      <c s="1172"/>
      <c s="1172"/>
      <c s="1172"/>
      <c s="1172"/>
      <c s="1172"/>
      <c s="1172"/>
      <c s="1172"/>
      <c s="1172"/>
      <c s="1172"/>
      <c s="1172"/>
      <c s="1172"/>
      <c s="1172"/>
      <c s="1172" t="s">
        <v>477</v>
      </c>
      <c s="1172"/>
      <c s="1172"/>
      <c s="1172"/>
      <c s="1172"/>
      <c s="1172"/>
      <c s="1172"/>
      <c s="1172"/>
      <c s="1172"/>
      <c s="1172"/>
      <c s="1172"/>
      <c s="1172"/>
      <c s="1172"/>
      <c s="1172"/>
      <c s="1172"/>
      <c s="1172"/>
      <c s="1172"/>
      <c s="1172"/>
      <c s="1172"/>
      <c s="1172"/>
      <c s="1172"/>
      <c s="21"/>
      <c s="21"/>
      <c s="21"/>
      <c s="21"/>
      <c s="21"/>
      <c s="21"/>
      <c s="21"/>
      <c s="21"/>
      <c s="21"/>
      <c s="21"/>
      <c s="21"/>
      <c s="21"/>
      <c s="21"/>
      <c s="21"/>
      <c s="21"/>
      <c s="21"/>
      <c s="21"/>
      <c s="21"/>
      <c s="21"/>
      <c s="21"/>
      <c s="21"/>
      <c s="32">
        <v>106</v>
      </c>
      <c s="32">
        <f t="shared" si="60"/>
        <v>0</v>
      </c>
      <c s="32">
        <f t="shared" si="61"/>
        <v>0</v>
      </c>
      <c s="32">
        <f t="shared" si="62"/>
        <v>0</v>
      </c>
      <c s="32">
        <f t="shared" si="63"/>
        <v>0</v>
      </c>
      <c s="15">
        <f t="shared" si="43"/>
        <v>200</v>
      </c>
      <c s="15">
        <f t="shared" si="41"/>
        <v>0</v>
      </c>
      <c s="15">
        <f t="shared" si="42"/>
        <v>0</v>
      </c>
      <c s="15">
        <f t="shared" si="44"/>
        <v>0</v>
      </c>
    </row>
    <row r="123" spans="6:128" ht="15">
      <c r="F123" s="15">
        <f>F122</f>
        <v>0</v>
      </c>
      <c s="15">
        <f t="shared" si="64" ref="G123:G160">G122</f>
        <v>0</v>
      </c>
      <c s="15">
        <f t="shared" si="65" ref="H123:H160">H122</f>
        <v>0</v>
      </c>
      <c s="15">
        <f t="shared" si="66" ref="I123:I160">I122</f>
        <v>0</v>
      </c>
      <c r="O123"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21"/>
      <c s="21"/>
      <c s="21"/>
      <c s="21"/>
      <c s="21"/>
      <c s="21"/>
      <c s="21"/>
      <c s="21"/>
      <c s="21"/>
      <c s="21"/>
      <c s="21"/>
      <c s="21"/>
      <c s="21"/>
      <c s="21"/>
      <c s="21"/>
      <c s="21"/>
      <c s="21"/>
      <c s="21"/>
      <c s="21"/>
      <c s="21"/>
      <c s="21"/>
      <c s="32">
        <v>107</v>
      </c>
      <c s="32">
        <f t="shared" si="60"/>
        <v>0</v>
      </c>
      <c s="32">
        <f t="shared" si="61"/>
        <v>0</v>
      </c>
      <c s="32">
        <f t="shared" si="62"/>
        <v>0</v>
      </c>
      <c s="32">
        <f t="shared" si="63"/>
        <v>0</v>
      </c>
      <c s="15">
        <f t="shared" si="43"/>
        <v>200</v>
      </c>
      <c s="15">
        <f t="shared" si="41"/>
        <v>0</v>
      </c>
      <c s="15">
        <f t="shared" si="42"/>
        <v>0</v>
      </c>
      <c s="15">
        <f t="shared" si="44"/>
        <v>0</v>
      </c>
    </row>
    <row r="124" spans="6:128" ht="15.75" customHeight="1">
      <c r="F124" s="15">
        <f t="shared" si="45"/>
        <v>0</v>
      </c>
      <c s="15">
        <f t="shared" si="64"/>
        <v>0</v>
      </c>
      <c s="15">
        <f t="shared" si="65"/>
        <v>0</v>
      </c>
      <c s="15">
        <f t="shared" si="66"/>
        <v>0</v>
      </c>
      <c r="O124" s="975" t="s">
        <v>483</v>
      </c>
      <c s="975"/>
      <c s="975"/>
      <c s="975"/>
      <c s="975"/>
      <c s="975"/>
      <c s="1092" t="s">
        <v>484</v>
      </c>
      <c s="1092"/>
      <c s="1092"/>
      <c s="1092"/>
      <c s="1092"/>
      <c s="1092"/>
      <c s="1092"/>
      <c s="1092"/>
      <c s="1092"/>
      <c s="1140" t="s">
        <v>485</v>
      </c>
      <c s="1140"/>
      <c s="1140"/>
      <c s="1140"/>
      <c s="1140"/>
      <c s="1140"/>
      <c s="975" t="s">
        <v>483</v>
      </c>
      <c s="975"/>
      <c s="975"/>
      <c s="975"/>
      <c s="975"/>
      <c s="975"/>
      <c s="1092" t="s">
        <v>486</v>
      </c>
      <c s="1092"/>
      <c s="1092"/>
      <c s="1092"/>
      <c s="1092"/>
      <c s="1092"/>
      <c s="1092"/>
      <c s="1092"/>
      <c s="1092"/>
      <c s="1174" t="s">
        <v>485</v>
      </c>
      <c s="1174"/>
      <c s="1174"/>
      <c s="1174"/>
      <c s="1174"/>
      <c s="1174"/>
      <c s="975" t="s">
        <v>483</v>
      </c>
      <c s="975"/>
      <c s="975"/>
      <c s="975"/>
      <c s="975"/>
      <c s="975"/>
      <c s="882" t="s">
        <v>487</v>
      </c>
      <c s="882"/>
      <c s="882"/>
      <c s="882"/>
      <c s="882"/>
      <c s="882"/>
      <c s="882"/>
      <c s="882"/>
      <c s="882"/>
      <c s="1174" t="s">
        <v>485</v>
      </c>
      <c s="1174"/>
      <c s="1174"/>
      <c s="1174"/>
      <c s="1174"/>
      <c s="1174"/>
      <c s="975" t="s">
        <v>483</v>
      </c>
      <c s="975"/>
      <c s="975"/>
      <c s="975"/>
      <c s="975"/>
      <c s="975"/>
      <c s="1092" t="s">
        <v>488</v>
      </c>
      <c s="1092"/>
      <c s="1092"/>
      <c s="1092"/>
      <c s="1092"/>
      <c s="1092"/>
      <c s="1092"/>
      <c s="1092"/>
      <c s="1092"/>
      <c s="1174" t="s">
        <v>485</v>
      </c>
      <c s="1174"/>
      <c s="1174"/>
      <c s="1174"/>
      <c s="1174"/>
      <c s="1174"/>
      <c s="21"/>
      <c s="21"/>
      <c s="21"/>
      <c s="21"/>
      <c s="21"/>
      <c s="21"/>
      <c s="21"/>
      <c s="21"/>
      <c s="21"/>
      <c s="21"/>
      <c s="21"/>
      <c s="21"/>
      <c s="21"/>
      <c s="21"/>
      <c s="21"/>
      <c s="21"/>
      <c s="21"/>
      <c s="21"/>
      <c s="21"/>
      <c s="21"/>
      <c s="21"/>
      <c s="32">
        <v>108</v>
      </c>
      <c s="32">
        <f t="shared" si="60"/>
        <v>0</v>
      </c>
      <c s="32">
        <f t="shared" si="61"/>
        <v>0</v>
      </c>
      <c s="32">
        <f t="shared" si="62"/>
        <v>0</v>
      </c>
      <c s="32">
        <f t="shared" si="63"/>
        <v>0</v>
      </c>
      <c s="15">
        <f t="shared" si="43"/>
        <v>200</v>
      </c>
      <c s="15">
        <f t="shared" si="41"/>
        <v>0</v>
      </c>
      <c s="15">
        <f t="shared" si="42"/>
        <v>0</v>
      </c>
      <c s="15">
        <f t="shared" si="44"/>
        <v>0</v>
      </c>
    </row>
    <row r="125" spans="6:128" ht="23.25" customHeight="1">
      <c r="F125" s="15">
        <f t="shared" si="45"/>
        <v>0</v>
      </c>
      <c s="15">
        <f t="shared" si="64"/>
        <v>0</v>
      </c>
      <c s="15">
        <f t="shared" si="65"/>
        <v>0</v>
      </c>
      <c s="15">
        <f t="shared" si="66"/>
        <v>0</v>
      </c>
      <c r="O125" s="975"/>
      <c s="975"/>
      <c s="975"/>
      <c s="975"/>
      <c s="975"/>
      <c s="975"/>
      <c s="1092"/>
      <c s="1092"/>
      <c s="1092"/>
      <c s="1092"/>
      <c s="1092"/>
      <c s="1092"/>
      <c s="1092"/>
      <c s="1092"/>
      <c s="1092"/>
      <c s="1092" t="s">
        <v>529</v>
      </c>
      <c s="1092"/>
      <c s="1092"/>
      <c s="1092"/>
      <c s="1092"/>
      <c s="1092"/>
      <c s="975"/>
      <c s="975"/>
      <c s="975"/>
      <c s="975"/>
      <c s="975"/>
      <c s="975"/>
      <c s="1092"/>
      <c s="1092"/>
      <c s="1092"/>
      <c s="1092"/>
      <c s="1092"/>
      <c s="1092"/>
      <c s="1092"/>
      <c s="1092"/>
      <c s="1092"/>
      <c s="1092" t="str">
        <f>AD125</f>
        <v>(NERPAP) - 2015</v>
      </c>
      <c s="1092"/>
      <c s="1092"/>
      <c s="1092"/>
      <c s="1092"/>
      <c s="1092"/>
      <c s="975"/>
      <c s="975"/>
      <c s="975"/>
      <c s="975"/>
      <c s="975"/>
      <c s="975"/>
      <c s="882"/>
      <c s="882"/>
      <c s="882"/>
      <c s="882"/>
      <c s="882"/>
      <c s="882"/>
      <c s="882"/>
      <c s="882"/>
      <c s="882"/>
      <c s="1092" t="str">
        <f>AY125</f>
        <v>(NERPAP) - 2015</v>
      </c>
      <c s="1092"/>
      <c s="1092"/>
      <c s="1092"/>
      <c s="1092"/>
      <c s="1092"/>
      <c s="975"/>
      <c s="975"/>
      <c s="975"/>
      <c s="975"/>
      <c s="975"/>
      <c s="975"/>
      <c s="1092"/>
      <c s="1092"/>
      <c s="1092"/>
      <c s="1092"/>
      <c s="1092"/>
      <c s="1092"/>
      <c s="1092"/>
      <c s="1092"/>
      <c s="1092"/>
      <c s="1092" t="str">
        <f>BT125</f>
        <v>(NERPAP) - 2015</v>
      </c>
      <c s="1092"/>
      <c s="1092"/>
      <c s="1092"/>
      <c s="1092"/>
      <c s="1092"/>
      <c s="21"/>
      <c s="21"/>
      <c s="21"/>
      <c s="21"/>
      <c s="21"/>
      <c s="21"/>
      <c s="21"/>
      <c s="21"/>
      <c s="21"/>
      <c s="21"/>
      <c s="21"/>
      <c s="21"/>
      <c s="21"/>
      <c s="21"/>
      <c s="21"/>
      <c s="21"/>
      <c s="21"/>
      <c s="21"/>
      <c s="21"/>
      <c s="21"/>
      <c s="21"/>
      <c s="32">
        <v>109</v>
      </c>
      <c s="32">
        <f t="shared" si="60"/>
        <v>0</v>
      </c>
      <c s="32">
        <f t="shared" si="61"/>
        <v>0</v>
      </c>
      <c s="32">
        <f t="shared" si="62"/>
        <v>0</v>
      </c>
      <c s="32">
        <f t="shared" si="63"/>
        <v>0</v>
      </c>
      <c s="15">
        <f t="shared" si="43"/>
        <v>200</v>
      </c>
      <c s="15">
        <f t="shared" si="41"/>
        <v>0</v>
      </c>
      <c s="15">
        <f t="shared" si="42"/>
        <v>0</v>
      </c>
      <c s="15">
        <f t="shared" si="44"/>
        <v>0</v>
      </c>
    </row>
    <row r="126" spans="6:128" ht="23.25" customHeight="1">
      <c r="F126" s="15">
        <f t="shared" si="45"/>
        <v>0</v>
      </c>
      <c s="15">
        <f t="shared" si="64"/>
        <v>0</v>
      </c>
      <c s="15">
        <f t="shared" si="65"/>
        <v>0</v>
      </c>
      <c s="15">
        <f t="shared" si="66"/>
        <v>0</v>
      </c>
      <c r="O126" s="890" t="str">
        <f>O87</f>
        <v>रा.प्रा.वि. (कन्या)कोलिया दायाँ भाग (भाग संख्या-72)</v>
      </c>
      <c s="1169"/>
      <c s="1169"/>
      <c s="1169"/>
      <c s="1169"/>
      <c s="1169"/>
      <c s="1169"/>
      <c s="1169"/>
      <c s="1169"/>
      <c s="1169"/>
      <c s="1169"/>
      <c s="891"/>
      <c s="1170" t="s">
        <v>490</v>
      </c>
      <c s="1171"/>
      <c s="1171"/>
      <c s="1171"/>
      <c s="1169" t="str">
        <f>AE87</f>
        <v>डीडवाना  (107)</v>
      </c>
      <c s="1169"/>
      <c s="1169"/>
      <c s="1169"/>
      <c s="891"/>
      <c s="890" t="str">
        <f>O126</f>
        <v>रा.प्रा.वि. (कन्या)कोलिया दायाँ भाग (भाग संख्या-72)</v>
      </c>
      <c s="1169"/>
      <c s="1169"/>
      <c s="1169"/>
      <c s="1169"/>
      <c s="1169"/>
      <c s="1169"/>
      <c s="1169"/>
      <c s="1169"/>
      <c s="1169"/>
      <c s="1169"/>
      <c s="891"/>
      <c s="1170" t="s">
        <v>490</v>
      </c>
      <c s="1171"/>
      <c s="1171"/>
      <c s="1171"/>
      <c s="1169" t="str">
        <f>AE126</f>
        <v>डीडवाना  (107)</v>
      </c>
      <c s="1169"/>
      <c s="1169"/>
      <c s="1169"/>
      <c s="891"/>
      <c s="890" t="str">
        <f>AJ126</f>
        <v>रा.प्रा.वि. (कन्या)कोलिया दायाँ भाग (भाग संख्या-72)</v>
      </c>
      <c s="1169"/>
      <c s="1169"/>
      <c s="1169"/>
      <c s="1169"/>
      <c s="1169"/>
      <c s="1169"/>
      <c s="1169"/>
      <c s="1169"/>
      <c s="1169"/>
      <c s="1169"/>
      <c s="891"/>
      <c s="1170" t="s">
        <v>490</v>
      </c>
      <c s="1171"/>
      <c s="1171"/>
      <c s="1171"/>
      <c s="1169" t="str">
        <f>AZ126</f>
        <v>डीडवाना  (107)</v>
      </c>
      <c s="1169"/>
      <c s="1169"/>
      <c s="1169"/>
      <c s="891"/>
      <c s="890" t="str">
        <f>BE126</f>
        <v>रा.प्रा.वि. (कन्या)कोलिया दायाँ भाग (भाग संख्या-72)</v>
      </c>
      <c s="1169"/>
      <c s="1169"/>
      <c s="1169"/>
      <c s="1169"/>
      <c s="1169"/>
      <c s="1169"/>
      <c s="1169"/>
      <c s="1169"/>
      <c s="1169"/>
      <c s="1169"/>
      <c s="1169"/>
      <c s="1170" t="s">
        <v>490</v>
      </c>
      <c s="1171"/>
      <c s="1171"/>
      <c s="1171"/>
      <c s="1169" t="str">
        <f>BU126</f>
        <v>डीडवाना  (107)</v>
      </c>
      <c s="1169"/>
      <c s="1169"/>
      <c s="1169"/>
      <c s="891"/>
      <c s="21"/>
      <c s="21"/>
      <c s="21"/>
      <c s="21"/>
      <c s="21"/>
      <c s="21"/>
      <c s="21"/>
      <c s="21"/>
      <c s="21"/>
      <c s="21"/>
      <c s="21"/>
      <c s="21"/>
      <c s="21"/>
      <c s="21"/>
      <c s="21"/>
      <c s="21"/>
      <c s="21"/>
      <c s="21"/>
      <c s="21"/>
      <c s="21"/>
      <c s="21"/>
      <c s="32">
        <v>110</v>
      </c>
      <c s="32">
        <f t="shared" si="60"/>
        <v>0</v>
      </c>
      <c s="32">
        <f t="shared" si="61"/>
        <v>0</v>
      </c>
      <c s="32">
        <f t="shared" si="62"/>
        <v>0</v>
      </c>
      <c s="32">
        <f t="shared" si="63"/>
        <v>0</v>
      </c>
      <c s="15">
        <f t="shared" si="43"/>
        <v>200</v>
      </c>
      <c s="15">
        <f t="shared" si="41"/>
        <v>0</v>
      </c>
      <c s="15">
        <f t="shared" si="42"/>
        <v>0</v>
      </c>
      <c s="15">
        <f t="shared" si="44"/>
        <v>0</v>
      </c>
    </row>
    <row r="127" spans="6:128" ht="23.25" customHeight="1">
      <c r="F127" s="15">
        <f t="shared" si="45"/>
        <v>0</v>
      </c>
      <c s="15">
        <f t="shared" si="64"/>
        <v>0</v>
      </c>
      <c s="15">
        <f t="shared" si="65"/>
        <v>0</v>
      </c>
      <c s="15">
        <f t="shared" si="66"/>
        <v>0</v>
      </c>
      <c r="O127"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21"/>
      <c s="21"/>
      <c s="21"/>
      <c s="21"/>
      <c s="21"/>
      <c s="21"/>
      <c s="21"/>
      <c s="21"/>
      <c s="21"/>
      <c s="21"/>
      <c s="21"/>
      <c s="21"/>
      <c s="21"/>
      <c s="21"/>
      <c s="21"/>
      <c s="21"/>
      <c s="21"/>
      <c s="21"/>
      <c s="21"/>
      <c s="21"/>
      <c s="21"/>
      <c s="32">
        <v>111</v>
      </c>
      <c s="32">
        <f t="shared" si="60"/>
        <v>0</v>
      </c>
      <c s="32">
        <f t="shared" si="61"/>
        <v>0</v>
      </c>
      <c s="32">
        <f t="shared" si="62"/>
        <v>0</v>
      </c>
      <c s="32">
        <f t="shared" si="63"/>
        <v>0</v>
      </c>
      <c s="15">
        <f t="shared" si="43"/>
        <v>200</v>
      </c>
      <c s="15">
        <f t="shared" si="41"/>
        <v>0</v>
      </c>
      <c s="15">
        <f t="shared" si="42"/>
        <v>0</v>
      </c>
      <c s="15">
        <f t="shared" si="44"/>
        <v>0</v>
      </c>
    </row>
    <row r="128" spans="6:128" ht="23.25" customHeight="1">
      <c r="F128" s="15">
        <f t="shared" si="45"/>
        <v>0</v>
      </c>
      <c s="15">
        <f t="shared" si="64"/>
        <v>0</v>
      </c>
      <c s="15">
        <f t="shared" si="65"/>
        <v>0</v>
      </c>
      <c s="15">
        <f t="shared" si="66"/>
        <v>0</v>
      </c>
      <c r="O128" s="1164">
        <f>IFERROR(IF($A$5&gt;=A134,O89+1,0),0)</f>
        <v>0</v>
      </c>
      <c s="1164"/>
      <c s="1164"/>
      <c s="1164"/>
      <c s="1164"/>
      <c s="1164"/>
      <c s="1165" t="s">
        <v>497</v>
      </c>
      <c s="1166"/>
      <c s="1166"/>
      <c s="1166"/>
      <c s="1166"/>
      <c s="1166"/>
      <c s="1166"/>
      <c s="1166"/>
      <c s="1167"/>
      <c s="1168">
        <f>AD89</f>
        <v>45292</v>
      </c>
      <c s="1168"/>
      <c s="1168"/>
      <c s="1168">
        <f>AG89</f>
        <v>45382</v>
      </c>
      <c s="1168"/>
      <c s="1168"/>
      <c s="1164">
        <f>IFERROR(IF($B$5&gt;=$A134,1,0),0)</f>
        <v>0</v>
      </c>
      <c s="1164"/>
      <c s="1164"/>
      <c s="1164"/>
      <c s="1164"/>
      <c s="1164"/>
      <c s="1165" t="s">
        <v>497</v>
      </c>
      <c s="1166"/>
      <c s="1166"/>
      <c s="1166"/>
      <c s="1166"/>
      <c s="1166"/>
      <c s="1166"/>
      <c s="1166"/>
      <c s="1167"/>
      <c s="1168">
        <f>AD128</f>
        <v>45292</v>
      </c>
      <c s="1168"/>
      <c s="1168"/>
      <c s="1168">
        <f>AG128</f>
        <v>45382</v>
      </c>
      <c s="1168"/>
      <c s="1168"/>
      <c s="1164">
        <f>IFERROR(IF($C$5&gt;=$A134,1,0),0)</f>
        <v>0</v>
      </c>
      <c s="1164"/>
      <c s="1164"/>
      <c s="1164"/>
      <c s="1164"/>
      <c s="1164"/>
      <c s="1165" t="s">
        <v>497</v>
      </c>
      <c s="1166"/>
      <c s="1166"/>
      <c s="1166"/>
      <c s="1166"/>
      <c s="1166"/>
      <c s="1166"/>
      <c s="1166"/>
      <c s="1167"/>
      <c s="1168">
        <f>AY128</f>
        <v>45292</v>
      </c>
      <c s="1168"/>
      <c s="1168"/>
      <c s="1168">
        <f>BB128</f>
        <v>45382</v>
      </c>
      <c s="1168"/>
      <c s="1168"/>
      <c s="1164">
        <f>IFERROR(IF($D$5&gt;=$A134,1,0),0)</f>
        <v>0</v>
      </c>
      <c s="1164"/>
      <c s="1164"/>
      <c s="1164"/>
      <c s="1164"/>
      <c s="1164"/>
      <c s="1165" t="s">
        <v>497</v>
      </c>
      <c s="1166"/>
      <c s="1166"/>
      <c s="1166"/>
      <c s="1166"/>
      <c s="1166"/>
      <c s="1166"/>
      <c s="1166"/>
      <c s="1167"/>
      <c s="1168">
        <f>BT128</f>
        <v>45292</v>
      </c>
      <c s="1168"/>
      <c s="1168"/>
      <c s="1168">
        <f>BW128</f>
        <v>45382</v>
      </c>
      <c s="1168"/>
      <c s="1168"/>
      <c s="21"/>
      <c s="21"/>
      <c s="21"/>
      <c s="21"/>
      <c s="21"/>
      <c s="21"/>
      <c s="21"/>
      <c s="21"/>
      <c s="21"/>
      <c s="21"/>
      <c s="21"/>
      <c s="21"/>
      <c s="21"/>
      <c s="21"/>
      <c s="21"/>
      <c s="21"/>
      <c s="21"/>
      <c s="21"/>
      <c s="21"/>
      <c s="21"/>
      <c s="21"/>
      <c s="32">
        <v>112</v>
      </c>
      <c s="32">
        <f t="shared" si="60"/>
        <v>0</v>
      </c>
      <c s="32">
        <f t="shared" si="61"/>
        <v>0</v>
      </c>
      <c s="32">
        <f t="shared" si="62"/>
        <v>0</v>
      </c>
      <c s="32">
        <f t="shared" si="63"/>
        <v>0</v>
      </c>
      <c s="15">
        <f t="shared" si="43"/>
        <v>200</v>
      </c>
      <c s="15">
        <f t="shared" si="41"/>
        <v>0</v>
      </c>
      <c s="15">
        <f t="shared" si="42"/>
        <v>0</v>
      </c>
      <c s="15">
        <f t="shared" si="44"/>
        <v>0</v>
      </c>
    </row>
    <row r="129" spans="6:128" ht="15">
      <c r="F129" s="15">
        <f t="shared" si="45"/>
        <v>0</v>
      </c>
      <c s="15">
        <f t="shared" si="64"/>
        <v>0</v>
      </c>
      <c s="15">
        <f t="shared" si="65"/>
        <v>0</v>
      </c>
      <c s="15">
        <f t="shared" si="66"/>
        <v>0</v>
      </c>
      <c r="O129"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21"/>
      <c s="21"/>
      <c s="21"/>
      <c s="21"/>
      <c s="21"/>
      <c s="21"/>
      <c s="21"/>
      <c s="21"/>
      <c s="21"/>
      <c s="21"/>
      <c s="21"/>
      <c s="21"/>
      <c s="21"/>
      <c s="21"/>
      <c s="21"/>
      <c s="21"/>
      <c s="21"/>
      <c s="21"/>
      <c s="21"/>
      <c s="21"/>
      <c s="21"/>
      <c s="32">
        <v>113</v>
      </c>
      <c s="32">
        <f t="shared" si="60"/>
        <v>0</v>
      </c>
      <c s="32">
        <f t="shared" si="61"/>
        <v>0</v>
      </c>
      <c s="32">
        <f t="shared" si="62"/>
        <v>0</v>
      </c>
      <c s="32">
        <f t="shared" si="63"/>
        <v>0</v>
      </c>
      <c s="15">
        <f t="shared" si="43"/>
        <v>200</v>
      </c>
      <c s="15">
        <f t="shared" si="41"/>
        <v>0</v>
      </c>
      <c s="15">
        <f t="shared" si="42"/>
        <v>0</v>
      </c>
      <c s="15">
        <f t="shared" si="44"/>
        <v>0</v>
      </c>
    </row>
    <row r="130" spans="6:128" ht="31.5" customHeight="1">
      <c r="F130" s="15">
        <f t="shared" si="45"/>
        <v>0</v>
      </c>
      <c s="15">
        <f t="shared" si="64"/>
        <v>0</v>
      </c>
      <c s="15">
        <f t="shared" si="65"/>
        <v>0</v>
      </c>
      <c s="15">
        <f t="shared" si="66"/>
        <v>0</v>
      </c>
      <c r="O130" s="1127" t="s">
        <v>501</v>
      </c>
      <c s="1114" t="s">
        <v>502</v>
      </c>
      <c s="1115"/>
      <c s="1116"/>
      <c s="1093" t="s">
        <v>503</v>
      </c>
      <c s="854"/>
      <c s="1094"/>
      <c s="1093" t="s">
        <v>531</v>
      </c>
      <c s="854"/>
      <c s="854"/>
      <c s="854"/>
      <c s="1094"/>
      <c s="1114" t="s">
        <v>504</v>
      </c>
      <c s="1115"/>
      <c s="1116"/>
      <c s="1093" t="s">
        <v>505</v>
      </c>
      <c s="854"/>
      <c s="1094"/>
      <c s="1093" t="s">
        <v>506</v>
      </c>
      <c s="854"/>
      <c s="1094"/>
      <c s="1127" t="s">
        <v>501</v>
      </c>
      <c s="1093" t="s">
        <v>502</v>
      </c>
      <c s="854"/>
      <c s="1094"/>
      <c s="1093" t="s">
        <v>507</v>
      </c>
      <c s="854"/>
      <c s="1094"/>
      <c s="1093" t="s">
        <v>508</v>
      </c>
      <c s="854"/>
      <c s="854"/>
      <c s="854"/>
      <c s="854"/>
      <c s="1094"/>
      <c s="1093" t="s">
        <v>509</v>
      </c>
      <c s="1094"/>
      <c s="1093" t="s">
        <v>505</v>
      </c>
      <c s="854"/>
      <c s="1094"/>
      <c s="1093" t="s">
        <v>506</v>
      </c>
      <c s="854"/>
      <c s="1094"/>
      <c s="1127" t="s">
        <v>501</v>
      </c>
      <c s="1093" t="s">
        <v>502</v>
      </c>
      <c s="854"/>
      <c s="1094"/>
      <c s="1093" t="s">
        <v>510</v>
      </c>
      <c s="854"/>
      <c s="854"/>
      <c s="1094"/>
      <c s="1129" t="s">
        <v>511</v>
      </c>
      <c s="855"/>
      <c s="855"/>
      <c s="1130"/>
      <c s="1093" t="s">
        <v>509</v>
      </c>
      <c s="854"/>
      <c s="1094"/>
      <c s="1093" t="s">
        <v>505</v>
      </c>
      <c s="854"/>
      <c s="1094"/>
      <c s="1093" t="s">
        <v>506</v>
      </c>
      <c s="854"/>
      <c s="1094"/>
      <c s="1131" t="s">
        <v>501</v>
      </c>
      <c s="1121" t="s">
        <v>502</v>
      </c>
      <c s="1122"/>
      <c s="1123"/>
      <c s="1121" t="s">
        <v>512</v>
      </c>
      <c s="1122"/>
      <c s="1123"/>
      <c s="1129" t="s">
        <v>513</v>
      </c>
      <c s="855"/>
      <c s="855"/>
      <c s="855"/>
      <c s="855"/>
      <c s="855"/>
      <c s="855"/>
      <c s="855"/>
      <c s="855"/>
      <c s="855"/>
      <c s="855"/>
      <c s="1130"/>
      <c s="1093" t="s">
        <v>506</v>
      </c>
      <c s="1094"/>
      <c s="21"/>
      <c s="21"/>
      <c s="21"/>
      <c s="21"/>
      <c s="21"/>
      <c s="21"/>
      <c s="21"/>
      <c s="21"/>
      <c s="21"/>
      <c s="21"/>
      <c s="21"/>
      <c s="21"/>
      <c s="21"/>
      <c s="21"/>
      <c s="21"/>
      <c s="21"/>
      <c s="21"/>
      <c s="21"/>
      <c s="21"/>
      <c s="21"/>
      <c s="21"/>
      <c s="32">
        <v>114</v>
      </c>
      <c s="32">
        <f t="shared" si="60"/>
        <v>0</v>
      </c>
      <c s="32">
        <f t="shared" si="61"/>
        <v>0</v>
      </c>
      <c s="32">
        <f t="shared" si="62"/>
        <v>0</v>
      </c>
      <c s="32">
        <f t="shared" si="63"/>
        <v>0</v>
      </c>
      <c s="15">
        <f t="shared" si="43"/>
        <v>200</v>
      </c>
      <c s="15">
        <f t="shared" si="41"/>
        <v>0</v>
      </c>
      <c s="15">
        <f t="shared" si="42"/>
        <v>0</v>
      </c>
      <c s="15">
        <f t="shared" si="44"/>
        <v>0</v>
      </c>
    </row>
    <row r="131" spans="6:128" ht="31.5" customHeight="1">
      <c r="F131" s="15">
        <f t="shared" si="45"/>
        <v>0</v>
      </c>
      <c s="15">
        <f t="shared" si="64"/>
        <v>0</v>
      </c>
      <c s="15">
        <f t="shared" si="65"/>
        <v>0</v>
      </c>
      <c s="15">
        <f t="shared" si="66"/>
        <v>0</v>
      </c>
      <c r="O131" s="950"/>
      <c s="1117"/>
      <c s="819"/>
      <c s="856"/>
      <c s="1095"/>
      <c s="1097"/>
      <c s="1096"/>
      <c s="1095"/>
      <c s="1097"/>
      <c s="1097"/>
      <c s="1097"/>
      <c s="1096"/>
      <c s="1117"/>
      <c s="819"/>
      <c s="856"/>
      <c s="1095"/>
      <c s="1097"/>
      <c s="1096"/>
      <c s="1095"/>
      <c s="1097"/>
      <c s="1096"/>
      <c s="950"/>
      <c s="1095"/>
      <c s="1097"/>
      <c s="1096"/>
      <c s="1095"/>
      <c s="1097"/>
      <c s="1096"/>
      <c s="1127" t="s">
        <v>323</v>
      </c>
      <c s="1093" t="s">
        <v>338</v>
      </c>
      <c s="1094"/>
      <c s="1093" t="s">
        <v>514</v>
      </c>
      <c s="854"/>
      <c s="1094"/>
      <c s="1095"/>
      <c s="1096"/>
      <c s="1095"/>
      <c s="1097"/>
      <c s="1096"/>
      <c s="1095"/>
      <c s="1097"/>
      <c s="1096"/>
      <c s="950"/>
      <c s="1095"/>
      <c s="1097"/>
      <c s="1096"/>
      <c s="1095"/>
      <c s="1097"/>
      <c s="1097"/>
      <c s="1096"/>
      <c s="1093" t="s">
        <v>323</v>
      </c>
      <c s="1094"/>
      <c s="1093" t="s">
        <v>338</v>
      </c>
      <c s="1094"/>
      <c s="1095"/>
      <c s="1097"/>
      <c s="1096"/>
      <c s="1095"/>
      <c s="1097"/>
      <c s="1096"/>
      <c s="1095"/>
      <c s="1097"/>
      <c s="1096"/>
      <c s="1132"/>
      <c s="1124"/>
      <c s="1125"/>
      <c s="1126"/>
      <c s="1124"/>
      <c s="1125"/>
      <c s="1126"/>
      <c s="1108" t="s">
        <v>515</v>
      </c>
      <c s="1112"/>
      <c s="1112"/>
      <c s="1109"/>
      <c s="1108" t="s">
        <v>516</v>
      </c>
      <c s="1109"/>
      <c s="1093" t="s">
        <v>517</v>
      </c>
      <c s="854"/>
      <c s="1094"/>
      <c s="1093" t="s">
        <v>518</v>
      </c>
      <c s="854"/>
      <c s="1094"/>
      <c s="1095"/>
      <c s="1096"/>
      <c s="21"/>
      <c s="21"/>
      <c s="21"/>
      <c s="21"/>
      <c s="21"/>
      <c s="21"/>
      <c s="21"/>
      <c s="21"/>
      <c s="21"/>
      <c s="21"/>
      <c s="21"/>
      <c s="21"/>
      <c s="21"/>
      <c s="21"/>
      <c s="21"/>
      <c s="21"/>
      <c s="21"/>
      <c s="21"/>
      <c s="21"/>
      <c s="21"/>
      <c s="21"/>
      <c s="32">
        <v>115</v>
      </c>
      <c s="32">
        <f t="shared" si="60"/>
        <v>0</v>
      </c>
      <c s="32">
        <f t="shared" si="61"/>
        <v>0</v>
      </c>
      <c s="32">
        <f t="shared" si="62"/>
        <v>0</v>
      </c>
      <c s="32">
        <f t="shared" si="63"/>
        <v>0</v>
      </c>
      <c s="15">
        <f t="shared" si="43"/>
        <v>200</v>
      </c>
      <c s="15">
        <f t="shared" si="41"/>
        <v>0</v>
      </c>
      <c s="15">
        <f t="shared" si="42"/>
        <v>0</v>
      </c>
      <c s="15">
        <f t="shared" si="44"/>
        <v>0</v>
      </c>
    </row>
    <row r="132" spans="6:128" ht="31.5" customHeight="1">
      <c r="F132" s="15">
        <f t="shared" si="45"/>
        <v>0</v>
      </c>
      <c s="15">
        <f t="shared" si="64"/>
        <v>0</v>
      </c>
      <c s="15">
        <f t="shared" si="65"/>
        <v>0</v>
      </c>
      <c s="15">
        <f t="shared" si="66"/>
        <v>0</v>
      </c>
      <c r="O132" s="1128"/>
      <c s="1118"/>
      <c s="1119"/>
      <c s="1120"/>
      <c s="1098"/>
      <c s="857"/>
      <c s="1099"/>
      <c s="1098"/>
      <c s="857"/>
      <c s="857"/>
      <c s="857"/>
      <c s="1099"/>
      <c s="1118"/>
      <c s="1119"/>
      <c s="1120"/>
      <c s="1098"/>
      <c s="857"/>
      <c s="1099"/>
      <c s="1098"/>
      <c s="857"/>
      <c s="1099"/>
      <c s="1128"/>
      <c s="1098"/>
      <c s="857"/>
      <c s="1099"/>
      <c s="1098"/>
      <c s="857"/>
      <c s="1099"/>
      <c s="1128"/>
      <c s="1098"/>
      <c s="1099"/>
      <c s="1098"/>
      <c s="857"/>
      <c s="1099"/>
      <c s="1098"/>
      <c s="1099"/>
      <c s="1098"/>
      <c s="857"/>
      <c s="1099"/>
      <c s="1098"/>
      <c s="857"/>
      <c s="1099"/>
      <c s="1128"/>
      <c s="1098"/>
      <c s="857"/>
      <c s="1099"/>
      <c s="1098"/>
      <c s="857"/>
      <c s="857"/>
      <c s="1099"/>
      <c s="1098"/>
      <c s="1099"/>
      <c s="1098"/>
      <c s="1099"/>
      <c s="1098"/>
      <c s="857"/>
      <c s="1099"/>
      <c s="1098"/>
      <c s="857"/>
      <c s="1099"/>
      <c s="1098"/>
      <c s="857"/>
      <c s="1099"/>
      <c s="1132"/>
      <c s="1124"/>
      <c s="1125"/>
      <c s="1126"/>
      <c s="1124"/>
      <c s="1125"/>
      <c s="1126"/>
      <c s="1110"/>
      <c s="1113"/>
      <c s="1113"/>
      <c s="1111"/>
      <c s="1110"/>
      <c s="1111"/>
      <c s="1095"/>
      <c s="1097"/>
      <c s="1096"/>
      <c s="1095"/>
      <c s="1097"/>
      <c s="1096"/>
      <c s="1095"/>
      <c s="1096"/>
      <c s="21"/>
      <c s="21"/>
      <c s="21"/>
      <c s="21"/>
      <c s="21"/>
      <c s="21"/>
      <c s="21"/>
      <c s="21"/>
      <c s="21"/>
      <c s="21"/>
      <c s="21"/>
      <c s="21"/>
      <c s="21"/>
      <c s="21"/>
      <c s="21"/>
      <c s="21"/>
      <c s="21"/>
      <c s="21"/>
      <c s="21"/>
      <c s="21"/>
      <c s="21"/>
      <c s="32">
        <v>116</v>
      </c>
      <c s="32">
        <f t="shared" si="60"/>
        <v>0</v>
      </c>
      <c s="32">
        <f t="shared" si="61"/>
        <v>0</v>
      </c>
      <c s="32">
        <f t="shared" si="62"/>
        <v>0</v>
      </c>
      <c s="32">
        <f t="shared" si="63"/>
        <v>0</v>
      </c>
      <c s="15">
        <f t="shared" si="43"/>
        <v>200</v>
      </c>
      <c s="15">
        <f t="shared" si="41"/>
        <v>0</v>
      </c>
      <c s="15">
        <f t="shared" si="42"/>
        <v>0</v>
      </c>
      <c s="15">
        <f t="shared" si="44"/>
        <v>0</v>
      </c>
    </row>
    <row r="133" spans="6:128" ht="11.1" customHeight="1">
      <c r="F133" s="15">
        <f t="shared" si="45"/>
        <v>0</v>
      </c>
      <c s="15">
        <f t="shared" si="64"/>
        <v>0</v>
      </c>
      <c s="15">
        <f t="shared" si="65"/>
        <v>0</v>
      </c>
      <c s="15">
        <f t="shared" si="66"/>
        <v>0</v>
      </c>
      <c r="O133" s="19">
        <v>1</v>
      </c>
      <c s="1163">
        <v>2</v>
      </c>
      <c s="1163"/>
      <c s="1163"/>
      <c s="958">
        <v>3</v>
      </c>
      <c s="958"/>
      <c s="958"/>
      <c s="958">
        <v>4</v>
      </c>
      <c s="958"/>
      <c s="958"/>
      <c s="958"/>
      <c s="958"/>
      <c s="1163">
        <v>5</v>
      </c>
      <c s="1163"/>
      <c s="1163"/>
      <c s="958" t="s">
        <v>520</v>
      </c>
      <c s="958"/>
      <c s="958"/>
      <c s="958" t="s">
        <v>521</v>
      </c>
      <c s="958"/>
      <c s="958"/>
      <c s="29">
        <v>1</v>
      </c>
      <c s="1177">
        <v>2</v>
      </c>
      <c s="1177"/>
      <c s="1177"/>
      <c s="1177">
        <v>3</v>
      </c>
      <c s="1177"/>
      <c s="1177"/>
      <c s="34">
        <v>4</v>
      </c>
      <c s="1177">
        <v>5</v>
      </c>
      <c s="1177"/>
      <c s="1177">
        <v>6</v>
      </c>
      <c s="1177"/>
      <c s="1177"/>
      <c s="958">
        <v>7</v>
      </c>
      <c s="958"/>
      <c s="958" t="s">
        <v>522</v>
      </c>
      <c s="958"/>
      <c s="958"/>
      <c s="958" t="s">
        <v>523</v>
      </c>
      <c s="958"/>
      <c s="958"/>
      <c s="19">
        <v>1</v>
      </c>
      <c s="958">
        <v>2</v>
      </c>
      <c s="958"/>
      <c s="958"/>
      <c s="958">
        <v>3</v>
      </c>
      <c s="958"/>
      <c s="958"/>
      <c s="958"/>
      <c s="958">
        <v>4</v>
      </c>
      <c s="958"/>
      <c s="958">
        <v>5</v>
      </c>
      <c s="958"/>
      <c s="958">
        <v>6</v>
      </c>
      <c s="958"/>
      <c s="958"/>
      <c s="958" t="s">
        <v>524</v>
      </c>
      <c s="958"/>
      <c s="958"/>
      <c s="958" t="s">
        <v>525</v>
      </c>
      <c s="958"/>
      <c s="958"/>
      <c s="19">
        <v>1</v>
      </c>
      <c s="958">
        <v>2</v>
      </c>
      <c s="958"/>
      <c s="958"/>
      <c s="958">
        <v>3</v>
      </c>
      <c s="958"/>
      <c s="958"/>
      <c s="958">
        <v>4</v>
      </c>
      <c s="958"/>
      <c s="958"/>
      <c s="958"/>
      <c s="958">
        <v>5</v>
      </c>
      <c s="958"/>
      <c s="958">
        <v>6</v>
      </c>
      <c s="958"/>
      <c s="958"/>
      <c s="958">
        <v>7</v>
      </c>
      <c s="958"/>
      <c s="958"/>
      <c s="958">
        <v>8</v>
      </c>
      <c s="958"/>
      <c s="21"/>
      <c s="21"/>
      <c s="21"/>
      <c s="21"/>
      <c s="21"/>
      <c s="21"/>
      <c s="21"/>
      <c s="21"/>
      <c s="21"/>
      <c s="21"/>
      <c s="21"/>
      <c s="21"/>
      <c s="21"/>
      <c s="21"/>
      <c s="21"/>
      <c s="21"/>
      <c s="21"/>
      <c s="21"/>
      <c s="21"/>
      <c s="21"/>
      <c s="21"/>
      <c s="32">
        <v>117</v>
      </c>
      <c s="32">
        <f t="shared" si="60"/>
        <v>0</v>
      </c>
      <c s="32">
        <f t="shared" si="61"/>
        <v>0</v>
      </c>
      <c s="32">
        <f t="shared" si="62"/>
        <v>0</v>
      </c>
      <c s="32">
        <f t="shared" si="63"/>
        <v>0</v>
      </c>
      <c s="15">
        <f t="shared" si="43"/>
        <v>200</v>
      </c>
      <c s="15">
        <f t="shared" si="41"/>
        <v>0</v>
      </c>
      <c s="15">
        <f t="shared" si="42"/>
        <v>0</v>
      </c>
      <c s="15">
        <f t="shared" si="44"/>
        <v>0</v>
      </c>
    </row>
    <row r="134" spans="1:128" ht="24" customHeight="1">
      <c r="A134" s="15">
        <f>A95+20</f>
        <v>61</v>
      </c>
      <c s="15">
        <f>IFERROR(IF($A$5&gt;=A134,SMALL('R-6'!$F$8:$F$920,$A$6+A134),0),0)</f>
        <v>0</v>
      </c>
      <c s="15">
        <f>IFERROR(IF(B$5&gt;=$A134,SMALL('R-7'!$G$9:$G$1008,B$6+$A134),0),0)</f>
        <v>0</v>
      </c>
      <c s="15">
        <f>IFERROR(IF(C$5&gt;=$A134,SMALL('R-8'!$F$13:$F$1012,C$6+$A134),0),0)</f>
        <v>0</v>
      </c>
      <c s="15">
        <f>IFERROR(IF(D$5&gt;=$A134,SMALL('R-8क'!$F$10:$F$1009,D$6+$A134),0),0)</f>
        <v>0</v>
      </c>
      <c s="15">
        <f t="shared" si="45"/>
        <v>0</v>
      </c>
      <c s="15">
        <f t="shared" si="64"/>
        <v>0</v>
      </c>
      <c s="15">
        <f t="shared" si="65"/>
        <v>0</v>
      </c>
      <c s="15">
        <f t="shared" si="66"/>
        <v>0</v>
      </c>
      <c r="O134" s="20">
        <f>IFERROR(IF(B134&gt;=1,A134,0),0)</f>
        <v>0</v>
      </c>
      <c s="1149">
        <f>IFERROR(IF($O134&gt;=1,VLOOKUP($B134,'R-6'!$G$8:$AL$920,2,0),0),0)</f>
        <v>0</v>
      </c>
      <c s="1150"/>
      <c s="1151"/>
      <c s="1090" t="str">
        <f>IFERROR(IF($O134&gt;=1,VLOOKUP($B134,'R-6'!$G$8:$AL$920,4,0),""),"")</f>
        <v/>
      </c>
      <c s="1091"/>
      <c s="1104"/>
      <c s="1090" t="str">
        <f>IFERROR(IF($O134&gt;=1,VLOOKUP($B134,'R-6'!$G$8:$AL$920,6,0),""),"")</f>
        <v/>
      </c>
      <c s="1091"/>
      <c s="1091"/>
      <c s="1153" t="str">
        <f>IFERROR(IF($O134&gt;=1,VLOOKUP($B134,'R-6'!$G$8:$AL$920,8,0),""),"")</f>
        <v/>
      </c>
      <c s="1154"/>
      <c s="1155" t="str">
        <f>IFERROR(IF($O134&gt;=1,VLOOKUP($B134,'R-6'!$G$8:$AL$920,28,0),""),"")</f>
        <v/>
      </c>
      <c s="1156"/>
      <c s="1157"/>
      <c s="1158"/>
      <c s="1153"/>
      <c s="1159"/>
      <c s="1158"/>
      <c s="1153"/>
      <c s="1159"/>
      <c s="26">
        <f>IFERROR(IF(C134&gt;=1,A134,0),0)</f>
        <v>0</v>
      </c>
      <c s="1175">
        <f>IFERROR(IF($AJ134&gt;=1,VLOOKUP($C134,'R-7'!$H$9:$AD$1008,2,0),0),0)</f>
        <v>0</v>
      </c>
      <c s="1175"/>
      <c s="1175"/>
      <c s="1176" t="str">
        <f>IFERROR(IF($AJ134&gt;=1,VLOOKUP($C134,'R-7'!$H$9:$AD$1008,4,0),""),"")</f>
        <v/>
      </c>
      <c s="1176"/>
      <c s="1176"/>
      <c s="31" t="str">
        <f>IFERROR(IF($AJ134&gt;=1,VLOOKUP($C134,'R-7'!$H$9:$AD$1008,6,0),""),"")</f>
        <v/>
      </c>
      <c s="1125" t="str">
        <f>IFERROR(IF($AJ134&gt;=1,VLOOKUP($C134,'R-7'!$H$9:$AD$1008,6,0),""),"")</f>
        <v/>
      </c>
      <c s="1125"/>
      <c s="1176" t="str">
        <f>IFERROR(IF($AJ134&gt;=1,VLOOKUP($C134,'R-7'!$H$9:$AD$1008,9,0),""),"")</f>
        <v/>
      </c>
      <c s="1176"/>
      <c s="1176"/>
      <c s="1153" t="str">
        <f>IFERROR(IF($AJ134&gt;=1,VLOOKUP($C134,'R-7'!$H$9:$AD$1008,14,0),""),"")</f>
        <v/>
      </c>
      <c s="1159"/>
      <c s="1103"/>
      <c s="1103"/>
      <c s="1103"/>
      <c s="1103"/>
      <c s="1103"/>
      <c s="1103"/>
      <c s="20">
        <f>IFERROR(IF(D134&gt;=1,A134,0),0)</f>
        <v>0</v>
      </c>
      <c s="1105">
        <f>IFERROR(IF($BE134&gt;=1,VLOOKUP($D134,'R-8'!$G$13:$AG$1012,2,0),0),0)</f>
        <v>0</v>
      </c>
      <c s="1105"/>
      <c s="1105"/>
      <c s="1090" t="str">
        <f>IFERROR(IF($BE134&gt;=1,VLOOKUP($D134,'R-8'!$G$13:$AG$1012,3,0),""),"")</f>
        <v/>
      </c>
      <c s="1091"/>
      <c s="1091"/>
      <c s="1104"/>
      <c s="1103" t="str">
        <f>IFERROR(IF($BE134&gt;=1,VLOOKUP($D134,'R-8'!$G$13:$AG$1012,5,0),""),"")</f>
        <v/>
      </c>
      <c s="1103"/>
      <c s="1103" t="str">
        <f>IFERROR(IF($BE134&gt;=1,VLOOKUP($D134,'R-8'!$G$13:$AG$1012,6,0),""),"")</f>
        <v/>
      </c>
      <c s="1103"/>
      <c s="1090" t="str">
        <f>IFERROR(IF($BE134&gt;=1,VLOOKUP($D134,'R-8'!$G$13:$AG$1012,2,0),""),"")</f>
        <v/>
      </c>
      <c s="1091"/>
      <c s="1104"/>
      <c s="1103"/>
      <c s="1103"/>
      <c s="1103"/>
      <c s="1103"/>
      <c s="1103"/>
      <c s="1103"/>
      <c s="20">
        <f>IFERROR(IF(E134&gt;=1,A134,0),0)</f>
        <v>0</v>
      </c>
      <c s="1105">
        <f>IFERROR(IF($BZ134&gt;=1,VLOOKUP($E134,'R-8क'!$G$10:$AA$1009,2,0),0),0)</f>
        <v>0</v>
      </c>
      <c s="1105"/>
      <c s="1105"/>
      <c s="1090" t="str">
        <f>IFERROR(IF($BZ134&gt;=1,VLOOKUP($E134,'R-8क'!$G$10:$AA$1009,3,0),""),"")</f>
        <v/>
      </c>
      <c s="1091"/>
      <c s="1104"/>
      <c s="1090" t="str">
        <f>IFERROR(IF($BZ134&gt;=1,VLOOKUP($E134,'R-8क'!$G$10:$AA$1009,4,0),""),"")</f>
        <v/>
      </c>
      <c s="1091"/>
      <c s="1091"/>
      <c s="1104"/>
      <c s="26" t="str">
        <f>IFERROR(IF($BZ134&gt;=1,VLOOKUP($E134,'R-8क'!$G$10:$AA$1009,6,0),""),"")</f>
        <v/>
      </c>
      <c s="27" t="str">
        <f>IFERROR(IF($BZ134&gt;=1,VLOOKUP($E134,'R-8क'!$G$10:$AA$1009,7,0),""),"")</f>
        <v/>
      </c>
      <c s="720" t="str">
        <f>IFERROR(IF($BZ134&gt;=1,VLOOKUP($E134,'R-8क'!$G$10:$AA$1009,8,0),""),"")</f>
        <v/>
      </c>
      <c s="721"/>
      <c s="1106"/>
      <c s="1107" t="str">
        <f>IFERROR(IF($BZ134&gt;=1,VLOOKUP($E134,'R-8क'!$G$10:$AA$1009,16,0),""),"")</f>
        <v/>
      </c>
      <c s="1107"/>
      <c s="1107"/>
      <c s="1092"/>
      <c s="1092"/>
      <c s="21"/>
      <c s="21"/>
      <c s="21"/>
      <c s="21"/>
      <c s="21"/>
      <c s="21"/>
      <c s="21"/>
      <c s="21"/>
      <c s="21"/>
      <c s="21"/>
      <c s="21"/>
      <c s="21"/>
      <c s="21"/>
      <c s="21"/>
      <c s="21"/>
      <c s="21"/>
      <c s="21"/>
      <c s="21"/>
      <c s="21"/>
      <c s="21"/>
      <c s="21"/>
      <c s="32">
        <v>118</v>
      </c>
      <c s="32">
        <f t="shared" si="60"/>
        <v>0</v>
      </c>
      <c s="32">
        <f t="shared" si="61"/>
        <v>0</v>
      </c>
      <c s="32">
        <f t="shared" si="62"/>
        <v>0</v>
      </c>
      <c s="32">
        <f t="shared" si="63"/>
        <v>0</v>
      </c>
      <c s="15">
        <f t="shared" si="43"/>
        <v>200</v>
      </c>
      <c s="15">
        <f t="shared" si="41"/>
        <v>0</v>
      </c>
      <c s="15">
        <f t="shared" si="42"/>
        <v>0</v>
      </c>
      <c s="15">
        <f t="shared" si="44"/>
        <v>0</v>
      </c>
    </row>
    <row r="135" spans="1:128" ht="24" customHeight="1">
      <c r="A135" s="15">
        <f t="shared" si="67" ref="A135:A153">A96+20</f>
        <v>62</v>
      </c>
      <c s="15">
        <f>IFERROR(IF($A$5&gt;=A135,SMALL('R-6'!$F$8:$F$920,$A$6+A135),0),0)</f>
        <v>0</v>
      </c>
      <c s="15">
        <f>IFERROR(IF(B$5&gt;=$A135,SMALL('R-7'!$G$9:$G$1008,B$6+$A135),0),0)</f>
        <v>0</v>
      </c>
      <c s="15">
        <f>IFERROR(IF(C$5&gt;=$A135,SMALL('R-8'!$F$13:$F$1012,C$6+$A135),0),0)</f>
        <v>0</v>
      </c>
      <c s="15">
        <f>IFERROR(IF(D$5&gt;=$A135,SMALL('R-8क'!$F$10:$F$1009,D$6+$A135),0),0)</f>
        <v>0</v>
      </c>
      <c s="15">
        <f t="shared" si="45"/>
        <v>0</v>
      </c>
      <c s="15">
        <f t="shared" si="64"/>
        <v>0</v>
      </c>
      <c s="15">
        <f t="shared" si="65"/>
        <v>0</v>
      </c>
      <c s="15">
        <f t="shared" si="66"/>
        <v>0</v>
      </c>
      <c r="O135" s="20">
        <f t="shared" si="68" ref="O135:O153">IFERROR(IF(B135&gt;=1,A135,0),0)</f>
        <v>0</v>
      </c>
      <c s="1149">
        <f>IFERROR(IF($O135&gt;=1,VLOOKUP($B135,'R-6'!$G$8:$AL$920,2,0),0),0)</f>
        <v>0</v>
      </c>
      <c s="1150"/>
      <c s="1151"/>
      <c s="1090" t="str">
        <f>IFERROR(IF($O135&gt;=1,VLOOKUP($B135,'R-6'!$G$8:$AL$920,4,0),""),"")</f>
        <v/>
      </c>
      <c s="1091"/>
      <c s="1104"/>
      <c s="1090" t="str">
        <f>IFERROR(IF($O135&gt;=1,VLOOKUP($B135,'R-6'!$G$8:$AL$920,6,0),""),"")</f>
        <v/>
      </c>
      <c s="1091"/>
      <c s="1091"/>
      <c s="1153" t="str">
        <f>IFERROR(IF($O135&gt;=1,VLOOKUP($B135,'R-6'!$G$8:$AL$920,8,0),""),"")</f>
        <v/>
      </c>
      <c s="1154"/>
      <c s="1155" t="str">
        <f>IFERROR(IF($O135&gt;=1,VLOOKUP($B135,'R-6'!$G$8:$AL$920,28,0),""),"")</f>
        <v/>
      </c>
      <c s="1156"/>
      <c s="1157"/>
      <c s="1158"/>
      <c s="1153"/>
      <c s="1159"/>
      <c s="1158"/>
      <c s="1153"/>
      <c s="1159"/>
      <c s="20">
        <f t="shared" si="69" ref="AJ135:AJ153">IFERROR(IF(C135&gt;=1,A135,0),0)</f>
        <v>0</v>
      </c>
      <c s="1175">
        <f>IFERROR(IF($AJ135&gt;=1,VLOOKUP($C135,'R-7'!$H$9:$AD$1008,2,0),0),0)</f>
        <v>0</v>
      </c>
      <c s="1175"/>
      <c s="1175"/>
      <c s="1176" t="str">
        <f>IFERROR(IF($AJ135&gt;=1,VLOOKUP($C135,'R-7'!$H$9:$AD$1008,4,0),""),"")</f>
        <v/>
      </c>
      <c s="1176"/>
      <c s="1176"/>
      <c s="31" t="str">
        <f>IFERROR(IF($AJ135&gt;=1,VLOOKUP($C135,'R-7'!$H$9:$AD$1008,6,0),""),"")</f>
        <v/>
      </c>
      <c s="1125" t="str">
        <f>IFERROR(IF($AJ135&gt;=1,VLOOKUP($C135,'R-7'!$H$9:$AD$1008,6,0),""),"")</f>
        <v/>
      </c>
      <c s="1125"/>
      <c s="1176" t="str">
        <f>IFERROR(IF($AJ135&gt;=1,VLOOKUP($C135,'R-7'!$H$9:$AD$1008,9,0),""),"")</f>
        <v/>
      </c>
      <c s="1176"/>
      <c s="1176"/>
      <c s="1153" t="str">
        <f>IFERROR(IF($AJ135&gt;=1,VLOOKUP($C135,'R-7'!$H$9:$AD$1008,14,0),""),"")</f>
        <v/>
      </c>
      <c s="1159"/>
      <c s="1103"/>
      <c s="1103"/>
      <c s="1103"/>
      <c s="1103"/>
      <c s="1103"/>
      <c s="1103"/>
      <c s="20">
        <f t="shared" si="70" ref="BE135:BE153">IFERROR(IF(D135&gt;=1,A135,0),0)</f>
        <v>0</v>
      </c>
      <c s="1105">
        <f>IFERROR(IF($BE135&gt;=1,VLOOKUP($D135,'R-8'!$G$13:$AG$1012,2,0),0),0)</f>
        <v>0</v>
      </c>
      <c s="1105"/>
      <c s="1105"/>
      <c s="1090" t="str">
        <f>IFERROR(IF($BE135&gt;=1,VLOOKUP($D135,'R-8'!$G$13:$AG$1012,3,0),""),"")</f>
        <v/>
      </c>
      <c s="1091"/>
      <c s="1091"/>
      <c s="1104"/>
      <c s="1103" t="str">
        <f>IFERROR(IF($BE135&gt;=1,VLOOKUP($D135,'R-8'!$G$13:$AG$1012,5,0),""),"")</f>
        <v/>
      </c>
      <c s="1103"/>
      <c s="1103" t="str">
        <f>IFERROR(IF($BE135&gt;=1,VLOOKUP($D135,'R-8'!$G$13:$AG$1012,6,0),""),"")</f>
        <v/>
      </c>
      <c s="1103"/>
      <c s="1090" t="str">
        <f>IFERROR(IF($BE135&gt;=1,VLOOKUP($D135,'R-8'!$G$13:$AG$1012,2,0),""),"")</f>
        <v/>
      </c>
      <c s="1091"/>
      <c s="1104"/>
      <c s="1103"/>
      <c s="1103"/>
      <c s="1103"/>
      <c s="1103"/>
      <c s="1103"/>
      <c s="1103"/>
      <c s="20">
        <f t="shared" si="71" ref="BZ135:BZ153">IFERROR(IF(E135&gt;=1,A135,0),0)</f>
        <v>0</v>
      </c>
      <c s="1105">
        <f>IFERROR(IF($BZ135&gt;=1,VLOOKUP($E135,'R-8क'!$G$10:$AA$1009,2,0),0),0)</f>
        <v>0</v>
      </c>
      <c s="1105"/>
      <c s="1105"/>
      <c s="1090" t="str">
        <f>IFERROR(IF($BZ135&gt;=1,VLOOKUP($E135,'R-8क'!$G$10:$AA$1009,3,0),""),"")</f>
        <v/>
      </c>
      <c s="1091"/>
      <c s="1104"/>
      <c s="1090" t="str">
        <f>IFERROR(IF($BZ135&gt;=1,VLOOKUP($E135,'R-8क'!$G$10:$AA$1009,4,0),""),"")</f>
        <v/>
      </c>
      <c s="1091"/>
      <c s="1091"/>
      <c s="1104"/>
      <c s="26" t="str">
        <f>IFERROR(IF($BZ135&gt;=1,VLOOKUP($E135,'R-8क'!$G$10:$AA$1009,6,0),""),"")</f>
        <v/>
      </c>
      <c s="27" t="str">
        <f>IFERROR(IF($BZ135&gt;=1,VLOOKUP($E135,'R-8क'!$G$10:$AA$1009,7,0),""),"")</f>
        <v/>
      </c>
      <c s="720" t="str">
        <f>IFERROR(IF($BZ135&gt;=1,VLOOKUP($E135,'R-8क'!$G$10:$AA$1009,8,0),""),"")</f>
        <v/>
      </c>
      <c s="721"/>
      <c s="1106"/>
      <c s="1107" t="str">
        <f>IFERROR(IF($BZ135&gt;=1,VLOOKUP($E135,'R-8क'!$G$10:$AA$1009,16,0),""),"")</f>
        <v/>
      </c>
      <c s="1107"/>
      <c s="1107"/>
      <c s="1092"/>
      <c s="1092"/>
      <c s="21"/>
      <c s="21"/>
      <c s="21"/>
      <c s="21"/>
      <c s="21"/>
      <c s="21"/>
      <c s="21"/>
      <c s="21"/>
      <c s="21"/>
      <c s="21"/>
      <c s="21"/>
      <c s="21"/>
      <c s="21"/>
      <c s="21"/>
      <c s="21"/>
      <c s="21"/>
      <c s="21"/>
      <c s="21"/>
      <c s="21"/>
      <c s="21"/>
      <c s="21"/>
      <c s="32">
        <v>119</v>
      </c>
      <c s="32">
        <f t="shared" si="60"/>
        <v>0</v>
      </c>
      <c s="32">
        <f t="shared" si="61"/>
        <v>0</v>
      </c>
      <c s="32">
        <f t="shared" si="62"/>
        <v>0</v>
      </c>
      <c s="32">
        <f t="shared" si="63"/>
        <v>0</v>
      </c>
      <c s="15">
        <f t="shared" si="43"/>
        <v>200</v>
      </c>
      <c s="15">
        <f t="shared" si="41"/>
        <v>0</v>
      </c>
      <c s="15">
        <f t="shared" si="42"/>
        <v>0</v>
      </c>
      <c s="15">
        <f t="shared" si="44"/>
        <v>0</v>
      </c>
    </row>
    <row r="136" spans="1:128" ht="24" customHeight="1">
      <c r="A136" s="15">
        <f t="shared" si="67"/>
        <v>63</v>
      </c>
      <c s="15">
        <f>IFERROR(IF($A$5&gt;=A136,SMALL('R-6'!$F$8:$F$920,$A$6+A136),0),0)</f>
        <v>0</v>
      </c>
      <c s="15">
        <f>IFERROR(IF(B$5&gt;=$A136,SMALL('R-7'!$G$9:$G$1008,B$6+$A136),0),0)</f>
        <v>0</v>
      </c>
      <c s="15">
        <f>IFERROR(IF(C$5&gt;=$A136,SMALL('R-8'!$F$13:$F$1012,C$6+$A136),0),0)</f>
        <v>0</v>
      </c>
      <c s="15">
        <f>IFERROR(IF(D$5&gt;=$A136,SMALL('R-8क'!$F$10:$F$1009,D$6+$A136),0),0)</f>
        <v>0</v>
      </c>
      <c s="15">
        <f t="shared" si="45"/>
        <v>0</v>
      </c>
      <c s="15">
        <f t="shared" si="64"/>
        <v>0</v>
      </c>
      <c s="15">
        <f t="shared" si="65"/>
        <v>0</v>
      </c>
      <c s="15">
        <f t="shared" si="66"/>
        <v>0</v>
      </c>
      <c r="O136" s="20">
        <f t="shared" si="68"/>
        <v>0</v>
      </c>
      <c s="1149">
        <f>IFERROR(IF($O136&gt;=1,VLOOKUP($B136,'R-6'!$G$8:$AL$920,2,0),0),0)</f>
        <v>0</v>
      </c>
      <c s="1150"/>
      <c s="1151"/>
      <c s="1090" t="str">
        <f>IFERROR(IF($O136&gt;=1,VLOOKUP($B136,'R-6'!$G$8:$AL$920,4,0),""),"")</f>
        <v/>
      </c>
      <c s="1091"/>
      <c s="1104"/>
      <c s="1090" t="str">
        <f>IFERROR(IF($O136&gt;=1,VLOOKUP($B136,'R-6'!$G$8:$AL$920,6,0),""),"")</f>
        <v/>
      </c>
      <c s="1091"/>
      <c s="1091"/>
      <c s="1153" t="str">
        <f>IFERROR(IF($O136&gt;=1,VLOOKUP($B136,'R-6'!$G$8:$AL$920,8,0),""),"")</f>
        <v/>
      </c>
      <c s="1154"/>
      <c s="1155" t="str">
        <f>IFERROR(IF($O136&gt;=1,VLOOKUP($B136,'R-6'!$G$8:$AL$920,28,0),""),"")</f>
        <v/>
      </c>
      <c s="1156"/>
      <c s="1157"/>
      <c s="1158"/>
      <c s="1153"/>
      <c s="1159"/>
      <c s="1158"/>
      <c s="1153"/>
      <c s="1159"/>
      <c s="20">
        <f t="shared" si="69"/>
        <v>0</v>
      </c>
      <c s="1175">
        <f>IFERROR(IF($AJ136&gt;=1,VLOOKUP($C136,'R-7'!$H$9:$AD$1008,2,0),0),0)</f>
        <v>0</v>
      </c>
      <c s="1175"/>
      <c s="1175"/>
      <c s="1176" t="str">
        <f>IFERROR(IF($AJ136&gt;=1,VLOOKUP($C136,'R-7'!$H$9:$AD$1008,4,0),""),"")</f>
        <v/>
      </c>
      <c s="1176"/>
      <c s="1176"/>
      <c s="31" t="str">
        <f>IFERROR(IF($AJ136&gt;=1,VLOOKUP($C136,'R-7'!$H$9:$AD$1008,6,0),""),"")</f>
        <v/>
      </c>
      <c s="1125" t="str">
        <f>IFERROR(IF($AJ136&gt;=1,VLOOKUP($C136,'R-7'!$H$9:$AD$1008,6,0),""),"")</f>
        <v/>
      </c>
      <c s="1125"/>
      <c s="1176" t="str">
        <f>IFERROR(IF($AJ136&gt;=1,VLOOKUP($C136,'R-7'!$H$9:$AD$1008,9,0),""),"")</f>
        <v/>
      </c>
      <c s="1176"/>
      <c s="1176"/>
      <c s="1153" t="str">
        <f>IFERROR(IF($AJ136&gt;=1,VLOOKUP($C136,'R-7'!$H$9:$AD$1008,14,0),""),"")</f>
        <v/>
      </c>
      <c s="1159"/>
      <c s="1103"/>
      <c s="1103"/>
      <c s="1103"/>
      <c s="1103"/>
      <c s="1103"/>
      <c s="1103"/>
      <c s="20">
        <f t="shared" si="70"/>
        <v>0</v>
      </c>
      <c s="1105">
        <f>IFERROR(IF($BE136&gt;=1,VLOOKUP($D136,'R-8'!$G$13:$AG$1012,2,0),0),0)</f>
        <v>0</v>
      </c>
      <c s="1105"/>
      <c s="1105"/>
      <c s="1090" t="str">
        <f>IFERROR(IF($BE136&gt;=1,VLOOKUP($D136,'R-8'!$G$13:$AG$1012,3,0),""),"")</f>
        <v/>
      </c>
      <c s="1091"/>
      <c s="1091"/>
      <c s="1104"/>
      <c s="1103" t="str">
        <f>IFERROR(IF($BE136&gt;=1,VLOOKUP($D136,'R-8'!$G$13:$AG$1012,5,0),""),"")</f>
        <v/>
      </c>
      <c s="1103"/>
      <c s="1103" t="str">
        <f>IFERROR(IF($BE136&gt;=1,VLOOKUP($D136,'R-8'!$G$13:$AG$1012,6,0),""),"")</f>
        <v/>
      </c>
      <c s="1103"/>
      <c s="1090" t="str">
        <f>IFERROR(IF($BE136&gt;=1,VLOOKUP($D136,'R-8'!$G$13:$AG$1012,2,0),""),"")</f>
        <v/>
      </c>
      <c s="1091"/>
      <c s="1104"/>
      <c s="1103"/>
      <c s="1103"/>
      <c s="1103"/>
      <c s="1103"/>
      <c s="1103"/>
      <c s="1103"/>
      <c s="20">
        <f t="shared" si="71"/>
        <v>0</v>
      </c>
      <c s="1105">
        <f>IFERROR(IF($BZ136&gt;=1,VLOOKUP($E136,'R-8क'!$G$10:$AA$1009,2,0),0),0)</f>
        <v>0</v>
      </c>
      <c s="1105"/>
      <c s="1105"/>
      <c s="1090" t="str">
        <f>IFERROR(IF($BZ136&gt;=1,VLOOKUP($E136,'R-8क'!$G$10:$AA$1009,3,0),""),"")</f>
        <v/>
      </c>
      <c s="1091"/>
      <c s="1104"/>
      <c s="1090" t="str">
        <f>IFERROR(IF($BZ136&gt;=1,VLOOKUP($E136,'R-8क'!$G$10:$AA$1009,4,0),""),"")</f>
        <v/>
      </c>
      <c s="1091"/>
      <c s="1091"/>
      <c s="1104"/>
      <c s="26" t="str">
        <f>IFERROR(IF($BZ136&gt;=1,VLOOKUP($E136,'R-8क'!$G$10:$AA$1009,6,0),""),"")</f>
        <v/>
      </c>
      <c s="27" t="str">
        <f>IFERROR(IF($BZ136&gt;=1,VLOOKUP($E136,'R-8क'!$G$10:$AA$1009,7,0),""),"")</f>
        <v/>
      </c>
      <c s="720" t="str">
        <f>IFERROR(IF($BZ136&gt;=1,VLOOKUP($E136,'R-8क'!$G$10:$AA$1009,8,0),""),"")</f>
        <v/>
      </c>
      <c s="721"/>
      <c s="1106"/>
      <c s="1107" t="str">
        <f>IFERROR(IF($BZ136&gt;=1,VLOOKUP($E136,'R-8क'!$G$10:$AA$1009,16,0),""),"")</f>
        <v/>
      </c>
      <c s="1107"/>
      <c s="1107"/>
      <c s="1092"/>
      <c s="1092"/>
      <c s="21"/>
      <c s="21"/>
      <c s="21"/>
      <c s="21"/>
      <c s="21"/>
      <c s="21"/>
      <c s="21"/>
      <c s="21"/>
      <c s="21"/>
      <c s="21"/>
      <c s="21"/>
      <c s="21"/>
      <c s="21"/>
      <c s="21"/>
      <c s="21"/>
      <c s="21"/>
      <c s="21"/>
      <c s="21"/>
      <c s="21"/>
      <c s="21"/>
      <c s="21"/>
      <c s="32">
        <v>120</v>
      </c>
      <c s="32">
        <f t="shared" si="60"/>
        <v>0</v>
      </c>
      <c s="32">
        <f t="shared" si="61"/>
        <v>0</v>
      </c>
      <c s="32">
        <f t="shared" si="62"/>
        <v>0</v>
      </c>
      <c s="32">
        <f t="shared" si="63"/>
        <v>0</v>
      </c>
      <c s="15">
        <f t="shared" si="43"/>
        <v>200</v>
      </c>
      <c s="15">
        <f t="shared" si="41"/>
        <v>0</v>
      </c>
      <c s="15">
        <f t="shared" si="42"/>
        <v>0</v>
      </c>
      <c s="15">
        <f t="shared" si="44"/>
        <v>0</v>
      </c>
    </row>
    <row r="137" spans="1:127" ht="24" customHeight="1">
      <c r="A137" s="15">
        <f t="shared" si="67"/>
        <v>64</v>
      </c>
      <c s="15">
        <f>IFERROR(IF($A$5&gt;=A137,SMALL('R-6'!$F$8:$F$920,$A$6+A137),0),0)</f>
        <v>0</v>
      </c>
      <c s="15">
        <f>IFERROR(IF(B$5&gt;=$A137,SMALL('R-7'!$G$9:$G$1008,B$6+$A137),0),0)</f>
        <v>0</v>
      </c>
      <c s="15">
        <f>IFERROR(IF(C$5&gt;=$A137,SMALL('R-8'!$F$13:$F$1012,C$6+$A137),0),0)</f>
        <v>0</v>
      </c>
      <c s="15">
        <f>IFERROR(IF(D$5&gt;=$A137,SMALL('R-8क'!$F$10:$F$1009,D$6+$A137),0),0)</f>
        <v>0</v>
      </c>
      <c s="15">
        <f t="shared" si="45"/>
        <v>0</v>
      </c>
      <c s="15">
        <f t="shared" si="64"/>
        <v>0</v>
      </c>
      <c s="15">
        <f t="shared" si="65"/>
        <v>0</v>
      </c>
      <c s="15">
        <f t="shared" si="66"/>
        <v>0</v>
      </c>
      <c r="O137" s="20">
        <f t="shared" si="68"/>
        <v>0</v>
      </c>
      <c s="1149">
        <f>IFERROR(IF($O137&gt;=1,VLOOKUP($B137,'R-6'!$G$8:$AL$920,2,0),0),0)</f>
        <v>0</v>
      </c>
      <c s="1150"/>
      <c s="1151"/>
      <c s="1090" t="str">
        <f>IFERROR(IF($O137&gt;=1,VLOOKUP($B137,'R-6'!$G$8:$AL$920,4,0),""),"")</f>
        <v/>
      </c>
      <c s="1091"/>
      <c s="1104"/>
      <c s="1090" t="str">
        <f>IFERROR(IF($O137&gt;=1,VLOOKUP($B137,'R-6'!$G$8:$AL$920,6,0),""),"")</f>
        <v/>
      </c>
      <c s="1091"/>
      <c s="1091"/>
      <c s="1153" t="str">
        <f>IFERROR(IF($O137&gt;=1,VLOOKUP($B137,'R-6'!$G$8:$AL$920,8,0),""),"")</f>
        <v/>
      </c>
      <c s="1154"/>
      <c s="1155" t="str">
        <f>IFERROR(IF($O137&gt;=1,VLOOKUP($B137,'R-6'!$G$8:$AL$920,28,0),""),"")</f>
        <v/>
      </c>
      <c s="1156"/>
      <c s="1157"/>
      <c s="1158"/>
      <c s="1153"/>
      <c s="1159"/>
      <c s="1158"/>
      <c s="1153"/>
      <c s="1159"/>
      <c s="20">
        <f t="shared" si="69"/>
        <v>0</v>
      </c>
      <c s="1175">
        <f>IFERROR(IF($AJ137&gt;=1,VLOOKUP($C137,'R-7'!$H$9:$AD$1008,2,0),0),0)</f>
        <v>0</v>
      </c>
      <c s="1175"/>
      <c s="1175"/>
      <c s="1176" t="str">
        <f>IFERROR(IF($AJ137&gt;=1,VLOOKUP($C137,'R-7'!$H$9:$AD$1008,4,0),""),"")</f>
        <v/>
      </c>
      <c s="1176"/>
      <c s="1176"/>
      <c s="31" t="str">
        <f>IFERROR(IF($AJ137&gt;=1,VLOOKUP($C137,'R-7'!$H$9:$AD$1008,6,0),""),"")</f>
        <v/>
      </c>
      <c s="1125" t="str">
        <f>IFERROR(IF($AJ137&gt;=1,VLOOKUP($C137,'R-7'!$H$9:$AD$1008,6,0),""),"")</f>
        <v/>
      </c>
      <c s="1125"/>
      <c s="1176" t="str">
        <f>IFERROR(IF($AJ137&gt;=1,VLOOKUP($C137,'R-7'!$H$9:$AD$1008,9,0),""),"")</f>
        <v/>
      </c>
      <c s="1176"/>
      <c s="1176"/>
      <c s="1153" t="str">
        <f>IFERROR(IF($AJ137&gt;=1,VLOOKUP($C137,'R-7'!$H$9:$AD$1008,14,0),""),"")</f>
        <v/>
      </c>
      <c s="1159"/>
      <c s="1103"/>
      <c s="1103"/>
      <c s="1103"/>
      <c s="1103"/>
      <c s="1103"/>
      <c s="1103"/>
      <c s="20">
        <f t="shared" si="70"/>
        <v>0</v>
      </c>
      <c s="1105">
        <f>IFERROR(IF($BE137&gt;=1,VLOOKUP($D137,'R-8'!$G$13:$AG$1012,2,0),0),0)</f>
        <v>0</v>
      </c>
      <c s="1105"/>
      <c s="1105"/>
      <c s="1090" t="str">
        <f>IFERROR(IF($BE137&gt;=1,VLOOKUP($D137,'R-8'!$G$13:$AG$1012,3,0),""),"")</f>
        <v/>
      </c>
      <c s="1091"/>
      <c s="1091"/>
      <c s="1104"/>
      <c s="1103" t="str">
        <f>IFERROR(IF($BE137&gt;=1,VLOOKUP($D137,'R-8'!$G$13:$AG$1012,5,0),""),"")</f>
        <v/>
      </c>
      <c s="1103"/>
      <c s="1103" t="str">
        <f>IFERROR(IF($BE137&gt;=1,VLOOKUP($D137,'R-8'!$G$13:$AG$1012,6,0),""),"")</f>
        <v/>
      </c>
      <c s="1103"/>
      <c s="1090" t="str">
        <f>IFERROR(IF($BE137&gt;=1,VLOOKUP($D137,'R-8'!$G$13:$AG$1012,2,0),""),"")</f>
        <v/>
      </c>
      <c s="1091"/>
      <c s="1104"/>
      <c s="1103"/>
      <c s="1103"/>
      <c s="1103"/>
      <c s="1103"/>
      <c s="1103"/>
      <c s="1103"/>
      <c s="20">
        <f t="shared" si="71"/>
        <v>0</v>
      </c>
      <c s="1105">
        <f>IFERROR(IF($BZ137&gt;=1,VLOOKUP($E137,'R-8क'!$G$10:$AA$1009,2,0),0),0)</f>
        <v>0</v>
      </c>
      <c s="1105"/>
      <c s="1105"/>
      <c s="1090" t="str">
        <f>IFERROR(IF($BZ137&gt;=1,VLOOKUP($E137,'R-8क'!$G$10:$AA$1009,3,0),""),"")</f>
        <v/>
      </c>
      <c s="1091"/>
      <c s="1104"/>
      <c s="1090" t="str">
        <f>IFERROR(IF($BZ137&gt;=1,VLOOKUP($E137,'R-8क'!$G$10:$AA$1009,4,0),""),"")</f>
        <v/>
      </c>
      <c s="1091"/>
      <c s="1091"/>
      <c s="1104"/>
      <c s="26" t="str">
        <f>IFERROR(IF($BZ137&gt;=1,VLOOKUP($E137,'R-8क'!$G$10:$AA$1009,6,0),""),"")</f>
        <v/>
      </c>
      <c s="27" t="str">
        <f>IFERROR(IF($BZ137&gt;=1,VLOOKUP($E137,'R-8क'!$G$10:$AA$1009,7,0),""),"")</f>
        <v/>
      </c>
      <c s="720" t="str">
        <f>IFERROR(IF($BZ137&gt;=1,VLOOKUP($E137,'R-8क'!$G$10:$AA$1009,8,0),""),"")</f>
        <v/>
      </c>
      <c s="721"/>
      <c s="1106"/>
      <c s="1107" t="str">
        <f>IFERROR(IF($BZ137&gt;=1,VLOOKUP($E137,'R-8क'!$G$10:$AA$1009,16,0),""),"")</f>
        <v/>
      </c>
      <c s="1107"/>
      <c s="1107"/>
      <c s="1092"/>
      <c s="1092"/>
      <c s="21"/>
      <c s="21"/>
      <c s="21"/>
      <c s="21"/>
      <c s="21"/>
      <c s="21"/>
      <c s="21"/>
      <c s="21"/>
      <c s="21"/>
      <c s="21"/>
      <c s="21"/>
      <c s="21"/>
      <c s="21"/>
      <c s="21"/>
      <c s="21"/>
      <c s="21"/>
      <c s="21"/>
      <c s="21"/>
      <c s="21"/>
      <c s="21"/>
      <c s="21"/>
      <c s="32">
        <v>121</v>
      </c>
      <c s="32">
        <f>P251</f>
        <v>0</v>
      </c>
      <c s="32">
        <f>AK251</f>
        <v>0</v>
      </c>
      <c s="32">
        <f>BF251</f>
        <v>0</v>
      </c>
      <c s="32">
        <f>CA251</f>
        <v>0</v>
      </c>
      <c s="15">
        <v>1</v>
      </c>
      <c s="15">
        <f>IF($DS$11&gt;=DU137,SMALL($DS$17:$DS$216,$DS$10+DU137),0)</f>
        <v>0</v>
      </c>
      <c s="15">
        <f>IF(DV137&gt;=2000,COUNTIF($DS$17:$DS$216,DV137),0)</f>
        <v>0</v>
      </c>
    </row>
    <row r="138" spans="1:128" ht="24" customHeight="1">
      <c r="A138" s="15">
        <f t="shared" si="67"/>
        <v>65</v>
      </c>
      <c s="15">
        <f>IFERROR(IF($A$5&gt;=A138,SMALL('R-6'!$F$8:$F$920,$A$6+A138),0),0)</f>
        <v>0</v>
      </c>
      <c s="15">
        <f>IFERROR(IF(B$5&gt;=$A138,SMALL('R-7'!$G$9:$G$1008,B$6+$A138),0),0)</f>
        <v>0</v>
      </c>
      <c s="15">
        <f>IFERROR(IF(C$5&gt;=$A138,SMALL('R-8'!$F$13:$F$1012,C$6+$A138),0),0)</f>
        <v>0</v>
      </c>
      <c s="15">
        <f>IFERROR(IF(D$5&gt;=$A138,SMALL('R-8क'!$F$10:$F$1009,D$6+$A138),0),0)</f>
        <v>0</v>
      </c>
      <c s="15">
        <f t="shared" si="45"/>
        <v>0</v>
      </c>
      <c s="15">
        <f t="shared" si="64"/>
        <v>0</v>
      </c>
      <c s="15">
        <f t="shared" si="65"/>
        <v>0</v>
      </c>
      <c s="15">
        <f t="shared" si="66"/>
        <v>0</v>
      </c>
      <c r="O138" s="20">
        <f t="shared" si="68"/>
        <v>0</v>
      </c>
      <c s="1149">
        <f>IFERROR(IF($O138&gt;=1,VLOOKUP($B138,'R-6'!$G$8:$AL$920,2,0),0),0)</f>
        <v>0</v>
      </c>
      <c s="1150"/>
      <c s="1151"/>
      <c s="1090" t="str">
        <f>IFERROR(IF($O138&gt;=1,VLOOKUP($B138,'R-6'!$G$8:$AL$920,4,0),""),"")</f>
        <v/>
      </c>
      <c s="1091"/>
      <c s="1104"/>
      <c s="1090" t="str">
        <f>IFERROR(IF($O138&gt;=1,VLOOKUP($B138,'R-6'!$G$8:$AL$920,6,0),""),"")</f>
        <v/>
      </c>
      <c s="1091"/>
      <c s="1091"/>
      <c s="1153" t="str">
        <f>IFERROR(IF($O138&gt;=1,VLOOKUP($B138,'R-6'!$G$8:$AL$920,8,0),""),"")</f>
        <v/>
      </c>
      <c s="1154"/>
      <c s="1155" t="str">
        <f>IFERROR(IF($O138&gt;=1,VLOOKUP($B138,'R-6'!$G$8:$AL$920,28,0),""),"")</f>
        <v/>
      </c>
      <c s="1156"/>
      <c s="1157"/>
      <c s="1158"/>
      <c s="1153"/>
      <c s="1159"/>
      <c s="1158"/>
      <c s="1153"/>
      <c s="1159"/>
      <c s="20">
        <f t="shared" si="69"/>
        <v>0</v>
      </c>
      <c s="1175">
        <f>IFERROR(IF($AJ138&gt;=1,VLOOKUP($C138,'R-7'!$H$9:$AD$1008,2,0),0),0)</f>
        <v>0</v>
      </c>
      <c s="1175"/>
      <c s="1175"/>
      <c s="1176" t="str">
        <f>IFERROR(IF($AJ138&gt;=1,VLOOKUP($C138,'R-7'!$H$9:$AD$1008,4,0),""),"")</f>
        <v/>
      </c>
      <c s="1176"/>
      <c s="1176"/>
      <c s="31" t="str">
        <f>IFERROR(IF($AJ138&gt;=1,VLOOKUP($C138,'R-7'!$H$9:$AD$1008,6,0),""),"")</f>
        <v/>
      </c>
      <c s="1125" t="str">
        <f>IFERROR(IF($AJ138&gt;=1,VLOOKUP($C138,'R-7'!$H$9:$AD$1008,6,0),""),"")</f>
        <v/>
      </c>
      <c s="1125"/>
      <c s="1176" t="str">
        <f>IFERROR(IF($AJ138&gt;=1,VLOOKUP($C138,'R-7'!$H$9:$AD$1008,9,0),""),"")</f>
        <v/>
      </c>
      <c s="1176"/>
      <c s="1176"/>
      <c s="1153" t="str">
        <f>IFERROR(IF($AJ138&gt;=1,VLOOKUP($C138,'R-7'!$H$9:$AD$1008,14,0),""),"")</f>
        <v/>
      </c>
      <c s="1159"/>
      <c s="1103"/>
      <c s="1103"/>
      <c s="1103"/>
      <c s="1103"/>
      <c s="1103"/>
      <c s="1103"/>
      <c s="20">
        <f t="shared" si="70"/>
        <v>0</v>
      </c>
      <c s="1105">
        <f>IFERROR(IF($BE138&gt;=1,VLOOKUP($D138,'R-8'!$G$13:$AG$1012,2,0),0),0)</f>
        <v>0</v>
      </c>
      <c s="1105"/>
      <c s="1105"/>
      <c s="1090" t="str">
        <f>IFERROR(IF($BE138&gt;=1,VLOOKUP($D138,'R-8'!$G$13:$AG$1012,3,0),""),"")</f>
        <v/>
      </c>
      <c s="1091"/>
      <c s="1091"/>
      <c s="1104"/>
      <c s="1103" t="str">
        <f>IFERROR(IF($BE138&gt;=1,VLOOKUP($D138,'R-8'!$G$13:$AG$1012,5,0),""),"")</f>
        <v/>
      </c>
      <c s="1103"/>
      <c s="1103" t="str">
        <f>IFERROR(IF($BE138&gt;=1,VLOOKUP($D138,'R-8'!$G$13:$AG$1012,6,0),""),"")</f>
        <v/>
      </c>
      <c s="1103"/>
      <c s="1090" t="str">
        <f>IFERROR(IF($BE138&gt;=1,VLOOKUP($D138,'R-8'!$G$13:$AG$1012,2,0),""),"")</f>
        <v/>
      </c>
      <c s="1091"/>
      <c s="1104"/>
      <c s="1103"/>
      <c s="1103"/>
      <c s="1103"/>
      <c s="1103"/>
      <c s="1103"/>
      <c s="1103"/>
      <c s="20">
        <f t="shared" si="71"/>
        <v>0</v>
      </c>
      <c s="1105">
        <f>IFERROR(IF($BZ138&gt;=1,VLOOKUP($E138,'R-8क'!$G$10:$AA$1009,2,0),0),0)</f>
        <v>0</v>
      </c>
      <c s="1105"/>
      <c s="1105"/>
      <c s="1090" t="str">
        <f>IFERROR(IF($BZ138&gt;=1,VLOOKUP($E138,'R-8क'!$G$10:$AA$1009,3,0),""),"")</f>
        <v/>
      </c>
      <c s="1091"/>
      <c s="1104"/>
      <c s="1090" t="str">
        <f>IFERROR(IF($BZ138&gt;=1,VLOOKUP($E138,'R-8क'!$G$10:$AA$1009,4,0),""),"")</f>
        <v/>
      </c>
      <c s="1091"/>
      <c s="1091"/>
      <c s="1104"/>
      <c s="26" t="str">
        <f>IFERROR(IF($BZ138&gt;=1,VLOOKUP($E138,'R-8क'!$G$10:$AA$1009,6,0),""),"")</f>
        <v/>
      </c>
      <c s="27" t="str">
        <f>IFERROR(IF($BZ138&gt;=1,VLOOKUP($E138,'R-8क'!$G$10:$AA$1009,7,0),""),"")</f>
        <v/>
      </c>
      <c s="720" t="str">
        <f>IFERROR(IF($BZ138&gt;=1,VLOOKUP($E138,'R-8क'!$G$10:$AA$1009,8,0),""),"")</f>
        <v/>
      </c>
      <c s="721"/>
      <c s="1106"/>
      <c s="1107" t="str">
        <f>IFERROR(IF($BZ138&gt;=1,VLOOKUP($E138,'R-8क'!$G$10:$AA$1009,16,0),""),"")</f>
        <v/>
      </c>
      <c s="1107"/>
      <c s="1107"/>
      <c s="1092"/>
      <c s="1092"/>
      <c s="21"/>
      <c s="21"/>
      <c s="21"/>
      <c s="21"/>
      <c s="21"/>
      <c s="21"/>
      <c s="21"/>
      <c s="21"/>
      <c s="21"/>
      <c s="21"/>
      <c s="21"/>
      <c s="21"/>
      <c s="21"/>
      <c s="21"/>
      <c s="21"/>
      <c s="21"/>
      <c s="21"/>
      <c s="21"/>
      <c s="21"/>
      <c s="21"/>
      <c s="21"/>
      <c s="32">
        <v>122</v>
      </c>
      <c s="32">
        <f t="shared" si="72" ref="DQ138:DQ156">P252</f>
        <v>0</v>
      </c>
      <c s="32">
        <f t="shared" si="73" ref="DR138:DR156">AK252</f>
        <v>0</v>
      </c>
      <c s="32">
        <f t="shared" si="74" ref="DS138:DS156">BF252</f>
        <v>0</v>
      </c>
      <c s="32">
        <f t="shared" si="75" ref="DT138:DT156">CA252</f>
        <v>0</v>
      </c>
      <c s="15">
        <f>DW137+$DS$10</f>
        <v>200</v>
      </c>
      <c s="15">
        <f>IFERROR(IF(DW137&gt;=1,(IF($DS$11&gt;DW137,SMALL($DS$17:$DS$216,DU138+1),0)),0),0)</f>
        <v>0</v>
      </c>
      <c s="15">
        <f>IF(DV138&gt;=2000,COUNTIF($DS$17:$DS$216,DV138),0)</f>
        <v>0</v>
      </c>
      <c s="15">
        <f>DW137+DW138</f>
        <v>0</v>
      </c>
    </row>
    <row r="139" spans="1:128" ht="24" customHeight="1">
      <c r="A139" s="15">
        <f t="shared" si="67"/>
        <v>66</v>
      </c>
      <c s="15">
        <f>IFERROR(IF($A$5&gt;=A139,SMALL('R-6'!$F$8:$F$920,$A$6+A139),0),0)</f>
        <v>0</v>
      </c>
      <c s="15">
        <f>IFERROR(IF(B$5&gt;=$A139,SMALL('R-7'!$G$9:$G$1008,B$6+$A139),0),0)</f>
        <v>0</v>
      </c>
      <c s="15">
        <f>IFERROR(IF(C$5&gt;=$A139,SMALL('R-8'!$F$13:$F$1012,C$6+$A139),0),0)</f>
        <v>0</v>
      </c>
      <c s="15">
        <f>IFERROR(IF(D$5&gt;=$A139,SMALL('R-8क'!$F$10:$F$1009,D$6+$A139),0),0)</f>
        <v>0</v>
      </c>
      <c s="15">
        <f t="shared" si="45"/>
        <v>0</v>
      </c>
      <c s="15">
        <f t="shared" si="64"/>
        <v>0</v>
      </c>
      <c s="15">
        <f t="shared" si="65"/>
        <v>0</v>
      </c>
      <c s="15">
        <f t="shared" si="66"/>
        <v>0</v>
      </c>
      <c r="O139" s="20">
        <f t="shared" si="68"/>
        <v>0</v>
      </c>
      <c s="1149">
        <f>IFERROR(IF($O139&gt;=1,VLOOKUP($B139,'R-6'!$G$8:$AL$920,2,0),0),0)</f>
        <v>0</v>
      </c>
      <c s="1150"/>
      <c s="1151"/>
      <c s="1090" t="str">
        <f>IFERROR(IF($O139&gt;=1,VLOOKUP($B139,'R-6'!$G$8:$AL$920,4,0),""),"")</f>
        <v/>
      </c>
      <c s="1091"/>
      <c s="1104"/>
      <c s="1090" t="str">
        <f>IFERROR(IF($O139&gt;=1,VLOOKUP($B139,'R-6'!$G$8:$AL$920,6,0),""),"")</f>
        <v/>
      </c>
      <c s="1091"/>
      <c s="1091"/>
      <c s="1153" t="str">
        <f>IFERROR(IF($O139&gt;=1,VLOOKUP($B139,'R-6'!$G$8:$AL$920,8,0),""),"")</f>
        <v/>
      </c>
      <c s="1154"/>
      <c s="1155" t="str">
        <f>IFERROR(IF($O139&gt;=1,VLOOKUP($B139,'R-6'!$G$8:$AL$920,28,0),""),"")</f>
        <v/>
      </c>
      <c s="1156"/>
      <c s="1157"/>
      <c s="1158"/>
      <c s="1153"/>
      <c s="1159"/>
      <c s="1158"/>
      <c s="1153"/>
      <c s="1159"/>
      <c s="20">
        <f t="shared" si="69"/>
        <v>0</v>
      </c>
      <c s="1175">
        <f>IFERROR(IF($AJ139&gt;=1,VLOOKUP($C139,'R-7'!$H$9:$AD$1008,2,0),0),0)</f>
        <v>0</v>
      </c>
      <c s="1175"/>
      <c s="1175"/>
      <c s="1176" t="str">
        <f>IFERROR(IF($AJ139&gt;=1,VLOOKUP($C139,'R-7'!$H$9:$AD$1008,4,0),""),"")</f>
        <v/>
      </c>
      <c s="1176"/>
      <c s="1176"/>
      <c s="31" t="str">
        <f>IFERROR(IF($AJ139&gt;=1,VLOOKUP($C139,'R-7'!$H$9:$AD$1008,6,0),""),"")</f>
        <v/>
      </c>
      <c s="1125" t="str">
        <f>IFERROR(IF($AJ139&gt;=1,VLOOKUP($C139,'R-7'!$H$9:$AD$1008,6,0),""),"")</f>
        <v/>
      </c>
      <c s="1125"/>
      <c s="1176" t="str">
        <f>IFERROR(IF($AJ139&gt;=1,VLOOKUP($C139,'R-7'!$H$9:$AD$1008,9,0),""),"")</f>
        <v/>
      </c>
      <c s="1176"/>
      <c s="1176"/>
      <c s="1153" t="str">
        <f>IFERROR(IF($AJ139&gt;=1,VLOOKUP($C139,'R-7'!$H$9:$AD$1008,14,0),""),"")</f>
        <v/>
      </c>
      <c s="1159"/>
      <c s="1103"/>
      <c s="1103"/>
      <c s="1103"/>
      <c s="1103"/>
      <c s="1103"/>
      <c s="1103"/>
      <c s="20">
        <f t="shared" si="70"/>
        <v>0</v>
      </c>
      <c s="1105">
        <f>IFERROR(IF($BE139&gt;=1,VLOOKUP($D139,'R-8'!$G$13:$AG$1012,2,0),0),0)</f>
        <v>0</v>
      </c>
      <c s="1105"/>
      <c s="1105"/>
      <c s="1090" t="str">
        <f>IFERROR(IF($BE139&gt;=1,VLOOKUP($D139,'R-8'!$G$13:$AG$1012,3,0),""),"")</f>
        <v/>
      </c>
      <c s="1091"/>
      <c s="1091"/>
      <c s="1104"/>
      <c s="1103" t="str">
        <f>IFERROR(IF($BE139&gt;=1,VLOOKUP($D139,'R-8'!$G$13:$AG$1012,5,0),""),"")</f>
        <v/>
      </c>
      <c s="1103"/>
      <c s="1103" t="str">
        <f>IFERROR(IF($BE139&gt;=1,VLOOKUP($D139,'R-8'!$G$13:$AG$1012,6,0),""),"")</f>
        <v/>
      </c>
      <c s="1103"/>
      <c s="1090" t="str">
        <f>IFERROR(IF($BE139&gt;=1,VLOOKUP($D139,'R-8'!$G$13:$AG$1012,2,0),""),"")</f>
        <v/>
      </c>
      <c s="1091"/>
      <c s="1104"/>
      <c s="1103"/>
      <c s="1103"/>
      <c s="1103"/>
      <c s="1103"/>
      <c s="1103"/>
      <c s="1103"/>
      <c s="20">
        <f t="shared" si="71"/>
        <v>0</v>
      </c>
      <c s="1105">
        <f>IFERROR(IF($BZ139&gt;=1,VLOOKUP($E139,'R-8क'!$G$10:$AA$1009,2,0),0),0)</f>
        <v>0</v>
      </c>
      <c s="1105"/>
      <c s="1105"/>
      <c s="1090" t="str">
        <f>IFERROR(IF($BZ139&gt;=1,VLOOKUP($E139,'R-8क'!$G$10:$AA$1009,3,0),""),"")</f>
        <v/>
      </c>
      <c s="1091"/>
      <c s="1104"/>
      <c s="1090" t="str">
        <f>IFERROR(IF($BZ139&gt;=1,VLOOKUP($E139,'R-8क'!$G$10:$AA$1009,4,0),""),"")</f>
        <v/>
      </c>
      <c s="1091"/>
      <c s="1091"/>
      <c s="1104"/>
      <c s="26" t="str">
        <f>IFERROR(IF($BZ139&gt;=1,VLOOKUP($E139,'R-8क'!$G$10:$AA$1009,6,0),""),"")</f>
        <v/>
      </c>
      <c s="27" t="str">
        <f>IFERROR(IF($BZ139&gt;=1,VLOOKUP($E139,'R-8क'!$G$10:$AA$1009,7,0),""),"")</f>
        <v/>
      </c>
      <c s="720" t="str">
        <f>IFERROR(IF($BZ139&gt;=1,VLOOKUP($E139,'R-8क'!$G$10:$AA$1009,8,0),""),"")</f>
        <v/>
      </c>
      <c s="721"/>
      <c s="1106"/>
      <c s="1107" t="str">
        <f>IFERROR(IF($BZ139&gt;=1,VLOOKUP($E139,'R-8क'!$G$10:$AA$1009,16,0),""),"")</f>
        <v/>
      </c>
      <c s="1107"/>
      <c s="1107"/>
      <c s="1092"/>
      <c s="1092"/>
      <c s="21"/>
      <c s="21"/>
      <c s="21"/>
      <c s="21"/>
      <c s="21"/>
      <c s="21"/>
      <c s="21"/>
      <c s="21"/>
      <c s="21"/>
      <c s="21"/>
      <c s="21"/>
      <c s="21"/>
      <c s="21"/>
      <c s="21"/>
      <c s="21"/>
      <c s="21"/>
      <c s="21"/>
      <c s="21"/>
      <c s="21"/>
      <c s="21"/>
      <c s="21"/>
      <c s="32">
        <v>123</v>
      </c>
      <c s="32">
        <f t="shared" si="72"/>
        <v>0</v>
      </c>
      <c s="32">
        <f t="shared" si="73"/>
        <v>0</v>
      </c>
      <c s="32">
        <f t="shared" si="74"/>
        <v>0</v>
      </c>
      <c s="32">
        <f t="shared" si="75"/>
        <v>0</v>
      </c>
      <c s="15">
        <f>DW138+DU138</f>
        <v>200</v>
      </c>
      <c s="15">
        <f>IFERROR(IF(DX138&gt;=1,(IF($DS$11&gt;DX138,SMALL($DS$17:$DS$216,DU139+1),0)),0),0)</f>
        <v>0</v>
      </c>
      <c s="15">
        <f>IF(DV139&gt;=2000,COUNTIF($DS$17:$DS$216,DV139),0)</f>
        <v>0</v>
      </c>
      <c s="15">
        <f>DX138+DW139</f>
        <v>0</v>
      </c>
    </row>
    <row r="140" spans="1:128" ht="24" customHeight="1">
      <c r="A140" s="15">
        <f t="shared" si="67"/>
        <v>67</v>
      </c>
      <c s="15">
        <f>IFERROR(IF($A$5&gt;=A140,SMALL('R-6'!$F$8:$F$920,$A$6+A140),0),0)</f>
        <v>0</v>
      </c>
      <c s="15">
        <f>IFERROR(IF(B$5&gt;=$A140,SMALL('R-7'!$G$9:$G$1008,B$6+$A140),0),0)</f>
        <v>0</v>
      </c>
      <c s="15">
        <f>IFERROR(IF(C$5&gt;=$A140,SMALL('R-8'!$F$13:$F$1012,C$6+$A140),0),0)</f>
        <v>0</v>
      </c>
      <c s="15">
        <f>IFERROR(IF(D$5&gt;=$A140,SMALL('R-8क'!$F$10:$F$1009,D$6+$A140),0),0)</f>
        <v>0</v>
      </c>
      <c s="15">
        <f t="shared" si="45"/>
        <v>0</v>
      </c>
      <c s="15">
        <f t="shared" si="64"/>
        <v>0</v>
      </c>
      <c s="15">
        <f t="shared" si="65"/>
        <v>0</v>
      </c>
      <c s="15">
        <f t="shared" si="66"/>
        <v>0</v>
      </c>
      <c r="O140" s="20">
        <f t="shared" si="68"/>
        <v>0</v>
      </c>
      <c s="1149">
        <f>IFERROR(IF($O140&gt;=1,VLOOKUP($B140,'R-6'!$G$8:$AL$920,2,0),0),0)</f>
        <v>0</v>
      </c>
      <c s="1150"/>
      <c s="1151"/>
      <c s="1090" t="str">
        <f>IFERROR(IF($O140&gt;=1,VLOOKUP($B140,'R-6'!$G$8:$AL$920,4,0),""),"")</f>
        <v/>
      </c>
      <c s="1091"/>
      <c s="1104"/>
      <c s="1090" t="str">
        <f>IFERROR(IF($O140&gt;=1,VLOOKUP($B140,'R-6'!$G$8:$AL$920,6,0),""),"")</f>
        <v/>
      </c>
      <c s="1091"/>
      <c s="1091"/>
      <c s="1153" t="str">
        <f>IFERROR(IF($O140&gt;=1,VLOOKUP($B140,'R-6'!$G$8:$AL$920,8,0),""),"")</f>
        <v/>
      </c>
      <c s="1154"/>
      <c s="1155" t="str">
        <f>IFERROR(IF($O140&gt;=1,VLOOKUP($B140,'R-6'!$G$8:$AL$920,28,0),""),"")</f>
        <v/>
      </c>
      <c s="1156"/>
      <c s="1157"/>
      <c s="1158"/>
      <c s="1153"/>
      <c s="1159"/>
      <c s="1158"/>
      <c s="1153"/>
      <c s="1159"/>
      <c s="20">
        <f t="shared" si="69"/>
        <v>0</v>
      </c>
      <c s="1175">
        <f>IFERROR(IF($AJ140&gt;=1,VLOOKUP($C140,'R-7'!$H$9:$AD$1008,2,0),0),0)</f>
        <v>0</v>
      </c>
      <c s="1175"/>
      <c s="1175"/>
      <c s="1176" t="str">
        <f>IFERROR(IF($AJ140&gt;=1,VLOOKUP($C140,'R-7'!$H$9:$AD$1008,4,0),""),"")</f>
        <v/>
      </c>
      <c s="1176"/>
      <c s="1176"/>
      <c s="31" t="str">
        <f>IFERROR(IF($AJ140&gt;=1,VLOOKUP($C140,'R-7'!$H$9:$AD$1008,6,0),""),"")</f>
        <v/>
      </c>
      <c s="1125" t="str">
        <f>IFERROR(IF($AJ140&gt;=1,VLOOKUP($C140,'R-7'!$H$9:$AD$1008,6,0),""),"")</f>
        <v/>
      </c>
      <c s="1125"/>
      <c s="1176" t="str">
        <f>IFERROR(IF($AJ140&gt;=1,VLOOKUP($C140,'R-7'!$H$9:$AD$1008,9,0),""),"")</f>
        <v/>
      </c>
      <c s="1176"/>
      <c s="1176"/>
      <c s="1153" t="str">
        <f>IFERROR(IF($AJ140&gt;=1,VLOOKUP($C140,'R-7'!$H$9:$AD$1008,14,0),""),"")</f>
        <v/>
      </c>
      <c s="1159"/>
      <c s="1103"/>
      <c s="1103"/>
      <c s="1103"/>
      <c s="1103"/>
      <c s="1103"/>
      <c s="1103"/>
      <c s="20">
        <f t="shared" si="70"/>
        <v>0</v>
      </c>
      <c s="1105">
        <f>IFERROR(IF($BE140&gt;=1,VLOOKUP($D140,'R-8'!$G$13:$AG$1012,2,0),0),0)</f>
        <v>0</v>
      </c>
      <c s="1105"/>
      <c s="1105"/>
      <c s="1090" t="str">
        <f>IFERROR(IF($BE140&gt;=1,VLOOKUP($D140,'R-8'!$G$13:$AG$1012,3,0),""),"")</f>
        <v/>
      </c>
      <c s="1091"/>
      <c s="1091"/>
      <c s="1104"/>
      <c s="1103" t="str">
        <f>IFERROR(IF($BE140&gt;=1,VLOOKUP($D140,'R-8'!$G$13:$AG$1012,5,0),""),"")</f>
        <v/>
      </c>
      <c s="1103"/>
      <c s="1103" t="str">
        <f>IFERROR(IF($BE140&gt;=1,VLOOKUP($D140,'R-8'!$G$13:$AG$1012,6,0),""),"")</f>
        <v/>
      </c>
      <c s="1103"/>
      <c s="1090" t="str">
        <f>IFERROR(IF($BE140&gt;=1,VLOOKUP($D140,'R-8'!$G$13:$AG$1012,2,0),""),"")</f>
        <v/>
      </c>
      <c s="1091"/>
      <c s="1104"/>
      <c s="1103"/>
      <c s="1103"/>
      <c s="1103"/>
      <c s="1103"/>
      <c s="1103"/>
      <c s="1103"/>
      <c s="20">
        <f t="shared" si="71"/>
        <v>0</v>
      </c>
      <c s="1105">
        <f>IFERROR(IF($BZ140&gt;=1,VLOOKUP($E140,'R-8क'!$G$10:$AA$1009,2,0),0),0)</f>
        <v>0</v>
      </c>
      <c s="1105"/>
      <c s="1105"/>
      <c s="1090" t="str">
        <f>IFERROR(IF($BZ140&gt;=1,VLOOKUP($E140,'R-8क'!$G$10:$AA$1009,3,0),""),"")</f>
        <v/>
      </c>
      <c s="1091"/>
      <c s="1104"/>
      <c s="1090" t="str">
        <f>IFERROR(IF($BZ140&gt;=1,VLOOKUP($E140,'R-8क'!$G$10:$AA$1009,4,0),""),"")</f>
        <v/>
      </c>
      <c s="1091"/>
      <c s="1091"/>
      <c s="1104"/>
      <c s="26" t="str">
        <f>IFERROR(IF($BZ140&gt;=1,VLOOKUP($E140,'R-8क'!$G$10:$AA$1009,6,0),""),"")</f>
        <v/>
      </c>
      <c s="27" t="str">
        <f>IFERROR(IF($BZ140&gt;=1,VLOOKUP($E140,'R-8क'!$G$10:$AA$1009,7,0),""),"")</f>
        <v/>
      </c>
      <c s="720" t="str">
        <f>IFERROR(IF($BZ140&gt;=1,VLOOKUP($E140,'R-8क'!$G$10:$AA$1009,8,0),""),"")</f>
        <v/>
      </c>
      <c s="721"/>
      <c s="1106"/>
      <c s="1107" t="str">
        <f>IFERROR(IF($BZ140&gt;=1,VLOOKUP($E140,'R-8क'!$G$10:$AA$1009,16,0),""),"")</f>
        <v/>
      </c>
      <c s="1107"/>
      <c s="1107"/>
      <c s="1092"/>
      <c s="1092"/>
      <c s="21"/>
      <c s="21"/>
      <c s="21"/>
      <c s="21"/>
      <c s="21"/>
      <c s="21"/>
      <c s="21"/>
      <c s="21"/>
      <c s="21"/>
      <c s="21"/>
      <c s="21"/>
      <c s="21"/>
      <c s="21"/>
      <c s="21"/>
      <c s="21"/>
      <c s="21"/>
      <c s="21"/>
      <c s="21"/>
      <c s="21"/>
      <c s="21"/>
      <c s="21"/>
      <c s="32">
        <v>124</v>
      </c>
      <c s="32">
        <f t="shared" si="72"/>
        <v>0</v>
      </c>
      <c s="32">
        <f t="shared" si="73"/>
        <v>0</v>
      </c>
      <c s="32">
        <f t="shared" si="74"/>
        <v>0</v>
      </c>
      <c s="32">
        <f t="shared" si="75"/>
        <v>0</v>
      </c>
      <c s="15">
        <f t="shared" si="76" ref="DU140:DU196">DW139+DU139</f>
        <v>200</v>
      </c>
      <c s="15">
        <f t="shared" si="77" ref="DV140:DV196">IFERROR(IF(DX139&gt;=1,(IF($DS$11&gt;DX139,SMALL($DS$17:$DS$216,DU140+1),0)),0),0)</f>
        <v>0</v>
      </c>
      <c s="15">
        <f t="shared" si="78" ref="DW140:DW196">IF(DV140&gt;=2000,COUNTIF($DS$17:$DS$216,DV140),0)</f>
        <v>0</v>
      </c>
      <c s="15">
        <f t="shared" si="79" ref="DX140:DX196">DX139+DW140</f>
        <v>0</v>
      </c>
    </row>
    <row r="141" spans="1:128" ht="24" customHeight="1">
      <c r="A141" s="15">
        <f t="shared" si="67"/>
        <v>68</v>
      </c>
      <c s="15">
        <f>IFERROR(IF($A$5&gt;=A141,SMALL('R-6'!$F$8:$F$920,$A$6+A141),0),0)</f>
        <v>0</v>
      </c>
      <c s="15">
        <f>IFERROR(IF(B$5&gt;=$A141,SMALL('R-7'!$G$9:$G$1008,B$6+$A141),0),0)</f>
        <v>0</v>
      </c>
      <c s="15">
        <f>IFERROR(IF(C$5&gt;=$A141,SMALL('R-8'!$F$13:$F$1012,C$6+$A141),0),0)</f>
        <v>0</v>
      </c>
      <c s="15">
        <f>IFERROR(IF(D$5&gt;=$A141,SMALL('R-8क'!$F$10:$F$1009,D$6+$A141),0),0)</f>
        <v>0</v>
      </c>
      <c s="15">
        <f t="shared" si="45"/>
        <v>0</v>
      </c>
      <c s="15">
        <f t="shared" si="64"/>
        <v>0</v>
      </c>
      <c s="15">
        <f t="shared" si="65"/>
        <v>0</v>
      </c>
      <c s="15">
        <f t="shared" si="66"/>
        <v>0</v>
      </c>
      <c r="O141" s="20">
        <f t="shared" si="68"/>
        <v>0</v>
      </c>
      <c s="1149">
        <f>IFERROR(IF($O141&gt;=1,VLOOKUP($B141,'R-6'!$G$8:$AL$920,2,0),0),0)</f>
        <v>0</v>
      </c>
      <c s="1150"/>
      <c s="1151"/>
      <c s="1090" t="str">
        <f>IFERROR(IF($O141&gt;=1,VLOOKUP($B141,'R-6'!$G$8:$AL$920,4,0),""),"")</f>
        <v/>
      </c>
      <c s="1091"/>
      <c s="1104"/>
      <c s="1090" t="str">
        <f>IFERROR(IF($O141&gt;=1,VLOOKUP($B141,'R-6'!$G$8:$AL$920,6,0),""),"")</f>
        <v/>
      </c>
      <c s="1091"/>
      <c s="1091"/>
      <c s="1153" t="str">
        <f>IFERROR(IF($O141&gt;=1,VLOOKUP($B141,'R-6'!$G$8:$AL$920,8,0),""),"")</f>
        <v/>
      </c>
      <c s="1154"/>
      <c s="1155" t="str">
        <f>IFERROR(IF($O141&gt;=1,VLOOKUP($B141,'R-6'!$G$8:$AL$920,28,0),""),"")</f>
        <v/>
      </c>
      <c s="1156"/>
      <c s="1157"/>
      <c s="1158"/>
      <c s="1153"/>
      <c s="1159"/>
      <c s="1158"/>
      <c s="1153"/>
      <c s="1159"/>
      <c s="20">
        <f t="shared" si="69"/>
        <v>0</v>
      </c>
      <c s="1175">
        <f>IFERROR(IF($AJ141&gt;=1,VLOOKUP($C141,'R-7'!$H$9:$AD$1008,2,0),0),0)</f>
        <v>0</v>
      </c>
      <c s="1175"/>
      <c s="1175"/>
      <c s="1176" t="str">
        <f>IFERROR(IF($AJ141&gt;=1,VLOOKUP($C141,'R-7'!$H$9:$AD$1008,4,0),""),"")</f>
        <v/>
      </c>
      <c s="1176"/>
      <c s="1176"/>
      <c s="31" t="str">
        <f>IFERROR(IF($AJ141&gt;=1,VLOOKUP($C141,'R-7'!$H$9:$AD$1008,6,0),""),"")</f>
        <v/>
      </c>
      <c s="1125" t="str">
        <f>IFERROR(IF($AJ141&gt;=1,VLOOKUP($C141,'R-7'!$H$9:$AD$1008,6,0),""),"")</f>
        <v/>
      </c>
      <c s="1125"/>
      <c s="1176" t="str">
        <f>IFERROR(IF($AJ141&gt;=1,VLOOKUP($C141,'R-7'!$H$9:$AD$1008,9,0),""),"")</f>
        <v/>
      </c>
      <c s="1176"/>
      <c s="1176"/>
      <c s="1153" t="str">
        <f>IFERROR(IF($AJ141&gt;=1,VLOOKUP($C141,'R-7'!$H$9:$AD$1008,14,0),""),"")</f>
        <v/>
      </c>
      <c s="1159"/>
      <c s="1103"/>
      <c s="1103"/>
      <c s="1103"/>
      <c s="1103"/>
      <c s="1103"/>
      <c s="1103"/>
      <c s="20">
        <f t="shared" si="70"/>
        <v>0</v>
      </c>
      <c s="1105">
        <f>IFERROR(IF($BE141&gt;=1,VLOOKUP($D141,'R-8'!$G$13:$AG$1012,2,0),0),0)</f>
        <v>0</v>
      </c>
      <c s="1105"/>
      <c s="1105"/>
      <c s="1090" t="str">
        <f>IFERROR(IF($BE141&gt;=1,VLOOKUP($D141,'R-8'!$G$13:$AG$1012,3,0),""),"")</f>
        <v/>
      </c>
      <c s="1091"/>
      <c s="1091"/>
      <c s="1104"/>
      <c s="1103" t="str">
        <f>IFERROR(IF($BE141&gt;=1,VLOOKUP($D141,'R-8'!$G$13:$AG$1012,5,0),""),"")</f>
        <v/>
      </c>
      <c s="1103"/>
      <c s="1103" t="str">
        <f>IFERROR(IF($BE141&gt;=1,VLOOKUP($D141,'R-8'!$G$13:$AG$1012,6,0),""),"")</f>
        <v/>
      </c>
      <c s="1103"/>
      <c s="1090" t="str">
        <f>IFERROR(IF($BE141&gt;=1,VLOOKUP($D141,'R-8'!$G$13:$AG$1012,2,0),""),"")</f>
        <v/>
      </c>
      <c s="1091"/>
      <c s="1104"/>
      <c s="1103"/>
      <c s="1103"/>
      <c s="1103"/>
      <c s="1103"/>
      <c s="1103"/>
      <c s="1103"/>
      <c s="20">
        <f t="shared" si="71"/>
        <v>0</v>
      </c>
      <c s="1105">
        <f>IFERROR(IF($BZ141&gt;=1,VLOOKUP($E141,'R-8क'!$G$10:$AA$1009,2,0),0),0)</f>
        <v>0</v>
      </c>
      <c s="1105"/>
      <c s="1105"/>
      <c s="1090" t="str">
        <f>IFERROR(IF($BZ141&gt;=1,VLOOKUP($E141,'R-8क'!$G$10:$AA$1009,3,0),""),"")</f>
        <v/>
      </c>
      <c s="1091"/>
      <c s="1104"/>
      <c s="1090" t="str">
        <f>IFERROR(IF($BZ141&gt;=1,VLOOKUP($E141,'R-8क'!$G$10:$AA$1009,4,0),""),"")</f>
        <v/>
      </c>
      <c s="1091"/>
      <c s="1091"/>
      <c s="1104"/>
      <c s="26" t="str">
        <f>IFERROR(IF($BZ141&gt;=1,VLOOKUP($E141,'R-8क'!$G$10:$AA$1009,6,0),""),"")</f>
        <v/>
      </c>
      <c s="27" t="str">
        <f>IFERROR(IF($BZ141&gt;=1,VLOOKUP($E141,'R-8क'!$G$10:$AA$1009,7,0),""),"")</f>
        <v/>
      </c>
      <c s="720" t="str">
        <f>IFERROR(IF($BZ141&gt;=1,VLOOKUP($E141,'R-8क'!$G$10:$AA$1009,8,0),""),"")</f>
        <v/>
      </c>
      <c s="721"/>
      <c s="1106"/>
      <c s="1107" t="str">
        <f>IFERROR(IF($BZ141&gt;=1,VLOOKUP($E141,'R-8क'!$G$10:$AA$1009,16,0),""),"")</f>
        <v/>
      </c>
      <c s="1107"/>
      <c s="1107"/>
      <c s="1092"/>
      <c s="1092"/>
      <c s="21"/>
      <c s="21"/>
      <c s="21"/>
      <c s="21"/>
      <c s="21"/>
      <c s="21"/>
      <c s="21"/>
      <c s="21"/>
      <c s="21"/>
      <c s="21"/>
      <c s="21"/>
      <c s="21"/>
      <c s="21"/>
      <c s="21"/>
      <c s="21"/>
      <c s="21"/>
      <c s="21"/>
      <c s="21"/>
      <c s="21"/>
      <c s="21"/>
      <c s="21"/>
      <c s="32">
        <v>125</v>
      </c>
      <c s="32">
        <f t="shared" si="72"/>
        <v>0</v>
      </c>
      <c s="32">
        <f t="shared" si="73"/>
        <v>0</v>
      </c>
      <c s="32">
        <f t="shared" si="74"/>
        <v>0</v>
      </c>
      <c s="32">
        <f t="shared" si="75"/>
        <v>0</v>
      </c>
      <c s="15">
        <f t="shared" si="76"/>
        <v>200</v>
      </c>
      <c s="15">
        <f t="shared" si="77"/>
        <v>0</v>
      </c>
      <c s="15">
        <f t="shared" si="78"/>
        <v>0</v>
      </c>
      <c s="15">
        <f t="shared" si="79"/>
        <v>0</v>
      </c>
    </row>
    <row r="142" spans="1:128" ht="24" customHeight="1">
      <c r="A142" s="15">
        <f t="shared" si="67"/>
        <v>69</v>
      </c>
      <c s="15">
        <f>IFERROR(IF($A$5&gt;=A142,SMALL('R-6'!$F$8:$F$920,$A$6+A142),0),0)</f>
        <v>0</v>
      </c>
      <c s="15">
        <f>IFERROR(IF(B$5&gt;=$A142,SMALL('R-7'!$G$9:$G$1008,B$6+$A142),0),0)</f>
        <v>0</v>
      </c>
      <c s="15">
        <f>IFERROR(IF(C$5&gt;=$A142,SMALL('R-8'!$F$13:$F$1012,C$6+$A142),0),0)</f>
        <v>0</v>
      </c>
      <c s="15">
        <f>IFERROR(IF(D$5&gt;=$A142,SMALL('R-8क'!$F$10:$F$1009,D$6+$A142),0),0)</f>
        <v>0</v>
      </c>
      <c s="15">
        <f t="shared" si="45"/>
        <v>0</v>
      </c>
      <c s="15">
        <f t="shared" si="64"/>
        <v>0</v>
      </c>
      <c s="15">
        <f t="shared" si="65"/>
        <v>0</v>
      </c>
      <c s="15">
        <f t="shared" si="66"/>
        <v>0</v>
      </c>
      <c r="O142" s="20">
        <f t="shared" si="68"/>
        <v>0</v>
      </c>
      <c s="1149">
        <f>IFERROR(IF($O142&gt;=1,VLOOKUP($B142,'R-6'!$G$8:$AL$920,2,0),0),0)</f>
        <v>0</v>
      </c>
      <c s="1150"/>
      <c s="1151"/>
      <c s="1090" t="str">
        <f>IFERROR(IF($O142&gt;=1,VLOOKUP($B142,'R-6'!$G$8:$AL$920,4,0),""),"")</f>
        <v/>
      </c>
      <c s="1091"/>
      <c s="1104"/>
      <c s="1090" t="str">
        <f>IFERROR(IF($O142&gt;=1,VLOOKUP($B142,'R-6'!$G$8:$AL$920,6,0),""),"")</f>
        <v/>
      </c>
      <c s="1091"/>
      <c s="1091"/>
      <c s="1153" t="str">
        <f>IFERROR(IF($O142&gt;=1,VLOOKUP($B142,'R-6'!$G$8:$AL$920,8,0),""),"")</f>
        <v/>
      </c>
      <c s="1154"/>
      <c s="1155" t="str">
        <f>IFERROR(IF($O142&gt;=1,VLOOKUP($B142,'R-6'!$G$8:$AL$920,28,0),""),"")</f>
        <v/>
      </c>
      <c s="1156"/>
      <c s="1157"/>
      <c s="1158"/>
      <c s="1153"/>
      <c s="1159"/>
      <c s="1158"/>
      <c s="1153"/>
      <c s="1159"/>
      <c s="20">
        <f t="shared" si="69"/>
        <v>0</v>
      </c>
      <c s="1175">
        <f>IFERROR(IF($AJ142&gt;=1,VLOOKUP($C142,'R-7'!$H$9:$AD$1008,2,0),0),0)</f>
        <v>0</v>
      </c>
      <c s="1175"/>
      <c s="1175"/>
      <c s="1176" t="str">
        <f>IFERROR(IF($AJ142&gt;=1,VLOOKUP($C142,'R-7'!$H$9:$AD$1008,4,0),""),"")</f>
        <v/>
      </c>
      <c s="1176"/>
      <c s="1176"/>
      <c s="31" t="str">
        <f>IFERROR(IF($AJ142&gt;=1,VLOOKUP($C142,'R-7'!$H$9:$AD$1008,6,0),""),"")</f>
        <v/>
      </c>
      <c s="1125" t="str">
        <f>IFERROR(IF($AJ142&gt;=1,VLOOKUP($C142,'R-7'!$H$9:$AD$1008,6,0),""),"")</f>
        <v/>
      </c>
      <c s="1125"/>
      <c s="1176" t="str">
        <f>IFERROR(IF($AJ142&gt;=1,VLOOKUP($C142,'R-7'!$H$9:$AD$1008,9,0),""),"")</f>
        <v/>
      </c>
      <c s="1176"/>
      <c s="1176"/>
      <c s="1153" t="str">
        <f>IFERROR(IF($AJ142&gt;=1,VLOOKUP($C142,'R-7'!$H$9:$AD$1008,14,0),""),"")</f>
        <v/>
      </c>
      <c s="1159"/>
      <c s="1103"/>
      <c s="1103"/>
      <c s="1103"/>
      <c s="1103"/>
      <c s="1103"/>
      <c s="1103"/>
      <c s="20">
        <f t="shared" si="70"/>
        <v>0</v>
      </c>
      <c s="1105">
        <f>IFERROR(IF($BE142&gt;=1,VLOOKUP($D142,'R-8'!$G$13:$AG$1012,2,0),0),0)</f>
        <v>0</v>
      </c>
      <c s="1105"/>
      <c s="1105"/>
      <c s="1090" t="str">
        <f>IFERROR(IF($BE142&gt;=1,VLOOKUP($D142,'R-8'!$G$13:$AG$1012,3,0),""),"")</f>
        <v/>
      </c>
      <c s="1091"/>
      <c s="1091"/>
      <c s="1104"/>
      <c s="1103" t="str">
        <f>IFERROR(IF($BE142&gt;=1,VLOOKUP($D142,'R-8'!$G$13:$AG$1012,5,0),""),"")</f>
        <v/>
      </c>
      <c s="1103"/>
      <c s="1103" t="str">
        <f>IFERROR(IF($BE142&gt;=1,VLOOKUP($D142,'R-8'!$G$13:$AG$1012,6,0),""),"")</f>
        <v/>
      </c>
      <c s="1103"/>
      <c s="1090" t="str">
        <f>IFERROR(IF($BE142&gt;=1,VLOOKUP($D142,'R-8'!$G$13:$AG$1012,2,0),""),"")</f>
        <v/>
      </c>
      <c s="1091"/>
      <c s="1104"/>
      <c s="1103"/>
      <c s="1103"/>
      <c s="1103"/>
      <c s="1103"/>
      <c s="1103"/>
      <c s="1103"/>
      <c s="20">
        <f t="shared" si="71"/>
        <v>0</v>
      </c>
      <c s="1105">
        <f>IFERROR(IF($BZ142&gt;=1,VLOOKUP($E142,'R-8क'!$G$10:$AA$1009,2,0),0),0)</f>
        <v>0</v>
      </c>
      <c s="1105"/>
      <c s="1105"/>
      <c s="1090" t="str">
        <f>IFERROR(IF($BZ142&gt;=1,VLOOKUP($E142,'R-8क'!$G$10:$AA$1009,3,0),""),"")</f>
        <v/>
      </c>
      <c s="1091"/>
      <c s="1104"/>
      <c s="1090" t="str">
        <f>IFERROR(IF($BZ142&gt;=1,VLOOKUP($E142,'R-8क'!$G$10:$AA$1009,4,0),""),"")</f>
        <v/>
      </c>
      <c s="1091"/>
      <c s="1091"/>
      <c s="1104"/>
      <c s="26" t="str">
        <f>IFERROR(IF($BZ142&gt;=1,VLOOKUP($E142,'R-8क'!$G$10:$AA$1009,6,0),""),"")</f>
        <v/>
      </c>
      <c s="27" t="str">
        <f>IFERROR(IF($BZ142&gt;=1,VLOOKUP($E142,'R-8क'!$G$10:$AA$1009,7,0),""),"")</f>
        <v/>
      </c>
      <c s="720" t="str">
        <f>IFERROR(IF($BZ142&gt;=1,VLOOKUP($E142,'R-8क'!$G$10:$AA$1009,8,0),""),"")</f>
        <v/>
      </c>
      <c s="721"/>
      <c s="1106"/>
      <c s="1107" t="str">
        <f>IFERROR(IF($BZ142&gt;=1,VLOOKUP($E142,'R-8क'!$G$10:$AA$1009,16,0),""),"")</f>
        <v/>
      </c>
      <c s="1107"/>
      <c s="1107"/>
      <c s="1092"/>
      <c s="1092"/>
      <c s="21"/>
      <c s="21"/>
      <c s="21"/>
      <c s="21"/>
      <c s="21"/>
      <c s="21"/>
      <c s="21"/>
      <c s="21"/>
      <c s="21"/>
      <c s="21"/>
      <c s="21"/>
      <c s="21"/>
      <c s="21"/>
      <c s="21"/>
      <c s="21"/>
      <c s="21"/>
      <c s="21"/>
      <c s="21"/>
      <c s="21"/>
      <c s="21"/>
      <c s="21"/>
      <c s="32">
        <v>126</v>
      </c>
      <c s="32">
        <f t="shared" si="72"/>
        <v>0</v>
      </c>
      <c s="32">
        <f t="shared" si="73"/>
        <v>0</v>
      </c>
      <c s="32">
        <f t="shared" si="74"/>
        <v>0</v>
      </c>
      <c s="32">
        <f t="shared" si="75"/>
        <v>0</v>
      </c>
      <c s="15">
        <f t="shared" si="76"/>
        <v>200</v>
      </c>
      <c s="15">
        <f t="shared" si="77"/>
        <v>0</v>
      </c>
      <c s="15">
        <f t="shared" si="78"/>
        <v>0</v>
      </c>
      <c s="15">
        <f t="shared" si="79"/>
        <v>0</v>
      </c>
    </row>
    <row r="143" spans="1:128" ht="24" customHeight="1">
      <c r="A143" s="15">
        <f t="shared" si="67"/>
        <v>70</v>
      </c>
      <c s="15">
        <f>IFERROR(IF($A$5&gt;=A143,SMALL('R-6'!$F$8:$F$920,$A$6+A143),0),0)</f>
        <v>0</v>
      </c>
      <c s="15">
        <f>IFERROR(IF(B$5&gt;=$A143,SMALL('R-7'!$G$9:$G$1008,B$6+$A143),0),0)</f>
        <v>0</v>
      </c>
      <c s="15">
        <f>IFERROR(IF(C$5&gt;=$A143,SMALL('R-8'!$F$13:$F$1012,C$6+$A143),0),0)</f>
        <v>0</v>
      </c>
      <c s="15">
        <f>IFERROR(IF(D$5&gt;=$A143,SMALL('R-8क'!$F$10:$F$1009,D$6+$A143),0),0)</f>
        <v>0</v>
      </c>
      <c s="15">
        <f t="shared" si="45"/>
        <v>0</v>
      </c>
      <c s="15">
        <f t="shared" si="64"/>
        <v>0</v>
      </c>
      <c s="15">
        <f t="shared" si="65"/>
        <v>0</v>
      </c>
      <c s="15">
        <f t="shared" si="66"/>
        <v>0</v>
      </c>
      <c r="O143" s="20">
        <f t="shared" si="68"/>
        <v>0</v>
      </c>
      <c s="1149">
        <f>IFERROR(IF($O143&gt;=1,VLOOKUP($B143,'R-6'!$G$8:$AL$920,2,0),0),0)</f>
        <v>0</v>
      </c>
      <c s="1150"/>
      <c s="1151"/>
      <c s="1090" t="str">
        <f>IFERROR(IF($O143&gt;=1,VLOOKUP($B143,'R-6'!$G$8:$AL$920,4,0),""),"")</f>
        <v/>
      </c>
      <c s="1091"/>
      <c s="1104"/>
      <c s="1090" t="str">
        <f>IFERROR(IF($O143&gt;=1,VLOOKUP($B143,'R-6'!$G$8:$AL$920,6,0),""),"")</f>
        <v/>
      </c>
      <c s="1091"/>
      <c s="1091"/>
      <c s="1153" t="str">
        <f>IFERROR(IF($O143&gt;=1,VLOOKUP($B143,'R-6'!$G$8:$AL$920,8,0),""),"")</f>
        <v/>
      </c>
      <c s="1154"/>
      <c s="1155" t="str">
        <f>IFERROR(IF($O143&gt;=1,VLOOKUP($B143,'R-6'!$G$8:$AL$920,28,0),""),"")</f>
        <v/>
      </c>
      <c s="1156"/>
      <c s="1157"/>
      <c s="1158"/>
      <c s="1153"/>
      <c s="1159"/>
      <c s="1158"/>
      <c s="1153"/>
      <c s="1159"/>
      <c s="20">
        <f t="shared" si="69"/>
        <v>0</v>
      </c>
      <c s="1175">
        <f>IFERROR(IF($AJ143&gt;=1,VLOOKUP($C143,'R-7'!$H$9:$AD$1008,2,0),0),0)</f>
        <v>0</v>
      </c>
      <c s="1175"/>
      <c s="1175"/>
      <c s="1176" t="str">
        <f>IFERROR(IF($AJ143&gt;=1,VLOOKUP($C143,'R-7'!$H$9:$AD$1008,4,0),""),"")</f>
        <v/>
      </c>
      <c s="1176"/>
      <c s="1176"/>
      <c s="31" t="str">
        <f>IFERROR(IF($AJ143&gt;=1,VLOOKUP($C143,'R-7'!$H$9:$AD$1008,6,0),""),"")</f>
        <v/>
      </c>
      <c s="1125" t="str">
        <f>IFERROR(IF($AJ143&gt;=1,VLOOKUP($C143,'R-7'!$H$9:$AD$1008,6,0),""),"")</f>
        <v/>
      </c>
      <c s="1125"/>
      <c s="1176" t="str">
        <f>IFERROR(IF($AJ143&gt;=1,VLOOKUP($C143,'R-7'!$H$9:$AD$1008,9,0),""),"")</f>
        <v/>
      </c>
      <c s="1176"/>
      <c s="1176"/>
      <c s="1153" t="str">
        <f>IFERROR(IF($AJ143&gt;=1,VLOOKUP($C143,'R-7'!$H$9:$AD$1008,14,0),""),"")</f>
        <v/>
      </c>
      <c s="1159"/>
      <c s="1103"/>
      <c s="1103"/>
      <c s="1103"/>
      <c s="1103"/>
      <c s="1103"/>
      <c s="1103"/>
      <c s="20">
        <f t="shared" si="70"/>
        <v>0</v>
      </c>
      <c s="1105">
        <f>IFERROR(IF($BE143&gt;=1,VLOOKUP($D143,'R-8'!$G$13:$AG$1012,2,0),0),0)</f>
        <v>0</v>
      </c>
      <c s="1105"/>
      <c s="1105"/>
      <c s="1090" t="str">
        <f>IFERROR(IF($BE143&gt;=1,VLOOKUP($D143,'R-8'!$G$13:$AG$1012,3,0),""),"")</f>
        <v/>
      </c>
      <c s="1091"/>
      <c s="1091"/>
      <c s="1104"/>
      <c s="1103" t="str">
        <f>IFERROR(IF($BE143&gt;=1,VLOOKUP($D143,'R-8'!$G$13:$AG$1012,5,0),""),"")</f>
        <v/>
      </c>
      <c s="1103"/>
      <c s="1103" t="str">
        <f>IFERROR(IF($BE143&gt;=1,VLOOKUP($D143,'R-8'!$G$13:$AG$1012,6,0),""),"")</f>
        <v/>
      </c>
      <c s="1103"/>
      <c s="1090" t="str">
        <f>IFERROR(IF($BE143&gt;=1,VLOOKUP($D143,'R-8'!$G$13:$AG$1012,2,0),""),"")</f>
        <v/>
      </c>
      <c s="1091"/>
      <c s="1104"/>
      <c s="1103"/>
      <c s="1103"/>
      <c s="1103"/>
      <c s="1103"/>
      <c s="1103"/>
      <c s="1103"/>
      <c s="20">
        <f t="shared" si="71"/>
        <v>0</v>
      </c>
      <c s="1105">
        <f>IFERROR(IF($BZ143&gt;=1,VLOOKUP($E143,'R-8क'!$G$10:$AA$1009,2,0),0),0)</f>
        <v>0</v>
      </c>
      <c s="1105"/>
      <c s="1105"/>
      <c s="1090" t="str">
        <f>IFERROR(IF($BZ143&gt;=1,VLOOKUP($E143,'R-8क'!$G$10:$AA$1009,3,0),""),"")</f>
        <v/>
      </c>
      <c s="1091"/>
      <c s="1104"/>
      <c s="1090" t="str">
        <f>IFERROR(IF($BZ143&gt;=1,VLOOKUP($E143,'R-8क'!$G$10:$AA$1009,4,0),""),"")</f>
        <v/>
      </c>
      <c s="1091"/>
      <c s="1091"/>
      <c s="1104"/>
      <c s="26" t="str">
        <f>IFERROR(IF($BZ143&gt;=1,VLOOKUP($E143,'R-8क'!$G$10:$AA$1009,6,0),""),"")</f>
        <v/>
      </c>
      <c s="27" t="str">
        <f>IFERROR(IF($BZ143&gt;=1,VLOOKUP($E143,'R-8क'!$G$10:$AA$1009,7,0),""),"")</f>
        <v/>
      </c>
      <c s="720" t="str">
        <f>IFERROR(IF($BZ143&gt;=1,VLOOKUP($E143,'R-8क'!$G$10:$AA$1009,8,0),""),"")</f>
        <v/>
      </c>
      <c s="721"/>
      <c s="1106"/>
      <c s="1107" t="str">
        <f>IFERROR(IF($BZ143&gt;=1,VLOOKUP($E143,'R-8क'!$G$10:$AA$1009,16,0),""),"")</f>
        <v/>
      </c>
      <c s="1107"/>
      <c s="1107"/>
      <c s="1092"/>
      <c s="1092"/>
      <c s="21"/>
      <c s="21"/>
      <c s="21"/>
      <c s="21"/>
      <c s="21"/>
      <c s="21"/>
      <c s="21"/>
      <c s="21"/>
      <c s="21"/>
      <c s="21"/>
      <c s="21"/>
      <c s="21"/>
      <c s="21"/>
      <c s="21"/>
      <c s="21"/>
      <c s="21"/>
      <c s="21"/>
      <c s="21"/>
      <c s="21"/>
      <c s="21"/>
      <c s="21"/>
      <c s="32">
        <v>127</v>
      </c>
      <c s="32">
        <f t="shared" si="72"/>
        <v>0</v>
      </c>
      <c s="32">
        <f t="shared" si="73"/>
        <v>0</v>
      </c>
      <c s="32">
        <f t="shared" si="74"/>
        <v>0</v>
      </c>
      <c s="32">
        <f t="shared" si="75"/>
        <v>0</v>
      </c>
      <c s="15">
        <f t="shared" si="76"/>
        <v>200</v>
      </c>
      <c s="15">
        <f t="shared" si="77"/>
        <v>0</v>
      </c>
      <c s="15">
        <f t="shared" si="78"/>
        <v>0</v>
      </c>
      <c s="15">
        <f t="shared" si="79"/>
        <v>0</v>
      </c>
    </row>
    <row r="144" spans="1:128" ht="24" customHeight="1">
      <c r="A144" s="15">
        <f t="shared" si="67"/>
        <v>71</v>
      </c>
      <c s="15">
        <f>IFERROR(IF($A$5&gt;=A144,SMALL('R-6'!$F$8:$F$920,$A$6+A144),0),0)</f>
        <v>0</v>
      </c>
      <c s="15">
        <f>IFERROR(IF(B$5&gt;=$A144,SMALL('R-7'!$G$9:$G$1008,B$6+$A144),0),0)</f>
        <v>0</v>
      </c>
      <c s="15">
        <f>IFERROR(IF(C$5&gt;=$A144,SMALL('R-8'!$F$13:$F$1012,C$6+$A144),0),0)</f>
        <v>0</v>
      </c>
      <c s="15">
        <f>IFERROR(IF(D$5&gt;=$A144,SMALL('R-8क'!$F$10:$F$1009,D$6+$A144),0),0)</f>
        <v>0</v>
      </c>
      <c s="15">
        <f t="shared" si="45"/>
        <v>0</v>
      </c>
      <c s="15">
        <f t="shared" si="64"/>
        <v>0</v>
      </c>
      <c s="15">
        <f t="shared" si="65"/>
        <v>0</v>
      </c>
      <c s="15">
        <f t="shared" si="66"/>
        <v>0</v>
      </c>
      <c r="O144" s="20">
        <f t="shared" si="68"/>
        <v>0</v>
      </c>
      <c s="1149">
        <f>IFERROR(IF($O144&gt;=1,VLOOKUP($B144,'R-6'!$G$8:$AL$920,2,0),0),0)</f>
        <v>0</v>
      </c>
      <c s="1150"/>
      <c s="1151"/>
      <c s="1090" t="str">
        <f>IFERROR(IF($O144&gt;=1,VLOOKUP($B144,'R-6'!$G$8:$AL$920,4,0),""),"")</f>
        <v/>
      </c>
      <c s="1091"/>
      <c s="1104"/>
      <c s="1090" t="str">
        <f>IFERROR(IF($O144&gt;=1,VLOOKUP($B144,'R-6'!$G$8:$AL$920,6,0),""),"")</f>
        <v/>
      </c>
      <c s="1091"/>
      <c s="1091"/>
      <c s="1153" t="str">
        <f>IFERROR(IF($O144&gt;=1,VLOOKUP($B144,'R-6'!$G$8:$AL$920,8,0),""),"")</f>
        <v/>
      </c>
      <c s="1154"/>
      <c s="1155" t="str">
        <f>IFERROR(IF($O144&gt;=1,VLOOKUP($B144,'R-6'!$G$8:$AL$920,28,0),""),"")</f>
        <v/>
      </c>
      <c s="1156"/>
      <c s="1157"/>
      <c s="1158"/>
      <c s="1153"/>
      <c s="1159"/>
      <c s="1158"/>
      <c s="1153"/>
      <c s="1159"/>
      <c s="20">
        <f t="shared" si="69"/>
        <v>0</v>
      </c>
      <c s="1175">
        <f>IFERROR(IF($AJ144&gt;=1,VLOOKUP($C144,'R-7'!$H$9:$AD$1008,2,0),0),0)</f>
        <v>0</v>
      </c>
      <c s="1175"/>
      <c s="1175"/>
      <c s="1176" t="str">
        <f>IFERROR(IF($AJ144&gt;=1,VLOOKUP($C144,'R-7'!$H$9:$AD$1008,4,0),""),"")</f>
        <v/>
      </c>
      <c s="1176"/>
      <c s="1176"/>
      <c s="31" t="str">
        <f>IFERROR(IF($AJ144&gt;=1,VLOOKUP($C144,'R-7'!$H$9:$AD$1008,6,0),""),"")</f>
        <v/>
      </c>
      <c s="1125" t="str">
        <f>IFERROR(IF($AJ144&gt;=1,VLOOKUP($C144,'R-7'!$H$9:$AD$1008,6,0),""),"")</f>
        <v/>
      </c>
      <c s="1125"/>
      <c s="1176" t="str">
        <f>IFERROR(IF($AJ144&gt;=1,VLOOKUP($C144,'R-7'!$H$9:$AD$1008,9,0),""),"")</f>
        <v/>
      </c>
      <c s="1176"/>
      <c s="1176"/>
      <c s="1153" t="str">
        <f>IFERROR(IF($AJ144&gt;=1,VLOOKUP($C144,'R-7'!$H$9:$AD$1008,14,0),""),"")</f>
        <v/>
      </c>
      <c s="1159"/>
      <c s="1103"/>
      <c s="1103"/>
      <c s="1103"/>
      <c s="1103"/>
      <c s="1103"/>
      <c s="1103"/>
      <c s="20">
        <f t="shared" si="70"/>
        <v>0</v>
      </c>
      <c s="1105">
        <f>IFERROR(IF($BE144&gt;=1,VLOOKUP($D144,'R-8'!$G$13:$AG$1012,2,0),0),0)</f>
        <v>0</v>
      </c>
      <c s="1105"/>
      <c s="1105"/>
      <c s="1090" t="str">
        <f>IFERROR(IF($BE144&gt;=1,VLOOKUP($D144,'R-8'!$G$13:$AG$1012,3,0),""),"")</f>
        <v/>
      </c>
      <c s="1091"/>
      <c s="1091"/>
      <c s="1104"/>
      <c s="1103" t="str">
        <f>IFERROR(IF($BE144&gt;=1,VLOOKUP($D144,'R-8'!$G$13:$AG$1012,5,0),""),"")</f>
        <v/>
      </c>
      <c s="1103"/>
      <c s="1103" t="str">
        <f>IFERROR(IF($BE144&gt;=1,VLOOKUP($D144,'R-8'!$G$13:$AG$1012,6,0),""),"")</f>
        <v/>
      </c>
      <c s="1103"/>
      <c s="1090" t="str">
        <f>IFERROR(IF($BE144&gt;=1,VLOOKUP($D144,'R-8'!$G$13:$AG$1012,2,0),""),"")</f>
        <v/>
      </c>
      <c s="1091"/>
      <c s="1104"/>
      <c s="1103"/>
      <c s="1103"/>
      <c s="1103"/>
      <c s="1103"/>
      <c s="1103"/>
      <c s="1103"/>
      <c s="20">
        <f t="shared" si="71"/>
        <v>0</v>
      </c>
      <c s="1105">
        <f>IFERROR(IF($BZ144&gt;=1,VLOOKUP($E144,'R-8क'!$G$10:$AA$1009,2,0),0),0)</f>
        <v>0</v>
      </c>
      <c s="1105"/>
      <c s="1105"/>
      <c s="1090" t="str">
        <f>IFERROR(IF($BZ144&gt;=1,VLOOKUP($E144,'R-8क'!$G$10:$AA$1009,3,0),""),"")</f>
        <v/>
      </c>
      <c s="1091"/>
      <c s="1104"/>
      <c s="1090" t="str">
        <f>IFERROR(IF($BZ144&gt;=1,VLOOKUP($E144,'R-8क'!$G$10:$AA$1009,4,0),""),"")</f>
        <v/>
      </c>
      <c s="1091"/>
      <c s="1091"/>
      <c s="1104"/>
      <c s="26" t="str">
        <f>IFERROR(IF($BZ144&gt;=1,VLOOKUP($E144,'R-8क'!$G$10:$AA$1009,6,0),""),"")</f>
        <v/>
      </c>
      <c s="27" t="str">
        <f>IFERROR(IF($BZ144&gt;=1,VLOOKUP($E144,'R-8क'!$G$10:$AA$1009,7,0),""),"")</f>
        <v/>
      </c>
      <c s="720" t="str">
        <f>IFERROR(IF($BZ144&gt;=1,VLOOKUP($E144,'R-8क'!$G$10:$AA$1009,8,0),""),"")</f>
        <v/>
      </c>
      <c s="721"/>
      <c s="1106"/>
      <c s="1107" t="str">
        <f>IFERROR(IF($BZ144&gt;=1,VLOOKUP($E144,'R-8क'!$G$10:$AA$1009,16,0),""),"")</f>
        <v/>
      </c>
      <c s="1107"/>
      <c s="1107"/>
      <c s="1092"/>
      <c s="1092"/>
      <c s="21"/>
      <c s="21"/>
      <c s="21"/>
      <c s="21"/>
      <c s="21"/>
      <c s="21"/>
      <c s="21"/>
      <c s="21"/>
      <c s="21"/>
      <c s="21"/>
      <c s="21"/>
      <c s="21"/>
      <c s="21"/>
      <c s="21"/>
      <c s="21"/>
      <c s="21"/>
      <c s="21"/>
      <c s="21"/>
      <c s="21"/>
      <c s="21"/>
      <c s="21"/>
      <c s="32">
        <v>128</v>
      </c>
      <c s="32">
        <f t="shared" si="72"/>
        <v>0</v>
      </c>
      <c s="32">
        <f t="shared" si="73"/>
        <v>0</v>
      </c>
      <c s="32">
        <f t="shared" si="74"/>
        <v>0</v>
      </c>
      <c s="32">
        <f t="shared" si="75"/>
        <v>0</v>
      </c>
      <c s="15">
        <f t="shared" si="76"/>
        <v>200</v>
      </c>
      <c s="15">
        <f t="shared" si="77"/>
        <v>0</v>
      </c>
      <c s="15">
        <f t="shared" si="78"/>
        <v>0</v>
      </c>
      <c s="15">
        <f t="shared" si="79"/>
        <v>0</v>
      </c>
    </row>
    <row r="145" spans="1:128" ht="24" customHeight="1">
      <c r="A145" s="15">
        <f t="shared" si="67"/>
        <v>72</v>
      </c>
      <c s="15">
        <f>IFERROR(IF($A$5&gt;=A145,SMALL('R-6'!$F$8:$F$920,$A$6+A145),0),0)</f>
        <v>0</v>
      </c>
      <c s="15">
        <f>IFERROR(IF(B$5&gt;=$A145,SMALL('R-7'!$G$9:$G$1008,B$6+$A145),0),0)</f>
        <v>0</v>
      </c>
      <c s="15">
        <f>IFERROR(IF(C$5&gt;=$A145,SMALL('R-8'!$F$13:$F$1012,C$6+$A145),0),0)</f>
        <v>0</v>
      </c>
      <c s="15">
        <f>IFERROR(IF(D$5&gt;=$A145,SMALL('R-8क'!$F$10:$F$1009,D$6+$A145),0),0)</f>
        <v>0</v>
      </c>
      <c s="15">
        <f t="shared" si="45"/>
        <v>0</v>
      </c>
      <c s="15">
        <f t="shared" si="64"/>
        <v>0</v>
      </c>
      <c s="15">
        <f t="shared" si="65"/>
        <v>0</v>
      </c>
      <c s="15">
        <f t="shared" si="66"/>
        <v>0</v>
      </c>
      <c r="O145" s="20">
        <f t="shared" si="68"/>
        <v>0</v>
      </c>
      <c s="1149">
        <f>IFERROR(IF($O145&gt;=1,VLOOKUP($B145,'R-6'!$G$8:$AL$920,2,0),0),0)</f>
        <v>0</v>
      </c>
      <c s="1150"/>
      <c s="1151"/>
      <c s="1090" t="str">
        <f>IFERROR(IF($O145&gt;=1,VLOOKUP($B145,'R-6'!$G$8:$AL$920,4,0),""),"")</f>
        <v/>
      </c>
      <c s="1091"/>
      <c s="1104"/>
      <c s="1090" t="str">
        <f>IFERROR(IF($O145&gt;=1,VLOOKUP($B145,'R-6'!$G$8:$AL$920,6,0),""),"")</f>
        <v/>
      </c>
      <c s="1091"/>
      <c s="1091"/>
      <c s="1153" t="str">
        <f>IFERROR(IF($O145&gt;=1,VLOOKUP($B145,'R-6'!$G$8:$AL$920,8,0),""),"")</f>
        <v/>
      </c>
      <c s="1154"/>
      <c s="1155" t="str">
        <f>IFERROR(IF($O145&gt;=1,VLOOKUP($B145,'R-6'!$G$8:$AL$920,28,0),""),"")</f>
        <v/>
      </c>
      <c s="1156"/>
      <c s="1157"/>
      <c s="1158"/>
      <c s="1153"/>
      <c s="1159"/>
      <c s="1158"/>
      <c s="1153"/>
      <c s="1159"/>
      <c s="20">
        <f t="shared" si="69"/>
        <v>0</v>
      </c>
      <c s="1175">
        <f>IFERROR(IF($AJ145&gt;=1,VLOOKUP($C145,'R-7'!$H$9:$AD$1008,2,0),0),0)</f>
        <v>0</v>
      </c>
      <c s="1175"/>
      <c s="1175"/>
      <c s="1176" t="str">
        <f>IFERROR(IF($AJ145&gt;=1,VLOOKUP($C145,'R-7'!$H$9:$AD$1008,4,0),""),"")</f>
        <v/>
      </c>
      <c s="1176"/>
      <c s="1176"/>
      <c s="31" t="str">
        <f>IFERROR(IF($AJ145&gt;=1,VLOOKUP($C145,'R-7'!$H$9:$AD$1008,6,0),""),"")</f>
        <v/>
      </c>
      <c s="1125" t="str">
        <f>IFERROR(IF($AJ145&gt;=1,VLOOKUP($C145,'R-7'!$H$9:$AD$1008,6,0),""),"")</f>
        <v/>
      </c>
      <c s="1125"/>
      <c s="1176" t="str">
        <f>IFERROR(IF($AJ145&gt;=1,VLOOKUP($C145,'R-7'!$H$9:$AD$1008,9,0),""),"")</f>
        <v/>
      </c>
      <c s="1176"/>
      <c s="1176"/>
      <c s="1153" t="str">
        <f>IFERROR(IF($AJ145&gt;=1,VLOOKUP($C145,'R-7'!$H$9:$AD$1008,14,0),""),"")</f>
        <v/>
      </c>
      <c s="1159"/>
      <c s="1103"/>
      <c s="1103"/>
      <c s="1103"/>
      <c s="1103"/>
      <c s="1103"/>
      <c s="1103"/>
      <c s="20">
        <f t="shared" si="70"/>
        <v>0</v>
      </c>
      <c s="1105">
        <f>IFERROR(IF($BE145&gt;=1,VLOOKUP($D145,'R-8'!$G$13:$AG$1012,2,0),0),0)</f>
        <v>0</v>
      </c>
      <c s="1105"/>
      <c s="1105"/>
      <c s="1090" t="str">
        <f>IFERROR(IF($BE145&gt;=1,VLOOKUP($D145,'R-8'!$G$13:$AG$1012,3,0),""),"")</f>
        <v/>
      </c>
      <c s="1091"/>
      <c s="1091"/>
      <c s="1104"/>
      <c s="1103" t="str">
        <f>IFERROR(IF($BE145&gt;=1,VLOOKUP($D145,'R-8'!$G$13:$AG$1012,5,0),""),"")</f>
        <v/>
      </c>
      <c s="1103"/>
      <c s="1103" t="str">
        <f>IFERROR(IF($BE145&gt;=1,VLOOKUP($D145,'R-8'!$G$13:$AG$1012,6,0),""),"")</f>
        <v/>
      </c>
      <c s="1103"/>
      <c s="1090" t="str">
        <f>IFERROR(IF($BE145&gt;=1,VLOOKUP($D145,'R-8'!$G$13:$AG$1012,2,0),""),"")</f>
        <v/>
      </c>
      <c s="1091"/>
      <c s="1104"/>
      <c s="1103"/>
      <c s="1103"/>
      <c s="1103"/>
      <c s="1103"/>
      <c s="1103"/>
      <c s="1103"/>
      <c s="20">
        <f t="shared" si="71"/>
        <v>0</v>
      </c>
      <c s="1105">
        <f>IFERROR(IF($BZ145&gt;=1,VLOOKUP($E145,'R-8क'!$G$10:$AA$1009,2,0),0),0)</f>
        <v>0</v>
      </c>
      <c s="1105"/>
      <c s="1105"/>
      <c s="1090" t="str">
        <f>IFERROR(IF($BZ145&gt;=1,VLOOKUP($E145,'R-8क'!$G$10:$AA$1009,3,0),""),"")</f>
        <v/>
      </c>
      <c s="1091"/>
      <c s="1104"/>
      <c s="1090" t="str">
        <f>IFERROR(IF($BZ145&gt;=1,VLOOKUP($E145,'R-8क'!$G$10:$AA$1009,4,0),""),"")</f>
        <v/>
      </c>
      <c s="1091"/>
      <c s="1091"/>
      <c s="1104"/>
      <c s="26" t="str">
        <f>IFERROR(IF($BZ145&gt;=1,VLOOKUP($E145,'R-8क'!$G$10:$AA$1009,6,0),""),"")</f>
        <v/>
      </c>
      <c s="27" t="str">
        <f>IFERROR(IF($BZ145&gt;=1,VLOOKUP($E145,'R-8क'!$G$10:$AA$1009,7,0),""),"")</f>
        <v/>
      </c>
      <c s="720" t="str">
        <f>IFERROR(IF($BZ145&gt;=1,VLOOKUP($E145,'R-8क'!$G$10:$AA$1009,8,0),""),"")</f>
        <v/>
      </c>
      <c s="721"/>
      <c s="1106"/>
      <c s="1107" t="str">
        <f>IFERROR(IF($BZ145&gt;=1,VLOOKUP($E145,'R-8क'!$G$10:$AA$1009,16,0),""),"")</f>
        <v/>
      </c>
      <c s="1107"/>
      <c s="1107"/>
      <c s="1092"/>
      <c s="1092"/>
      <c s="21"/>
      <c s="21"/>
      <c s="21"/>
      <c s="21"/>
      <c s="21"/>
      <c s="21"/>
      <c s="21"/>
      <c s="21"/>
      <c s="21"/>
      <c s="21"/>
      <c s="21"/>
      <c s="21"/>
      <c s="21"/>
      <c s="21"/>
      <c s="21"/>
      <c s="21"/>
      <c s="21"/>
      <c s="21"/>
      <c s="21"/>
      <c s="21"/>
      <c s="21"/>
      <c s="32">
        <v>129</v>
      </c>
      <c s="32">
        <f t="shared" si="72"/>
        <v>0</v>
      </c>
      <c s="32">
        <f t="shared" si="73"/>
        <v>0</v>
      </c>
      <c s="32">
        <f t="shared" si="74"/>
        <v>0</v>
      </c>
      <c s="32">
        <f t="shared" si="75"/>
        <v>0</v>
      </c>
      <c s="15">
        <f t="shared" si="76"/>
        <v>200</v>
      </c>
      <c s="15">
        <f t="shared" si="77"/>
        <v>0</v>
      </c>
      <c s="15">
        <f t="shared" si="78"/>
        <v>0</v>
      </c>
      <c s="15">
        <f t="shared" si="79"/>
        <v>0</v>
      </c>
    </row>
    <row r="146" spans="1:128" ht="24" customHeight="1">
      <c r="A146" s="15">
        <f t="shared" si="67"/>
        <v>73</v>
      </c>
      <c s="15">
        <f>IFERROR(IF($A$5&gt;=A146,SMALL('R-6'!$F$8:$F$920,$A$6+A146),0),0)</f>
        <v>0</v>
      </c>
      <c s="15">
        <f>IFERROR(IF(B$5&gt;=$A146,SMALL('R-7'!$G$9:$G$1008,B$6+$A146),0),0)</f>
        <v>0</v>
      </c>
      <c s="15">
        <f>IFERROR(IF(C$5&gt;=$A146,SMALL('R-8'!$F$13:$F$1012,C$6+$A146),0),0)</f>
        <v>0</v>
      </c>
      <c s="15">
        <f>IFERROR(IF(D$5&gt;=$A146,SMALL('R-8क'!$F$10:$F$1009,D$6+$A146),0),0)</f>
        <v>0</v>
      </c>
      <c s="15">
        <f t="shared" si="45"/>
        <v>0</v>
      </c>
      <c s="15">
        <f t="shared" si="64"/>
        <v>0</v>
      </c>
      <c s="15">
        <f t="shared" si="65"/>
        <v>0</v>
      </c>
      <c s="15">
        <f t="shared" si="66"/>
        <v>0</v>
      </c>
      <c r="O146" s="20">
        <f t="shared" si="68"/>
        <v>0</v>
      </c>
      <c s="1149">
        <f>IFERROR(IF($O146&gt;=1,VLOOKUP($B146,'R-6'!$G$8:$AL$920,2,0),0),0)</f>
        <v>0</v>
      </c>
      <c s="1150"/>
      <c s="1151"/>
      <c s="1090" t="str">
        <f>IFERROR(IF($O146&gt;=1,VLOOKUP($B146,'R-6'!$G$8:$AL$920,4,0),""),"")</f>
        <v/>
      </c>
      <c s="1091"/>
      <c s="1104"/>
      <c s="1090" t="str">
        <f>IFERROR(IF($O146&gt;=1,VLOOKUP($B146,'R-6'!$G$8:$AL$920,6,0),""),"")</f>
        <v/>
      </c>
      <c s="1091"/>
      <c s="1091"/>
      <c s="1153" t="str">
        <f>IFERROR(IF($O146&gt;=1,VLOOKUP($B146,'R-6'!$G$8:$AL$920,8,0),""),"")</f>
        <v/>
      </c>
      <c s="1154"/>
      <c s="1155" t="str">
        <f>IFERROR(IF($O146&gt;=1,VLOOKUP($B146,'R-6'!$G$8:$AL$920,28,0),""),"")</f>
        <v/>
      </c>
      <c s="1156"/>
      <c s="1157"/>
      <c s="1158"/>
      <c s="1153"/>
      <c s="1159"/>
      <c s="1158"/>
      <c s="1153"/>
      <c s="1159"/>
      <c s="20">
        <f t="shared" si="69"/>
        <v>0</v>
      </c>
      <c s="1175">
        <f>IFERROR(IF($AJ146&gt;=1,VLOOKUP($C146,'R-7'!$H$9:$AD$1008,2,0),0),0)</f>
        <v>0</v>
      </c>
      <c s="1175"/>
      <c s="1175"/>
      <c s="1176" t="str">
        <f>IFERROR(IF($AJ146&gt;=1,VLOOKUP($C146,'R-7'!$H$9:$AD$1008,4,0),""),"")</f>
        <v/>
      </c>
      <c s="1176"/>
      <c s="1176"/>
      <c s="31" t="str">
        <f>IFERROR(IF($AJ146&gt;=1,VLOOKUP($C146,'R-7'!$H$9:$AD$1008,6,0),""),"")</f>
        <v/>
      </c>
      <c s="1125" t="str">
        <f>IFERROR(IF($AJ146&gt;=1,VLOOKUP($C146,'R-7'!$H$9:$AD$1008,6,0),""),"")</f>
        <v/>
      </c>
      <c s="1125"/>
      <c s="1176" t="str">
        <f>IFERROR(IF($AJ146&gt;=1,VLOOKUP($C146,'R-7'!$H$9:$AD$1008,9,0),""),"")</f>
        <v/>
      </c>
      <c s="1176"/>
      <c s="1176"/>
      <c s="1153" t="str">
        <f>IFERROR(IF($AJ146&gt;=1,VLOOKUP($C146,'R-7'!$H$9:$AD$1008,14,0),""),"")</f>
        <v/>
      </c>
      <c s="1159"/>
      <c s="1103"/>
      <c s="1103"/>
      <c s="1103"/>
      <c s="1103"/>
      <c s="1103"/>
      <c s="1103"/>
      <c s="20">
        <f t="shared" si="70"/>
        <v>0</v>
      </c>
      <c s="1105">
        <f>IFERROR(IF($BE146&gt;=1,VLOOKUP($D146,'R-8'!$G$13:$AG$1012,2,0),0),0)</f>
        <v>0</v>
      </c>
      <c s="1105"/>
      <c s="1105"/>
      <c s="1090" t="str">
        <f>IFERROR(IF($BE146&gt;=1,VLOOKUP($D146,'R-8'!$G$13:$AG$1012,3,0),""),"")</f>
        <v/>
      </c>
      <c s="1091"/>
      <c s="1091"/>
      <c s="1104"/>
      <c s="1103" t="str">
        <f>IFERROR(IF($BE146&gt;=1,VLOOKUP($D146,'R-8'!$G$13:$AG$1012,5,0),""),"")</f>
        <v/>
      </c>
      <c s="1103"/>
      <c s="1103" t="str">
        <f>IFERROR(IF($BE146&gt;=1,VLOOKUP($D146,'R-8'!$G$13:$AG$1012,6,0),""),"")</f>
        <v/>
      </c>
      <c s="1103"/>
      <c s="1090" t="str">
        <f>IFERROR(IF($BE146&gt;=1,VLOOKUP($D146,'R-8'!$G$13:$AG$1012,2,0),""),"")</f>
        <v/>
      </c>
      <c s="1091"/>
      <c s="1104"/>
      <c s="1103"/>
      <c s="1103"/>
      <c s="1103"/>
      <c s="1103"/>
      <c s="1103"/>
      <c s="1103"/>
      <c s="20">
        <f t="shared" si="71"/>
        <v>0</v>
      </c>
      <c s="1105">
        <f>IFERROR(IF($BZ146&gt;=1,VLOOKUP($E146,'R-8क'!$G$10:$AA$1009,2,0),0),0)</f>
        <v>0</v>
      </c>
      <c s="1105"/>
      <c s="1105"/>
      <c s="1090" t="str">
        <f>IFERROR(IF($BZ146&gt;=1,VLOOKUP($E146,'R-8क'!$G$10:$AA$1009,3,0),""),"")</f>
        <v/>
      </c>
      <c s="1091"/>
      <c s="1104"/>
      <c s="1090" t="str">
        <f>IFERROR(IF($BZ146&gt;=1,VLOOKUP($E146,'R-8क'!$G$10:$AA$1009,4,0),""),"")</f>
        <v/>
      </c>
      <c s="1091"/>
      <c s="1091"/>
      <c s="1104"/>
      <c s="26" t="str">
        <f>IFERROR(IF($BZ146&gt;=1,VLOOKUP($E146,'R-8क'!$G$10:$AA$1009,6,0),""),"")</f>
        <v/>
      </c>
      <c s="27" t="str">
        <f>IFERROR(IF($BZ146&gt;=1,VLOOKUP($E146,'R-8क'!$G$10:$AA$1009,7,0),""),"")</f>
        <v/>
      </c>
      <c s="720" t="str">
        <f>IFERROR(IF($BZ146&gt;=1,VLOOKUP($E146,'R-8क'!$G$10:$AA$1009,8,0),""),"")</f>
        <v/>
      </c>
      <c s="721"/>
      <c s="1106"/>
      <c s="1107" t="str">
        <f>IFERROR(IF($BZ146&gt;=1,VLOOKUP($E146,'R-8क'!$G$10:$AA$1009,16,0),""),"")</f>
        <v/>
      </c>
      <c s="1107"/>
      <c s="1107"/>
      <c s="1092"/>
      <c s="1092"/>
      <c s="21"/>
      <c s="21"/>
      <c s="21"/>
      <c s="21"/>
      <c s="21"/>
      <c s="21"/>
      <c s="21"/>
      <c s="21"/>
      <c s="21"/>
      <c s="21"/>
      <c s="21"/>
      <c s="21"/>
      <c s="21"/>
      <c s="21"/>
      <c s="21"/>
      <c s="21"/>
      <c s="21"/>
      <c s="21"/>
      <c s="21"/>
      <c s="21"/>
      <c s="21"/>
      <c s="32">
        <v>130</v>
      </c>
      <c s="32">
        <f t="shared" si="72"/>
        <v>0</v>
      </c>
      <c s="32">
        <f t="shared" si="73"/>
        <v>0</v>
      </c>
      <c s="32">
        <f t="shared" si="74"/>
        <v>0</v>
      </c>
      <c s="32">
        <f t="shared" si="75"/>
        <v>0</v>
      </c>
      <c s="15">
        <f t="shared" si="76"/>
        <v>200</v>
      </c>
      <c s="15">
        <f t="shared" si="77"/>
        <v>0</v>
      </c>
      <c s="15">
        <f t="shared" si="78"/>
        <v>0</v>
      </c>
      <c s="15">
        <f t="shared" si="79"/>
        <v>0</v>
      </c>
    </row>
    <row r="147" spans="1:128" ht="24" customHeight="1">
      <c r="A147" s="15">
        <f t="shared" si="67"/>
        <v>74</v>
      </c>
      <c s="15">
        <f>IFERROR(IF($A$5&gt;=A147,SMALL('R-6'!$F$8:$F$920,$A$6+A147),0),0)</f>
        <v>0</v>
      </c>
      <c s="15">
        <f>IFERROR(IF(B$5&gt;=$A147,SMALL('R-7'!$G$9:$G$1008,B$6+$A147),0),0)</f>
        <v>0</v>
      </c>
      <c s="15">
        <f>IFERROR(IF(C$5&gt;=$A147,SMALL('R-8'!$F$13:$F$1012,C$6+$A147),0),0)</f>
        <v>0</v>
      </c>
      <c s="15">
        <f>IFERROR(IF(D$5&gt;=$A147,SMALL('R-8क'!$F$10:$F$1009,D$6+$A147),0),0)</f>
        <v>0</v>
      </c>
      <c s="15">
        <f t="shared" si="45"/>
        <v>0</v>
      </c>
      <c s="15">
        <f t="shared" si="64"/>
        <v>0</v>
      </c>
      <c s="15">
        <f t="shared" si="65"/>
        <v>0</v>
      </c>
      <c s="15">
        <f t="shared" si="66"/>
        <v>0</v>
      </c>
      <c r="O147" s="20">
        <f t="shared" si="68"/>
        <v>0</v>
      </c>
      <c s="1149">
        <f>IFERROR(IF($O147&gt;=1,VLOOKUP($B147,'R-6'!$G$8:$AL$920,2,0),0),0)</f>
        <v>0</v>
      </c>
      <c s="1150"/>
      <c s="1151"/>
      <c s="1090" t="str">
        <f>IFERROR(IF($O147&gt;=1,VLOOKUP($B147,'R-6'!$G$8:$AL$920,4,0),""),"")</f>
        <v/>
      </c>
      <c s="1091"/>
      <c s="1104"/>
      <c s="1090" t="str">
        <f>IFERROR(IF($O147&gt;=1,VLOOKUP($B147,'R-6'!$G$8:$AL$920,6,0),""),"")</f>
        <v/>
      </c>
      <c s="1091"/>
      <c s="1091"/>
      <c s="1153" t="str">
        <f>IFERROR(IF($O147&gt;=1,VLOOKUP($B147,'R-6'!$G$8:$AL$920,8,0),""),"")</f>
        <v/>
      </c>
      <c s="1154"/>
      <c s="1155" t="str">
        <f>IFERROR(IF($O147&gt;=1,VLOOKUP($B147,'R-6'!$G$8:$AL$920,28,0),""),"")</f>
        <v/>
      </c>
      <c s="1156"/>
      <c s="1157"/>
      <c s="1158"/>
      <c s="1153"/>
      <c s="1159"/>
      <c s="1158"/>
      <c s="1153"/>
      <c s="1159"/>
      <c s="20">
        <f t="shared" si="69"/>
        <v>0</v>
      </c>
      <c s="1175">
        <f>IFERROR(IF($AJ147&gt;=1,VLOOKUP($C147,'R-7'!$H$9:$AD$1008,2,0),0),0)</f>
        <v>0</v>
      </c>
      <c s="1175"/>
      <c s="1175"/>
      <c s="1176" t="str">
        <f>IFERROR(IF($AJ147&gt;=1,VLOOKUP($C147,'R-7'!$H$9:$AD$1008,4,0),""),"")</f>
        <v/>
      </c>
      <c s="1176"/>
      <c s="1176"/>
      <c s="31" t="str">
        <f>IFERROR(IF($AJ147&gt;=1,VLOOKUP($C147,'R-7'!$H$9:$AD$1008,6,0),""),"")</f>
        <v/>
      </c>
      <c s="1125" t="str">
        <f>IFERROR(IF($AJ147&gt;=1,VLOOKUP($C147,'R-7'!$H$9:$AD$1008,6,0),""),"")</f>
        <v/>
      </c>
      <c s="1125"/>
      <c s="1176" t="str">
        <f>IFERROR(IF($AJ147&gt;=1,VLOOKUP($C147,'R-7'!$H$9:$AD$1008,9,0),""),"")</f>
        <v/>
      </c>
      <c s="1176"/>
      <c s="1176"/>
      <c s="1153" t="str">
        <f>IFERROR(IF($AJ147&gt;=1,VLOOKUP($C147,'R-7'!$H$9:$AD$1008,14,0),""),"")</f>
        <v/>
      </c>
      <c s="1159"/>
      <c s="1103"/>
      <c s="1103"/>
      <c s="1103"/>
      <c s="1103"/>
      <c s="1103"/>
      <c s="1103"/>
      <c s="20">
        <f t="shared" si="70"/>
        <v>0</v>
      </c>
      <c s="1105">
        <f>IFERROR(IF($BE147&gt;=1,VLOOKUP($D147,'R-8'!$G$13:$AG$1012,2,0),0),0)</f>
        <v>0</v>
      </c>
      <c s="1105"/>
      <c s="1105"/>
      <c s="1090" t="str">
        <f>IFERROR(IF($BE147&gt;=1,VLOOKUP($D147,'R-8'!$G$13:$AG$1012,3,0),""),"")</f>
        <v/>
      </c>
      <c s="1091"/>
      <c s="1091"/>
      <c s="1104"/>
      <c s="1103" t="str">
        <f>IFERROR(IF($BE147&gt;=1,VLOOKUP($D147,'R-8'!$G$13:$AG$1012,5,0),""),"")</f>
        <v/>
      </c>
      <c s="1103"/>
      <c s="1103" t="str">
        <f>IFERROR(IF($BE147&gt;=1,VLOOKUP($D147,'R-8'!$G$13:$AG$1012,6,0),""),"")</f>
        <v/>
      </c>
      <c s="1103"/>
      <c s="1090" t="str">
        <f>IFERROR(IF($BE147&gt;=1,VLOOKUP($D147,'R-8'!$G$13:$AG$1012,2,0),""),"")</f>
        <v/>
      </c>
      <c s="1091"/>
      <c s="1104"/>
      <c s="1103"/>
      <c s="1103"/>
      <c s="1103"/>
      <c s="1103"/>
      <c s="1103"/>
      <c s="1103"/>
      <c s="20">
        <f t="shared" si="71"/>
        <v>0</v>
      </c>
      <c s="1105">
        <f>IFERROR(IF($BZ147&gt;=1,VLOOKUP($E147,'R-8क'!$G$10:$AA$1009,2,0),0),0)</f>
        <v>0</v>
      </c>
      <c s="1105"/>
      <c s="1105"/>
      <c s="1090" t="str">
        <f>IFERROR(IF($BZ147&gt;=1,VLOOKUP($E147,'R-8क'!$G$10:$AA$1009,3,0),""),"")</f>
        <v/>
      </c>
      <c s="1091"/>
      <c s="1104"/>
      <c s="1090" t="str">
        <f>IFERROR(IF($BZ147&gt;=1,VLOOKUP($E147,'R-8क'!$G$10:$AA$1009,4,0),""),"")</f>
        <v/>
      </c>
      <c s="1091"/>
      <c s="1091"/>
      <c s="1104"/>
      <c s="26" t="str">
        <f>IFERROR(IF($BZ147&gt;=1,VLOOKUP($E147,'R-8क'!$G$10:$AA$1009,6,0),""),"")</f>
        <v/>
      </c>
      <c s="27" t="str">
        <f>IFERROR(IF($BZ147&gt;=1,VLOOKUP($E147,'R-8क'!$G$10:$AA$1009,7,0),""),"")</f>
        <v/>
      </c>
      <c s="720" t="str">
        <f>IFERROR(IF($BZ147&gt;=1,VLOOKUP($E147,'R-8क'!$G$10:$AA$1009,8,0),""),"")</f>
        <v/>
      </c>
      <c s="721"/>
      <c s="1106"/>
      <c s="1107" t="str">
        <f>IFERROR(IF($BZ147&gt;=1,VLOOKUP($E147,'R-8क'!$G$10:$AA$1009,16,0),""),"")</f>
        <v/>
      </c>
      <c s="1107"/>
      <c s="1107"/>
      <c s="1092"/>
      <c s="1092"/>
      <c s="21"/>
      <c s="21"/>
      <c s="21"/>
      <c s="21"/>
      <c s="21"/>
      <c s="21"/>
      <c s="21"/>
      <c s="21"/>
      <c s="21"/>
      <c s="21"/>
      <c s="21"/>
      <c s="21"/>
      <c s="21"/>
      <c s="21"/>
      <c s="21"/>
      <c s="21"/>
      <c s="21"/>
      <c s="21"/>
      <c s="21"/>
      <c s="21"/>
      <c s="21"/>
      <c s="32">
        <v>131</v>
      </c>
      <c s="32">
        <f t="shared" si="72"/>
        <v>0</v>
      </c>
      <c s="32">
        <f t="shared" si="73"/>
        <v>0</v>
      </c>
      <c s="32">
        <f t="shared" si="74"/>
        <v>0</v>
      </c>
      <c s="32">
        <f t="shared" si="75"/>
        <v>0</v>
      </c>
      <c s="15">
        <f t="shared" si="76"/>
        <v>200</v>
      </c>
      <c s="15">
        <f t="shared" si="77"/>
        <v>0</v>
      </c>
      <c s="15">
        <f t="shared" si="78"/>
        <v>0</v>
      </c>
      <c s="15">
        <f t="shared" si="79"/>
        <v>0</v>
      </c>
    </row>
    <row r="148" spans="1:128" ht="24" customHeight="1">
      <c r="A148" s="15">
        <f t="shared" si="67"/>
        <v>75</v>
      </c>
      <c s="15">
        <f>IFERROR(IF($A$5&gt;=A148,SMALL('R-6'!$F$8:$F$920,$A$6+A148),0),0)</f>
        <v>0</v>
      </c>
      <c s="15">
        <f>IFERROR(IF(B$5&gt;=$A148,SMALL('R-7'!$G$9:$G$1008,B$6+$A148),0),0)</f>
        <v>0</v>
      </c>
      <c s="15">
        <f>IFERROR(IF(C$5&gt;=$A148,SMALL('R-8'!$F$13:$F$1012,C$6+$A148),0),0)</f>
        <v>0</v>
      </c>
      <c s="15">
        <f>IFERROR(IF(D$5&gt;=$A148,SMALL('R-8क'!$F$10:$F$1009,D$6+$A148),0),0)</f>
        <v>0</v>
      </c>
      <c s="15">
        <f t="shared" si="80" ref="F148:F212">F147</f>
        <v>0</v>
      </c>
      <c s="15">
        <f t="shared" si="64"/>
        <v>0</v>
      </c>
      <c s="15">
        <f t="shared" si="65"/>
        <v>0</v>
      </c>
      <c s="15">
        <f t="shared" si="66"/>
        <v>0</v>
      </c>
      <c r="O148" s="20">
        <f t="shared" si="68"/>
        <v>0</v>
      </c>
      <c s="1149">
        <f>IFERROR(IF($O148&gt;=1,VLOOKUP($B148,'R-6'!$G$8:$AL$920,2,0),0),0)</f>
        <v>0</v>
      </c>
      <c s="1150"/>
      <c s="1151"/>
      <c s="1090" t="str">
        <f>IFERROR(IF($O148&gt;=1,VLOOKUP($B148,'R-6'!$G$8:$AL$920,4,0),""),"")</f>
        <v/>
      </c>
      <c s="1091"/>
      <c s="1104"/>
      <c s="1090" t="str">
        <f>IFERROR(IF($O148&gt;=1,VLOOKUP($B148,'R-6'!$G$8:$AL$920,6,0),""),"")</f>
        <v/>
      </c>
      <c s="1091"/>
      <c s="1091"/>
      <c s="1153" t="str">
        <f>IFERROR(IF($O148&gt;=1,VLOOKUP($B148,'R-6'!$G$8:$AL$920,8,0),""),"")</f>
        <v/>
      </c>
      <c s="1154"/>
      <c s="1155" t="str">
        <f>IFERROR(IF($O148&gt;=1,VLOOKUP($B148,'R-6'!$G$8:$AL$920,28,0),""),"")</f>
        <v/>
      </c>
      <c s="1156"/>
      <c s="1157"/>
      <c s="1158"/>
      <c s="1153"/>
      <c s="1159"/>
      <c s="1158"/>
      <c s="1153"/>
      <c s="1159"/>
      <c s="20">
        <f t="shared" si="69"/>
        <v>0</v>
      </c>
      <c s="1175">
        <f>IFERROR(IF($AJ148&gt;=1,VLOOKUP($C148,'R-7'!$H$9:$AD$1008,2,0),0),0)</f>
        <v>0</v>
      </c>
      <c s="1175"/>
      <c s="1175"/>
      <c s="1176" t="str">
        <f>IFERROR(IF($AJ148&gt;=1,VLOOKUP($C148,'R-7'!$H$9:$AD$1008,4,0),""),"")</f>
        <v/>
      </c>
      <c s="1176"/>
      <c s="1176"/>
      <c s="31" t="str">
        <f>IFERROR(IF($AJ148&gt;=1,VLOOKUP($C148,'R-7'!$H$9:$AD$1008,6,0),""),"")</f>
        <v/>
      </c>
      <c s="1125" t="str">
        <f>IFERROR(IF($AJ148&gt;=1,VLOOKUP($C148,'R-7'!$H$9:$AD$1008,6,0),""),"")</f>
        <v/>
      </c>
      <c s="1125"/>
      <c s="1176" t="str">
        <f>IFERROR(IF($AJ148&gt;=1,VLOOKUP($C148,'R-7'!$H$9:$AD$1008,9,0),""),"")</f>
        <v/>
      </c>
      <c s="1176"/>
      <c s="1176"/>
      <c s="1153" t="str">
        <f>IFERROR(IF($AJ148&gt;=1,VLOOKUP($C148,'R-7'!$H$9:$AD$1008,14,0),""),"")</f>
        <v/>
      </c>
      <c s="1159"/>
      <c s="1103"/>
      <c s="1103"/>
      <c s="1103"/>
      <c s="1103"/>
      <c s="1103"/>
      <c s="1103"/>
      <c s="20">
        <f t="shared" si="70"/>
        <v>0</v>
      </c>
      <c s="1105">
        <f>IFERROR(IF($BE148&gt;=1,VLOOKUP($D148,'R-8'!$G$13:$AG$1012,2,0),0),0)</f>
        <v>0</v>
      </c>
      <c s="1105"/>
      <c s="1105"/>
      <c s="1090" t="str">
        <f>IFERROR(IF($BE148&gt;=1,VLOOKUP($D148,'R-8'!$G$13:$AG$1012,3,0),""),"")</f>
        <v/>
      </c>
      <c s="1091"/>
      <c s="1091"/>
      <c s="1104"/>
      <c s="1103" t="str">
        <f>IFERROR(IF($BE148&gt;=1,VLOOKUP($D148,'R-8'!$G$13:$AG$1012,5,0),""),"")</f>
        <v/>
      </c>
      <c s="1103"/>
      <c s="1103" t="str">
        <f>IFERROR(IF($BE148&gt;=1,VLOOKUP($D148,'R-8'!$G$13:$AG$1012,6,0),""),"")</f>
        <v/>
      </c>
      <c s="1103"/>
      <c s="1090" t="str">
        <f>IFERROR(IF($BE148&gt;=1,VLOOKUP($D148,'R-8'!$G$13:$AG$1012,2,0),""),"")</f>
        <v/>
      </c>
      <c s="1091"/>
      <c s="1104"/>
      <c s="1103"/>
      <c s="1103"/>
      <c s="1103"/>
      <c s="1103"/>
      <c s="1103"/>
      <c s="1103"/>
      <c s="20">
        <f t="shared" si="71"/>
        <v>0</v>
      </c>
      <c s="1105">
        <f>IFERROR(IF($BZ148&gt;=1,VLOOKUP($E148,'R-8क'!$G$10:$AA$1009,2,0),0),0)</f>
        <v>0</v>
      </c>
      <c s="1105"/>
      <c s="1105"/>
      <c s="1090" t="str">
        <f>IFERROR(IF($BZ148&gt;=1,VLOOKUP($E148,'R-8क'!$G$10:$AA$1009,3,0),""),"")</f>
        <v/>
      </c>
      <c s="1091"/>
      <c s="1104"/>
      <c s="1090" t="str">
        <f>IFERROR(IF($BZ148&gt;=1,VLOOKUP($E148,'R-8क'!$G$10:$AA$1009,4,0),""),"")</f>
        <v/>
      </c>
      <c s="1091"/>
      <c s="1091"/>
      <c s="1104"/>
      <c s="26" t="str">
        <f>IFERROR(IF($BZ148&gt;=1,VLOOKUP($E148,'R-8क'!$G$10:$AA$1009,6,0),""),"")</f>
        <v/>
      </c>
      <c s="27" t="str">
        <f>IFERROR(IF($BZ148&gt;=1,VLOOKUP($E148,'R-8क'!$G$10:$AA$1009,7,0),""),"")</f>
        <v/>
      </c>
      <c s="720" t="str">
        <f>IFERROR(IF($BZ148&gt;=1,VLOOKUP($E148,'R-8क'!$G$10:$AA$1009,8,0),""),"")</f>
        <v/>
      </c>
      <c s="721"/>
      <c s="1106"/>
      <c s="1107" t="str">
        <f>IFERROR(IF($BZ148&gt;=1,VLOOKUP($E148,'R-8क'!$G$10:$AA$1009,16,0),""),"")</f>
        <v/>
      </c>
      <c s="1107"/>
      <c s="1107"/>
      <c s="1092"/>
      <c s="1092"/>
      <c s="21"/>
      <c s="21"/>
      <c s="21"/>
      <c s="21"/>
      <c s="21"/>
      <c s="21"/>
      <c s="21"/>
      <c s="21"/>
      <c s="21"/>
      <c s="21"/>
      <c s="21"/>
      <c s="21"/>
      <c s="21"/>
      <c s="21"/>
      <c s="21"/>
      <c s="21"/>
      <c s="21"/>
      <c s="21"/>
      <c s="21"/>
      <c s="21"/>
      <c s="21"/>
      <c s="32">
        <v>132</v>
      </c>
      <c s="32">
        <f t="shared" si="72"/>
        <v>0</v>
      </c>
      <c s="32">
        <f t="shared" si="73"/>
        <v>0</v>
      </c>
      <c s="32">
        <f t="shared" si="74"/>
        <v>0</v>
      </c>
      <c s="32">
        <f t="shared" si="75"/>
        <v>0</v>
      </c>
      <c s="15">
        <f t="shared" si="76"/>
        <v>200</v>
      </c>
      <c s="15">
        <f t="shared" si="77"/>
        <v>0</v>
      </c>
      <c s="15">
        <f t="shared" si="78"/>
        <v>0</v>
      </c>
      <c s="15">
        <f t="shared" si="79"/>
        <v>0</v>
      </c>
    </row>
    <row r="149" spans="1:128" ht="24" customHeight="1">
      <c r="A149" s="15">
        <f t="shared" si="67"/>
        <v>76</v>
      </c>
      <c s="15">
        <f>IFERROR(IF($A$5&gt;=A149,SMALL('R-6'!$F$8:$F$920,$A$6+A149),0),0)</f>
        <v>0</v>
      </c>
      <c s="15">
        <f>IFERROR(IF(B$5&gt;=$A149,SMALL('R-7'!$G$9:$G$1008,B$6+$A149),0),0)</f>
        <v>0</v>
      </c>
      <c s="15">
        <f>IFERROR(IF(C$5&gt;=$A149,SMALL('R-8'!$F$13:$F$1012,C$6+$A149),0),0)</f>
        <v>0</v>
      </c>
      <c s="15">
        <f>IFERROR(IF(D$5&gt;=$A149,SMALL('R-8क'!$F$10:$F$1009,D$6+$A149),0),0)</f>
        <v>0</v>
      </c>
      <c s="15">
        <f t="shared" si="80"/>
        <v>0</v>
      </c>
      <c s="15">
        <f t="shared" si="64"/>
        <v>0</v>
      </c>
      <c s="15">
        <f t="shared" si="65"/>
        <v>0</v>
      </c>
      <c s="15">
        <f t="shared" si="66"/>
        <v>0</v>
      </c>
      <c r="O149" s="20">
        <f t="shared" si="68"/>
        <v>0</v>
      </c>
      <c s="1149">
        <f>IFERROR(IF($O149&gt;=1,VLOOKUP($B149,'R-6'!$G$8:$AL$920,2,0),0),0)</f>
        <v>0</v>
      </c>
      <c s="1150"/>
      <c s="1151"/>
      <c s="1090" t="str">
        <f>IFERROR(IF($O149&gt;=1,VLOOKUP($B149,'R-6'!$G$8:$AL$920,4,0),""),"")</f>
        <v/>
      </c>
      <c s="1091"/>
      <c s="1104"/>
      <c s="1090" t="str">
        <f>IFERROR(IF($O149&gt;=1,VLOOKUP($B149,'R-6'!$G$8:$AL$920,6,0),""),"")</f>
        <v/>
      </c>
      <c s="1091"/>
      <c s="1091"/>
      <c s="1153" t="str">
        <f>IFERROR(IF($O149&gt;=1,VLOOKUP($B149,'R-6'!$G$8:$AL$920,8,0),""),"")</f>
        <v/>
      </c>
      <c s="1154"/>
      <c s="1155" t="str">
        <f>IFERROR(IF($O149&gt;=1,VLOOKUP($B149,'R-6'!$G$8:$AL$920,28,0),""),"")</f>
        <v/>
      </c>
      <c s="1156"/>
      <c s="1157"/>
      <c s="1158"/>
      <c s="1153"/>
      <c s="1159"/>
      <c s="1158"/>
      <c s="1153"/>
      <c s="1159"/>
      <c s="20">
        <f t="shared" si="69"/>
        <v>0</v>
      </c>
      <c s="1175">
        <f>IFERROR(IF($AJ149&gt;=1,VLOOKUP($C149,'R-7'!$H$9:$AD$1008,2,0),0),0)</f>
        <v>0</v>
      </c>
      <c s="1175"/>
      <c s="1175"/>
      <c s="1176" t="str">
        <f>IFERROR(IF($AJ149&gt;=1,VLOOKUP($C149,'R-7'!$H$9:$AD$1008,4,0),""),"")</f>
        <v/>
      </c>
      <c s="1176"/>
      <c s="1176"/>
      <c s="31" t="str">
        <f>IFERROR(IF($AJ149&gt;=1,VLOOKUP($C149,'R-7'!$H$9:$AD$1008,6,0),""),"")</f>
        <v/>
      </c>
      <c s="1125" t="str">
        <f>IFERROR(IF($AJ149&gt;=1,VLOOKUP($C149,'R-7'!$H$9:$AD$1008,6,0),""),"")</f>
        <v/>
      </c>
      <c s="1125"/>
      <c s="1176" t="str">
        <f>IFERROR(IF($AJ149&gt;=1,VLOOKUP($C149,'R-7'!$H$9:$AD$1008,9,0),""),"")</f>
        <v/>
      </c>
      <c s="1176"/>
      <c s="1176"/>
      <c s="1153" t="str">
        <f>IFERROR(IF($AJ149&gt;=1,VLOOKUP($C149,'R-7'!$H$9:$AD$1008,14,0),""),"")</f>
        <v/>
      </c>
      <c s="1159"/>
      <c s="1103"/>
      <c s="1103"/>
      <c s="1103"/>
      <c s="1103"/>
      <c s="1103"/>
      <c s="1103"/>
      <c s="20">
        <f t="shared" si="70"/>
        <v>0</v>
      </c>
      <c s="1105">
        <f>IFERROR(IF($BE149&gt;=1,VLOOKUP($D149,'R-8'!$G$13:$AG$1012,2,0),0),0)</f>
        <v>0</v>
      </c>
      <c s="1105"/>
      <c s="1105"/>
      <c s="1090" t="str">
        <f>IFERROR(IF($BE149&gt;=1,VLOOKUP($D149,'R-8'!$G$13:$AG$1012,3,0),""),"")</f>
        <v/>
      </c>
      <c s="1091"/>
      <c s="1091"/>
      <c s="1104"/>
      <c s="1103" t="str">
        <f>IFERROR(IF($BE149&gt;=1,VLOOKUP($D149,'R-8'!$G$13:$AG$1012,5,0),""),"")</f>
        <v/>
      </c>
      <c s="1103"/>
      <c s="1103" t="str">
        <f>IFERROR(IF($BE149&gt;=1,VLOOKUP($D149,'R-8'!$G$13:$AG$1012,6,0),""),"")</f>
        <v/>
      </c>
      <c s="1103"/>
      <c s="1090" t="str">
        <f>IFERROR(IF($BE149&gt;=1,VLOOKUP($D149,'R-8'!$G$13:$AG$1012,2,0),""),"")</f>
        <v/>
      </c>
      <c s="1091"/>
      <c s="1104"/>
      <c s="1103"/>
      <c s="1103"/>
      <c s="1103"/>
      <c s="1103"/>
      <c s="1103"/>
      <c s="1103"/>
      <c s="20">
        <f t="shared" si="71"/>
        <v>0</v>
      </c>
      <c s="1105">
        <f>IFERROR(IF($BZ149&gt;=1,VLOOKUP($E149,'R-8क'!$G$10:$AA$1009,2,0),0),0)</f>
        <v>0</v>
      </c>
      <c s="1105"/>
      <c s="1105"/>
      <c s="1090" t="str">
        <f>IFERROR(IF($BZ149&gt;=1,VLOOKUP($E149,'R-8क'!$G$10:$AA$1009,3,0),""),"")</f>
        <v/>
      </c>
      <c s="1091"/>
      <c s="1104"/>
      <c s="1090" t="str">
        <f>IFERROR(IF($BZ149&gt;=1,VLOOKUP($E149,'R-8क'!$G$10:$AA$1009,4,0),""),"")</f>
        <v/>
      </c>
      <c s="1091"/>
      <c s="1091"/>
      <c s="1104"/>
      <c s="26" t="str">
        <f>IFERROR(IF($BZ149&gt;=1,VLOOKUP($E149,'R-8क'!$G$10:$AA$1009,6,0),""),"")</f>
        <v/>
      </c>
      <c s="27" t="str">
        <f>IFERROR(IF($BZ149&gt;=1,VLOOKUP($E149,'R-8क'!$G$10:$AA$1009,7,0),""),"")</f>
        <v/>
      </c>
      <c s="720" t="str">
        <f>IFERROR(IF($BZ149&gt;=1,VLOOKUP($E149,'R-8क'!$G$10:$AA$1009,8,0),""),"")</f>
        <v/>
      </c>
      <c s="721"/>
      <c s="1106"/>
      <c s="1107" t="str">
        <f>IFERROR(IF($BZ149&gt;=1,VLOOKUP($E149,'R-8क'!$G$10:$AA$1009,16,0),""),"")</f>
        <v/>
      </c>
      <c s="1107"/>
      <c s="1107"/>
      <c s="1092"/>
      <c s="1092"/>
      <c s="21"/>
      <c s="21"/>
      <c s="21"/>
      <c s="21"/>
      <c s="21"/>
      <c s="21"/>
      <c s="21"/>
      <c s="21"/>
      <c s="21"/>
      <c s="21"/>
      <c s="21"/>
      <c s="21"/>
      <c s="21"/>
      <c s="21"/>
      <c s="21"/>
      <c s="21"/>
      <c s="21"/>
      <c s="21"/>
      <c s="21"/>
      <c s="21"/>
      <c s="21"/>
      <c s="32">
        <v>133</v>
      </c>
      <c s="32">
        <f t="shared" si="72"/>
        <v>0</v>
      </c>
      <c s="32">
        <f t="shared" si="73"/>
        <v>0</v>
      </c>
      <c s="32">
        <f t="shared" si="74"/>
        <v>0</v>
      </c>
      <c s="32">
        <f t="shared" si="75"/>
        <v>0</v>
      </c>
      <c s="15">
        <f t="shared" si="76"/>
        <v>200</v>
      </c>
      <c s="15">
        <f t="shared" si="77"/>
        <v>0</v>
      </c>
      <c s="15">
        <f t="shared" si="78"/>
        <v>0</v>
      </c>
      <c s="15">
        <f t="shared" si="79"/>
        <v>0</v>
      </c>
    </row>
    <row r="150" spans="1:128" ht="24" customHeight="1">
      <c r="A150" s="15">
        <f t="shared" si="67"/>
        <v>77</v>
      </c>
      <c s="15">
        <f>IFERROR(IF($A$5&gt;=A150,SMALL('R-6'!$F$8:$F$920,$A$6+A150),0),0)</f>
        <v>0</v>
      </c>
      <c s="15">
        <f>IFERROR(IF(B$5&gt;=$A150,SMALL('R-7'!$G$9:$G$1008,B$6+$A150),0),0)</f>
        <v>0</v>
      </c>
      <c s="15">
        <f>IFERROR(IF(C$5&gt;=$A150,SMALL('R-8'!$F$13:$F$1012,C$6+$A150),0),0)</f>
        <v>0</v>
      </c>
      <c s="15">
        <f>IFERROR(IF(D$5&gt;=$A150,SMALL('R-8क'!$F$10:$F$1009,D$6+$A150),0),0)</f>
        <v>0</v>
      </c>
      <c s="15">
        <f t="shared" si="80"/>
        <v>0</v>
      </c>
      <c s="15">
        <f t="shared" si="64"/>
        <v>0</v>
      </c>
      <c s="15">
        <f t="shared" si="65"/>
        <v>0</v>
      </c>
      <c s="15">
        <f t="shared" si="66"/>
        <v>0</v>
      </c>
      <c r="O150" s="20">
        <f t="shared" si="68"/>
        <v>0</v>
      </c>
      <c s="1149">
        <f>IFERROR(IF($O150&gt;=1,VLOOKUP($B150,'R-6'!$G$8:$AL$920,2,0),0),0)</f>
        <v>0</v>
      </c>
      <c s="1150"/>
      <c s="1151"/>
      <c s="1090" t="str">
        <f>IFERROR(IF($O150&gt;=1,VLOOKUP($B150,'R-6'!$G$8:$AL$920,4,0),""),"")</f>
        <v/>
      </c>
      <c s="1091"/>
      <c s="1104"/>
      <c s="1090" t="str">
        <f>IFERROR(IF($O150&gt;=1,VLOOKUP($B150,'R-6'!$G$8:$AL$920,6,0),""),"")</f>
        <v/>
      </c>
      <c s="1091"/>
      <c s="1091"/>
      <c s="1153" t="str">
        <f>IFERROR(IF($O150&gt;=1,VLOOKUP($B150,'R-6'!$G$8:$AL$920,8,0),""),"")</f>
        <v/>
      </c>
      <c s="1154"/>
      <c s="1155" t="str">
        <f>IFERROR(IF($O150&gt;=1,VLOOKUP($B150,'R-6'!$G$8:$AL$920,28,0),""),"")</f>
        <v/>
      </c>
      <c s="1156"/>
      <c s="1157"/>
      <c s="1158"/>
      <c s="1153"/>
      <c s="1159"/>
      <c s="1158"/>
      <c s="1153"/>
      <c s="1159"/>
      <c s="20">
        <f t="shared" si="69"/>
        <v>0</v>
      </c>
      <c s="1175">
        <f>IFERROR(IF($AJ150&gt;=1,VLOOKUP($C150,'R-7'!$H$9:$AD$1008,2,0),0),0)</f>
        <v>0</v>
      </c>
      <c s="1175"/>
      <c s="1175"/>
      <c s="1176" t="str">
        <f>IFERROR(IF($AJ150&gt;=1,VLOOKUP($C150,'R-7'!$H$9:$AD$1008,4,0),""),"")</f>
        <v/>
      </c>
      <c s="1176"/>
      <c s="1176"/>
      <c s="31" t="str">
        <f>IFERROR(IF($AJ150&gt;=1,VLOOKUP($C150,'R-7'!$H$9:$AD$1008,6,0),""),"")</f>
        <v/>
      </c>
      <c s="1125" t="str">
        <f>IFERROR(IF($AJ150&gt;=1,VLOOKUP($C150,'R-7'!$H$9:$AD$1008,6,0),""),"")</f>
        <v/>
      </c>
      <c s="1125"/>
      <c s="1176" t="str">
        <f>IFERROR(IF($AJ150&gt;=1,VLOOKUP($C150,'R-7'!$H$9:$AD$1008,9,0),""),"")</f>
        <v/>
      </c>
      <c s="1176"/>
      <c s="1176"/>
      <c s="1153" t="str">
        <f>IFERROR(IF($AJ150&gt;=1,VLOOKUP($C150,'R-7'!$H$9:$AD$1008,14,0),""),"")</f>
        <v/>
      </c>
      <c s="1159"/>
      <c s="1103"/>
      <c s="1103"/>
      <c s="1103"/>
      <c s="1103"/>
      <c s="1103"/>
      <c s="1103"/>
      <c s="20">
        <f t="shared" si="70"/>
        <v>0</v>
      </c>
      <c s="1105">
        <f>IFERROR(IF($BE150&gt;=1,VLOOKUP($D150,'R-8'!$G$13:$AG$1012,2,0),0),0)</f>
        <v>0</v>
      </c>
      <c s="1105"/>
      <c s="1105"/>
      <c s="1090" t="str">
        <f>IFERROR(IF($BE150&gt;=1,VLOOKUP($D150,'R-8'!$G$13:$AG$1012,3,0),""),"")</f>
        <v/>
      </c>
      <c s="1091"/>
      <c s="1091"/>
      <c s="1104"/>
      <c s="1103" t="str">
        <f>IFERROR(IF($BE150&gt;=1,VLOOKUP($D150,'R-8'!$G$13:$AG$1012,5,0),""),"")</f>
        <v/>
      </c>
      <c s="1103"/>
      <c s="1103" t="str">
        <f>IFERROR(IF($BE150&gt;=1,VLOOKUP($D150,'R-8'!$G$13:$AG$1012,6,0),""),"")</f>
        <v/>
      </c>
      <c s="1103"/>
      <c s="1090" t="str">
        <f>IFERROR(IF($BE150&gt;=1,VLOOKUP($D150,'R-8'!$G$13:$AG$1012,2,0),""),"")</f>
        <v/>
      </c>
      <c s="1091"/>
      <c s="1104"/>
      <c s="1103"/>
      <c s="1103"/>
      <c s="1103"/>
      <c s="1103"/>
      <c s="1103"/>
      <c s="1103"/>
      <c s="20">
        <f t="shared" si="71"/>
        <v>0</v>
      </c>
      <c s="1105">
        <f>IFERROR(IF($BZ150&gt;=1,VLOOKUP($E150,'R-8क'!$G$10:$AA$1009,2,0),0),0)</f>
        <v>0</v>
      </c>
      <c s="1105"/>
      <c s="1105"/>
      <c s="1090" t="str">
        <f>IFERROR(IF($BZ150&gt;=1,VLOOKUP($E150,'R-8क'!$G$10:$AA$1009,3,0),""),"")</f>
        <v/>
      </c>
      <c s="1091"/>
      <c s="1104"/>
      <c s="1090" t="str">
        <f>IFERROR(IF($BZ150&gt;=1,VLOOKUP($E150,'R-8क'!$G$10:$AA$1009,4,0),""),"")</f>
        <v/>
      </c>
      <c s="1091"/>
      <c s="1091"/>
      <c s="1104"/>
      <c s="26" t="str">
        <f>IFERROR(IF($BZ150&gt;=1,VLOOKUP($E150,'R-8क'!$G$10:$AA$1009,6,0),""),"")</f>
        <v/>
      </c>
      <c s="27" t="str">
        <f>IFERROR(IF($BZ150&gt;=1,VLOOKUP($E150,'R-8क'!$G$10:$AA$1009,7,0),""),"")</f>
        <v/>
      </c>
      <c s="720" t="str">
        <f>IFERROR(IF($BZ150&gt;=1,VLOOKUP($E150,'R-8क'!$G$10:$AA$1009,8,0),""),"")</f>
        <v/>
      </c>
      <c s="721"/>
      <c s="1106"/>
      <c s="1107" t="str">
        <f>IFERROR(IF($BZ150&gt;=1,VLOOKUP($E150,'R-8क'!$G$10:$AA$1009,16,0),""),"")</f>
        <v/>
      </c>
      <c s="1107"/>
      <c s="1107"/>
      <c s="1092"/>
      <c s="1092"/>
      <c s="21"/>
      <c s="21"/>
      <c s="21"/>
      <c s="21"/>
      <c s="21"/>
      <c s="21"/>
      <c s="21"/>
      <c s="21"/>
      <c s="21"/>
      <c s="21"/>
      <c s="21"/>
      <c s="21"/>
      <c s="21"/>
      <c s="21"/>
      <c s="21"/>
      <c s="21"/>
      <c s="21"/>
      <c s="21"/>
      <c s="21"/>
      <c s="21"/>
      <c s="21"/>
      <c s="32">
        <v>134</v>
      </c>
      <c s="32">
        <f t="shared" si="72"/>
        <v>0</v>
      </c>
      <c s="32">
        <f t="shared" si="73"/>
        <v>0</v>
      </c>
      <c s="32">
        <f t="shared" si="74"/>
        <v>0</v>
      </c>
      <c s="32">
        <f t="shared" si="75"/>
        <v>0</v>
      </c>
      <c s="15">
        <f t="shared" si="76"/>
        <v>200</v>
      </c>
      <c s="15">
        <f t="shared" si="77"/>
        <v>0</v>
      </c>
      <c s="15">
        <f t="shared" si="78"/>
        <v>0</v>
      </c>
      <c s="15">
        <f t="shared" si="79"/>
        <v>0</v>
      </c>
    </row>
    <row r="151" spans="1:128" ht="24" customHeight="1">
      <c r="A151" s="15">
        <f t="shared" si="67"/>
        <v>78</v>
      </c>
      <c s="15">
        <f>IFERROR(IF($A$5&gt;=A151,SMALL('R-6'!$F$8:$F$920,$A$6+A151),0),0)</f>
        <v>0</v>
      </c>
      <c s="15">
        <f>IFERROR(IF(B$5&gt;=$A151,SMALL('R-7'!$G$9:$G$1008,B$6+$A151),0),0)</f>
        <v>0</v>
      </c>
      <c s="15">
        <f>IFERROR(IF(C$5&gt;=$A151,SMALL('R-8'!$F$13:$F$1012,C$6+$A151),0),0)</f>
        <v>0</v>
      </c>
      <c s="15">
        <f>IFERROR(IF(D$5&gt;=$A151,SMALL('R-8क'!$F$10:$F$1009,D$6+$A151),0),0)</f>
        <v>0</v>
      </c>
      <c s="15">
        <f t="shared" si="80"/>
        <v>0</v>
      </c>
      <c s="15">
        <f t="shared" si="64"/>
        <v>0</v>
      </c>
      <c s="15">
        <f t="shared" si="65"/>
        <v>0</v>
      </c>
      <c s="15">
        <f t="shared" si="66"/>
        <v>0</v>
      </c>
      <c r="O151" s="20">
        <f t="shared" si="68"/>
        <v>0</v>
      </c>
      <c s="1149">
        <f>IFERROR(IF($O151&gt;=1,VLOOKUP($B151,'R-6'!$G$8:$AL$920,2,0),0),0)</f>
        <v>0</v>
      </c>
      <c s="1150"/>
      <c s="1151"/>
      <c s="1090" t="str">
        <f>IFERROR(IF($O151&gt;=1,VLOOKUP($B151,'R-6'!$G$8:$AL$920,4,0),""),"")</f>
        <v/>
      </c>
      <c s="1091"/>
      <c s="1104"/>
      <c s="1090" t="str">
        <f>IFERROR(IF($O151&gt;=1,VLOOKUP($B151,'R-6'!$G$8:$AL$920,6,0),""),"")</f>
        <v/>
      </c>
      <c s="1091"/>
      <c s="1091"/>
      <c s="1153" t="str">
        <f>IFERROR(IF($O151&gt;=1,VLOOKUP($B151,'R-6'!$G$8:$AL$920,8,0),""),"")</f>
        <v/>
      </c>
      <c s="1154"/>
      <c s="1155" t="str">
        <f>IFERROR(IF($O151&gt;=1,VLOOKUP($B151,'R-6'!$G$8:$AL$920,28,0),""),"")</f>
        <v/>
      </c>
      <c s="1156"/>
      <c s="1157"/>
      <c s="1158"/>
      <c s="1153"/>
      <c s="1159"/>
      <c s="1158"/>
      <c s="1153"/>
      <c s="1159"/>
      <c s="20">
        <f t="shared" si="69"/>
        <v>0</v>
      </c>
      <c s="1175">
        <f>IFERROR(IF($AJ151&gt;=1,VLOOKUP($C151,'R-7'!$H$9:$AD$1008,2,0),0),0)</f>
        <v>0</v>
      </c>
      <c s="1175"/>
      <c s="1175"/>
      <c s="1176" t="str">
        <f>IFERROR(IF($AJ151&gt;=1,VLOOKUP($C151,'R-7'!$H$9:$AD$1008,4,0),""),"")</f>
        <v/>
      </c>
      <c s="1176"/>
      <c s="1176"/>
      <c s="31" t="str">
        <f>IFERROR(IF($AJ151&gt;=1,VLOOKUP($C151,'R-7'!$H$9:$AD$1008,6,0),""),"")</f>
        <v/>
      </c>
      <c s="1125" t="str">
        <f>IFERROR(IF($AJ151&gt;=1,VLOOKUP($C151,'R-7'!$H$9:$AD$1008,6,0),""),"")</f>
        <v/>
      </c>
      <c s="1125"/>
      <c s="1176" t="str">
        <f>IFERROR(IF($AJ151&gt;=1,VLOOKUP($C151,'R-7'!$H$9:$AD$1008,9,0),""),"")</f>
        <v/>
      </c>
      <c s="1176"/>
      <c s="1176"/>
      <c s="1153" t="str">
        <f>IFERROR(IF($AJ151&gt;=1,VLOOKUP($C151,'R-7'!$H$9:$AD$1008,14,0),""),"")</f>
        <v/>
      </c>
      <c s="1159"/>
      <c s="1103"/>
      <c s="1103"/>
      <c s="1103"/>
      <c s="1103"/>
      <c s="1103"/>
      <c s="1103"/>
      <c s="20">
        <f t="shared" si="70"/>
        <v>0</v>
      </c>
      <c s="1105">
        <f>IFERROR(IF($BE151&gt;=1,VLOOKUP($D151,'R-8'!$G$13:$AG$1012,2,0),0),0)</f>
        <v>0</v>
      </c>
      <c s="1105"/>
      <c s="1105"/>
      <c s="1090" t="str">
        <f>IFERROR(IF($BE151&gt;=1,VLOOKUP($D151,'R-8'!$G$13:$AG$1012,3,0),""),"")</f>
        <v/>
      </c>
      <c s="1091"/>
      <c s="1091"/>
      <c s="1104"/>
      <c s="1103" t="str">
        <f>IFERROR(IF($BE151&gt;=1,VLOOKUP($D151,'R-8'!$G$13:$AG$1012,5,0),""),"")</f>
        <v/>
      </c>
      <c s="1103"/>
      <c s="1103" t="str">
        <f>IFERROR(IF($BE151&gt;=1,VLOOKUP($D151,'R-8'!$G$13:$AG$1012,6,0),""),"")</f>
        <v/>
      </c>
      <c s="1103"/>
      <c s="1090" t="str">
        <f>IFERROR(IF($BE151&gt;=1,VLOOKUP($D151,'R-8'!$G$13:$AG$1012,2,0),""),"")</f>
        <v/>
      </c>
      <c s="1091"/>
      <c s="1104"/>
      <c s="1103"/>
      <c s="1103"/>
      <c s="1103"/>
      <c s="1103"/>
      <c s="1103"/>
      <c s="1103"/>
      <c s="20">
        <f t="shared" si="71"/>
        <v>0</v>
      </c>
      <c s="1105">
        <f>IFERROR(IF($BZ151&gt;=1,VLOOKUP($E151,'R-8क'!$G$10:$AA$1009,2,0),0),0)</f>
        <v>0</v>
      </c>
      <c s="1105"/>
      <c s="1105"/>
      <c s="1090" t="str">
        <f>IFERROR(IF($BZ151&gt;=1,VLOOKUP($E151,'R-8क'!$G$10:$AA$1009,3,0),""),"")</f>
        <v/>
      </c>
      <c s="1091"/>
      <c s="1104"/>
      <c s="1090" t="str">
        <f>IFERROR(IF($BZ151&gt;=1,VLOOKUP($E151,'R-8क'!$G$10:$AA$1009,4,0),""),"")</f>
        <v/>
      </c>
      <c s="1091"/>
      <c s="1091"/>
      <c s="1104"/>
      <c s="26" t="str">
        <f>IFERROR(IF($BZ151&gt;=1,VLOOKUP($E151,'R-8क'!$G$10:$AA$1009,6,0),""),"")</f>
        <v/>
      </c>
      <c s="27" t="str">
        <f>IFERROR(IF($BZ151&gt;=1,VLOOKUP($E151,'R-8क'!$G$10:$AA$1009,7,0),""),"")</f>
        <v/>
      </c>
      <c s="720" t="str">
        <f>IFERROR(IF($BZ151&gt;=1,VLOOKUP($E151,'R-8क'!$G$10:$AA$1009,8,0),""),"")</f>
        <v/>
      </c>
      <c s="721"/>
      <c s="1106"/>
      <c s="1107" t="str">
        <f>IFERROR(IF($BZ151&gt;=1,VLOOKUP($E151,'R-8क'!$G$10:$AA$1009,16,0),""),"")</f>
        <v/>
      </c>
      <c s="1107"/>
      <c s="1107"/>
      <c s="1092"/>
      <c s="1092"/>
      <c s="21"/>
      <c s="21"/>
      <c s="21"/>
      <c s="21"/>
      <c s="21"/>
      <c s="21"/>
      <c s="21"/>
      <c s="21"/>
      <c s="21"/>
      <c s="21"/>
      <c s="21"/>
      <c s="21"/>
      <c s="21"/>
      <c s="21"/>
      <c s="21"/>
      <c s="21"/>
      <c s="21"/>
      <c s="21"/>
      <c s="21"/>
      <c s="21"/>
      <c s="21"/>
      <c s="32">
        <v>135</v>
      </c>
      <c s="32">
        <f t="shared" si="72"/>
        <v>0</v>
      </c>
      <c s="32">
        <f t="shared" si="73"/>
        <v>0</v>
      </c>
      <c s="32">
        <f t="shared" si="74"/>
        <v>0</v>
      </c>
      <c s="32">
        <f t="shared" si="75"/>
        <v>0</v>
      </c>
      <c s="15">
        <f t="shared" si="76"/>
        <v>200</v>
      </c>
      <c s="15">
        <f t="shared" si="77"/>
        <v>0</v>
      </c>
      <c s="15">
        <f t="shared" si="78"/>
        <v>0</v>
      </c>
      <c s="15">
        <f t="shared" si="79"/>
        <v>0</v>
      </c>
    </row>
    <row r="152" spans="1:128" ht="24" customHeight="1">
      <c r="A152" s="15">
        <f t="shared" si="67"/>
        <v>79</v>
      </c>
      <c s="15">
        <f>IFERROR(IF($A$5&gt;=A152,SMALL('R-6'!$F$8:$F$920,$A$6+A152),0),0)</f>
        <v>0</v>
      </c>
      <c s="15">
        <f>IFERROR(IF(B$5&gt;=$A152,SMALL('R-7'!$G$9:$G$1008,B$6+$A152),0),0)</f>
        <v>0</v>
      </c>
      <c s="15">
        <f>IFERROR(IF(C$5&gt;=$A152,SMALL('R-8'!$F$13:$F$1012,C$6+$A152),0),0)</f>
        <v>0</v>
      </c>
      <c s="15">
        <f>IFERROR(IF(D$5&gt;=$A152,SMALL('R-8क'!$F$10:$F$1009,D$6+$A152),0),0)</f>
        <v>0</v>
      </c>
      <c s="15">
        <f t="shared" si="80"/>
        <v>0</v>
      </c>
      <c s="15">
        <f t="shared" si="64"/>
        <v>0</v>
      </c>
      <c s="15">
        <f t="shared" si="65"/>
        <v>0</v>
      </c>
      <c s="15">
        <f t="shared" si="66"/>
        <v>0</v>
      </c>
      <c r="O152" s="20">
        <f t="shared" si="68"/>
        <v>0</v>
      </c>
      <c s="1149">
        <f>IFERROR(IF($O152&gt;=1,VLOOKUP($B152,'R-6'!$G$8:$AL$920,2,0),0),0)</f>
        <v>0</v>
      </c>
      <c s="1150"/>
      <c s="1151"/>
      <c s="1090" t="str">
        <f>IFERROR(IF($O152&gt;=1,VLOOKUP($B152,'R-6'!$G$8:$AL$920,4,0),""),"")</f>
        <v/>
      </c>
      <c s="1091"/>
      <c s="1104"/>
      <c s="1090" t="str">
        <f>IFERROR(IF($O152&gt;=1,VLOOKUP($B152,'R-6'!$G$8:$AL$920,6,0),""),"")</f>
        <v/>
      </c>
      <c s="1091"/>
      <c s="1091"/>
      <c s="1153" t="str">
        <f>IFERROR(IF($O152&gt;=1,VLOOKUP($B152,'R-6'!$G$8:$AL$920,8,0),""),"")</f>
        <v/>
      </c>
      <c s="1154"/>
      <c s="1155" t="str">
        <f>IFERROR(IF($O152&gt;=1,VLOOKUP($B152,'R-6'!$G$8:$AL$920,28,0),""),"")</f>
        <v/>
      </c>
      <c s="1156"/>
      <c s="1157"/>
      <c s="1158"/>
      <c s="1153"/>
      <c s="1159"/>
      <c s="1158"/>
      <c s="1153"/>
      <c s="1159"/>
      <c s="20">
        <f t="shared" si="69"/>
        <v>0</v>
      </c>
      <c s="1175">
        <f>IFERROR(IF($AJ152&gt;=1,VLOOKUP($C152,'R-7'!$H$9:$AD$1008,2,0),0),0)</f>
        <v>0</v>
      </c>
      <c s="1175"/>
      <c s="1175"/>
      <c s="1176" t="str">
        <f>IFERROR(IF($AJ152&gt;=1,VLOOKUP($C152,'R-7'!$H$9:$AD$1008,4,0),""),"")</f>
        <v/>
      </c>
      <c s="1176"/>
      <c s="1176"/>
      <c s="31" t="str">
        <f>IFERROR(IF($AJ152&gt;=1,VLOOKUP($C152,'R-7'!$H$9:$AD$1008,6,0),""),"")</f>
        <v/>
      </c>
      <c s="1125" t="str">
        <f>IFERROR(IF($AJ152&gt;=1,VLOOKUP($C152,'R-7'!$H$9:$AD$1008,6,0),""),"")</f>
        <v/>
      </c>
      <c s="1125"/>
      <c s="1176" t="str">
        <f>IFERROR(IF($AJ152&gt;=1,VLOOKUP($C152,'R-7'!$H$9:$AD$1008,9,0),""),"")</f>
        <v/>
      </c>
      <c s="1176"/>
      <c s="1176"/>
      <c s="1153" t="str">
        <f>IFERROR(IF($AJ152&gt;=1,VLOOKUP($C152,'R-7'!$H$9:$AD$1008,14,0),""),"")</f>
        <v/>
      </c>
      <c s="1159"/>
      <c s="1103"/>
      <c s="1103"/>
      <c s="1103"/>
      <c s="1103"/>
      <c s="1103"/>
      <c s="1103"/>
      <c s="20">
        <f t="shared" si="70"/>
        <v>0</v>
      </c>
      <c s="1105">
        <f>IFERROR(IF($BE152&gt;=1,VLOOKUP($D152,'R-8'!$G$13:$AG$1012,2,0),0),0)</f>
        <v>0</v>
      </c>
      <c s="1105"/>
      <c s="1105"/>
      <c s="1090" t="str">
        <f>IFERROR(IF($BE152&gt;=1,VLOOKUP($D152,'R-8'!$G$13:$AG$1012,3,0),""),"")</f>
        <v/>
      </c>
      <c s="1091"/>
      <c s="1091"/>
      <c s="1104"/>
      <c s="1103" t="str">
        <f>IFERROR(IF($BE152&gt;=1,VLOOKUP($D152,'R-8'!$G$13:$AG$1012,5,0),""),"")</f>
        <v/>
      </c>
      <c s="1103"/>
      <c s="1103" t="str">
        <f>IFERROR(IF($BE152&gt;=1,VLOOKUP($D152,'R-8'!$G$13:$AG$1012,6,0),""),"")</f>
        <v/>
      </c>
      <c s="1103"/>
      <c s="1090" t="str">
        <f>IFERROR(IF($BE152&gt;=1,VLOOKUP($D152,'R-8'!$G$13:$AG$1012,2,0),""),"")</f>
        <v/>
      </c>
      <c s="1091"/>
      <c s="1104"/>
      <c s="1103"/>
      <c s="1103"/>
      <c s="1103"/>
      <c s="1103"/>
      <c s="1103"/>
      <c s="1103"/>
      <c s="20">
        <f t="shared" si="71"/>
        <v>0</v>
      </c>
      <c s="1105">
        <f>IFERROR(IF($BZ152&gt;=1,VLOOKUP($E152,'R-8क'!$G$10:$AA$1009,2,0),0),0)</f>
        <v>0</v>
      </c>
      <c s="1105"/>
      <c s="1105"/>
      <c s="1090" t="str">
        <f>IFERROR(IF($BZ152&gt;=1,VLOOKUP($E152,'R-8क'!$G$10:$AA$1009,3,0),""),"")</f>
        <v/>
      </c>
      <c s="1091"/>
      <c s="1104"/>
      <c s="1090" t="str">
        <f>IFERROR(IF($BZ152&gt;=1,VLOOKUP($E152,'R-8क'!$G$10:$AA$1009,4,0),""),"")</f>
        <v/>
      </c>
      <c s="1091"/>
      <c s="1091"/>
      <c s="1104"/>
      <c s="26" t="str">
        <f>IFERROR(IF($BZ152&gt;=1,VLOOKUP($E152,'R-8क'!$G$10:$AA$1009,6,0),""),"")</f>
        <v/>
      </c>
      <c s="27" t="str">
        <f>IFERROR(IF($BZ152&gt;=1,VLOOKUP($E152,'R-8क'!$G$10:$AA$1009,7,0),""),"")</f>
        <v/>
      </c>
      <c s="720" t="str">
        <f>IFERROR(IF($BZ152&gt;=1,VLOOKUP($E152,'R-8क'!$G$10:$AA$1009,8,0),""),"")</f>
        <v/>
      </c>
      <c s="721"/>
      <c s="1106"/>
      <c s="1107" t="str">
        <f>IFERROR(IF($BZ152&gt;=1,VLOOKUP($E152,'R-8क'!$G$10:$AA$1009,16,0),""),"")</f>
        <v/>
      </c>
      <c s="1107"/>
      <c s="1107"/>
      <c s="1092"/>
      <c s="1092"/>
      <c s="21"/>
      <c s="21"/>
      <c s="21"/>
      <c s="21"/>
      <c s="21"/>
      <c s="21"/>
      <c s="21"/>
      <c s="21"/>
      <c s="21"/>
      <c s="21"/>
      <c s="21"/>
      <c s="21"/>
      <c s="21"/>
      <c s="21"/>
      <c s="21"/>
      <c s="21"/>
      <c s="21"/>
      <c s="21"/>
      <c s="21"/>
      <c s="21"/>
      <c s="21"/>
      <c s="32">
        <v>136</v>
      </c>
      <c s="32">
        <f t="shared" si="72"/>
        <v>0</v>
      </c>
      <c s="32">
        <f t="shared" si="73"/>
        <v>0</v>
      </c>
      <c s="32">
        <f t="shared" si="74"/>
        <v>0</v>
      </c>
      <c s="32">
        <f t="shared" si="75"/>
        <v>0</v>
      </c>
      <c s="15">
        <f t="shared" si="76"/>
        <v>200</v>
      </c>
      <c s="15">
        <f t="shared" si="77"/>
        <v>0</v>
      </c>
      <c s="15">
        <f t="shared" si="78"/>
        <v>0</v>
      </c>
      <c s="15">
        <f t="shared" si="79"/>
        <v>0</v>
      </c>
    </row>
    <row r="153" spans="1:128" ht="24" customHeight="1">
      <c r="A153" s="15">
        <f t="shared" si="67"/>
        <v>80</v>
      </c>
      <c s="15">
        <f>IFERROR(IF($A$5&gt;=A153,SMALL('R-6'!$F$8:$F$920,$A$6+A153),0),0)</f>
        <v>0</v>
      </c>
      <c s="15">
        <f>IFERROR(IF(B$5&gt;=$A153,SMALL('R-7'!$G$9:$G$1008,B$6+$A153),0),0)</f>
        <v>0</v>
      </c>
      <c s="15">
        <f>IFERROR(IF(C$5&gt;=$A153,SMALL('R-8'!$F$13:$F$1012,C$6+$A153),0),0)</f>
        <v>0</v>
      </c>
      <c s="15">
        <f>IFERROR(IF(D$5&gt;=$A153,SMALL('R-8क'!$F$10:$F$1009,D$6+$A153),0),0)</f>
        <v>0</v>
      </c>
      <c s="15">
        <f t="shared" si="80"/>
        <v>0</v>
      </c>
      <c s="15">
        <f t="shared" si="64"/>
        <v>0</v>
      </c>
      <c s="15">
        <f t="shared" si="65"/>
        <v>0</v>
      </c>
      <c s="15">
        <f t="shared" si="66"/>
        <v>0</v>
      </c>
      <c r="O153" s="20">
        <f t="shared" si="68"/>
        <v>0</v>
      </c>
      <c s="1149">
        <f>IFERROR(IF($O153&gt;=1,VLOOKUP($B153,'R-6'!$G$8:$AL$920,2,0),0),0)</f>
        <v>0</v>
      </c>
      <c s="1150"/>
      <c s="1151"/>
      <c s="1090" t="str">
        <f>IFERROR(IF($O153&gt;=1,VLOOKUP($B153,'R-6'!$G$8:$AL$920,4,0),""),"")</f>
        <v/>
      </c>
      <c s="1091"/>
      <c s="1104"/>
      <c s="1090" t="str">
        <f>IFERROR(IF($O153&gt;=1,VLOOKUP($B153,'R-6'!$G$8:$AL$920,6,0),""),"")</f>
        <v/>
      </c>
      <c s="1091"/>
      <c s="1091"/>
      <c s="1153" t="str">
        <f>IFERROR(IF($O153&gt;=1,VLOOKUP($B153,'R-6'!$G$8:$AL$920,8,0),""),"")</f>
        <v/>
      </c>
      <c s="1154"/>
      <c s="1155" t="str">
        <f>IFERROR(IF($O153&gt;=1,VLOOKUP($B153,'R-6'!$G$8:$AL$920,28,0),""),"")</f>
        <v/>
      </c>
      <c s="1156"/>
      <c s="1157"/>
      <c s="1158"/>
      <c s="1153"/>
      <c s="1159"/>
      <c s="1158"/>
      <c s="1153"/>
      <c s="1159"/>
      <c s="20">
        <f t="shared" si="69"/>
        <v>0</v>
      </c>
      <c s="1175">
        <f>IFERROR(IF($AJ153&gt;=1,VLOOKUP($C153,'R-7'!$H$9:$AD$1008,2,0),0),0)</f>
        <v>0</v>
      </c>
      <c s="1175"/>
      <c s="1175"/>
      <c s="1176" t="str">
        <f>IFERROR(IF($AJ153&gt;=1,VLOOKUP($C153,'R-7'!$H$9:$AD$1008,4,0),""),"")</f>
        <v/>
      </c>
      <c s="1176"/>
      <c s="1176"/>
      <c s="31" t="str">
        <f>IFERROR(IF($AJ153&gt;=1,VLOOKUP($C153,'R-7'!$H$9:$AD$1008,6,0),""),"")</f>
        <v/>
      </c>
      <c s="1125" t="str">
        <f>IFERROR(IF($AJ153&gt;=1,VLOOKUP($C153,'R-7'!$H$9:$AD$1008,6,0),""),"")</f>
        <v/>
      </c>
      <c s="1125"/>
      <c s="1176" t="str">
        <f>IFERROR(IF($AJ153&gt;=1,VLOOKUP($C153,'R-7'!$H$9:$AD$1008,9,0),""),"")</f>
        <v/>
      </c>
      <c s="1176"/>
      <c s="1176"/>
      <c s="1153" t="str">
        <f>IFERROR(IF($AJ153&gt;=1,VLOOKUP($C153,'R-7'!$H$9:$AD$1008,14,0),""),"")</f>
        <v/>
      </c>
      <c s="1159"/>
      <c s="1103"/>
      <c s="1103"/>
      <c s="1103"/>
      <c s="1103"/>
      <c s="1103"/>
      <c s="1103"/>
      <c s="20">
        <f t="shared" si="70"/>
        <v>0</v>
      </c>
      <c s="1105">
        <f>IFERROR(IF($BE153&gt;=1,VLOOKUP($D153,'R-8'!$G$13:$AG$1012,2,0),0),0)</f>
        <v>0</v>
      </c>
      <c s="1105"/>
      <c s="1105"/>
      <c s="1090" t="str">
        <f>IFERROR(IF($BE153&gt;=1,VLOOKUP($D153,'R-8'!$G$13:$AG$1012,3,0),""),"")</f>
        <v/>
      </c>
      <c s="1091"/>
      <c s="1091"/>
      <c s="1104"/>
      <c s="1103" t="str">
        <f>IFERROR(IF($BE153&gt;=1,VLOOKUP($D153,'R-8'!$G$13:$AG$1012,5,0),""),"")</f>
        <v/>
      </c>
      <c s="1103"/>
      <c s="1103" t="str">
        <f>IFERROR(IF($BE153&gt;=1,VLOOKUP($D153,'R-8'!$G$13:$AG$1012,6,0),""),"")</f>
        <v/>
      </c>
      <c s="1103"/>
      <c s="1090" t="str">
        <f>IFERROR(IF($BE153&gt;=1,VLOOKUP($D153,'R-8'!$G$13:$AG$1012,2,0),""),"")</f>
        <v/>
      </c>
      <c s="1091"/>
      <c s="1104"/>
      <c s="1103"/>
      <c s="1103"/>
      <c s="1103"/>
      <c s="1103"/>
      <c s="1103"/>
      <c s="1103"/>
      <c s="20">
        <f t="shared" si="71"/>
        <v>0</v>
      </c>
      <c s="1105">
        <f>IFERROR(IF($BZ153&gt;=1,VLOOKUP($E153,'R-8क'!$G$10:$AA$1009,2,0),0),0)</f>
        <v>0</v>
      </c>
      <c s="1105"/>
      <c s="1105"/>
      <c s="1090" t="str">
        <f>IFERROR(IF($BZ153&gt;=1,VLOOKUP($E153,'R-8क'!$G$10:$AA$1009,3,0),""),"")</f>
        <v/>
      </c>
      <c s="1091"/>
      <c s="1104"/>
      <c s="1090" t="str">
        <f>IFERROR(IF($BZ153&gt;=1,VLOOKUP($E153,'R-8क'!$G$10:$AA$1009,4,0),""),"")</f>
        <v/>
      </c>
      <c s="1091"/>
      <c s="1091"/>
      <c s="1104"/>
      <c s="26" t="str">
        <f>IFERROR(IF($BZ153&gt;=1,VLOOKUP($E153,'R-8क'!$G$10:$AA$1009,6,0),""),"")</f>
        <v/>
      </c>
      <c s="27" t="str">
        <f>IFERROR(IF($BZ153&gt;=1,VLOOKUP($E153,'R-8क'!$G$10:$AA$1009,7,0),""),"")</f>
        <v/>
      </c>
      <c s="720" t="str">
        <f>IFERROR(IF($BZ153&gt;=1,VLOOKUP($E153,'R-8क'!$G$10:$AA$1009,8,0),""),"")</f>
        <v/>
      </c>
      <c s="721"/>
      <c s="1106"/>
      <c s="1107" t="str">
        <f>IFERROR(IF($BZ153&gt;=1,VLOOKUP($E153,'R-8क'!$G$10:$AA$1009,16,0),""),"")</f>
        <v/>
      </c>
      <c s="1107"/>
      <c s="1107"/>
      <c s="1092"/>
      <c s="1092"/>
      <c s="21"/>
      <c s="21"/>
      <c s="21"/>
      <c s="21"/>
      <c s="21"/>
      <c s="21"/>
      <c s="21"/>
      <c s="21"/>
      <c s="21"/>
      <c s="21"/>
      <c s="21"/>
      <c s="21"/>
      <c s="21"/>
      <c s="21"/>
      <c s="21"/>
      <c s="21"/>
      <c s="21"/>
      <c s="21"/>
      <c s="21"/>
      <c s="21"/>
      <c s="21"/>
      <c s="32">
        <v>137</v>
      </c>
      <c s="32">
        <f t="shared" si="72"/>
        <v>0</v>
      </c>
      <c s="32">
        <f t="shared" si="73"/>
        <v>0</v>
      </c>
      <c s="32">
        <f t="shared" si="74"/>
        <v>0</v>
      </c>
      <c s="32">
        <f t="shared" si="75"/>
        <v>0</v>
      </c>
      <c s="15">
        <f t="shared" si="76"/>
        <v>200</v>
      </c>
      <c s="15">
        <f t="shared" si="77"/>
        <v>0</v>
      </c>
      <c s="15">
        <f t="shared" si="78"/>
        <v>0</v>
      </c>
      <c s="15">
        <f t="shared" si="79"/>
        <v>0</v>
      </c>
    </row>
    <row r="154" spans="6:128" ht="15">
      <c r="F154" s="15">
        <f t="shared" si="80"/>
        <v>0</v>
      </c>
      <c s="15">
        <f t="shared" si="64"/>
        <v>0</v>
      </c>
      <c s="15">
        <f t="shared" si="65"/>
        <v>0</v>
      </c>
      <c s="15">
        <f t="shared" si="66"/>
        <v>0</v>
      </c>
      <c r="O154" s="21"/>
      <c s="22"/>
      <c s="22"/>
      <c s="22"/>
      <c s="21"/>
      <c s="21"/>
      <c s="21"/>
      <c s="21"/>
      <c s="21"/>
      <c s="21"/>
      <c s="21"/>
      <c s="21"/>
      <c s="28"/>
      <c s="28"/>
      <c s="28"/>
      <c s="1100" t="s">
        <v>526</v>
      </c>
      <c s="1100"/>
      <c s="1100"/>
      <c s="1100" t="s">
        <v>527</v>
      </c>
      <c s="1100"/>
      <c s="1100"/>
      <c s="21"/>
      <c s="21"/>
      <c s="21"/>
      <c s="21"/>
      <c s="21"/>
      <c s="21"/>
      <c s="21"/>
      <c s="21"/>
      <c s="21"/>
      <c s="21"/>
      <c s="21"/>
      <c s="21"/>
      <c s="21"/>
      <c s="21"/>
      <c s="21"/>
      <c s="1101" t="s">
        <v>526</v>
      </c>
      <c s="1101"/>
      <c s="1101"/>
      <c s="1101" t="s">
        <v>527</v>
      </c>
      <c s="1101"/>
      <c s="1101"/>
      <c s="21"/>
      <c s="21"/>
      <c s="21"/>
      <c s="21"/>
      <c s="21"/>
      <c s="21"/>
      <c s="21"/>
      <c s="21"/>
      <c s="21"/>
      <c s="21"/>
      <c s="21"/>
      <c s="21"/>
      <c s="21"/>
      <c s="21"/>
      <c s="21"/>
      <c s="1101" t="s">
        <v>526</v>
      </c>
      <c s="1101"/>
      <c s="1101"/>
      <c s="1101" t="s">
        <v>527</v>
      </c>
      <c s="1101"/>
      <c s="1101"/>
      <c s="21"/>
      <c s="21"/>
      <c s="21"/>
      <c s="21"/>
      <c s="21"/>
      <c s="21"/>
      <c s="21"/>
      <c s="21"/>
      <c s="21"/>
      <c s="21"/>
      <c s="21"/>
      <c s="21"/>
      <c s="21"/>
      <c s="21"/>
      <c s="21"/>
      <c s="1101" t="s">
        <v>526</v>
      </c>
      <c s="1101"/>
      <c s="1101"/>
      <c s="1101" t="s">
        <v>527</v>
      </c>
      <c s="1101"/>
      <c s="1101"/>
      <c s="21"/>
      <c s="21"/>
      <c s="21"/>
      <c s="21"/>
      <c s="21"/>
      <c s="21"/>
      <c s="21"/>
      <c s="21"/>
      <c s="21"/>
      <c s="21"/>
      <c s="21"/>
      <c s="21"/>
      <c s="21"/>
      <c s="21"/>
      <c s="21"/>
      <c s="21"/>
      <c s="21"/>
      <c s="21"/>
      <c s="21"/>
      <c s="21"/>
      <c s="21"/>
      <c s="32">
        <v>138</v>
      </c>
      <c s="32">
        <f t="shared" si="72"/>
        <v>0</v>
      </c>
      <c s="32">
        <f t="shared" si="73"/>
        <v>0</v>
      </c>
      <c s="32">
        <f t="shared" si="74"/>
        <v>0</v>
      </c>
      <c s="32">
        <f t="shared" si="75"/>
        <v>0</v>
      </c>
      <c s="15">
        <f t="shared" si="76"/>
        <v>200</v>
      </c>
      <c s="15">
        <f t="shared" si="77"/>
        <v>0</v>
      </c>
      <c s="15">
        <f t="shared" si="78"/>
        <v>0</v>
      </c>
      <c s="15">
        <f t="shared" si="79"/>
        <v>0</v>
      </c>
    </row>
    <row r="155" spans="6:128" ht="15">
      <c r="F155" s="15">
        <f t="shared" si="80"/>
        <v>0</v>
      </c>
      <c s="15">
        <f t="shared" si="64"/>
        <v>0</v>
      </c>
      <c s="15">
        <f t="shared" si="65"/>
        <v>0</v>
      </c>
      <c s="15">
        <f t="shared" si="66"/>
        <v>0</v>
      </c>
      <c r="O155" s="21"/>
      <c s="22"/>
      <c s="22"/>
      <c s="22"/>
      <c s="21"/>
      <c s="21"/>
      <c s="21"/>
      <c s="21"/>
      <c s="21"/>
      <c s="21"/>
      <c s="21"/>
      <c s="21"/>
      <c s="28"/>
      <c s="28"/>
      <c s="28"/>
      <c s="1100"/>
      <c s="1100"/>
      <c s="1100"/>
      <c s="1100"/>
      <c s="1100"/>
      <c s="1100"/>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21"/>
      <c s="21"/>
      <c s="21"/>
      <c s="21"/>
      <c s="21"/>
      <c s="21"/>
      <c s="32">
        <v>139</v>
      </c>
      <c s="32">
        <f t="shared" si="72"/>
        <v>0</v>
      </c>
      <c s="32">
        <f t="shared" si="73"/>
        <v>0</v>
      </c>
      <c s="32">
        <f t="shared" si="74"/>
        <v>0</v>
      </c>
      <c s="32">
        <f t="shared" si="75"/>
        <v>0</v>
      </c>
      <c s="15">
        <f t="shared" si="76"/>
        <v>200</v>
      </c>
      <c s="15">
        <f t="shared" si="77"/>
        <v>0</v>
      </c>
      <c s="15">
        <f t="shared" si="78"/>
        <v>0</v>
      </c>
      <c s="15">
        <f t="shared" si="79"/>
        <v>0</v>
      </c>
    </row>
    <row r="156" spans="6:128" ht="15">
      <c r="F156" s="15">
        <f t="shared" si="80"/>
        <v>0</v>
      </c>
      <c s="15">
        <f t="shared" si="64"/>
        <v>0</v>
      </c>
      <c s="15">
        <f t="shared" si="65"/>
        <v>0</v>
      </c>
      <c s="15">
        <f t="shared" si="66"/>
        <v>0</v>
      </c>
      <c r="O156" s="21"/>
      <c s="22"/>
      <c s="22"/>
      <c s="22"/>
      <c s="21"/>
      <c s="21"/>
      <c s="21"/>
      <c s="21"/>
      <c s="21"/>
      <c s="21"/>
      <c s="21"/>
      <c s="21"/>
      <c s="28"/>
      <c s="28"/>
      <c s="28"/>
      <c s="1100"/>
      <c s="1100"/>
      <c s="1100"/>
      <c s="1100"/>
      <c s="1100"/>
      <c s="1100"/>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21"/>
      <c s="21"/>
      <c s="21"/>
      <c s="21"/>
      <c s="21"/>
      <c s="21"/>
      <c s="32">
        <v>140</v>
      </c>
      <c s="32">
        <f t="shared" si="72"/>
        <v>0</v>
      </c>
      <c s="32">
        <f t="shared" si="73"/>
        <v>0</v>
      </c>
      <c s="32">
        <f t="shared" si="74"/>
        <v>0</v>
      </c>
      <c s="32">
        <f t="shared" si="75"/>
        <v>0</v>
      </c>
      <c s="15">
        <f t="shared" si="76"/>
        <v>200</v>
      </c>
      <c s="15">
        <f t="shared" si="77"/>
        <v>0</v>
      </c>
      <c s="15">
        <f t="shared" si="78"/>
        <v>0</v>
      </c>
      <c s="15">
        <f t="shared" si="79"/>
        <v>0</v>
      </c>
    </row>
    <row r="157" spans="6:128" ht="15">
      <c r="F157" s="15">
        <f t="shared" si="80"/>
        <v>0</v>
      </c>
      <c s="15">
        <f t="shared" si="64"/>
        <v>0</v>
      </c>
      <c s="15">
        <f t="shared" si="65"/>
        <v>0</v>
      </c>
      <c s="15">
        <f t="shared" si="66"/>
        <v>0</v>
      </c>
      <c r="O157" s="1147" t="str">
        <f>IF(O128&gt;=1,O118,"")</f>
        <v/>
      </c>
      <c s="1147"/>
      <c s="1147"/>
      <c s="1147"/>
      <c s="1147"/>
      <c s="1147"/>
      <c s="1147"/>
      <c s="1147"/>
      <c s="1147"/>
      <c s="1147"/>
      <c s="1147"/>
      <c s="1147"/>
      <c s="1147"/>
      <c s="1147"/>
      <c s="1148"/>
      <c s="1100"/>
      <c s="1100"/>
      <c s="1100"/>
      <c s="1100"/>
      <c s="1100"/>
      <c s="1100"/>
      <c s="1147" t="str">
        <f>IF(AJ128&gt;=1,O157,"")</f>
        <v/>
      </c>
      <c s="1147"/>
      <c s="1147"/>
      <c s="1147"/>
      <c s="1147"/>
      <c s="1147"/>
      <c s="1147"/>
      <c s="1147"/>
      <c s="1147"/>
      <c s="1147"/>
      <c s="1147"/>
      <c s="1147"/>
      <c s="1147"/>
      <c s="1147"/>
      <c s="1148"/>
      <c s="1101"/>
      <c s="1101"/>
      <c s="1101"/>
      <c s="1101"/>
      <c s="1101"/>
      <c s="1101"/>
      <c s="1147" t="str">
        <f>IF(BE128&gt;=1,AJ157,"")</f>
        <v/>
      </c>
      <c s="1147"/>
      <c s="1147"/>
      <c s="1147"/>
      <c s="1147"/>
      <c s="1147"/>
      <c s="1147"/>
      <c s="1147"/>
      <c s="1147"/>
      <c s="1147"/>
      <c s="1147"/>
      <c s="1147"/>
      <c s="1147"/>
      <c s="1147"/>
      <c s="1148"/>
      <c s="1101"/>
      <c s="1101"/>
      <c s="1101"/>
      <c s="1101"/>
      <c s="1101"/>
      <c s="1101"/>
      <c s="1147" t="str">
        <f>IF(BZ128&gt;=1,BE157,"")</f>
        <v/>
      </c>
      <c s="1147"/>
      <c s="1147"/>
      <c s="1147"/>
      <c s="1147"/>
      <c s="1147"/>
      <c s="1147"/>
      <c s="1147"/>
      <c s="1147"/>
      <c s="1147"/>
      <c s="1147"/>
      <c s="1147"/>
      <c s="1147"/>
      <c s="1147"/>
      <c s="1148"/>
      <c s="1101"/>
      <c s="1101"/>
      <c s="1101"/>
      <c s="1101"/>
      <c s="1101"/>
      <c s="1101"/>
      <c s="21"/>
      <c s="21"/>
      <c s="21"/>
      <c s="21"/>
      <c s="21"/>
      <c s="21"/>
      <c s="21"/>
      <c s="21"/>
      <c s="21"/>
      <c s="21"/>
      <c s="21"/>
      <c s="21"/>
      <c s="21"/>
      <c s="21"/>
      <c s="21"/>
      <c s="21"/>
      <c s="21"/>
      <c s="21"/>
      <c s="21"/>
      <c s="21"/>
      <c s="21"/>
      <c s="32">
        <v>141</v>
      </c>
      <c s="32">
        <f>P290</f>
        <v>0</v>
      </c>
      <c s="32">
        <f>AK290</f>
        <v>0</v>
      </c>
      <c s="32">
        <f>BF290</f>
        <v>0</v>
      </c>
      <c s="32">
        <f>CA290</f>
        <v>0</v>
      </c>
      <c s="15">
        <f t="shared" si="76"/>
        <v>200</v>
      </c>
      <c s="15">
        <f t="shared" si="77"/>
        <v>0</v>
      </c>
      <c s="15">
        <f t="shared" si="78"/>
        <v>0</v>
      </c>
      <c s="15">
        <f t="shared" si="79"/>
        <v>0</v>
      </c>
    </row>
    <row r="158" spans="6:128" ht="15">
      <c r="F158" s="15">
        <f t="shared" si="80"/>
        <v>0</v>
      </c>
      <c s="15">
        <f t="shared" si="64"/>
        <v>0</v>
      </c>
      <c s="15">
        <f t="shared" si="65"/>
        <v>0</v>
      </c>
      <c s="15">
        <f t="shared" si="66"/>
        <v>0</v>
      </c>
      <c r="O158" s="1147" t="str">
        <f>IF(O128&gt;=1,O119,"")</f>
        <v/>
      </c>
      <c s="1147"/>
      <c s="1147"/>
      <c s="1147"/>
      <c s="1147"/>
      <c s="1147"/>
      <c s="1147"/>
      <c s="1147"/>
      <c s="1147"/>
      <c s="1147"/>
      <c s="1147"/>
      <c s="1147"/>
      <c s="1147"/>
      <c s="1147"/>
      <c s="1148"/>
      <c s="1100"/>
      <c s="1100"/>
      <c s="1100"/>
      <c s="1100"/>
      <c s="1100"/>
      <c s="1100"/>
      <c s="1147" t="str">
        <f>IF(AJ128&gt;=1,O158,"")</f>
        <v/>
      </c>
      <c s="1147"/>
      <c s="1147"/>
      <c s="1147"/>
      <c s="1147"/>
      <c s="1147"/>
      <c s="1147"/>
      <c s="1147"/>
      <c s="1147"/>
      <c s="1147"/>
      <c s="1147"/>
      <c s="1147"/>
      <c s="1147"/>
      <c s="1147"/>
      <c s="1148"/>
      <c s="1101"/>
      <c s="1101"/>
      <c s="1101"/>
      <c s="1101"/>
      <c s="1101"/>
      <c s="1101"/>
      <c s="1147" t="str">
        <f>IF(BE128&gt;=1,AJ158,"")</f>
        <v/>
      </c>
      <c s="1147"/>
      <c s="1147"/>
      <c s="1147"/>
      <c s="1147"/>
      <c s="1147"/>
      <c s="1147"/>
      <c s="1147"/>
      <c s="1147"/>
      <c s="1147"/>
      <c s="1147"/>
      <c s="1147"/>
      <c s="1147"/>
      <c s="1147"/>
      <c s="1148"/>
      <c s="1101"/>
      <c s="1101"/>
      <c s="1101"/>
      <c s="1101"/>
      <c s="1101"/>
      <c s="1101"/>
      <c s="1147" t="str">
        <f>IF(BZ128&gt;=1,BE158,"")</f>
        <v/>
      </c>
      <c s="1147"/>
      <c s="1147"/>
      <c s="1147"/>
      <c s="1147"/>
      <c s="1147"/>
      <c s="1147"/>
      <c s="1147"/>
      <c s="1147"/>
      <c s="1147"/>
      <c s="1147"/>
      <c s="1147"/>
      <c s="1147"/>
      <c s="1147"/>
      <c s="1148"/>
      <c s="1101"/>
      <c s="1101"/>
      <c s="1101"/>
      <c s="1101"/>
      <c s="1101"/>
      <c s="1101"/>
      <c s="21"/>
      <c s="21"/>
      <c s="21"/>
      <c s="21"/>
      <c s="21"/>
      <c s="21"/>
      <c s="21"/>
      <c s="21"/>
      <c s="21"/>
      <c s="21"/>
      <c s="21"/>
      <c s="21"/>
      <c s="21"/>
      <c s="21"/>
      <c s="21"/>
      <c s="21"/>
      <c s="21"/>
      <c s="21"/>
      <c s="21"/>
      <c s="21"/>
      <c s="21"/>
      <c s="32">
        <v>142</v>
      </c>
      <c s="32">
        <f t="shared" si="81" ref="DQ158:DQ176">P291</f>
        <v>0</v>
      </c>
      <c s="32">
        <f t="shared" si="82" ref="DR158:DR176">AK291</f>
        <v>0</v>
      </c>
      <c s="32">
        <f t="shared" si="83" ref="DS158:DS176">BF291</f>
        <v>0</v>
      </c>
      <c s="32">
        <f t="shared" si="84" ref="DT158:DT176">CA291</f>
        <v>0</v>
      </c>
      <c s="15">
        <f t="shared" si="76"/>
        <v>200</v>
      </c>
      <c s="15">
        <f t="shared" si="77"/>
        <v>0</v>
      </c>
      <c s="15">
        <f t="shared" si="78"/>
        <v>0</v>
      </c>
      <c s="15">
        <f t="shared" si="79"/>
        <v>0</v>
      </c>
    </row>
    <row r="159" spans="6:128" ht="15">
      <c r="F159" s="15">
        <f t="shared" si="80"/>
        <v>0</v>
      </c>
      <c s="15">
        <f t="shared" si="64"/>
        <v>0</v>
      </c>
      <c s="15">
        <f t="shared" si="65"/>
        <v>0</v>
      </c>
      <c s="15">
        <f t="shared" si="66"/>
        <v>0</v>
      </c>
      <c r="O159" s="1147" t="str">
        <f>IF(O128&gt;=1,O120,"")</f>
        <v/>
      </c>
      <c s="1147"/>
      <c s="1147"/>
      <c s="1147"/>
      <c s="1147"/>
      <c s="1147"/>
      <c s="1147"/>
      <c s="1147"/>
      <c s="1147"/>
      <c s="1147"/>
      <c s="1147"/>
      <c s="1147"/>
      <c s="1147"/>
      <c s="1147"/>
      <c s="1148"/>
      <c s="1102"/>
      <c s="1102"/>
      <c s="1102"/>
      <c s="1102"/>
      <c s="1102"/>
      <c s="1102"/>
      <c s="1147" t="str">
        <f>IF(AJ128&gt;=1,O159,"")</f>
        <v/>
      </c>
      <c s="1147"/>
      <c s="1147"/>
      <c s="1147"/>
      <c s="1147"/>
      <c s="1147"/>
      <c s="1147"/>
      <c s="1147"/>
      <c s="1147"/>
      <c s="1147"/>
      <c s="1147"/>
      <c s="1147"/>
      <c s="1147"/>
      <c s="1147"/>
      <c s="1148"/>
      <c s="1102"/>
      <c s="1102"/>
      <c s="1102"/>
      <c s="1102"/>
      <c s="1102"/>
      <c s="1102"/>
      <c s="1147" t="str">
        <f>IF(BE128&gt;=1,AJ159,"")</f>
        <v/>
      </c>
      <c s="1147"/>
      <c s="1147"/>
      <c s="1147"/>
      <c s="1147"/>
      <c s="1147"/>
      <c s="1147"/>
      <c s="1147"/>
      <c s="1147"/>
      <c s="1147"/>
      <c s="1147"/>
      <c s="1147"/>
      <c s="1147"/>
      <c s="1147"/>
      <c s="1148"/>
      <c s="1102"/>
      <c s="1102"/>
      <c s="1102"/>
      <c s="1102"/>
      <c s="1102"/>
      <c s="1102"/>
      <c s="1147" t="str">
        <f>IF(BZ128&gt;=1,BE159,"")</f>
        <v/>
      </c>
      <c s="1147"/>
      <c s="1147"/>
      <c s="1147"/>
      <c s="1147"/>
      <c s="1147"/>
      <c s="1147"/>
      <c s="1147"/>
      <c s="1147"/>
      <c s="1147"/>
      <c s="1147"/>
      <c s="1147"/>
      <c s="1147"/>
      <c s="1147"/>
      <c s="1148"/>
      <c s="1102"/>
      <c s="1102"/>
      <c s="1102"/>
      <c s="1102"/>
      <c s="1102"/>
      <c s="1102"/>
      <c s="21"/>
      <c s="21"/>
      <c s="21"/>
      <c s="21"/>
      <c s="21"/>
      <c s="21"/>
      <c s="21"/>
      <c s="21"/>
      <c s="21"/>
      <c s="21"/>
      <c s="21"/>
      <c s="21"/>
      <c s="21"/>
      <c s="21"/>
      <c s="21"/>
      <c s="21"/>
      <c s="21"/>
      <c s="21"/>
      <c s="21"/>
      <c s="21"/>
      <c s="21"/>
      <c s="32">
        <v>143</v>
      </c>
      <c s="32">
        <f t="shared" si="81"/>
        <v>0</v>
      </c>
      <c s="32">
        <f t="shared" si="82"/>
        <v>0</v>
      </c>
      <c s="32">
        <f t="shared" si="83"/>
        <v>0</v>
      </c>
      <c s="32">
        <f t="shared" si="84"/>
        <v>0</v>
      </c>
      <c s="15">
        <f t="shared" si="76"/>
        <v>200</v>
      </c>
      <c s="15">
        <f t="shared" si="77"/>
        <v>0</v>
      </c>
      <c s="15">
        <f t="shared" si="78"/>
        <v>0</v>
      </c>
      <c s="15">
        <f t="shared" si="79"/>
        <v>0</v>
      </c>
    </row>
    <row r="160" spans="6:128" ht="18.75">
      <c r="F160" s="15">
        <f t="shared" si="80"/>
        <v>0</v>
      </c>
      <c s="15">
        <f t="shared" si="64"/>
        <v>0</v>
      </c>
      <c s="15">
        <f t="shared" si="65"/>
        <v>0</v>
      </c>
      <c s="15">
        <f t="shared" si="66"/>
        <v>0</v>
      </c>
      <c r="O160" s="23"/>
      <c s="24"/>
      <c s="24"/>
      <c s="24"/>
      <c s="23"/>
      <c s="23"/>
      <c s="23"/>
      <c s="23"/>
      <c s="23"/>
      <c s="23"/>
      <c s="23"/>
      <c s="23"/>
      <c s="24"/>
      <c s="24"/>
      <c s="24"/>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1"/>
      <c s="21"/>
      <c s="21"/>
      <c s="21"/>
      <c s="21"/>
      <c s="21"/>
      <c s="21"/>
      <c s="21"/>
      <c s="21"/>
      <c s="21"/>
      <c s="21"/>
      <c s="21"/>
      <c s="21"/>
      <c s="21"/>
      <c s="21"/>
      <c s="21"/>
      <c s="21"/>
      <c s="21"/>
      <c s="21"/>
      <c s="21"/>
      <c s="21"/>
      <c s="32">
        <v>144</v>
      </c>
      <c s="32">
        <f t="shared" si="81"/>
        <v>0</v>
      </c>
      <c s="32">
        <f t="shared" si="82"/>
        <v>0</v>
      </c>
      <c s="32">
        <f t="shared" si="83"/>
        <v>0</v>
      </c>
      <c s="32">
        <f t="shared" si="84"/>
        <v>0</v>
      </c>
      <c s="15">
        <f t="shared" si="76"/>
        <v>200</v>
      </c>
      <c s="15">
        <f t="shared" si="77"/>
        <v>0</v>
      </c>
      <c s="15">
        <f t="shared" si="78"/>
        <v>0</v>
      </c>
      <c s="15">
        <f t="shared" si="79"/>
        <v>0</v>
      </c>
    </row>
    <row r="161" spans="6:128" ht="26.25">
      <c r="F161" s="15">
        <f>IF(O167&gt;=1,1,0)</f>
        <v>0</v>
      </c>
      <c s="15">
        <f>IF(AJ167&gt;=1,1,0)</f>
        <v>0</v>
      </c>
      <c s="15">
        <f>IF(BE167&gt;=1,1,0)</f>
        <v>0</v>
      </c>
      <c s="15">
        <f>IF(BZ167&gt;=1,1,0)</f>
        <v>0</v>
      </c>
      <c r="O161" s="1172" t="s">
        <v>474</v>
      </c>
      <c s="1172"/>
      <c s="1172"/>
      <c s="1172"/>
      <c s="1172"/>
      <c s="1172"/>
      <c s="1172"/>
      <c s="1172"/>
      <c s="1172"/>
      <c s="1172"/>
      <c s="1172"/>
      <c s="1172"/>
      <c s="1172"/>
      <c s="1172"/>
      <c s="1172"/>
      <c s="1172"/>
      <c s="1172"/>
      <c s="1172"/>
      <c s="1172"/>
      <c s="1172"/>
      <c s="1172"/>
      <c s="1172" t="s">
        <v>475</v>
      </c>
      <c s="1172"/>
      <c s="1172"/>
      <c s="1172"/>
      <c s="1172"/>
      <c s="1172"/>
      <c s="1172"/>
      <c s="1172"/>
      <c s="1172"/>
      <c s="1172"/>
      <c s="1172"/>
      <c s="1172"/>
      <c s="1172"/>
      <c s="1172"/>
      <c s="1172"/>
      <c s="1172"/>
      <c s="1172"/>
      <c s="1172"/>
      <c s="1172"/>
      <c s="1172"/>
      <c s="1172"/>
      <c s="1172" t="s">
        <v>476</v>
      </c>
      <c s="1172"/>
      <c s="1172"/>
      <c s="1172"/>
      <c s="1172"/>
      <c s="1172"/>
      <c s="1172"/>
      <c s="1172"/>
      <c s="1172"/>
      <c s="1172"/>
      <c s="1172"/>
      <c s="1172"/>
      <c s="1172"/>
      <c s="1172"/>
      <c s="1172"/>
      <c s="1172"/>
      <c s="1172"/>
      <c s="1172"/>
      <c s="1172"/>
      <c s="1172"/>
      <c s="1172"/>
      <c s="1172" t="s">
        <v>477</v>
      </c>
      <c s="1172"/>
      <c s="1172"/>
      <c s="1172"/>
      <c s="1172"/>
      <c s="1172"/>
      <c s="1172"/>
      <c s="1172"/>
      <c s="1172"/>
      <c s="1172"/>
      <c s="1172"/>
      <c s="1172"/>
      <c s="1172"/>
      <c s="1172"/>
      <c s="1172"/>
      <c s="1172"/>
      <c s="1172"/>
      <c s="1172"/>
      <c s="1172"/>
      <c s="1172"/>
      <c s="1172"/>
      <c s="21"/>
      <c s="21"/>
      <c s="21"/>
      <c s="21"/>
      <c s="21"/>
      <c s="21"/>
      <c s="21"/>
      <c s="21"/>
      <c s="21"/>
      <c s="21"/>
      <c s="21"/>
      <c s="21"/>
      <c s="21"/>
      <c s="21"/>
      <c s="21"/>
      <c s="21"/>
      <c s="21"/>
      <c s="21"/>
      <c s="21"/>
      <c s="21"/>
      <c s="21"/>
      <c s="32">
        <v>145</v>
      </c>
      <c s="32">
        <f t="shared" si="81"/>
        <v>0</v>
      </c>
      <c s="32">
        <f t="shared" si="82"/>
        <v>0</v>
      </c>
      <c s="32">
        <f t="shared" si="83"/>
        <v>0</v>
      </c>
      <c s="32">
        <f t="shared" si="84"/>
        <v>0</v>
      </c>
      <c s="15">
        <f t="shared" si="76"/>
        <v>200</v>
      </c>
      <c s="15">
        <f t="shared" si="77"/>
        <v>0</v>
      </c>
      <c s="15">
        <f t="shared" si="78"/>
        <v>0</v>
      </c>
      <c s="15">
        <f t="shared" si="79"/>
        <v>0</v>
      </c>
    </row>
    <row r="162" spans="6:128" ht="15">
      <c r="F162" s="15">
        <f>F161</f>
        <v>0</v>
      </c>
      <c s="15">
        <f t="shared" si="85" ref="G162:G199">G161</f>
        <v>0</v>
      </c>
      <c s="15">
        <f t="shared" si="86" ref="H162:H199">H161</f>
        <v>0</v>
      </c>
      <c s="15">
        <f t="shared" si="87" ref="I162:I199">I161</f>
        <v>0</v>
      </c>
      <c r="O162"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21"/>
      <c s="21"/>
      <c s="21"/>
      <c s="21"/>
      <c s="21"/>
      <c s="21"/>
      <c s="21"/>
      <c s="21"/>
      <c s="21"/>
      <c s="21"/>
      <c s="21"/>
      <c s="21"/>
      <c s="21"/>
      <c s="21"/>
      <c s="21"/>
      <c s="21"/>
      <c s="21"/>
      <c s="21"/>
      <c s="21"/>
      <c s="21"/>
      <c s="21"/>
      <c s="32">
        <v>146</v>
      </c>
      <c s="32">
        <f t="shared" si="81"/>
        <v>0</v>
      </c>
      <c s="32">
        <f t="shared" si="82"/>
        <v>0</v>
      </c>
      <c s="32">
        <f t="shared" si="83"/>
        <v>0</v>
      </c>
      <c s="32">
        <f t="shared" si="84"/>
        <v>0</v>
      </c>
      <c s="15">
        <f t="shared" si="76"/>
        <v>200</v>
      </c>
      <c s="15">
        <f t="shared" si="77"/>
        <v>0</v>
      </c>
      <c s="15">
        <f t="shared" si="78"/>
        <v>0</v>
      </c>
      <c s="15">
        <f t="shared" si="79"/>
        <v>0</v>
      </c>
    </row>
    <row r="163" spans="6:128" ht="15.75" customHeight="1">
      <c r="F163" s="15">
        <f t="shared" si="80"/>
        <v>0</v>
      </c>
      <c s="15">
        <f t="shared" si="85"/>
        <v>0</v>
      </c>
      <c s="15">
        <f t="shared" si="86"/>
        <v>0</v>
      </c>
      <c s="15">
        <f t="shared" si="87"/>
        <v>0</v>
      </c>
      <c r="O163" s="975" t="s">
        <v>483</v>
      </c>
      <c s="975"/>
      <c s="975"/>
      <c s="975"/>
      <c s="975"/>
      <c s="975"/>
      <c s="1092" t="s">
        <v>484</v>
      </c>
      <c s="1092"/>
      <c s="1092"/>
      <c s="1092"/>
      <c s="1092"/>
      <c s="1092"/>
      <c s="1092"/>
      <c s="1092"/>
      <c s="1092"/>
      <c s="1140" t="s">
        <v>485</v>
      </c>
      <c s="1140"/>
      <c s="1140"/>
      <c s="1140"/>
      <c s="1140"/>
      <c s="1140"/>
      <c s="975" t="s">
        <v>483</v>
      </c>
      <c s="975"/>
      <c s="975"/>
      <c s="975"/>
      <c s="975"/>
      <c s="975"/>
      <c s="1092" t="s">
        <v>486</v>
      </c>
      <c s="1092"/>
      <c s="1092"/>
      <c s="1092"/>
      <c s="1092"/>
      <c s="1092"/>
      <c s="1092"/>
      <c s="1092"/>
      <c s="1092"/>
      <c s="1174" t="s">
        <v>485</v>
      </c>
      <c s="1174"/>
      <c s="1174"/>
      <c s="1174"/>
      <c s="1174"/>
      <c s="1174"/>
      <c s="975" t="s">
        <v>483</v>
      </c>
      <c s="975"/>
      <c s="975"/>
      <c s="975"/>
      <c s="975"/>
      <c s="975"/>
      <c s="882" t="s">
        <v>487</v>
      </c>
      <c s="882"/>
      <c s="882"/>
      <c s="882"/>
      <c s="882"/>
      <c s="882"/>
      <c s="882"/>
      <c s="882"/>
      <c s="882"/>
      <c s="1174" t="s">
        <v>485</v>
      </c>
      <c s="1174"/>
      <c s="1174"/>
      <c s="1174"/>
      <c s="1174"/>
      <c s="1174"/>
      <c s="975" t="s">
        <v>483</v>
      </c>
      <c s="975"/>
      <c s="975"/>
      <c s="975"/>
      <c s="975"/>
      <c s="975"/>
      <c s="1092" t="s">
        <v>488</v>
      </c>
      <c s="1092"/>
      <c s="1092"/>
      <c s="1092"/>
      <c s="1092"/>
      <c s="1092"/>
      <c s="1092"/>
      <c s="1092"/>
      <c s="1092"/>
      <c s="1174" t="s">
        <v>485</v>
      </c>
      <c s="1174"/>
      <c s="1174"/>
      <c s="1174"/>
      <c s="1174"/>
      <c s="1174"/>
      <c s="21"/>
      <c s="21"/>
      <c s="21"/>
      <c s="21"/>
      <c s="21"/>
      <c s="21"/>
      <c s="21"/>
      <c s="21"/>
      <c s="21"/>
      <c s="21"/>
      <c s="21"/>
      <c s="21"/>
      <c s="21"/>
      <c s="21"/>
      <c s="21"/>
      <c s="21"/>
      <c s="21"/>
      <c s="21"/>
      <c s="21"/>
      <c s="21"/>
      <c s="21"/>
      <c s="32">
        <v>147</v>
      </c>
      <c s="32">
        <f t="shared" si="81"/>
        <v>0</v>
      </c>
      <c s="32">
        <f t="shared" si="82"/>
        <v>0</v>
      </c>
      <c s="32">
        <f t="shared" si="83"/>
        <v>0</v>
      </c>
      <c s="32">
        <f t="shared" si="84"/>
        <v>0</v>
      </c>
      <c s="15">
        <f t="shared" si="76"/>
        <v>200</v>
      </c>
      <c s="15">
        <f t="shared" si="77"/>
        <v>0</v>
      </c>
      <c s="15">
        <f t="shared" si="78"/>
        <v>0</v>
      </c>
      <c s="15">
        <f t="shared" si="79"/>
        <v>0</v>
      </c>
    </row>
    <row r="164" spans="6:128" ht="23.25" customHeight="1">
      <c r="F164" s="15">
        <f t="shared" si="80"/>
        <v>0</v>
      </c>
      <c s="15">
        <f t="shared" si="85"/>
        <v>0</v>
      </c>
      <c s="15">
        <f t="shared" si="86"/>
        <v>0</v>
      </c>
      <c s="15">
        <f t="shared" si="87"/>
        <v>0</v>
      </c>
      <c r="O164" s="975"/>
      <c s="975"/>
      <c s="975"/>
      <c s="975"/>
      <c s="975"/>
      <c s="975"/>
      <c s="1092"/>
      <c s="1092"/>
      <c s="1092"/>
      <c s="1092"/>
      <c s="1092"/>
      <c s="1092"/>
      <c s="1092"/>
      <c s="1092"/>
      <c s="1092"/>
      <c s="1092" t="s">
        <v>529</v>
      </c>
      <c s="1092"/>
      <c s="1092"/>
      <c s="1092"/>
      <c s="1092"/>
      <c s="1092"/>
      <c s="975"/>
      <c s="975"/>
      <c s="975"/>
      <c s="975"/>
      <c s="975"/>
      <c s="975"/>
      <c s="1092"/>
      <c s="1092"/>
      <c s="1092"/>
      <c s="1092"/>
      <c s="1092"/>
      <c s="1092"/>
      <c s="1092"/>
      <c s="1092"/>
      <c s="1092"/>
      <c s="1092" t="str">
        <f>AD164</f>
        <v>(NERPAP) - 2015</v>
      </c>
      <c s="1092"/>
      <c s="1092"/>
      <c s="1092"/>
      <c s="1092"/>
      <c s="1092"/>
      <c s="975"/>
      <c s="975"/>
      <c s="975"/>
      <c s="975"/>
      <c s="975"/>
      <c s="975"/>
      <c s="882"/>
      <c s="882"/>
      <c s="882"/>
      <c s="882"/>
      <c s="882"/>
      <c s="882"/>
      <c s="882"/>
      <c s="882"/>
      <c s="882"/>
      <c s="1092" t="str">
        <f>AY164</f>
        <v>(NERPAP) - 2015</v>
      </c>
      <c s="1092"/>
      <c s="1092"/>
      <c s="1092"/>
      <c s="1092"/>
      <c s="1092"/>
      <c s="975"/>
      <c s="975"/>
      <c s="975"/>
      <c s="975"/>
      <c s="975"/>
      <c s="975"/>
      <c s="1092"/>
      <c s="1092"/>
      <c s="1092"/>
      <c s="1092"/>
      <c s="1092"/>
      <c s="1092"/>
      <c s="1092"/>
      <c s="1092"/>
      <c s="1092"/>
      <c s="1092" t="str">
        <f>BT164</f>
        <v>(NERPAP) - 2015</v>
      </c>
      <c s="1092"/>
      <c s="1092"/>
      <c s="1092"/>
      <c s="1092"/>
      <c s="1092"/>
      <c s="21"/>
      <c s="21"/>
      <c s="21"/>
      <c s="21"/>
      <c s="21"/>
      <c s="21"/>
      <c s="21"/>
      <c s="21"/>
      <c s="21"/>
      <c s="21"/>
      <c s="21"/>
      <c s="21"/>
      <c s="21"/>
      <c s="21"/>
      <c s="21"/>
      <c s="21"/>
      <c s="21"/>
      <c s="21"/>
      <c s="21"/>
      <c s="21"/>
      <c s="21"/>
      <c s="32">
        <v>148</v>
      </c>
      <c s="32">
        <f t="shared" si="81"/>
        <v>0</v>
      </c>
      <c s="32">
        <f t="shared" si="82"/>
        <v>0</v>
      </c>
      <c s="32">
        <f t="shared" si="83"/>
        <v>0</v>
      </c>
      <c s="32">
        <f t="shared" si="84"/>
        <v>0</v>
      </c>
      <c s="15">
        <f t="shared" si="76"/>
        <v>200</v>
      </c>
      <c s="15">
        <f t="shared" si="77"/>
        <v>0</v>
      </c>
      <c s="15">
        <f t="shared" si="78"/>
        <v>0</v>
      </c>
      <c s="15">
        <f t="shared" si="79"/>
        <v>0</v>
      </c>
    </row>
    <row r="165" spans="6:128" ht="23.25" customHeight="1">
      <c r="F165" s="15">
        <f t="shared" si="80"/>
        <v>0</v>
      </c>
      <c s="15">
        <f t="shared" si="85"/>
        <v>0</v>
      </c>
      <c s="15">
        <f t="shared" si="86"/>
        <v>0</v>
      </c>
      <c s="15">
        <f t="shared" si="87"/>
        <v>0</v>
      </c>
      <c r="O165" s="890" t="str">
        <f>O126</f>
        <v>रा.प्रा.वि. (कन्या)कोलिया दायाँ भाग (भाग संख्या-72)</v>
      </c>
      <c s="1169"/>
      <c s="1169"/>
      <c s="1169"/>
      <c s="1169"/>
      <c s="1169"/>
      <c s="1169"/>
      <c s="1169"/>
      <c s="1169"/>
      <c s="1169"/>
      <c s="1169"/>
      <c s="891"/>
      <c s="1170" t="s">
        <v>490</v>
      </c>
      <c s="1171"/>
      <c s="1171"/>
      <c s="1171"/>
      <c s="1169" t="str">
        <f>AE126</f>
        <v>डीडवाना  (107)</v>
      </c>
      <c s="1169"/>
      <c s="1169"/>
      <c s="1169"/>
      <c s="891"/>
      <c s="890" t="str">
        <f>O165</f>
        <v>रा.प्रा.वि. (कन्या)कोलिया दायाँ भाग (भाग संख्या-72)</v>
      </c>
      <c s="1169"/>
      <c s="1169"/>
      <c s="1169"/>
      <c s="1169"/>
      <c s="1169"/>
      <c s="1169"/>
      <c s="1169"/>
      <c s="1169"/>
      <c s="1169"/>
      <c s="1169"/>
      <c s="891"/>
      <c s="1170" t="s">
        <v>490</v>
      </c>
      <c s="1171"/>
      <c s="1171"/>
      <c s="1171"/>
      <c s="1169" t="str">
        <f>AE165</f>
        <v>डीडवाना  (107)</v>
      </c>
      <c s="1169"/>
      <c s="1169"/>
      <c s="1169"/>
      <c s="891"/>
      <c s="890" t="str">
        <f>AJ165</f>
        <v>रा.प्रा.वि. (कन्या)कोलिया दायाँ भाग (भाग संख्या-72)</v>
      </c>
      <c s="1169"/>
      <c s="1169"/>
      <c s="1169"/>
      <c s="1169"/>
      <c s="1169"/>
      <c s="1169"/>
      <c s="1169"/>
      <c s="1169"/>
      <c s="1169"/>
      <c s="1169"/>
      <c s="891"/>
      <c s="1170" t="s">
        <v>490</v>
      </c>
      <c s="1171"/>
      <c s="1171"/>
      <c s="1171"/>
      <c s="1169" t="str">
        <f>AZ165</f>
        <v>डीडवाना  (107)</v>
      </c>
      <c s="1169"/>
      <c s="1169"/>
      <c s="1169"/>
      <c s="891"/>
      <c s="890" t="str">
        <f>BE165</f>
        <v>रा.प्रा.वि. (कन्या)कोलिया दायाँ भाग (भाग संख्या-72)</v>
      </c>
      <c s="1169"/>
      <c s="1169"/>
      <c s="1169"/>
      <c s="1169"/>
      <c s="1169"/>
      <c s="1169"/>
      <c s="1169"/>
      <c s="1169"/>
      <c s="1169"/>
      <c s="1169"/>
      <c s="1169"/>
      <c s="1170" t="s">
        <v>490</v>
      </c>
      <c s="1171"/>
      <c s="1171"/>
      <c s="1171"/>
      <c s="1169" t="str">
        <f>BU165</f>
        <v>डीडवाना  (107)</v>
      </c>
      <c s="1169"/>
      <c s="1169"/>
      <c s="1169"/>
      <c s="891"/>
      <c s="21"/>
      <c s="21"/>
      <c s="21"/>
      <c s="21"/>
      <c s="21"/>
      <c s="21"/>
      <c s="21"/>
      <c s="21"/>
      <c s="21"/>
      <c s="21"/>
      <c s="21"/>
      <c s="21"/>
      <c s="21"/>
      <c s="21"/>
      <c s="21"/>
      <c s="21"/>
      <c s="21"/>
      <c s="21"/>
      <c s="21"/>
      <c s="21"/>
      <c s="21"/>
      <c s="32">
        <v>149</v>
      </c>
      <c s="32">
        <f t="shared" si="81"/>
        <v>0</v>
      </c>
      <c s="32">
        <f t="shared" si="82"/>
        <v>0</v>
      </c>
      <c s="32">
        <f t="shared" si="83"/>
        <v>0</v>
      </c>
      <c s="32">
        <f t="shared" si="84"/>
        <v>0</v>
      </c>
      <c s="15">
        <f t="shared" si="76"/>
        <v>200</v>
      </c>
      <c s="15">
        <f t="shared" si="77"/>
        <v>0</v>
      </c>
      <c s="15">
        <f t="shared" si="78"/>
        <v>0</v>
      </c>
      <c s="15">
        <f t="shared" si="79"/>
        <v>0</v>
      </c>
    </row>
    <row r="166" spans="6:128" ht="23.25" customHeight="1">
      <c r="F166" s="15">
        <f t="shared" si="80"/>
        <v>0</v>
      </c>
      <c s="15">
        <f t="shared" si="85"/>
        <v>0</v>
      </c>
      <c s="15">
        <f t="shared" si="86"/>
        <v>0</v>
      </c>
      <c s="15">
        <f t="shared" si="87"/>
        <v>0</v>
      </c>
      <c r="O166"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21"/>
      <c s="21"/>
      <c s="21"/>
      <c s="21"/>
      <c s="21"/>
      <c s="21"/>
      <c s="21"/>
      <c s="21"/>
      <c s="21"/>
      <c s="21"/>
      <c s="21"/>
      <c s="21"/>
      <c s="21"/>
      <c s="21"/>
      <c s="21"/>
      <c s="21"/>
      <c s="21"/>
      <c s="21"/>
      <c s="21"/>
      <c s="21"/>
      <c s="21"/>
      <c s="32">
        <v>150</v>
      </c>
      <c s="32">
        <f t="shared" si="81"/>
        <v>0</v>
      </c>
      <c s="32">
        <f t="shared" si="82"/>
        <v>0</v>
      </c>
      <c s="32">
        <f t="shared" si="83"/>
        <v>0</v>
      </c>
      <c s="32">
        <f t="shared" si="84"/>
        <v>0</v>
      </c>
      <c s="15">
        <f t="shared" si="76"/>
        <v>200</v>
      </c>
      <c s="15">
        <f t="shared" si="77"/>
        <v>0</v>
      </c>
      <c s="15">
        <f t="shared" si="78"/>
        <v>0</v>
      </c>
      <c s="15">
        <f t="shared" si="79"/>
        <v>0</v>
      </c>
    </row>
    <row r="167" spans="6:128" ht="23.25" customHeight="1">
      <c r="F167" s="15">
        <f t="shared" si="80"/>
        <v>0</v>
      </c>
      <c s="15">
        <f t="shared" si="85"/>
        <v>0</v>
      </c>
      <c s="15">
        <f t="shared" si="86"/>
        <v>0</v>
      </c>
      <c s="15">
        <f t="shared" si="87"/>
        <v>0</v>
      </c>
      <c r="O167" s="1164">
        <f>IFERROR(IF($A$5&gt;=A173,O128+1,0),0)</f>
        <v>0</v>
      </c>
      <c s="1164"/>
      <c s="1164"/>
      <c s="1164"/>
      <c s="1164"/>
      <c s="1164"/>
      <c s="1165" t="s">
        <v>497</v>
      </c>
      <c s="1166"/>
      <c s="1166"/>
      <c s="1166"/>
      <c s="1166"/>
      <c s="1166"/>
      <c s="1166"/>
      <c s="1166"/>
      <c s="1167"/>
      <c s="1168">
        <f>AD128</f>
        <v>45292</v>
      </c>
      <c s="1168"/>
      <c s="1168"/>
      <c s="1168">
        <f>AG128</f>
        <v>45382</v>
      </c>
      <c s="1168"/>
      <c s="1168"/>
      <c s="1164">
        <f>IFERROR(IF($B$5&gt;=$A173,1,0),0)</f>
        <v>0</v>
      </c>
      <c s="1164"/>
      <c s="1164"/>
      <c s="1164"/>
      <c s="1164"/>
      <c s="1164"/>
      <c s="1165" t="s">
        <v>497</v>
      </c>
      <c s="1166"/>
      <c s="1166"/>
      <c s="1166"/>
      <c s="1166"/>
      <c s="1166"/>
      <c s="1166"/>
      <c s="1166"/>
      <c s="1167"/>
      <c s="1168">
        <f>AD167</f>
        <v>45292</v>
      </c>
      <c s="1168"/>
      <c s="1168"/>
      <c s="1168">
        <f>AG167</f>
        <v>45382</v>
      </c>
      <c s="1168"/>
      <c s="1168"/>
      <c s="1164">
        <f>IFERROR(IF($C$5&gt;=$A173,1,0),0)</f>
        <v>0</v>
      </c>
      <c s="1164"/>
      <c s="1164"/>
      <c s="1164"/>
      <c s="1164"/>
      <c s="1164"/>
      <c s="1165" t="s">
        <v>497</v>
      </c>
      <c s="1166"/>
      <c s="1166"/>
      <c s="1166"/>
      <c s="1166"/>
      <c s="1166"/>
      <c s="1166"/>
      <c s="1166"/>
      <c s="1167"/>
      <c s="1168">
        <f>AY167</f>
        <v>45292</v>
      </c>
      <c s="1168"/>
      <c s="1168"/>
      <c s="1168">
        <f>BB167</f>
        <v>45382</v>
      </c>
      <c s="1168"/>
      <c s="1168"/>
      <c s="1164">
        <f>IFERROR(IF($D$5&gt;=$A173,1,0),0)</f>
        <v>0</v>
      </c>
      <c s="1164"/>
      <c s="1164"/>
      <c s="1164"/>
      <c s="1164"/>
      <c s="1164"/>
      <c s="1165" t="s">
        <v>497</v>
      </c>
      <c s="1166"/>
      <c s="1166"/>
      <c s="1166"/>
      <c s="1166"/>
      <c s="1166"/>
      <c s="1166"/>
      <c s="1166"/>
      <c s="1167"/>
      <c s="1168">
        <f>BT167</f>
        <v>45292</v>
      </c>
      <c s="1168"/>
      <c s="1168"/>
      <c s="1168">
        <f>BW167</f>
        <v>45382</v>
      </c>
      <c s="1168"/>
      <c s="1168"/>
      <c s="21"/>
      <c s="21"/>
      <c s="21"/>
      <c s="21"/>
      <c s="21"/>
      <c s="21"/>
      <c s="21"/>
      <c s="21"/>
      <c s="21"/>
      <c s="21"/>
      <c s="21"/>
      <c s="21"/>
      <c s="21"/>
      <c s="21"/>
      <c s="21"/>
      <c s="21"/>
      <c s="21"/>
      <c s="21"/>
      <c s="21"/>
      <c s="21"/>
      <c s="21"/>
      <c s="32">
        <v>151</v>
      </c>
      <c s="32">
        <f t="shared" si="81"/>
        <v>0</v>
      </c>
      <c s="32">
        <f t="shared" si="82"/>
        <v>0</v>
      </c>
      <c s="32">
        <f t="shared" si="83"/>
        <v>0</v>
      </c>
      <c s="32">
        <f t="shared" si="84"/>
        <v>0</v>
      </c>
      <c s="15">
        <f t="shared" si="76"/>
        <v>200</v>
      </c>
      <c s="15">
        <f t="shared" si="77"/>
        <v>0</v>
      </c>
      <c s="15">
        <f t="shared" si="78"/>
        <v>0</v>
      </c>
      <c s="15">
        <f t="shared" si="79"/>
        <v>0</v>
      </c>
    </row>
    <row r="168" spans="6:128" ht="15">
      <c r="F168" s="15">
        <f t="shared" si="80"/>
        <v>0</v>
      </c>
      <c s="15">
        <f t="shared" si="85"/>
        <v>0</v>
      </c>
      <c s="15">
        <f t="shared" si="86"/>
        <v>0</v>
      </c>
      <c s="15">
        <f t="shared" si="87"/>
        <v>0</v>
      </c>
      <c r="O168"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21"/>
      <c s="21"/>
      <c s="21"/>
      <c s="21"/>
      <c s="21"/>
      <c s="21"/>
      <c s="21"/>
      <c s="21"/>
      <c s="21"/>
      <c s="21"/>
      <c s="21"/>
      <c s="21"/>
      <c s="21"/>
      <c s="21"/>
      <c s="21"/>
      <c s="21"/>
      <c s="21"/>
      <c s="21"/>
      <c s="21"/>
      <c s="21"/>
      <c s="21"/>
      <c s="32">
        <v>152</v>
      </c>
      <c s="32">
        <f t="shared" si="81"/>
        <v>0</v>
      </c>
      <c s="32">
        <f t="shared" si="82"/>
        <v>0</v>
      </c>
      <c s="32">
        <f t="shared" si="83"/>
        <v>0</v>
      </c>
      <c s="32">
        <f t="shared" si="84"/>
        <v>0</v>
      </c>
      <c s="15">
        <f t="shared" si="76"/>
        <v>200</v>
      </c>
      <c s="15">
        <f t="shared" si="77"/>
        <v>0</v>
      </c>
      <c s="15">
        <f t="shared" si="78"/>
        <v>0</v>
      </c>
      <c s="15">
        <f t="shared" si="79"/>
        <v>0</v>
      </c>
    </row>
    <row r="169" spans="6:128" ht="31.5" customHeight="1">
      <c r="F169" s="15">
        <f t="shared" si="80"/>
        <v>0</v>
      </c>
      <c s="15">
        <f t="shared" si="85"/>
        <v>0</v>
      </c>
      <c s="15">
        <f t="shared" si="86"/>
        <v>0</v>
      </c>
      <c s="15">
        <f t="shared" si="87"/>
        <v>0</v>
      </c>
      <c r="O169" s="1127" t="s">
        <v>501</v>
      </c>
      <c s="1114" t="s">
        <v>502</v>
      </c>
      <c s="1115"/>
      <c s="1116"/>
      <c s="1093" t="s">
        <v>503</v>
      </c>
      <c s="854"/>
      <c s="1094"/>
      <c s="1093" t="s">
        <v>531</v>
      </c>
      <c s="854"/>
      <c s="854"/>
      <c s="854"/>
      <c s="1094"/>
      <c s="1114" t="s">
        <v>504</v>
      </c>
      <c s="1115"/>
      <c s="1116"/>
      <c s="1093" t="s">
        <v>505</v>
      </c>
      <c s="854"/>
      <c s="1094"/>
      <c s="1093" t="s">
        <v>506</v>
      </c>
      <c s="854"/>
      <c s="1094"/>
      <c s="1127" t="s">
        <v>501</v>
      </c>
      <c s="1093" t="s">
        <v>502</v>
      </c>
      <c s="854"/>
      <c s="1094"/>
      <c s="1093" t="s">
        <v>507</v>
      </c>
      <c s="854"/>
      <c s="1094"/>
      <c s="1093" t="s">
        <v>508</v>
      </c>
      <c s="854"/>
      <c s="854"/>
      <c s="854"/>
      <c s="854"/>
      <c s="1094"/>
      <c s="1093" t="s">
        <v>509</v>
      </c>
      <c s="1094"/>
      <c s="1093" t="s">
        <v>505</v>
      </c>
      <c s="854"/>
      <c s="1094"/>
      <c s="1093" t="s">
        <v>506</v>
      </c>
      <c s="854"/>
      <c s="1094"/>
      <c s="1127" t="s">
        <v>501</v>
      </c>
      <c s="1093" t="s">
        <v>502</v>
      </c>
      <c s="854"/>
      <c s="1094"/>
      <c s="1093" t="s">
        <v>510</v>
      </c>
      <c s="854"/>
      <c s="854"/>
      <c s="1094"/>
      <c s="1129" t="s">
        <v>511</v>
      </c>
      <c s="855"/>
      <c s="855"/>
      <c s="1130"/>
      <c s="1093" t="s">
        <v>509</v>
      </c>
      <c s="854"/>
      <c s="1094"/>
      <c s="1093" t="s">
        <v>505</v>
      </c>
      <c s="854"/>
      <c s="1094"/>
      <c s="1093" t="s">
        <v>506</v>
      </c>
      <c s="854"/>
      <c s="1094"/>
      <c s="1131" t="s">
        <v>501</v>
      </c>
      <c s="1121" t="s">
        <v>502</v>
      </c>
      <c s="1122"/>
      <c s="1123"/>
      <c s="1121" t="s">
        <v>512</v>
      </c>
      <c s="1122"/>
      <c s="1123"/>
      <c s="1129" t="s">
        <v>513</v>
      </c>
      <c s="855"/>
      <c s="855"/>
      <c s="855"/>
      <c s="855"/>
      <c s="855"/>
      <c s="855"/>
      <c s="855"/>
      <c s="855"/>
      <c s="855"/>
      <c s="855"/>
      <c s="1130"/>
      <c s="1093" t="s">
        <v>506</v>
      </c>
      <c s="1094"/>
      <c s="21"/>
      <c s="21"/>
      <c s="21"/>
      <c s="21"/>
      <c s="21"/>
      <c s="21"/>
      <c s="21"/>
      <c s="21"/>
      <c s="21"/>
      <c s="21"/>
      <c s="21"/>
      <c s="21"/>
      <c s="21"/>
      <c s="21"/>
      <c s="21"/>
      <c s="21"/>
      <c s="21"/>
      <c s="21"/>
      <c s="21"/>
      <c s="21"/>
      <c s="21"/>
      <c s="32">
        <v>153</v>
      </c>
      <c s="32">
        <f t="shared" si="81"/>
        <v>0</v>
      </c>
      <c s="32">
        <f t="shared" si="82"/>
        <v>0</v>
      </c>
      <c s="32">
        <f t="shared" si="83"/>
        <v>0</v>
      </c>
      <c s="32">
        <f t="shared" si="84"/>
        <v>0</v>
      </c>
      <c s="15">
        <f t="shared" si="76"/>
        <v>200</v>
      </c>
      <c s="15">
        <f t="shared" si="77"/>
        <v>0</v>
      </c>
      <c s="15">
        <f t="shared" si="78"/>
        <v>0</v>
      </c>
      <c s="15">
        <f t="shared" si="79"/>
        <v>0</v>
      </c>
    </row>
    <row r="170" spans="6:128" ht="31.5" customHeight="1">
      <c r="F170" s="15">
        <f t="shared" si="80"/>
        <v>0</v>
      </c>
      <c s="15">
        <f t="shared" si="85"/>
        <v>0</v>
      </c>
      <c s="15">
        <f t="shared" si="86"/>
        <v>0</v>
      </c>
      <c s="15">
        <f t="shared" si="87"/>
        <v>0</v>
      </c>
      <c r="O170" s="950"/>
      <c s="1117"/>
      <c s="819"/>
      <c s="856"/>
      <c s="1095"/>
      <c s="1097"/>
      <c s="1096"/>
      <c s="1095"/>
      <c s="1097"/>
      <c s="1097"/>
      <c s="1097"/>
      <c s="1096"/>
      <c s="1117"/>
      <c s="819"/>
      <c s="856"/>
      <c s="1095"/>
      <c s="1097"/>
      <c s="1096"/>
      <c s="1095"/>
      <c s="1097"/>
      <c s="1096"/>
      <c s="950"/>
      <c s="1095"/>
      <c s="1097"/>
      <c s="1096"/>
      <c s="1095"/>
      <c s="1097"/>
      <c s="1096"/>
      <c s="1127" t="s">
        <v>323</v>
      </c>
      <c s="1093" t="s">
        <v>338</v>
      </c>
      <c s="1094"/>
      <c s="1093" t="s">
        <v>514</v>
      </c>
      <c s="854"/>
      <c s="1094"/>
      <c s="1095"/>
      <c s="1096"/>
      <c s="1095"/>
      <c s="1097"/>
      <c s="1096"/>
      <c s="1095"/>
      <c s="1097"/>
      <c s="1096"/>
      <c s="950"/>
      <c s="1095"/>
      <c s="1097"/>
      <c s="1096"/>
      <c s="1095"/>
      <c s="1097"/>
      <c s="1097"/>
      <c s="1096"/>
      <c s="1093" t="s">
        <v>323</v>
      </c>
      <c s="1094"/>
      <c s="1093" t="s">
        <v>338</v>
      </c>
      <c s="1094"/>
      <c s="1095"/>
      <c s="1097"/>
      <c s="1096"/>
      <c s="1095"/>
      <c s="1097"/>
      <c s="1096"/>
      <c s="1095"/>
      <c s="1097"/>
      <c s="1096"/>
      <c s="1132"/>
      <c s="1124"/>
      <c s="1125"/>
      <c s="1126"/>
      <c s="1124"/>
      <c s="1125"/>
      <c s="1126"/>
      <c s="1108" t="s">
        <v>515</v>
      </c>
      <c s="1112"/>
      <c s="1112"/>
      <c s="1109"/>
      <c s="1108" t="s">
        <v>516</v>
      </c>
      <c s="1109"/>
      <c s="1093" t="s">
        <v>517</v>
      </c>
      <c s="854"/>
      <c s="1094"/>
      <c s="1093" t="s">
        <v>518</v>
      </c>
      <c s="854"/>
      <c s="1094"/>
      <c s="1095"/>
      <c s="1096"/>
      <c s="21"/>
      <c s="21"/>
      <c s="21"/>
      <c s="21"/>
      <c s="21"/>
      <c s="21"/>
      <c s="21"/>
      <c s="21"/>
      <c s="21"/>
      <c s="21"/>
      <c s="21"/>
      <c s="21"/>
      <c s="21"/>
      <c s="21"/>
      <c s="21"/>
      <c s="21"/>
      <c s="21"/>
      <c s="21"/>
      <c s="21"/>
      <c s="21"/>
      <c s="21"/>
      <c s="32">
        <v>154</v>
      </c>
      <c s="32">
        <f t="shared" si="81"/>
        <v>0</v>
      </c>
      <c s="32">
        <f t="shared" si="82"/>
        <v>0</v>
      </c>
      <c s="32">
        <f t="shared" si="83"/>
        <v>0</v>
      </c>
      <c s="32">
        <f t="shared" si="84"/>
        <v>0</v>
      </c>
      <c s="15">
        <f t="shared" si="76"/>
        <v>200</v>
      </c>
      <c s="15">
        <f t="shared" si="77"/>
        <v>0</v>
      </c>
      <c s="15">
        <f t="shared" si="78"/>
        <v>0</v>
      </c>
      <c s="15">
        <f t="shared" si="79"/>
        <v>0</v>
      </c>
    </row>
    <row r="171" spans="6:128" ht="31.5" customHeight="1">
      <c r="F171" s="15">
        <f t="shared" si="80"/>
        <v>0</v>
      </c>
      <c s="15">
        <f t="shared" si="85"/>
        <v>0</v>
      </c>
      <c s="15">
        <f t="shared" si="86"/>
        <v>0</v>
      </c>
      <c s="15">
        <f t="shared" si="87"/>
        <v>0</v>
      </c>
      <c r="O171" s="1128"/>
      <c s="1118"/>
      <c s="1119"/>
      <c s="1120"/>
      <c s="1098"/>
      <c s="857"/>
      <c s="1099"/>
      <c s="1098"/>
      <c s="857"/>
      <c s="857"/>
      <c s="857"/>
      <c s="1099"/>
      <c s="1118"/>
      <c s="1119"/>
      <c s="1120"/>
      <c s="1098"/>
      <c s="857"/>
      <c s="1099"/>
      <c s="1098"/>
      <c s="857"/>
      <c s="1099"/>
      <c s="1128"/>
      <c s="1098"/>
      <c s="857"/>
      <c s="1099"/>
      <c s="1098"/>
      <c s="857"/>
      <c s="1099"/>
      <c s="1128"/>
      <c s="1098"/>
      <c s="1099"/>
      <c s="1098"/>
      <c s="857"/>
      <c s="1099"/>
      <c s="1098"/>
      <c s="1099"/>
      <c s="1098"/>
      <c s="857"/>
      <c s="1099"/>
      <c s="1098"/>
      <c s="857"/>
      <c s="1099"/>
      <c s="1128"/>
      <c s="1098"/>
      <c s="857"/>
      <c s="1099"/>
      <c s="1098"/>
      <c s="857"/>
      <c s="857"/>
      <c s="1099"/>
      <c s="1098"/>
      <c s="1099"/>
      <c s="1098"/>
      <c s="1099"/>
      <c s="1098"/>
      <c s="857"/>
      <c s="1099"/>
      <c s="1098"/>
      <c s="857"/>
      <c s="1099"/>
      <c s="1098"/>
      <c s="857"/>
      <c s="1099"/>
      <c s="1132"/>
      <c s="1124"/>
      <c s="1125"/>
      <c s="1126"/>
      <c s="1124"/>
      <c s="1125"/>
      <c s="1126"/>
      <c s="1110"/>
      <c s="1113"/>
      <c s="1113"/>
      <c s="1111"/>
      <c s="1110"/>
      <c s="1111"/>
      <c s="1095"/>
      <c s="1097"/>
      <c s="1096"/>
      <c s="1095"/>
      <c s="1097"/>
      <c s="1096"/>
      <c s="1095"/>
      <c s="1096"/>
      <c s="21"/>
      <c s="21"/>
      <c s="21"/>
      <c s="21"/>
      <c s="21"/>
      <c s="21"/>
      <c s="21"/>
      <c s="21"/>
      <c s="21"/>
      <c s="21"/>
      <c s="21"/>
      <c s="21"/>
      <c s="21"/>
      <c s="21"/>
      <c s="21"/>
      <c s="21"/>
      <c s="21"/>
      <c s="21"/>
      <c s="21"/>
      <c s="21"/>
      <c s="21"/>
      <c s="32">
        <v>155</v>
      </c>
      <c s="32">
        <f t="shared" si="81"/>
        <v>0</v>
      </c>
      <c s="32">
        <f t="shared" si="82"/>
        <v>0</v>
      </c>
      <c s="32">
        <f t="shared" si="83"/>
        <v>0</v>
      </c>
      <c s="32">
        <f t="shared" si="84"/>
        <v>0</v>
      </c>
      <c s="15">
        <f t="shared" si="76"/>
        <v>200</v>
      </c>
      <c s="15">
        <f t="shared" si="77"/>
        <v>0</v>
      </c>
      <c s="15">
        <f t="shared" si="78"/>
        <v>0</v>
      </c>
      <c s="15">
        <f t="shared" si="79"/>
        <v>0</v>
      </c>
    </row>
    <row r="172" spans="6:128" ht="11.1" customHeight="1">
      <c r="F172" s="15">
        <f t="shared" si="80"/>
        <v>0</v>
      </c>
      <c s="15">
        <f t="shared" si="85"/>
        <v>0</v>
      </c>
      <c s="15">
        <f t="shared" si="86"/>
        <v>0</v>
      </c>
      <c s="15">
        <f t="shared" si="87"/>
        <v>0</v>
      </c>
      <c r="O172" s="19">
        <v>1</v>
      </c>
      <c s="1163">
        <v>2</v>
      </c>
      <c s="1163"/>
      <c s="1163"/>
      <c s="958">
        <v>3</v>
      </c>
      <c s="958"/>
      <c s="958"/>
      <c s="958">
        <v>4</v>
      </c>
      <c s="958"/>
      <c s="958"/>
      <c s="958"/>
      <c s="958"/>
      <c s="1163">
        <v>5</v>
      </c>
      <c s="1163"/>
      <c s="1163"/>
      <c s="958" t="s">
        <v>520</v>
      </c>
      <c s="958"/>
      <c s="958"/>
      <c s="958" t="s">
        <v>521</v>
      </c>
      <c s="958"/>
      <c s="958"/>
      <c s="29">
        <v>1</v>
      </c>
      <c s="958">
        <v>2</v>
      </c>
      <c s="958"/>
      <c s="958"/>
      <c s="958">
        <v>3</v>
      </c>
      <c s="958"/>
      <c s="958"/>
      <c s="29">
        <v>4</v>
      </c>
      <c s="958">
        <v>5</v>
      </c>
      <c s="958"/>
      <c s="958">
        <v>6</v>
      </c>
      <c s="958"/>
      <c s="958"/>
      <c s="958">
        <v>7</v>
      </c>
      <c s="958"/>
      <c s="958" t="s">
        <v>522</v>
      </c>
      <c s="958"/>
      <c s="958"/>
      <c s="958" t="s">
        <v>523</v>
      </c>
      <c s="958"/>
      <c s="958"/>
      <c s="19">
        <v>1</v>
      </c>
      <c s="958">
        <v>2</v>
      </c>
      <c s="958"/>
      <c s="958"/>
      <c s="958">
        <v>3</v>
      </c>
      <c s="958"/>
      <c s="958"/>
      <c s="958"/>
      <c s="958">
        <v>4</v>
      </c>
      <c s="958"/>
      <c s="958">
        <v>5</v>
      </c>
      <c s="958"/>
      <c s="958">
        <v>6</v>
      </c>
      <c s="958"/>
      <c s="958"/>
      <c s="958" t="s">
        <v>524</v>
      </c>
      <c s="958"/>
      <c s="958"/>
      <c s="958" t="s">
        <v>525</v>
      </c>
      <c s="958"/>
      <c s="958"/>
      <c s="19">
        <v>1</v>
      </c>
      <c s="958">
        <v>2</v>
      </c>
      <c s="958"/>
      <c s="958"/>
      <c s="958">
        <v>3</v>
      </c>
      <c s="958"/>
      <c s="958"/>
      <c s="958">
        <v>4</v>
      </c>
      <c s="958"/>
      <c s="958"/>
      <c s="958"/>
      <c s="958">
        <v>5</v>
      </c>
      <c s="958"/>
      <c s="958">
        <v>6</v>
      </c>
      <c s="958"/>
      <c s="958"/>
      <c s="958">
        <v>7</v>
      </c>
      <c s="958"/>
      <c s="958"/>
      <c s="958">
        <v>8</v>
      </c>
      <c s="958"/>
      <c s="21"/>
      <c s="21"/>
      <c s="21"/>
      <c s="21"/>
      <c s="21"/>
      <c s="21"/>
      <c s="21"/>
      <c s="21"/>
      <c s="21"/>
      <c s="21"/>
      <c s="21"/>
      <c s="21"/>
      <c s="21"/>
      <c s="21"/>
      <c s="21"/>
      <c s="21"/>
      <c s="21"/>
      <c s="21"/>
      <c s="21"/>
      <c s="21"/>
      <c s="21"/>
      <c s="32">
        <v>156</v>
      </c>
      <c s="32">
        <f t="shared" si="81"/>
        <v>0</v>
      </c>
      <c s="32">
        <f t="shared" si="82"/>
        <v>0</v>
      </c>
      <c s="32">
        <f t="shared" si="83"/>
        <v>0</v>
      </c>
      <c s="32">
        <f t="shared" si="84"/>
        <v>0</v>
      </c>
      <c s="15">
        <f t="shared" si="76"/>
        <v>200</v>
      </c>
      <c s="15">
        <f t="shared" si="77"/>
        <v>0</v>
      </c>
      <c s="15">
        <f t="shared" si="78"/>
        <v>0</v>
      </c>
      <c s="15">
        <f t="shared" si="79"/>
        <v>0</v>
      </c>
    </row>
    <row r="173" spans="1:128" ht="24" customHeight="1">
      <c r="A173" s="15">
        <f>A134+20</f>
        <v>81</v>
      </c>
      <c s="15">
        <f>IFERROR(IF($A$5&gt;=A173,SMALL('R-6'!$F$8:$F$920,$A$6+A173),0),0)</f>
        <v>0</v>
      </c>
      <c s="15">
        <f>IFERROR(IF(B$5&gt;=$A173,SMALL('R-7'!$G$9:$G$1008,B$6+$A173),0),0)</f>
        <v>0</v>
      </c>
      <c s="15">
        <f>IFERROR(IF(C$5&gt;=$A173,SMALL('R-8'!$F$13:$F$1012,C$6+$A173),0),0)</f>
        <v>0</v>
      </c>
      <c s="15">
        <f>IFERROR(IF(D$5&gt;=$A173,SMALL('R-8क'!$F$10:$F$1009,D$6+$A173),0),0)</f>
        <v>0</v>
      </c>
      <c s="15">
        <f t="shared" si="80"/>
        <v>0</v>
      </c>
      <c s="15">
        <f t="shared" si="85"/>
        <v>0</v>
      </c>
      <c s="15">
        <f t="shared" si="86"/>
        <v>0</v>
      </c>
      <c s="15">
        <f t="shared" si="87"/>
        <v>0</v>
      </c>
      <c r="O173" s="20">
        <f>IFERROR(IF(B173&gt;=1,A173,0),0)</f>
        <v>0</v>
      </c>
      <c s="1149">
        <f>IFERROR(IF($O173&gt;=1,VLOOKUP($B173,'R-6'!$G$8:$AL$920,2,0),0),0)</f>
        <v>0</v>
      </c>
      <c s="1150"/>
      <c s="1151"/>
      <c s="1090" t="str">
        <f>IFERROR(IF($O173&gt;=1,VLOOKUP($B173,'R-6'!$G$8:$AL$920,4,0),""),"")</f>
        <v/>
      </c>
      <c s="1091"/>
      <c s="1104"/>
      <c s="1090" t="str">
        <f>IFERROR(IF($O173&gt;=1,VLOOKUP($B173,'R-6'!$G$8:$AL$920,6,0),""),"")</f>
        <v/>
      </c>
      <c s="1152"/>
      <c s="1152"/>
      <c s="1153" t="str">
        <f>IFERROR(IF($O173&gt;=1,VLOOKUP($B173,'R-6'!$G$8:$AL$920,8,0),""),"")</f>
        <v/>
      </c>
      <c s="1154"/>
      <c s="1155" t="str">
        <f>IFERROR(IF($O173&gt;=1,VLOOKUP($B173,'R-6'!$G$8:$AL$920,28,0),""),"")</f>
        <v/>
      </c>
      <c s="1156"/>
      <c s="1157"/>
      <c s="1158"/>
      <c s="1153"/>
      <c s="1159"/>
      <c s="1158"/>
      <c s="1153"/>
      <c s="1159"/>
      <c s="20">
        <f>IFERROR(IF(C173&gt;=1,A173,0),0)</f>
        <v>0</v>
      </c>
      <c s="1160">
        <f>IFERROR(IF($AJ173&gt;=1,VLOOKUP($C173,'R-7'!$H$9:$AD$1008,2,0),0),0)</f>
        <v>0</v>
      </c>
      <c s="1161"/>
      <c s="1162"/>
      <c s="1160">
        <f>IFERROR(IF($AJ173&gt;=1,VLOOKUP($C173,'R-7'!$H$9:$AD$1008,2,0),0),0)</f>
        <v>0</v>
      </c>
      <c s="1161"/>
      <c s="1162"/>
      <c s="20" t="str">
        <f>IFERROR(IF($AJ173&gt;=1,VLOOKUP($C173,'R-7'!$H$9:$AD$1008,6,0),""),"")</f>
        <v/>
      </c>
      <c s="1158" t="str">
        <f>IFERROR(IF($AJ173&gt;=1,VLOOKUP($C173,'R-7'!$H$9:$AD$1008,7,0),""),"")</f>
        <v/>
      </c>
      <c s="1159"/>
      <c s="1090" t="str">
        <f>IFERROR(IF($AJ173&gt;=1,VLOOKUP($C173,'R-7'!$H$9:$AD$1008,9,0),""),"")</f>
        <v/>
      </c>
      <c s="1091"/>
      <c s="1104"/>
      <c s="1103" t="str">
        <f>IFERROR(IF($AJ173&gt;=1,VLOOKUP($C173,'R-7'!$H$9:$AD$1008,14,0),""),"")</f>
        <v/>
      </c>
      <c s="1103"/>
      <c s="1103"/>
      <c s="1103"/>
      <c s="1103"/>
      <c s="1103"/>
      <c s="1103"/>
      <c s="1103"/>
      <c s="20">
        <f>IFERROR(IF(D173&gt;=1,A173,0),0)</f>
        <v>0</v>
      </c>
      <c s="1105">
        <f>IFERROR(IF($BE173&gt;=1,VLOOKUP($D173,'R-8'!$G$13:$AG$1012,2,0),0),0)</f>
        <v>0</v>
      </c>
      <c s="1105"/>
      <c s="1105"/>
      <c s="1090" t="str">
        <f>IFERROR(IF($BE173&gt;=1,VLOOKUP($D173,'R-8'!$G$13:$AG$1012,3,0),""),"")</f>
        <v/>
      </c>
      <c s="1091"/>
      <c s="1091"/>
      <c s="1104"/>
      <c s="1103" t="str">
        <f>IFERROR(IF($BE173&gt;=1,VLOOKUP($D173,'R-8'!$G$13:$AG$1012,5,0),""),"")</f>
        <v/>
      </c>
      <c s="1103"/>
      <c s="1103" t="str">
        <f>IFERROR(IF($BE173&gt;=1,VLOOKUP($D173,'R-8'!$G$13:$AG$1012,6,0),""),"")</f>
        <v/>
      </c>
      <c s="1103"/>
      <c s="1090" t="str">
        <f>IFERROR(IF($BE173&gt;=1,VLOOKUP($D173,'R-8'!$G$13:$AG$1012,2,0),""),"")</f>
        <v/>
      </c>
      <c s="1091"/>
      <c s="1104"/>
      <c s="1103"/>
      <c s="1103"/>
      <c s="1103"/>
      <c s="1103"/>
      <c s="1103"/>
      <c s="1103"/>
      <c s="20">
        <f>IFERROR(IF(E173&gt;=1,A173,0),0)</f>
        <v>0</v>
      </c>
      <c s="1105">
        <f>IFERROR(IF($BZ173&gt;=1,VLOOKUP($E173,'R-8क'!$G$10:$AA$1009,2,0),0),0)</f>
        <v>0</v>
      </c>
      <c s="1105"/>
      <c s="1105"/>
      <c s="1090" t="str">
        <f>IFERROR(IF($BZ173&gt;=1,VLOOKUP($E173,'R-8क'!$G$10:$AA$1009,3,0),""),"")</f>
        <v/>
      </c>
      <c s="1091"/>
      <c s="1104"/>
      <c s="1090" t="str">
        <f>IFERROR(IF($BZ173&gt;=1,VLOOKUP($E173,'R-8क'!$G$10:$AA$1009,4,0),""),"")</f>
        <v/>
      </c>
      <c s="1091"/>
      <c s="1091"/>
      <c s="1104"/>
      <c s="26" t="str">
        <f>IFERROR(IF($BZ173&gt;=1,VLOOKUP($E173,'R-8क'!$G$10:$AA$1009,6,0),""),"")</f>
        <v/>
      </c>
      <c s="27" t="str">
        <f>IFERROR(IF($BZ173&gt;=1,VLOOKUP($E173,'R-8क'!$G$10:$AA$1009,7,0),""),"")</f>
        <v/>
      </c>
      <c s="720" t="str">
        <f>IFERROR(IF($BZ173&gt;=1,VLOOKUP($E173,'R-8क'!$G$10:$AA$1009,8,0),""),"")</f>
        <v/>
      </c>
      <c s="721"/>
      <c s="1106"/>
      <c s="1107" t="str">
        <f>IFERROR(IF($BZ173&gt;=1,VLOOKUP($E173,'R-8क'!$G$10:$AA$1009,16,0),""),"")</f>
        <v/>
      </c>
      <c s="1107"/>
      <c s="1107"/>
      <c s="1092"/>
      <c s="1092"/>
      <c s="21"/>
      <c s="21"/>
      <c s="21"/>
      <c s="21"/>
      <c s="21"/>
      <c s="21"/>
      <c s="21"/>
      <c s="21"/>
      <c s="21"/>
      <c s="21"/>
      <c s="21"/>
      <c s="21"/>
      <c s="21"/>
      <c s="21"/>
      <c s="21"/>
      <c s="21"/>
      <c s="21"/>
      <c s="21"/>
      <c s="21"/>
      <c s="21"/>
      <c s="21"/>
      <c s="32">
        <v>157</v>
      </c>
      <c s="32">
        <f t="shared" si="81"/>
        <v>0</v>
      </c>
      <c s="32">
        <f t="shared" si="82"/>
        <v>0</v>
      </c>
      <c s="32">
        <f t="shared" si="83"/>
        <v>0</v>
      </c>
      <c s="32">
        <f t="shared" si="84"/>
        <v>0</v>
      </c>
      <c s="15">
        <f t="shared" si="76"/>
        <v>200</v>
      </c>
      <c s="15">
        <f t="shared" si="77"/>
        <v>0</v>
      </c>
      <c s="15">
        <f t="shared" si="78"/>
        <v>0</v>
      </c>
      <c s="15">
        <f t="shared" si="79"/>
        <v>0</v>
      </c>
    </row>
    <row r="174" spans="1:128" ht="24" customHeight="1">
      <c r="A174" s="15">
        <f t="shared" si="88" ref="A174:A192">A135+20</f>
        <v>82</v>
      </c>
      <c s="15">
        <f>IFERROR(IF($A$5&gt;=A174,SMALL('R-6'!$F$8:$F$920,$A$6+A174),0),0)</f>
        <v>0</v>
      </c>
      <c s="15">
        <f>IFERROR(IF(B$5&gt;=$A174,SMALL('R-7'!$G$9:$G$1008,B$6+$A174),0),0)</f>
        <v>0</v>
      </c>
      <c s="15">
        <f>IFERROR(IF(C$5&gt;=$A174,SMALL('R-8'!$F$13:$F$1012,C$6+$A174),0),0)</f>
        <v>0</v>
      </c>
      <c s="15">
        <f>IFERROR(IF(D$5&gt;=$A174,SMALL('R-8क'!$F$10:$F$1009,D$6+$A174),0),0)</f>
        <v>0</v>
      </c>
      <c s="15">
        <f t="shared" si="80"/>
        <v>0</v>
      </c>
      <c s="15">
        <f t="shared" si="85"/>
        <v>0</v>
      </c>
      <c s="15">
        <f t="shared" si="86"/>
        <v>0</v>
      </c>
      <c s="15">
        <f t="shared" si="87"/>
        <v>0</v>
      </c>
      <c r="O174" s="20">
        <f t="shared" si="89" ref="O174:O192">IFERROR(IF(B174&gt;=1,A174,0),0)</f>
        <v>0</v>
      </c>
      <c s="1149">
        <f>IFERROR(IF($O174&gt;=1,VLOOKUP($B174,'R-6'!$G$8:$AL$920,2,0),0),0)</f>
        <v>0</v>
      </c>
      <c s="1150"/>
      <c s="1151"/>
      <c s="1090" t="str">
        <f>IFERROR(IF($O174&gt;=1,VLOOKUP($B174,'R-6'!$G$8:$AL$920,4,0),""),"")</f>
        <v/>
      </c>
      <c s="1091"/>
      <c s="1104"/>
      <c s="1090" t="str">
        <f>IFERROR(IF($O174&gt;=1,VLOOKUP($B174,'R-6'!$G$8:$AL$920,6,0),""),"")</f>
        <v/>
      </c>
      <c s="1152"/>
      <c s="1152"/>
      <c s="1153" t="str">
        <f>IFERROR(IF($O174&gt;=1,VLOOKUP($B174,'R-6'!$G$8:$AL$920,8,0),""),"")</f>
        <v/>
      </c>
      <c s="1154"/>
      <c s="1155" t="str">
        <f>IFERROR(IF($O174&gt;=1,VLOOKUP($B174,'R-6'!$G$8:$AL$920,28,0),""),"")</f>
        <v/>
      </c>
      <c s="1156"/>
      <c s="1157"/>
      <c s="1158"/>
      <c s="1153"/>
      <c s="1159"/>
      <c s="1158"/>
      <c s="1153"/>
      <c s="1159"/>
      <c s="20">
        <f t="shared" si="90" ref="AJ174:AJ192">IFERROR(IF(C174&gt;=1,A174,0),0)</f>
        <v>0</v>
      </c>
      <c s="1160">
        <f>IFERROR(IF($AJ174&gt;=1,VLOOKUP($C174,'R-7'!$H$9:$AD$1008,2,0),0),0)</f>
        <v>0</v>
      </c>
      <c s="1161"/>
      <c s="1162"/>
      <c s="1160">
        <f>IFERROR(IF($AJ174&gt;=1,VLOOKUP($C174,'R-7'!$H$9:$AD$1008,2,0),0),0)</f>
        <v>0</v>
      </c>
      <c s="1161"/>
      <c s="1162"/>
      <c s="20" t="str">
        <f>IFERROR(IF($AJ174&gt;=1,VLOOKUP($C174,'R-7'!$H$9:$AD$1008,6,0),""),"")</f>
        <v/>
      </c>
      <c s="1158" t="str">
        <f>IFERROR(IF($AJ174&gt;=1,VLOOKUP($C174,'R-7'!$H$9:$AD$1008,7,0),""),"")</f>
        <v/>
      </c>
      <c s="1159"/>
      <c s="1090" t="str">
        <f>IFERROR(IF($AJ174&gt;=1,VLOOKUP($C174,'R-7'!$H$9:$AD$1008,9,0),""),"")</f>
        <v/>
      </c>
      <c s="1091"/>
      <c s="1104"/>
      <c s="1103" t="str">
        <f>IFERROR(IF($AJ174&gt;=1,VLOOKUP($C174,'R-7'!$H$9:$AD$1008,14,0),""),"")</f>
        <v/>
      </c>
      <c s="1103"/>
      <c s="1103"/>
      <c s="1103"/>
      <c s="1103"/>
      <c s="1103"/>
      <c s="1103"/>
      <c s="1103"/>
      <c s="20">
        <f t="shared" si="91" ref="BE174:BE192">IFERROR(IF(D174&gt;=1,A174,0),0)</f>
        <v>0</v>
      </c>
      <c s="1105">
        <f>IFERROR(IF($BE174&gt;=1,VLOOKUP($D174,'R-8'!$G$13:$AG$1012,2,0),0),0)</f>
        <v>0</v>
      </c>
      <c s="1105"/>
      <c s="1105"/>
      <c s="1090" t="str">
        <f>IFERROR(IF($BE174&gt;=1,VLOOKUP($D174,'R-8'!$G$13:$AG$1012,3,0),""),"")</f>
        <v/>
      </c>
      <c s="1091"/>
      <c s="1091"/>
      <c s="1104"/>
      <c s="1103" t="str">
        <f>IFERROR(IF($BE174&gt;=1,VLOOKUP($D174,'R-8'!$G$13:$AG$1012,5,0),""),"")</f>
        <v/>
      </c>
      <c s="1103"/>
      <c s="1103" t="str">
        <f>IFERROR(IF($BE174&gt;=1,VLOOKUP($D174,'R-8'!$G$13:$AG$1012,6,0),""),"")</f>
        <v/>
      </c>
      <c s="1103"/>
      <c s="1090" t="str">
        <f>IFERROR(IF($BE174&gt;=1,VLOOKUP($D174,'R-8'!$G$13:$AG$1012,2,0),""),"")</f>
        <v/>
      </c>
      <c s="1091"/>
      <c s="1104"/>
      <c s="1103"/>
      <c s="1103"/>
      <c s="1103"/>
      <c s="1103"/>
      <c s="1103"/>
      <c s="1103"/>
      <c s="20">
        <f t="shared" si="92" ref="BZ174:BZ192">IFERROR(IF(E174&gt;=1,A174,0),0)</f>
        <v>0</v>
      </c>
      <c s="1105">
        <f>IFERROR(IF($BZ174&gt;=1,VLOOKUP($E174,'R-8क'!$G$10:$AA$1009,2,0),0),0)</f>
        <v>0</v>
      </c>
      <c s="1105"/>
      <c s="1105"/>
      <c s="1090" t="str">
        <f>IFERROR(IF($BZ174&gt;=1,VLOOKUP($E174,'R-8क'!$G$10:$AA$1009,3,0),""),"")</f>
        <v/>
      </c>
      <c s="1091"/>
      <c s="1104"/>
      <c s="1090" t="str">
        <f>IFERROR(IF($BZ174&gt;=1,VLOOKUP($E174,'R-8क'!$G$10:$AA$1009,4,0),""),"")</f>
        <v/>
      </c>
      <c s="1091"/>
      <c s="1091"/>
      <c s="1104"/>
      <c s="26" t="str">
        <f>IFERROR(IF($BZ174&gt;=1,VLOOKUP($E174,'R-8क'!$G$10:$AA$1009,6,0),""),"")</f>
        <v/>
      </c>
      <c s="27" t="str">
        <f>IFERROR(IF($BZ174&gt;=1,VLOOKUP($E174,'R-8क'!$G$10:$AA$1009,7,0),""),"")</f>
        <v/>
      </c>
      <c s="720" t="str">
        <f>IFERROR(IF($BZ174&gt;=1,VLOOKUP($E174,'R-8क'!$G$10:$AA$1009,8,0),""),"")</f>
        <v/>
      </c>
      <c s="721"/>
      <c s="1106"/>
      <c s="1107" t="str">
        <f>IFERROR(IF($BZ174&gt;=1,VLOOKUP($E174,'R-8क'!$G$10:$AA$1009,16,0),""),"")</f>
        <v/>
      </c>
      <c s="1107"/>
      <c s="1107"/>
      <c s="1092"/>
      <c s="1092"/>
      <c s="21"/>
      <c s="21"/>
      <c s="21"/>
      <c s="21"/>
      <c s="21"/>
      <c s="21"/>
      <c s="21"/>
      <c s="21"/>
      <c s="21"/>
      <c s="21"/>
      <c s="21"/>
      <c s="21"/>
      <c s="21"/>
      <c s="21"/>
      <c s="21"/>
      <c s="21"/>
      <c s="21"/>
      <c s="21"/>
      <c s="21"/>
      <c s="21"/>
      <c s="21"/>
      <c s="32">
        <v>158</v>
      </c>
      <c s="32">
        <f t="shared" si="81"/>
        <v>0</v>
      </c>
      <c s="32">
        <f t="shared" si="82"/>
        <v>0</v>
      </c>
      <c s="32">
        <f t="shared" si="83"/>
        <v>0</v>
      </c>
      <c s="32">
        <f t="shared" si="84"/>
        <v>0</v>
      </c>
      <c s="15">
        <f t="shared" si="76"/>
        <v>200</v>
      </c>
      <c s="15">
        <f t="shared" si="77"/>
        <v>0</v>
      </c>
      <c s="15">
        <f t="shared" si="78"/>
        <v>0</v>
      </c>
      <c s="15">
        <f t="shared" si="79"/>
        <v>0</v>
      </c>
    </row>
    <row r="175" spans="1:128" ht="24" customHeight="1">
      <c r="A175" s="15">
        <f t="shared" si="88"/>
        <v>83</v>
      </c>
      <c s="15">
        <f>IFERROR(IF($A$5&gt;=A175,SMALL('R-6'!$F$8:$F$920,$A$6+A175),0),0)</f>
        <v>0</v>
      </c>
      <c s="15">
        <f>IFERROR(IF(B$5&gt;=$A175,SMALL('R-7'!$G$9:$G$1008,B$6+$A175),0),0)</f>
        <v>0</v>
      </c>
      <c s="15">
        <f>IFERROR(IF(C$5&gt;=$A175,SMALL('R-8'!$F$13:$F$1012,C$6+$A175),0),0)</f>
        <v>0</v>
      </c>
      <c s="15">
        <f>IFERROR(IF(D$5&gt;=$A175,SMALL('R-8क'!$F$10:$F$1009,D$6+$A175),0),0)</f>
        <v>0</v>
      </c>
      <c s="15">
        <f t="shared" si="80"/>
        <v>0</v>
      </c>
      <c s="15">
        <f t="shared" si="85"/>
        <v>0</v>
      </c>
      <c s="15">
        <f t="shared" si="86"/>
        <v>0</v>
      </c>
      <c s="15">
        <f t="shared" si="87"/>
        <v>0</v>
      </c>
      <c r="O175" s="20">
        <f t="shared" si="89"/>
        <v>0</v>
      </c>
      <c s="1149">
        <f>IFERROR(IF($O175&gt;=1,VLOOKUP($B175,'R-6'!$G$8:$AL$920,2,0),0),0)</f>
        <v>0</v>
      </c>
      <c s="1150"/>
      <c s="1151"/>
      <c s="1090" t="str">
        <f>IFERROR(IF($O175&gt;=1,VLOOKUP($B175,'R-6'!$G$8:$AL$920,4,0),""),"")</f>
        <v/>
      </c>
      <c s="1091"/>
      <c s="1104"/>
      <c s="1090" t="str">
        <f>IFERROR(IF($O175&gt;=1,VLOOKUP($B175,'R-6'!$G$8:$AL$920,6,0),""),"")</f>
        <v/>
      </c>
      <c s="1152"/>
      <c s="1152"/>
      <c s="1153" t="str">
        <f>IFERROR(IF($O175&gt;=1,VLOOKUP($B175,'R-6'!$G$8:$AL$920,8,0),""),"")</f>
        <v/>
      </c>
      <c s="1154"/>
      <c s="1155" t="str">
        <f>IFERROR(IF($O175&gt;=1,VLOOKUP($B175,'R-6'!$G$8:$AL$920,28,0),""),"")</f>
        <v/>
      </c>
      <c s="1156"/>
      <c s="1157"/>
      <c s="1158"/>
      <c s="1153"/>
      <c s="1159"/>
      <c s="1158"/>
      <c s="1153"/>
      <c s="1159"/>
      <c s="20">
        <f t="shared" si="90"/>
        <v>0</v>
      </c>
      <c s="1160">
        <f>IFERROR(IF($AJ175&gt;=1,VLOOKUP($C175,'R-7'!$H$9:$AD$1008,2,0),0),0)</f>
        <v>0</v>
      </c>
      <c s="1161"/>
      <c s="1162"/>
      <c s="1160">
        <f>IFERROR(IF($AJ175&gt;=1,VLOOKUP($C175,'R-7'!$H$9:$AD$1008,2,0),0),0)</f>
        <v>0</v>
      </c>
      <c s="1161"/>
      <c s="1162"/>
      <c s="20" t="str">
        <f>IFERROR(IF($AJ175&gt;=1,VLOOKUP($C175,'R-7'!$H$9:$AD$1008,6,0),""),"")</f>
        <v/>
      </c>
      <c s="1158" t="str">
        <f>IFERROR(IF($AJ175&gt;=1,VLOOKUP($C175,'R-7'!$H$9:$AD$1008,7,0),""),"")</f>
        <v/>
      </c>
      <c s="1159"/>
      <c s="1090" t="str">
        <f>IFERROR(IF($AJ175&gt;=1,VLOOKUP($C175,'R-7'!$H$9:$AD$1008,9,0),""),"")</f>
        <v/>
      </c>
      <c s="1091"/>
      <c s="1104"/>
      <c s="1103" t="str">
        <f>IFERROR(IF($AJ175&gt;=1,VLOOKUP($C175,'R-7'!$H$9:$AD$1008,14,0),""),"")</f>
        <v/>
      </c>
      <c s="1103"/>
      <c s="1103"/>
      <c s="1103"/>
      <c s="1103"/>
      <c s="1103"/>
      <c s="1103"/>
      <c s="1103"/>
      <c s="20">
        <f t="shared" si="91"/>
        <v>0</v>
      </c>
      <c s="1105">
        <f>IFERROR(IF($BE175&gt;=1,VLOOKUP($D175,'R-8'!$G$13:$AG$1012,2,0),0),0)</f>
        <v>0</v>
      </c>
      <c s="1105"/>
      <c s="1105"/>
      <c s="1090" t="str">
        <f>IFERROR(IF($BE175&gt;=1,VLOOKUP($D175,'R-8'!$G$13:$AG$1012,3,0),""),"")</f>
        <v/>
      </c>
      <c s="1091"/>
      <c s="1091"/>
      <c s="1104"/>
      <c s="1103" t="str">
        <f>IFERROR(IF($BE175&gt;=1,VLOOKUP($D175,'R-8'!$G$13:$AG$1012,5,0),""),"")</f>
        <v/>
      </c>
      <c s="1103"/>
      <c s="1103" t="str">
        <f>IFERROR(IF($BE175&gt;=1,VLOOKUP($D175,'R-8'!$G$13:$AG$1012,6,0),""),"")</f>
        <v/>
      </c>
      <c s="1103"/>
      <c s="1090" t="str">
        <f>IFERROR(IF($BE175&gt;=1,VLOOKUP($D175,'R-8'!$G$13:$AG$1012,2,0),""),"")</f>
        <v/>
      </c>
      <c s="1091"/>
      <c s="1104"/>
      <c s="1103"/>
      <c s="1103"/>
      <c s="1103"/>
      <c s="1103"/>
      <c s="1103"/>
      <c s="1103"/>
      <c s="20">
        <f t="shared" si="92"/>
        <v>0</v>
      </c>
      <c s="1105">
        <f>IFERROR(IF($BZ175&gt;=1,VLOOKUP($E175,'R-8क'!$G$10:$AA$1009,2,0),0),0)</f>
        <v>0</v>
      </c>
      <c s="1105"/>
      <c s="1105"/>
      <c s="1090" t="str">
        <f>IFERROR(IF($BZ175&gt;=1,VLOOKUP($E175,'R-8क'!$G$10:$AA$1009,3,0),""),"")</f>
        <v/>
      </c>
      <c s="1091"/>
      <c s="1104"/>
      <c s="1090" t="str">
        <f>IFERROR(IF($BZ175&gt;=1,VLOOKUP($E175,'R-8क'!$G$10:$AA$1009,4,0),""),"")</f>
        <v/>
      </c>
      <c s="1091"/>
      <c s="1091"/>
      <c s="1104"/>
      <c s="26" t="str">
        <f>IFERROR(IF($BZ175&gt;=1,VLOOKUP($E175,'R-8क'!$G$10:$AA$1009,6,0),""),"")</f>
        <v/>
      </c>
      <c s="27" t="str">
        <f>IFERROR(IF($BZ175&gt;=1,VLOOKUP($E175,'R-8क'!$G$10:$AA$1009,7,0),""),"")</f>
        <v/>
      </c>
      <c s="720" t="str">
        <f>IFERROR(IF($BZ175&gt;=1,VLOOKUP($E175,'R-8क'!$G$10:$AA$1009,8,0),""),"")</f>
        <v/>
      </c>
      <c s="721"/>
      <c s="1106"/>
      <c s="1107" t="str">
        <f>IFERROR(IF($BZ175&gt;=1,VLOOKUP($E175,'R-8क'!$G$10:$AA$1009,16,0),""),"")</f>
        <v/>
      </c>
      <c s="1107"/>
      <c s="1107"/>
      <c s="1092"/>
      <c s="1092"/>
      <c s="21"/>
      <c s="21"/>
      <c s="21"/>
      <c s="21"/>
      <c s="21"/>
      <c s="21"/>
      <c s="21"/>
      <c s="21"/>
      <c s="21"/>
      <c s="21"/>
      <c s="21"/>
      <c s="21"/>
      <c s="21"/>
      <c s="21"/>
      <c s="21"/>
      <c s="21"/>
      <c s="21"/>
      <c s="21"/>
      <c s="21"/>
      <c s="21"/>
      <c s="21"/>
      <c s="32">
        <v>159</v>
      </c>
      <c s="32">
        <f t="shared" si="81"/>
        <v>0</v>
      </c>
      <c s="32">
        <f t="shared" si="82"/>
        <v>0</v>
      </c>
      <c s="32">
        <f t="shared" si="83"/>
        <v>0</v>
      </c>
      <c s="32">
        <f t="shared" si="84"/>
        <v>0</v>
      </c>
      <c s="15">
        <f t="shared" si="76"/>
        <v>200</v>
      </c>
      <c s="15">
        <f t="shared" si="77"/>
        <v>0</v>
      </c>
      <c s="15">
        <f t="shared" si="78"/>
        <v>0</v>
      </c>
      <c s="15">
        <f t="shared" si="79"/>
        <v>0</v>
      </c>
    </row>
    <row r="176" spans="1:128" ht="24" customHeight="1">
      <c r="A176" s="15">
        <f t="shared" si="88"/>
        <v>84</v>
      </c>
      <c s="15">
        <f>IFERROR(IF($A$5&gt;=A176,SMALL('R-6'!$F$8:$F$920,$A$6+A176),0),0)</f>
        <v>0</v>
      </c>
      <c s="15">
        <f>IFERROR(IF(B$5&gt;=$A176,SMALL('R-7'!$G$9:$G$1008,B$6+$A176),0),0)</f>
        <v>0</v>
      </c>
      <c s="15">
        <f>IFERROR(IF(C$5&gt;=$A176,SMALL('R-8'!$F$13:$F$1012,C$6+$A176),0),0)</f>
        <v>0</v>
      </c>
      <c s="15">
        <f>IFERROR(IF(D$5&gt;=$A176,SMALL('R-8क'!$F$10:$F$1009,D$6+$A176),0),0)</f>
        <v>0</v>
      </c>
      <c s="15">
        <f t="shared" si="80"/>
        <v>0</v>
      </c>
      <c s="15">
        <f t="shared" si="85"/>
        <v>0</v>
      </c>
      <c s="15">
        <f t="shared" si="86"/>
        <v>0</v>
      </c>
      <c s="15">
        <f t="shared" si="87"/>
        <v>0</v>
      </c>
      <c r="O176" s="20">
        <f t="shared" si="89"/>
        <v>0</v>
      </c>
      <c s="1149">
        <f>IFERROR(IF($O176&gt;=1,VLOOKUP($B176,'R-6'!$G$8:$AL$920,2,0),0),0)</f>
        <v>0</v>
      </c>
      <c s="1150"/>
      <c s="1151"/>
      <c s="1090" t="str">
        <f>IFERROR(IF($O176&gt;=1,VLOOKUP($B176,'R-6'!$G$8:$AL$920,4,0),""),"")</f>
        <v/>
      </c>
      <c s="1091"/>
      <c s="1104"/>
      <c s="1090" t="str">
        <f>IFERROR(IF($O176&gt;=1,VLOOKUP($B176,'R-6'!$G$8:$AL$920,6,0),""),"")</f>
        <v/>
      </c>
      <c s="1152"/>
      <c s="1152"/>
      <c s="1153" t="str">
        <f>IFERROR(IF($O176&gt;=1,VLOOKUP($B176,'R-6'!$G$8:$AL$920,8,0),""),"")</f>
        <v/>
      </c>
      <c s="1154"/>
      <c s="1155" t="str">
        <f>IFERROR(IF($O176&gt;=1,VLOOKUP($B176,'R-6'!$G$8:$AL$920,28,0),""),"")</f>
        <v/>
      </c>
      <c s="1156"/>
      <c s="1157"/>
      <c s="1158"/>
      <c s="1153"/>
      <c s="1159"/>
      <c s="1158"/>
      <c s="1153"/>
      <c s="1159"/>
      <c s="20">
        <f t="shared" si="90"/>
        <v>0</v>
      </c>
      <c s="1160">
        <f>IFERROR(IF($AJ176&gt;=1,VLOOKUP($C176,'R-7'!$H$9:$AD$1008,2,0),0),0)</f>
        <v>0</v>
      </c>
      <c s="1161"/>
      <c s="1162"/>
      <c s="1160">
        <f>IFERROR(IF($AJ176&gt;=1,VLOOKUP($C176,'R-7'!$H$9:$AD$1008,2,0),0),0)</f>
        <v>0</v>
      </c>
      <c s="1161"/>
      <c s="1162"/>
      <c s="20" t="str">
        <f>IFERROR(IF($AJ176&gt;=1,VLOOKUP($C176,'R-7'!$H$9:$AD$1008,6,0),""),"")</f>
        <v/>
      </c>
      <c s="1158" t="str">
        <f>IFERROR(IF($AJ176&gt;=1,VLOOKUP($C176,'R-7'!$H$9:$AD$1008,7,0),""),"")</f>
        <v/>
      </c>
      <c s="1159"/>
      <c s="1090" t="str">
        <f>IFERROR(IF($AJ176&gt;=1,VLOOKUP($C176,'R-7'!$H$9:$AD$1008,9,0),""),"")</f>
        <v/>
      </c>
      <c s="1091"/>
      <c s="1104"/>
      <c s="1103" t="str">
        <f>IFERROR(IF($AJ176&gt;=1,VLOOKUP($C176,'R-7'!$H$9:$AD$1008,14,0),""),"")</f>
        <v/>
      </c>
      <c s="1103"/>
      <c s="1103"/>
      <c s="1103"/>
      <c s="1103"/>
      <c s="1103"/>
      <c s="1103"/>
      <c s="1103"/>
      <c s="20">
        <f t="shared" si="91"/>
        <v>0</v>
      </c>
      <c s="1105">
        <f>IFERROR(IF($BE176&gt;=1,VLOOKUP($D176,'R-8'!$G$13:$AG$1012,2,0),0),0)</f>
        <v>0</v>
      </c>
      <c s="1105"/>
      <c s="1105"/>
      <c s="1090" t="str">
        <f>IFERROR(IF($BE176&gt;=1,VLOOKUP($D176,'R-8'!$G$13:$AG$1012,3,0),""),"")</f>
        <v/>
      </c>
      <c s="1091"/>
      <c s="1091"/>
      <c s="1104"/>
      <c s="1103" t="str">
        <f>IFERROR(IF($BE176&gt;=1,VLOOKUP($D176,'R-8'!$G$13:$AG$1012,5,0),""),"")</f>
        <v/>
      </c>
      <c s="1103"/>
      <c s="1103" t="str">
        <f>IFERROR(IF($BE176&gt;=1,VLOOKUP($D176,'R-8'!$G$13:$AG$1012,6,0),""),"")</f>
        <v/>
      </c>
      <c s="1103"/>
      <c s="1090" t="str">
        <f>IFERROR(IF($BE176&gt;=1,VLOOKUP($D176,'R-8'!$G$13:$AG$1012,2,0),""),"")</f>
        <v/>
      </c>
      <c s="1091"/>
      <c s="1104"/>
      <c s="1103"/>
      <c s="1103"/>
      <c s="1103"/>
      <c s="1103"/>
      <c s="1103"/>
      <c s="1103"/>
      <c s="20">
        <f t="shared" si="92"/>
        <v>0</v>
      </c>
      <c s="1105">
        <f>IFERROR(IF($BZ176&gt;=1,VLOOKUP($E176,'R-8क'!$G$10:$AA$1009,2,0),0),0)</f>
        <v>0</v>
      </c>
      <c s="1105"/>
      <c s="1105"/>
      <c s="1090" t="str">
        <f>IFERROR(IF($BZ176&gt;=1,VLOOKUP($E176,'R-8क'!$G$10:$AA$1009,3,0),""),"")</f>
        <v/>
      </c>
      <c s="1091"/>
      <c s="1104"/>
      <c s="1090" t="str">
        <f>IFERROR(IF($BZ176&gt;=1,VLOOKUP($E176,'R-8क'!$G$10:$AA$1009,4,0),""),"")</f>
        <v/>
      </c>
      <c s="1091"/>
      <c s="1091"/>
      <c s="1104"/>
      <c s="26" t="str">
        <f>IFERROR(IF($BZ176&gt;=1,VLOOKUP($E176,'R-8क'!$G$10:$AA$1009,6,0),""),"")</f>
        <v/>
      </c>
      <c s="27" t="str">
        <f>IFERROR(IF($BZ176&gt;=1,VLOOKUP($E176,'R-8क'!$G$10:$AA$1009,7,0),""),"")</f>
        <v/>
      </c>
      <c s="720" t="str">
        <f>IFERROR(IF($BZ176&gt;=1,VLOOKUP($E176,'R-8क'!$G$10:$AA$1009,8,0),""),"")</f>
        <v/>
      </c>
      <c s="721"/>
      <c s="1106"/>
      <c s="1107" t="str">
        <f>IFERROR(IF($BZ176&gt;=1,VLOOKUP($E176,'R-8क'!$G$10:$AA$1009,16,0),""),"")</f>
        <v/>
      </c>
      <c s="1107"/>
      <c s="1107"/>
      <c s="1092"/>
      <c s="1092"/>
      <c s="21"/>
      <c s="21"/>
      <c s="21"/>
      <c s="21"/>
      <c s="21"/>
      <c s="21"/>
      <c s="21"/>
      <c s="21"/>
      <c s="21"/>
      <c s="21"/>
      <c s="21"/>
      <c s="21"/>
      <c s="21"/>
      <c s="21"/>
      <c s="21"/>
      <c s="21"/>
      <c s="21"/>
      <c s="21"/>
      <c s="21"/>
      <c s="21"/>
      <c s="21"/>
      <c s="32">
        <v>160</v>
      </c>
      <c s="32">
        <f t="shared" si="81"/>
        <v>0</v>
      </c>
      <c s="32">
        <f t="shared" si="82"/>
        <v>0</v>
      </c>
      <c s="32">
        <f t="shared" si="83"/>
        <v>0</v>
      </c>
      <c s="32">
        <f t="shared" si="84"/>
        <v>0</v>
      </c>
      <c s="15">
        <f t="shared" si="76"/>
        <v>200</v>
      </c>
      <c s="15">
        <f t="shared" si="77"/>
        <v>0</v>
      </c>
      <c s="15">
        <f t="shared" si="78"/>
        <v>0</v>
      </c>
      <c s="15">
        <f t="shared" si="79"/>
        <v>0</v>
      </c>
    </row>
    <row r="177" spans="1:128" ht="24" customHeight="1">
      <c r="A177" s="15">
        <f t="shared" si="88"/>
        <v>85</v>
      </c>
      <c s="15">
        <f>IFERROR(IF($A$5&gt;=A177,SMALL('R-6'!$F$8:$F$920,$A$6+A177),0),0)</f>
        <v>0</v>
      </c>
      <c s="15">
        <f>IFERROR(IF(B$5&gt;=$A177,SMALL('R-7'!$G$9:$G$1008,B$6+$A177),0),0)</f>
        <v>0</v>
      </c>
      <c s="15">
        <f>IFERROR(IF(C$5&gt;=$A177,SMALL('R-8'!$F$13:$F$1012,C$6+$A177),0),0)</f>
        <v>0</v>
      </c>
      <c s="15">
        <f>IFERROR(IF(D$5&gt;=$A177,SMALL('R-8क'!$F$10:$F$1009,D$6+$A177),0),0)</f>
        <v>0</v>
      </c>
      <c s="15">
        <f t="shared" si="80"/>
        <v>0</v>
      </c>
      <c s="15">
        <f t="shared" si="85"/>
        <v>0</v>
      </c>
      <c s="15">
        <f t="shared" si="86"/>
        <v>0</v>
      </c>
      <c s="15">
        <f t="shared" si="87"/>
        <v>0</v>
      </c>
      <c r="O177" s="20">
        <f t="shared" si="89"/>
        <v>0</v>
      </c>
      <c s="1149">
        <f>IFERROR(IF($O177&gt;=1,VLOOKUP($B177,'R-6'!$G$8:$AL$920,2,0),0),0)</f>
        <v>0</v>
      </c>
      <c s="1150"/>
      <c s="1151"/>
      <c s="1090" t="str">
        <f>IFERROR(IF($O177&gt;=1,VLOOKUP($B177,'R-6'!$G$8:$AL$920,4,0),""),"")</f>
        <v/>
      </c>
      <c s="1091"/>
      <c s="1104"/>
      <c s="1090" t="str">
        <f>IFERROR(IF($O177&gt;=1,VLOOKUP($B177,'R-6'!$G$8:$AL$920,6,0),""),"")</f>
        <v/>
      </c>
      <c s="1152"/>
      <c s="1152"/>
      <c s="1153" t="str">
        <f>IFERROR(IF($O177&gt;=1,VLOOKUP($B177,'R-6'!$G$8:$AL$920,8,0),""),"")</f>
        <v/>
      </c>
      <c s="1154"/>
      <c s="1155" t="str">
        <f>IFERROR(IF($O177&gt;=1,VLOOKUP($B177,'R-6'!$G$8:$AL$920,28,0),""),"")</f>
        <v/>
      </c>
      <c s="1156"/>
      <c s="1157"/>
      <c s="1158"/>
      <c s="1153"/>
      <c s="1159"/>
      <c s="1158"/>
      <c s="1153"/>
      <c s="1159"/>
      <c s="20">
        <f t="shared" si="90"/>
        <v>0</v>
      </c>
      <c s="1160">
        <f>IFERROR(IF($AJ177&gt;=1,VLOOKUP($C177,'R-7'!$H$9:$AD$1008,2,0),0),0)</f>
        <v>0</v>
      </c>
      <c s="1161"/>
      <c s="1162"/>
      <c s="1160">
        <f>IFERROR(IF($AJ177&gt;=1,VLOOKUP($C177,'R-7'!$H$9:$AD$1008,2,0),0),0)</f>
        <v>0</v>
      </c>
      <c s="1161"/>
      <c s="1162"/>
      <c s="20" t="str">
        <f>IFERROR(IF($AJ177&gt;=1,VLOOKUP($C177,'R-7'!$H$9:$AD$1008,6,0),""),"")</f>
        <v/>
      </c>
      <c s="1158" t="str">
        <f>IFERROR(IF($AJ177&gt;=1,VLOOKUP($C177,'R-7'!$H$9:$AD$1008,7,0),""),"")</f>
        <v/>
      </c>
      <c s="1159"/>
      <c s="1090" t="str">
        <f>IFERROR(IF($AJ177&gt;=1,VLOOKUP($C177,'R-7'!$H$9:$AD$1008,9,0),""),"")</f>
        <v/>
      </c>
      <c s="1091"/>
      <c s="1104"/>
      <c s="1103" t="str">
        <f>IFERROR(IF($AJ177&gt;=1,VLOOKUP($C177,'R-7'!$H$9:$AD$1008,14,0),""),"")</f>
        <v/>
      </c>
      <c s="1103"/>
      <c s="1103"/>
      <c s="1103"/>
      <c s="1103"/>
      <c s="1103"/>
      <c s="1103"/>
      <c s="1103"/>
      <c s="20">
        <f t="shared" si="91"/>
        <v>0</v>
      </c>
      <c s="1105">
        <f>IFERROR(IF($BE177&gt;=1,VLOOKUP($D177,'R-8'!$G$13:$AG$1012,2,0),0),0)</f>
        <v>0</v>
      </c>
      <c s="1105"/>
      <c s="1105"/>
      <c s="1090" t="str">
        <f>IFERROR(IF($BE177&gt;=1,VLOOKUP($D177,'R-8'!$G$13:$AG$1012,3,0),""),"")</f>
        <v/>
      </c>
      <c s="1091"/>
      <c s="1091"/>
      <c s="1104"/>
      <c s="1103" t="str">
        <f>IFERROR(IF($BE177&gt;=1,VLOOKUP($D177,'R-8'!$G$13:$AG$1012,5,0),""),"")</f>
        <v/>
      </c>
      <c s="1103"/>
      <c s="1103" t="str">
        <f>IFERROR(IF($BE177&gt;=1,VLOOKUP($D177,'R-8'!$G$13:$AG$1012,6,0),""),"")</f>
        <v/>
      </c>
      <c s="1103"/>
      <c s="1090" t="str">
        <f>IFERROR(IF($BE177&gt;=1,VLOOKUP($D177,'R-8'!$G$13:$AG$1012,2,0),""),"")</f>
        <v/>
      </c>
      <c s="1091"/>
      <c s="1104"/>
      <c s="1103"/>
      <c s="1103"/>
      <c s="1103"/>
      <c s="1103"/>
      <c s="1103"/>
      <c s="1103"/>
      <c s="20">
        <f t="shared" si="92"/>
        <v>0</v>
      </c>
      <c s="1105">
        <f>IFERROR(IF($BZ177&gt;=1,VLOOKUP($E177,'R-8क'!$G$10:$AA$1009,2,0),0),0)</f>
        <v>0</v>
      </c>
      <c s="1105"/>
      <c s="1105"/>
      <c s="1090" t="str">
        <f>IFERROR(IF($BZ177&gt;=1,VLOOKUP($E177,'R-8क'!$G$10:$AA$1009,3,0),""),"")</f>
        <v/>
      </c>
      <c s="1091"/>
      <c s="1104"/>
      <c s="1090" t="str">
        <f>IFERROR(IF($BZ177&gt;=1,VLOOKUP($E177,'R-8क'!$G$10:$AA$1009,4,0),""),"")</f>
        <v/>
      </c>
      <c s="1091"/>
      <c s="1091"/>
      <c s="1104"/>
      <c s="26" t="str">
        <f>IFERROR(IF($BZ177&gt;=1,VLOOKUP($E177,'R-8क'!$G$10:$AA$1009,6,0),""),"")</f>
        <v/>
      </c>
      <c s="27" t="str">
        <f>IFERROR(IF($BZ177&gt;=1,VLOOKUP($E177,'R-8क'!$G$10:$AA$1009,7,0),""),"")</f>
        <v/>
      </c>
      <c s="720" t="str">
        <f>IFERROR(IF($BZ177&gt;=1,VLOOKUP($E177,'R-8क'!$G$10:$AA$1009,8,0),""),"")</f>
        <v/>
      </c>
      <c s="721"/>
      <c s="1106"/>
      <c s="1107" t="str">
        <f>IFERROR(IF($BZ177&gt;=1,VLOOKUP($E177,'R-8क'!$G$10:$AA$1009,16,0),""),"")</f>
        <v/>
      </c>
      <c s="1107"/>
      <c s="1107"/>
      <c s="1092"/>
      <c s="1092"/>
      <c s="21"/>
      <c s="21"/>
      <c s="21"/>
      <c s="21"/>
      <c s="21"/>
      <c s="21"/>
      <c s="21"/>
      <c s="21"/>
      <c s="21"/>
      <c s="21"/>
      <c s="21"/>
      <c s="21"/>
      <c s="21"/>
      <c s="21"/>
      <c s="21"/>
      <c s="21"/>
      <c s="21"/>
      <c s="21"/>
      <c s="21"/>
      <c s="21"/>
      <c s="21"/>
      <c s="32">
        <v>161</v>
      </c>
      <c s="32">
        <f>P329</f>
        <v>0</v>
      </c>
      <c s="32">
        <f>AK329</f>
        <v>0</v>
      </c>
      <c s="32">
        <f>BF329</f>
        <v>0</v>
      </c>
      <c s="32">
        <f>CA329</f>
        <v>0</v>
      </c>
      <c s="15">
        <f t="shared" si="76"/>
        <v>200</v>
      </c>
      <c s="15">
        <f t="shared" si="77"/>
        <v>0</v>
      </c>
      <c s="15">
        <f t="shared" si="78"/>
        <v>0</v>
      </c>
      <c s="15">
        <f t="shared" si="79"/>
        <v>0</v>
      </c>
    </row>
    <row r="178" spans="1:128" ht="24" customHeight="1">
      <c r="A178" s="15">
        <f t="shared" si="88"/>
        <v>86</v>
      </c>
      <c s="15">
        <f>IFERROR(IF($A$5&gt;=A178,SMALL('R-6'!$F$8:$F$920,$A$6+A178),0),0)</f>
        <v>0</v>
      </c>
      <c s="15">
        <f>IFERROR(IF(B$5&gt;=$A178,SMALL('R-7'!$G$9:$G$1008,B$6+$A178),0),0)</f>
        <v>0</v>
      </c>
      <c s="15">
        <f>IFERROR(IF(C$5&gt;=$A178,SMALL('R-8'!$F$13:$F$1012,C$6+$A178),0),0)</f>
        <v>0</v>
      </c>
      <c s="15">
        <f>IFERROR(IF(D$5&gt;=$A178,SMALL('R-8क'!$F$10:$F$1009,D$6+$A178),0),0)</f>
        <v>0</v>
      </c>
      <c s="15">
        <f t="shared" si="80"/>
        <v>0</v>
      </c>
      <c s="15">
        <f t="shared" si="85"/>
        <v>0</v>
      </c>
      <c s="15">
        <f t="shared" si="86"/>
        <v>0</v>
      </c>
      <c s="15">
        <f t="shared" si="87"/>
        <v>0</v>
      </c>
      <c r="O178" s="20">
        <f t="shared" si="89"/>
        <v>0</v>
      </c>
      <c s="1149">
        <f>IFERROR(IF($O178&gt;=1,VLOOKUP($B178,'R-6'!$G$8:$AL$920,2,0),0),0)</f>
        <v>0</v>
      </c>
      <c s="1150"/>
      <c s="1151"/>
      <c s="1090" t="str">
        <f>IFERROR(IF($O178&gt;=1,VLOOKUP($B178,'R-6'!$G$8:$AL$920,4,0),""),"")</f>
        <v/>
      </c>
      <c s="1091"/>
      <c s="1104"/>
      <c s="1090" t="str">
        <f>IFERROR(IF($O178&gt;=1,VLOOKUP($B178,'R-6'!$G$8:$AL$920,6,0),""),"")</f>
        <v/>
      </c>
      <c s="1152"/>
      <c s="1152"/>
      <c s="1153" t="str">
        <f>IFERROR(IF($O178&gt;=1,VLOOKUP($B178,'R-6'!$G$8:$AL$920,8,0),""),"")</f>
        <v/>
      </c>
      <c s="1154"/>
      <c s="1155" t="str">
        <f>IFERROR(IF($O178&gt;=1,VLOOKUP($B178,'R-6'!$G$8:$AL$920,28,0),""),"")</f>
        <v/>
      </c>
      <c s="1156"/>
      <c s="1157"/>
      <c s="1158"/>
      <c s="1153"/>
      <c s="1159"/>
      <c s="1158"/>
      <c s="1153"/>
      <c s="1159"/>
      <c s="20">
        <f t="shared" si="90"/>
        <v>0</v>
      </c>
      <c s="1160">
        <f>IFERROR(IF($AJ178&gt;=1,VLOOKUP($C178,'R-7'!$H$9:$AD$1008,2,0),0),0)</f>
        <v>0</v>
      </c>
      <c s="1161"/>
      <c s="1162"/>
      <c s="1160">
        <f>IFERROR(IF($AJ178&gt;=1,VLOOKUP($C178,'R-7'!$H$9:$AD$1008,2,0),0),0)</f>
        <v>0</v>
      </c>
      <c s="1161"/>
      <c s="1162"/>
      <c s="20" t="str">
        <f>IFERROR(IF($AJ178&gt;=1,VLOOKUP($C178,'R-7'!$H$9:$AD$1008,6,0),""),"")</f>
        <v/>
      </c>
      <c s="1158" t="str">
        <f>IFERROR(IF($AJ178&gt;=1,VLOOKUP($C178,'R-7'!$H$9:$AD$1008,7,0),""),"")</f>
        <v/>
      </c>
      <c s="1159"/>
      <c s="1090" t="str">
        <f>IFERROR(IF($AJ178&gt;=1,VLOOKUP($C178,'R-7'!$H$9:$AD$1008,9,0),""),"")</f>
        <v/>
      </c>
      <c s="1091"/>
      <c s="1104"/>
      <c s="1103" t="str">
        <f>IFERROR(IF($AJ178&gt;=1,VLOOKUP($C178,'R-7'!$H$9:$AD$1008,14,0),""),"")</f>
        <v/>
      </c>
      <c s="1103"/>
      <c s="1103"/>
      <c s="1103"/>
      <c s="1103"/>
      <c s="1103"/>
      <c s="1103"/>
      <c s="1103"/>
      <c s="20">
        <f t="shared" si="91"/>
        <v>0</v>
      </c>
      <c s="1105">
        <f>IFERROR(IF($BE178&gt;=1,VLOOKUP($D178,'R-8'!$G$13:$AG$1012,2,0),0),0)</f>
        <v>0</v>
      </c>
      <c s="1105"/>
      <c s="1105"/>
      <c s="1090" t="str">
        <f>IFERROR(IF($BE178&gt;=1,VLOOKUP($D178,'R-8'!$G$13:$AG$1012,3,0),""),"")</f>
        <v/>
      </c>
      <c s="1091"/>
      <c s="1091"/>
      <c s="1104"/>
      <c s="1103" t="str">
        <f>IFERROR(IF($BE178&gt;=1,VLOOKUP($D178,'R-8'!$G$13:$AG$1012,5,0),""),"")</f>
        <v/>
      </c>
      <c s="1103"/>
      <c s="1103" t="str">
        <f>IFERROR(IF($BE178&gt;=1,VLOOKUP($D178,'R-8'!$G$13:$AG$1012,6,0),""),"")</f>
        <v/>
      </c>
      <c s="1103"/>
      <c s="1090" t="str">
        <f>IFERROR(IF($BE178&gt;=1,VLOOKUP($D178,'R-8'!$G$13:$AG$1012,2,0),""),"")</f>
        <v/>
      </c>
      <c s="1091"/>
      <c s="1104"/>
      <c s="1103"/>
      <c s="1103"/>
      <c s="1103"/>
      <c s="1103"/>
      <c s="1103"/>
      <c s="1103"/>
      <c s="20">
        <f t="shared" si="92"/>
        <v>0</v>
      </c>
      <c s="1105">
        <f>IFERROR(IF($BZ178&gt;=1,VLOOKUP($E178,'R-8क'!$G$10:$AA$1009,2,0),0),0)</f>
        <v>0</v>
      </c>
      <c s="1105"/>
      <c s="1105"/>
      <c s="1090" t="str">
        <f>IFERROR(IF($BZ178&gt;=1,VLOOKUP($E178,'R-8क'!$G$10:$AA$1009,3,0),""),"")</f>
        <v/>
      </c>
      <c s="1091"/>
      <c s="1104"/>
      <c s="1090" t="str">
        <f>IFERROR(IF($BZ178&gt;=1,VLOOKUP($E178,'R-8क'!$G$10:$AA$1009,4,0),""),"")</f>
        <v/>
      </c>
      <c s="1091"/>
      <c s="1091"/>
      <c s="1104"/>
      <c s="26" t="str">
        <f>IFERROR(IF($BZ178&gt;=1,VLOOKUP($E178,'R-8क'!$G$10:$AA$1009,6,0),""),"")</f>
        <v/>
      </c>
      <c s="27" t="str">
        <f>IFERROR(IF($BZ178&gt;=1,VLOOKUP($E178,'R-8क'!$G$10:$AA$1009,7,0),""),"")</f>
        <v/>
      </c>
      <c s="720" t="str">
        <f>IFERROR(IF($BZ178&gt;=1,VLOOKUP($E178,'R-8क'!$G$10:$AA$1009,8,0),""),"")</f>
        <v/>
      </c>
      <c s="721"/>
      <c s="1106"/>
      <c s="1107" t="str">
        <f>IFERROR(IF($BZ178&gt;=1,VLOOKUP($E178,'R-8क'!$G$10:$AA$1009,16,0),""),"")</f>
        <v/>
      </c>
      <c s="1107"/>
      <c s="1107"/>
      <c s="1092"/>
      <c s="1092"/>
      <c s="21"/>
      <c s="21"/>
      <c s="21"/>
      <c s="21"/>
      <c s="21"/>
      <c s="21"/>
      <c s="21"/>
      <c s="21"/>
      <c s="21"/>
      <c s="21"/>
      <c s="21"/>
      <c s="21"/>
      <c s="21"/>
      <c s="21"/>
      <c s="21"/>
      <c s="21"/>
      <c s="21"/>
      <c s="21"/>
      <c s="21"/>
      <c s="21"/>
      <c s="21"/>
      <c s="32">
        <v>162</v>
      </c>
      <c s="32">
        <f t="shared" si="93" ref="DQ178:DQ196">P330</f>
        <v>0</v>
      </c>
      <c s="32">
        <f t="shared" si="94" ref="DR178:DR196">AK330</f>
        <v>0</v>
      </c>
      <c s="32">
        <f t="shared" si="95" ref="DS178:DS196">BF330</f>
        <v>0</v>
      </c>
      <c s="32">
        <f t="shared" si="96" ref="DT178:DT196">CA330</f>
        <v>0</v>
      </c>
      <c s="15">
        <f t="shared" si="76"/>
        <v>200</v>
      </c>
      <c s="15">
        <f t="shared" si="77"/>
        <v>0</v>
      </c>
      <c s="15">
        <f t="shared" si="78"/>
        <v>0</v>
      </c>
      <c s="15">
        <f t="shared" si="79"/>
        <v>0</v>
      </c>
    </row>
    <row r="179" spans="1:128" ht="24" customHeight="1">
      <c r="A179" s="15">
        <f t="shared" si="88"/>
        <v>87</v>
      </c>
      <c s="15">
        <f>IFERROR(IF($A$5&gt;=A179,SMALL('R-6'!$F$8:$F$920,$A$6+A179),0),0)</f>
        <v>0</v>
      </c>
      <c s="15">
        <f>IFERROR(IF(B$5&gt;=$A179,SMALL('R-7'!$G$9:$G$1008,B$6+$A179),0),0)</f>
        <v>0</v>
      </c>
      <c s="15">
        <f>IFERROR(IF(C$5&gt;=$A179,SMALL('R-8'!$F$13:$F$1012,C$6+$A179),0),0)</f>
        <v>0</v>
      </c>
      <c s="15">
        <f>IFERROR(IF(D$5&gt;=$A179,SMALL('R-8क'!$F$10:$F$1009,D$6+$A179),0),0)</f>
        <v>0</v>
      </c>
      <c s="15">
        <f t="shared" si="80"/>
        <v>0</v>
      </c>
      <c s="15">
        <f t="shared" si="85"/>
        <v>0</v>
      </c>
      <c s="15">
        <f t="shared" si="86"/>
        <v>0</v>
      </c>
      <c s="15">
        <f t="shared" si="87"/>
        <v>0</v>
      </c>
      <c r="O179" s="20">
        <f t="shared" si="89"/>
        <v>0</v>
      </c>
      <c s="1149">
        <f>IFERROR(IF($O179&gt;=1,VLOOKUP($B179,'R-6'!$G$8:$AL$920,2,0),0),0)</f>
        <v>0</v>
      </c>
      <c s="1150"/>
      <c s="1151"/>
      <c s="1090" t="str">
        <f>IFERROR(IF($O179&gt;=1,VLOOKUP($B179,'R-6'!$G$8:$AL$920,4,0),""),"")</f>
        <v/>
      </c>
      <c s="1091"/>
      <c s="1104"/>
      <c s="1090" t="str">
        <f>IFERROR(IF($O179&gt;=1,VLOOKUP($B179,'R-6'!$G$8:$AL$920,6,0),""),"")</f>
        <v/>
      </c>
      <c s="1152"/>
      <c s="1152"/>
      <c s="1153" t="str">
        <f>IFERROR(IF($O179&gt;=1,VLOOKUP($B179,'R-6'!$G$8:$AL$920,8,0),""),"")</f>
        <v/>
      </c>
      <c s="1154"/>
      <c s="1155" t="str">
        <f>IFERROR(IF($O179&gt;=1,VLOOKUP($B179,'R-6'!$G$8:$AL$920,28,0),""),"")</f>
        <v/>
      </c>
      <c s="1156"/>
      <c s="1157"/>
      <c s="1158"/>
      <c s="1153"/>
      <c s="1159"/>
      <c s="1158"/>
      <c s="1153"/>
      <c s="1159"/>
      <c s="20">
        <f t="shared" si="90"/>
        <v>0</v>
      </c>
      <c s="1160">
        <f>IFERROR(IF($AJ179&gt;=1,VLOOKUP($C179,'R-7'!$H$9:$AD$1008,2,0),0),0)</f>
        <v>0</v>
      </c>
      <c s="1161"/>
      <c s="1162"/>
      <c s="1160">
        <f>IFERROR(IF($AJ179&gt;=1,VLOOKUP($C179,'R-7'!$H$9:$AD$1008,2,0),0),0)</f>
        <v>0</v>
      </c>
      <c s="1161"/>
      <c s="1162"/>
      <c s="20" t="str">
        <f>IFERROR(IF($AJ179&gt;=1,VLOOKUP($C179,'R-7'!$H$9:$AD$1008,6,0),""),"")</f>
        <v/>
      </c>
      <c s="1158" t="str">
        <f>IFERROR(IF($AJ179&gt;=1,VLOOKUP($C179,'R-7'!$H$9:$AD$1008,7,0),""),"")</f>
        <v/>
      </c>
      <c s="1159"/>
      <c s="1090" t="str">
        <f>IFERROR(IF($AJ179&gt;=1,VLOOKUP($C179,'R-7'!$H$9:$AD$1008,9,0),""),"")</f>
        <v/>
      </c>
      <c s="1091"/>
      <c s="1104"/>
      <c s="1103" t="str">
        <f>IFERROR(IF($AJ179&gt;=1,VLOOKUP($C179,'R-7'!$H$9:$AD$1008,14,0),""),"")</f>
        <v/>
      </c>
      <c s="1103"/>
      <c s="1103"/>
      <c s="1103"/>
      <c s="1103"/>
      <c s="1103"/>
      <c s="1103"/>
      <c s="1103"/>
      <c s="20">
        <f t="shared" si="91"/>
        <v>0</v>
      </c>
      <c s="1105">
        <f>IFERROR(IF($BE179&gt;=1,VLOOKUP($D179,'R-8'!$G$13:$AG$1012,2,0),0),0)</f>
        <v>0</v>
      </c>
      <c s="1105"/>
      <c s="1105"/>
      <c s="1090" t="str">
        <f>IFERROR(IF($BE179&gt;=1,VLOOKUP($D179,'R-8'!$G$13:$AG$1012,3,0),""),"")</f>
        <v/>
      </c>
      <c s="1091"/>
      <c s="1091"/>
      <c s="1104"/>
      <c s="1103" t="str">
        <f>IFERROR(IF($BE179&gt;=1,VLOOKUP($D179,'R-8'!$G$13:$AG$1012,5,0),""),"")</f>
        <v/>
      </c>
      <c s="1103"/>
      <c s="1103" t="str">
        <f>IFERROR(IF($BE179&gt;=1,VLOOKUP($D179,'R-8'!$G$13:$AG$1012,6,0),""),"")</f>
        <v/>
      </c>
      <c s="1103"/>
      <c s="1090" t="str">
        <f>IFERROR(IF($BE179&gt;=1,VLOOKUP($D179,'R-8'!$G$13:$AG$1012,2,0),""),"")</f>
        <v/>
      </c>
      <c s="1091"/>
      <c s="1104"/>
      <c s="1103"/>
      <c s="1103"/>
      <c s="1103"/>
      <c s="1103"/>
      <c s="1103"/>
      <c s="1103"/>
      <c s="20">
        <f t="shared" si="92"/>
        <v>0</v>
      </c>
      <c s="1105">
        <f>IFERROR(IF($BZ179&gt;=1,VLOOKUP($E179,'R-8क'!$G$10:$AA$1009,2,0),0),0)</f>
        <v>0</v>
      </c>
      <c s="1105"/>
      <c s="1105"/>
      <c s="1090" t="str">
        <f>IFERROR(IF($BZ179&gt;=1,VLOOKUP($E179,'R-8क'!$G$10:$AA$1009,3,0),""),"")</f>
        <v/>
      </c>
      <c s="1091"/>
      <c s="1104"/>
      <c s="1090" t="str">
        <f>IFERROR(IF($BZ179&gt;=1,VLOOKUP($E179,'R-8क'!$G$10:$AA$1009,4,0),""),"")</f>
        <v/>
      </c>
      <c s="1091"/>
      <c s="1091"/>
      <c s="1104"/>
      <c s="26" t="str">
        <f>IFERROR(IF($BZ179&gt;=1,VLOOKUP($E179,'R-8क'!$G$10:$AA$1009,6,0),""),"")</f>
        <v/>
      </c>
      <c s="27" t="str">
        <f>IFERROR(IF($BZ179&gt;=1,VLOOKUP($E179,'R-8क'!$G$10:$AA$1009,7,0),""),"")</f>
        <v/>
      </c>
      <c s="720" t="str">
        <f>IFERROR(IF($BZ179&gt;=1,VLOOKUP($E179,'R-8क'!$G$10:$AA$1009,8,0),""),"")</f>
        <v/>
      </c>
      <c s="721"/>
      <c s="1106"/>
      <c s="1107" t="str">
        <f>IFERROR(IF($BZ179&gt;=1,VLOOKUP($E179,'R-8क'!$G$10:$AA$1009,16,0),""),"")</f>
        <v/>
      </c>
      <c s="1107"/>
      <c s="1107"/>
      <c s="1092"/>
      <c s="1092"/>
      <c s="21"/>
      <c s="21"/>
      <c s="21"/>
      <c s="21"/>
      <c s="21"/>
      <c s="21"/>
      <c s="21"/>
      <c s="21"/>
      <c s="21"/>
      <c s="21"/>
      <c s="21"/>
      <c s="21"/>
      <c s="21"/>
      <c s="21"/>
      <c s="21"/>
      <c s="21"/>
      <c s="21"/>
      <c s="21"/>
      <c s="21"/>
      <c s="21"/>
      <c s="21"/>
      <c s="32">
        <v>163</v>
      </c>
      <c s="32">
        <f t="shared" si="93"/>
        <v>0</v>
      </c>
      <c s="32">
        <f t="shared" si="94"/>
        <v>0</v>
      </c>
      <c s="32">
        <f t="shared" si="95"/>
        <v>0</v>
      </c>
      <c s="32">
        <f t="shared" si="96"/>
        <v>0</v>
      </c>
      <c s="15">
        <f t="shared" si="76"/>
        <v>200</v>
      </c>
      <c s="15">
        <f t="shared" si="77"/>
        <v>0</v>
      </c>
      <c s="15">
        <f t="shared" si="78"/>
        <v>0</v>
      </c>
      <c s="15">
        <f t="shared" si="79"/>
        <v>0</v>
      </c>
    </row>
    <row r="180" spans="1:128" ht="24" customHeight="1">
      <c r="A180" s="15">
        <f t="shared" si="88"/>
        <v>88</v>
      </c>
      <c s="15">
        <f>IFERROR(IF($A$5&gt;=A180,SMALL('R-6'!$F$8:$F$920,$A$6+A180),0),0)</f>
        <v>0</v>
      </c>
      <c s="15">
        <f>IFERROR(IF(B$5&gt;=$A180,SMALL('R-7'!$G$9:$G$1008,B$6+$A180),0),0)</f>
        <v>0</v>
      </c>
      <c s="15">
        <f>IFERROR(IF(C$5&gt;=$A180,SMALL('R-8'!$F$13:$F$1012,C$6+$A180),0),0)</f>
        <v>0</v>
      </c>
      <c s="15">
        <f>IFERROR(IF(D$5&gt;=$A180,SMALL('R-8क'!$F$10:$F$1009,D$6+$A180),0),0)</f>
        <v>0</v>
      </c>
      <c s="15">
        <f t="shared" si="80"/>
        <v>0</v>
      </c>
      <c s="15">
        <f t="shared" si="85"/>
        <v>0</v>
      </c>
      <c s="15">
        <f t="shared" si="86"/>
        <v>0</v>
      </c>
      <c s="15">
        <f t="shared" si="87"/>
        <v>0</v>
      </c>
      <c r="O180" s="20">
        <f t="shared" si="89"/>
        <v>0</v>
      </c>
      <c s="1149">
        <f>IFERROR(IF($O180&gt;=1,VLOOKUP($B180,'R-6'!$G$8:$AL$920,2,0),0),0)</f>
        <v>0</v>
      </c>
      <c s="1150"/>
      <c s="1151"/>
      <c s="1090" t="str">
        <f>IFERROR(IF($O180&gt;=1,VLOOKUP($B180,'R-6'!$G$8:$AL$920,4,0),""),"")</f>
        <v/>
      </c>
      <c s="1091"/>
      <c s="1104"/>
      <c s="1090" t="str">
        <f>IFERROR(IF($O180&gt;=1,VLOOKUP($B180,'R-6'!$G$8:$AL$920,6,0),""),"")</f>
        <v/>
      </c>
      <c s="1152"/>
      <c s="1152"/>
      <c s="1153" t="str">
        <f>IFERROR(IF($O180&gt;=1,VLOOKUP($B180,'R-6'!$G$8:$AL$920,8,0),""),"")</f>
        <v/>
      </c>
      <c s="1154"/>
      <c s="1155" t="str">
        <f>IFERROR(IF($O180&gt;=1,VLOOKUP($B180,'R-6'!$G$8:$AL$920,28,0),""),"")</f>
        <v/>
      </c>
      <c s="1156"/>
      <c s="1157"/>
      <c s="1158"/>
      <c s="1153"/>
      <c s="1159"/>
      <c s="1158"/>
      <c s="1153"/>
      <c s="1159"/>
      <c s="20">
        <f t="shared" si="90"/>
        <v>0</v>
      </c>
      <c s="1160">
        <f>IFERROR(IF($AJ180&gt;=1,VLOOKUP($C180,'R-7'!$H$9:$AD$1008,2,0),0),0)</f>
        <v>0</v>
      </c>
      <c s="1161"/>
      <c s="1162"/>
      <c s="1160">
        <f>IFERROR(IF($AJ180&gt;=1,VLOOKUP($C180,'R-7'!$H$9:$AD$1008,2,0),0),0)</f>
        <v>0</v>
      </c>
      <c s="1161"/>
      <c s="1162"/>
      <c s="20" t="str">
        <f>IFERROR(IF($AJ180&gt;=1,VLOOKUP($C180,'R-7'!$H$9:$AD$1008,6,0),""),"")</f>
        <v/>
      </c>
      <c s="1158" t="str">
        <f>IFERROR(IF($AJ180&gt;=1,VLOOKUP($C180,'R-7'!$H$9:$AD$1008,7,0),""),"")</f>
        <v/>
      </c>
      <c s="1159"/>
      <c s="1090" t="str">
        <f>IFERROR(IF($AJ180&gt;=1,VLOOKUP($C180,'R-7'!$H$9:$AD$1008,9,0),""),"")</f>
        <v/>
      </c>
      <c s="1091"/>
      <c s="1104"/>
      <c s="1103" t="str">
        <f>IFERROR(IF($AJ180&gt;=1,VLOOKUP($C180,'R-7'!$H$9:$AD$1008,14,0),""),"")</f>
        <v/>
      </c>
      <c s="1103"/>
      <c s="1103"/>
      <c s="1103"/>
      <c s="1103"/>
      <c s="1103"/>
      <c s="1103"/>
      <c s="1103"/>
      <c s="20">
        <f t="shared" si="91"/>
        <v>0</v>
      </c>
      <c s="1105">
        <f>IFERROR(IF($BE180&gt;=1,VLOOKUP($D180,'R-8'!$G$13:$AG$1012,2,0),0),0)</f>
        <v>0</v>
      </c>
      <c s="1105"/>
      <c s="1105"/>
      <c s="1090" t="str">
        <f>IFERROR(IF($BE180&gt;=1,VLOOKUP($D180,'R-8'!$G$13:$AG$1012,3,0),""),"")</f>
        <v/>
      </c>
      <c s="1091"/>
      <c s="1091"/>
      <c s="1104"/>
      <c s="1103" t="str">
        <f>IFERROR(IF($BE180&gt;=1,VLOOKUP($D180,'R-8'!$G$13:$AG$1012,5,0),""),"")</f>
        <v/>
      </c>
      <c s="1103"/>
      <c s="1103" t="str">
        <f>IFERROR(IF($BE180&gt;=1,VLOOKUP($D180,'R-8'!$G$13:$AG$1012,6,0),""),"")</f>
        <v/>
      </c>
      <c s="1103"/>
      <c s="1090" t="str">
        <f>IFERROR(IF($BE180&gt;=1,VLOOKUP($D180,'R-8'!$G$13:$AG$1012,2,0),""),"")</f>
        <v/>
      </c>
      <c s="1091"/>
      <c s="1104"/>
      <c s="1103"/>
      <c s="1103"/>
      <c s="1103"/>
      <c s="1103"/>
      <c s="1103"/>
      <c s="1103"/>
      <c s="20">
        <f t="shared" si="92"/>
        <v>0</v>
      </c>
      <c s="1105">
        <f>IFERROR(IF($BZ180&gt;=1,VLOOKUP($E180,'R-8क'!$G$10:$AA$1009,2,0),0),0)</f>
        <v>0</v>
      </c>
      <c s="1105"/>
      <c s="1105"/>
      <c s="1090" t="str">
        <f>IFERROR(IF($BZ180&gt;=1,VLOOKUP($E180,'R-8क'!$G$10:$AA$1009,3,0),""),"")</f>
        <v/>
      </c>
      <c s="1091"/>
      <c s="1104"/>
      <c s="1090" t="str">
        <f>IFERROR(IF($BZ180&gt;=1,VLOOKUP($E180,'R-8क'!$G$10:$AA$1009,4,0),""),"")</f>
        <v/>
      </c>
      <c s="1091"/>
      <c s="1091"/>
      <c s="1104"/>
      <c s="26" t="str">
        <f>IFERROR(IF($BZ180&gt;=1,VLOOKUP($E180,'R-8क'!$G$10:$AA$1009,6,0),""),"")</f>
        <v/>
      </c>
      <c s="27" t="str">
        <f>IFERROR(IF($BZ180&gt;=1,VLOOKUP($E180,'R-8क'!$G$10:$AA$1009,7,0),""),"")</f>
        <v/>
      </c>
      <c s="720" t="str">
        <f>IFERROR(IF($BZ180&gt;=1,VLOOKUP($E180,'R-8क'!$G$10:$AA$1009,8,0),""),"")</f>
        <v/>
      </c>
      <c s="721"/>
      <c s="1106"/>
      <c s="1107" t="str">
        <f>IFERROR(IF($BZ180&gt;=1,VLOOKUP($E180,'R-8क'!$G$10:$AA$1009,16,0),""),"")</f>
        <v/>
      </c>
      <c s="1107"/>
      <c s="1107"/>
      <c s="1092"/>
      <c s="1092"/>
      <c s="21"/>
      <c s="21"/>
      <c s="21"/>
      <c s="21"/>
      <c s="21"/>
      <c s="21"/>
      <c s="21"/>
      <c s="21"/>
      <c s="21"/>
      <c s="21"/>
      <c s="21"/>
      <c s="21"/>
      <c s="21"/>
      <c s="21"/>
      <c s="21"/>
      <c s="21"/>
      <c s="21"/>
      <c s="21"/>
      <c s="21"/>
      <c s="21"/>
      <c s="21"/>
      <c s="32">
        <v>164</v>
      </c>
      <c s="32">
        <f t="shared" si="93"/>
        <v>0</v>
      </c>
      <c s="32">
        <f t="shared" si="94"/>
        <v>0</v>
      </c>
      <c s="32">
        <f t="shared" si="95"/>
        <v>0</v>
      </c>
      <c s="32">
        <f t="shared" si="96"/>
        <v>0</v>
      </c>
      <c s="15">
        <f t="shared" si="76"/>
        <v>200</v>
      </c>
      <c s="15">
        <f t="shared" si="77"/>
        <v>0</v>
      </c>
      <c s="15">
        <f t="shared" si="78"/>
        <v>0</v>
      </c>
      <c s="15">
        <f t="shared" si="79"/>
        <v>0</v>
      </c>
    </row>
    <row r="181" spans="1:128" ht="24" customHeight="1">
      <c r="A181" s="15">
        <f t="shared" si="88"/>
        <v>89</v>
      </c>
      <c s="15">
        <f>IFERROR(IF($A$5&gt;=A181,SMALL('R-6'!$F$8:$F$920,$A$6+A181),0),0)</f>
        <v>0</v>
      </c>
      <c s="15">
        <f>IFERROR(IF(B$5&gt;=$A181,SMALL('R-7'!$G$9:$G$1008,B$6+$A181),0),0)</f>
        <v>0</v>
      </c>
      <c s="15">
        <f>IFERROR(IF(C$5&gt;=$A181,SMALL('R-8'!$F$13:$F$1012,C$6+$A181),0),0)</f>
        <v>0</v>
      </c>
      <c s="15">
        <f>IFERROR(IF(D$5&gt;=$A181,SMALL('R-8क'!$F$10:$F$1009,D$6+$A181),0),0)</f>
        <v>0</v>
      </c>
      <c s="15">
        <f t="shared" si="80"/>
        <v>0</v>
      </c>
      <c s="15">
        <f t="shared" si="85"/>
        <v>0</v>
      </c>
      <c s="15">
        <f t="shared" si="86"/>
        <v>0</v>
      </c>
      <c s="15">
        <f t="shared" si="87"/>
        <v>0</v>
      </c>
      <c r="O181" s="20">
        <f t="shared" si="89"/>
        <v>0</v>
      </c>
      <c s="1149">
        <f>IFERROR(IF($O181&gt;=1,VLOOKUP($B181,'R-6'!$G$8:$AL$920,2,0),0),0)</f>
        <v>0</v>
      </c>
      <c s="1150"/>
      <c s="1151"/>
      <c s="1090" t="str">
        <f>IFERROR(IF($O181&gt;=1,VLOOKUP($B181,'R-6'!$G$8:$AL$920,4,0),""),"")</f>
        <v/>
      </c>
      <c s="1091"/>
      <c s="1104"/>
      <c s="1090" t="str">
        <f>IFERROR(IF($O181&gt;=1,VLOOKUP($B181,'R-6'!$G$8:$AL$920,6,0),""),"")</f>
        <v/>
      </c>
      <c s="1152"/>
      <c s="1152"/>
      <c s="1153" t="str">
        <f>IFERROR(IF($O181&gt;=1,VLOOKUP($B181,'R-6'!$G$8:$AL$920,8,0),""),"")</f>
        <v/>
      </c>
      <c s="1154"/>
      <c s="1155" t="str">
        <f>IFERROR(IF($O181&gt;=1,VLOOKUP($B181,'R-6'!$G$8:$AL$920,28,0),""),"")</f>
        <v/>
      </c>
      <c s="1156"/>
      <c s="1157"/>
      <c s="1158"/>
      <c s="1153"/>
      <c s="1159"/>
      <c s="1158"/>
      <c s="1153"/>
      <c s="1159"/>
      <c s="20">
        <f t="shared" si="90"/>
        <v>0</v>
      </c>
      <c s="1160">
        <f>IFERROR(IF($AJ181&gt;=1,VLOOKUP($C181,'R-7'!$H$9:$AD$1008,2,0),0),0)</f>
        <v>0</v>
      </c>
      <c s="1161"/>
      <c s="1162"/>
      <c s="1160">
        <f>IFERROR(IF($AJ181&gt;=1,VLOOKUP($C181,'R-7'!$H$9:$AD$1008,2,0),0),0)</f>
        <v>0</v>
      </c>
      <c s="1161"/>
      <c s="1162"/>
      <c s="20" t="str">
        <f>IFERROR(IF($AJ181&gt;=1,VLOOKUP($C181,'R-7'!$H$9:$AD$1008,6,0),""),"")</f>
        <v/>
      </c>
      <c s="1158" t="str">
        <f>IFERROR(IF($AJ181&gt;=1,VLOOKUP($C181,'R-7'!$H$9:$AD$1008,7,0),""),"")</f>
        <v/>
      </c>
      <c s="1159"/>
      <c s="1090" t="str">
        <f>IFERROR(IF($AJ181&gt;=1,VLOOKUP($C181,'R-7'!$H$9:$AD$1008,9,0),""),"")</f>
        <v/>
      </c>
      <c s="1091"/>
      <c s="1104"/>
      <c s="1103" t="str">
        <f>IFERROR(IF($AJ181&gt;=1,VLOOKUP($C181,'R-7'!$H$9:$AD$1008,14,0),""),"")</f>
        <v/>
      </c>
      <c s="1103"/>
      <c s="1103"/>
      <c s="1103"/>
      <c s="1103"/>
      <c s="1103"/>
      <c s="1103"/>
      <c s="1103"/>
      <c s="20">
        <f t="shared" si="91"/>
        <v>0</v>
      </c>
      <c s="1105">
        <f>IFERROR(IF($BE181&gt;=1,VLOOKUP($D181,'R-8'!$G$13:$AG$1012,2,0),0),0)</f>
        <v>0</v>
      </c>
      <c s="1105"/>
      <c s="1105"/>
      <c s="1090" t="str">
        <f>IFERROR(IF($BE181&gt;=1,VLOOKUP($D181,'R-8'!$G$13:$AG$1012,3,0),""),"")</f>
        <v/>
      </c>
      <c s="1091"/>
      <c s="1091"/>
      <c s="1104"/>
      <c s="1103" t="str">
        <f>IFERROR(IF($BE181&gt;=1,VLOOKUP($D181,'R-8'!$G$13:$AG$1012,5,0),""),"")</f>
        <v/>
      </c>
      <c s="1103"/>
      <c s="1103" t="str">
        <f>IFERROR(IF($BE181&gt;=1,VLOOKUP($D181,'R-8'!$G$13:$AG$1012,6,0),""),"")</f>
        <v/>
      </c>
      <c s="1103"/>
      <c s="1090" t="str">
        <f>IFERROR(IF($BE181&gt;=1,VLOOKUP($D181,'R-8'!$G$13:$AG$1012,2,0),""),"")</f>
        <v/>
      </c>
      <c s="1091"/>
      <c s="1104"/>
      <c s="1103"/>
      <c s="1103"/>
      <c s="1103"/>
      <c s="1103"/>
      <c s="1103"/>
      <c s="1103"/>
      <c s="20">
        <f t="shared" si="92"/>
        <v>0</v>
      </c>
      <c s="1105">
        <f>IFERROR(IF($BZ181&gt;=1,VLOOKUP($E181,'R-8क'!$G$10:$AA$1009,2,0),0),0)</f>
        <v>0</v>
      </c>
      <c s="1105"/>
      <c s="1105"/>
      <c s="1090" t="str">
        <f>IFERROR(IF($BZ181&gt;=1,VLOOKUP($E181,'R-8क'!$G$10:$AA$1009,3,0),""),"")</f>
        <v/>
      </c>
      <c s="1091"/>
      <c s="1104"/>
      <c s="1090" t="str">
        <f>IFERROR(IF($BZ181&gt;=1,VLOOKUP($E181,'R-8क'!$G$10:$AA$1009,4,0),""),"")</f>
        <v/>
      </c>
      <c s="1091"/>
      <c s="1091"/>
      <c s="1104"/>
      <c s="26" t="str">
        <f>IFERROR(IF($BZ181&gt;=1,VLOOKUP($E181,'R-8क'!$G$10:$AA$1009,6,0),""),"")</f>
        <v/>
      </c>
      <c s="27" t="str">
        <f>IFERROR(IF($BZ181&gt;=1,VLOOKUP($E181,'R-8क'!$G$10:$AA$1009,7,0),""),"")</f>
        <v/>
      </c>
      <c s="720" t="str">
        <f>IFERROR(IF($BZ181&gt;=1,VLOOKUP($E181,'R-8क'!$G$10:$AA$1009,8,0),""),"")</f>
        <v/>
      </c>
      <c s="721"/>
      <c s="1106"/>
      <c s="1107" t="str">
        <f>IFERROR(IF($BZ181&gt;=1,VLOOKUP($E181,'R-8क'!$G$10:$AA$1009,16,0),""),"")</f>
        <v/>
      </c>
      <c s="1107"/>
      <c s="1107"/>
      <c s="1092"/>
      <c s="1092"/>
      <c s="21"/>
      <c s="21"/>
      <c s="21"/>
      <c s="21"/>
      <c s="21"/>
      <c s="21"/>
      <c s="21"/>
      <c s="21"/>
      <c s="21"/>
      <c s="21"/>
      <c s="21"/>
      <c s="21"/>
      <c s="21"/>
      <c s="21"/>
      <c s="21"/>
      <c s="21"/>
      <c s="21"/>
      <c s="21"/>
      <c s="21"/>
      <c s="21"/>
      <c s="21"/>
      <c s="32">
        <v>165</v>
      </c>
      <c s="32">
        <f t="shared" si="93"/>
        <v>0</v>
      </c>
      <c s="32">
        <f t="shared" si="94"/>
        <v>0</v>
      </c>
      <c s="32">
        <f t="shared" si="95"/>
        <v>0</v>
      </c>
      <c s="32">
        <f t="shared" si="96"/>
        <v>0</v>
      </c>
      <c s="15">
        <f t="shared" si="76"/>
        <v>200</v>
      </c>
      <c s="15">
        <f t="shared" si="77"/>
        <v>0</v>
      </c>
      <c s="15">
        <f t="shared" si="78"/>
        <v>0</v>
      </c>
      <c s="15">
        <f t="shared" si="79"/>
        <v>0</v>
      </c>
    </row>
    <row r="182" spans="1:128" ht="24" customHeight="1">
      <c r="A182" s="15">
        <f t="shared" si="88"/>
        <v>90</v>
      </c>
      <c s="15">
        <f>IFERROR(IF($A$5&gt;=A182,SMALL('R-6'!$F$8:$F$920,$A$6+A182),0),0)</f>
        <v>0</v>
      </c>
      <c s="15">
        <f>IFERROR(IF(B$5&gt;=$A182,SMALL('R-7'!$G$9:$G$1008,B$6+$A182),0),0)</f>
        <v>0</v>
      </c>
      <c s="15">
        <f>IFERROR(IF(C$5&gt;=$A182,SMALL('R-8'!$F$13:$F$1012,C$6+$A182),0),0)</f>
        <v>0</v>
      </c>
      <c s="15">
        <f>IFERROR(IF(D$5&gt;=$A182,SMALL('R-8क'!$F$10:$F$1009,D$6+$A182),0),0)</f>
        <v>0</v>
      </c>
      <c s="15">
        <f t="shared" si="80"/>
        <v>0</v>
      </c>
      <c s="15">
        <f t="shared" si="85"/>
        <v>0</v>
      </c>
      <c s="15">
        <f t="shared" si="86"/>
        <v>0</v>
      </c>
      <c s="15">
        <f t="shared" si="87"/>
        <v>0</v>
      </c>
      <c r="O182" s="20">
        <f t="shared" si="89"/>
        <v>0</v>
      </c>
      <c s="1149">
        <f>IFERROR(IF($O182&gt;=1,VLOOKUP($B182,'R-6'!$G$8:$AL$920,2,0),0),0)</f>
        <v>0</v>
      </c>
      <c s="1150"/>
      <c s="1151"/>
      <c s="1090" t="str">
        <f>IFERROR(IF($O182&gt;=1,VLOOKUP($B182,'R-6'!$G$8:$AL$920,4,0),""),"")</f>
        <v/>
      </c>
      <c s="1091"/>
      <c s="1104"/>
      <c s="1090" t="str">
        <f>IFERROR(IF($O182&gt;=1,VLOOKUP($B182,'R-6'!$G$8:$AL$920,6,0),""),"")</f>
        <v/>
      </c>
      <c s="1152"/>
      <c s="1152"/>
      <c s="1153" t="str">
        <f>IFERROR(IF($O182&gt;=1,VLOOKUP($B182,'R-6'!$G$8:$AL$920,8,0),""),"")</f>
        <v/>
      </c>
      <c s="1154"/>
      <c s="1155" t="str">
        <f>IFERROR(IF($O182&gt;=1,VLOOKUP($B182,'R-6'!$G$8:$AL$920,28,0),""),"")</f>
        <v/>
      </c>
      <c s="1156"/>
      <c s="1157"/>
      <c s="1158"/>
      <c s="1153"/>
      <c s="1159"/>
      <c s="1158"/>
      <c s="1153"/>
      <c s="1159"/>
      <c s="20">
        <f t="shared" si="90"/>
        <v>0</v>
      </c>
      <c s="1160">
        <f>IFERROR(IF($AJ182&gt;=1,VLOOKUP($C182,'R-7'!$H$9:$AD$1008,2,0),0),0)</f>
        <v>0</v>
      </c>
      <c s="1161"/>
      <c s="1162"/>
      <c s="1160">
        <f>IFERROR(IF($AJ182&gt;=1,VLOOKUP($C182,'R-7'!$H$9:$AD$1008,2,0),0),0)</f>
        <v>0</v>
      </c>
      <c s="1161"/>
      <c s="1162"/>
      <c s="20" t="str">
        <f>IFERROR(IF($AJ182&gt;=1,VLOOKUP($C182,'R-7'!$H$9:$AD$1008,6,0),""),"")</f>
        <v/>
      </c>
      <c s="1158" t="str">
        <f>IFERROR(IF($AJ182&gt;=1,VLOOKUP($C182,'R-7'!$H$9:$AD$1008,7,0),""),"")</f>
        <v/>
      </c>
      <c s="1159"/>
      <c s="1090" t="str">
        <f>IFERROR(IF($AJ182&gt;=1,VLOOKUP($C182,'R-7'!$H$9:$AD$1008,9,0),""),"")</f>
        <v/>
      </c>
      <c s="1091"/>
      <c s="1104"/>
      <c s="1103" t="str">
        <f>IFERROR(IF($AJ182&gt;=1,VLOOKUP($C182,'R-7'!$H$9:$AD$1008,14,0),""),"")</f>
        <v/>
      </c>
      <c s="1103"/>
      <c s="1103"/>
      <c s="1103"/>
      <c s="1103"/>
      <c s="1103"/>
      <c s="1103"/>
      <c s="1103"/>
      <c s="20">
        <f t="shared" si="91"/>
        <v>0</v>
      </c>
      <c s="1105">
        <f>IFERROR(IF($BE182&gt;=1,VLOOKUP($D182,'R-8'!$G$13:$AG$1012,2,0),0),0)</f>
        <v>0</v>
      </c>
      <c s="1105"/>
      <c s="1105"/>
      <c s="1090" t="str">
        <f>IFERROR(IF($BE182&gt;=1,VLOOKUP($D182,'R-8'!$G$13:$AG$1012,3,0),""),"")</f>
        <v/>
      </c>
      <c s="1091"/>
      <c s="1091"/>
      <c s="1104"/>
      <c s="1103" t="str">
        <f>IFERROR(IF($BE182&gt;=1,VLOOKUP($D182,'R-8'!$G$13:$AG$1012,5,0),""),"")</f>
        <v/>
      </c>
      <c s="1103"/>
      <c s="1103" t="str">
        <f>IFERROR(IF($BE182&gt;=1,VLOOKUP($D182,'R-8'!$G$13:$AG$1012,6,0),""),"")</f>
        <v/>
      </c>
      <c s="1103"/>
      <c s="1090" t="str">
        <f>IFERROR(IF($BE182&gt;=1,VLOOKUP($D182,'R-8'!$G$13:$AG$1012,2,0),""),"")</f>
        <v/>
      </c>
      <c s="1091"/>
      <c s="1104"/>
      <c s="1103"/>
      <c s="1103"/>
      <c s="1103"/>
      <c s="1103"/>
      <c s="1103"/>
      <c s="1103"/>
      <c s="20">
        <f t="shared" si="92"/>
        <v>0</v>
      </c>
      <c s="1105">
        <f>IFERROR(IF($BZ182&gt;=1,VLOOKUP($E182,'R-8क'!$G$10:$AA$1009,2,0),0),0)</f>
        <v>0</v>
      </c>
      <c s="1105"/>
      <c s="1105"/>
      <c s="1090" t="str">
        <f>IFERROR(IF($BZ182&gt;=1,VLOOKUP($E182,'R-8क'!$G$10:$AA$1009,3,0),""),"")</f>
        <v/>
      </c>
      <c s="1091"/>
      <c s="1104"/>
      <c s="1090" t="str">
        <f>IFERROR(IF($BZ182&gt;=1,VLOOKUP($E182,'R-8क'!$G$10:$AA$1009,4,0),""),"")</f>
        <v/>
      </c>
      <c s="1091"/>
      <c s="1091"/>
      <c s="1104"/>
      <c s="26" t="str">
        <f>IFERROR(IF($BZ182&gt;=1,VLOOKUP($E182,'R-8क'!$G$10:$AA$1009,6,0),""),"")</f>
        <v/>
      </c>
      <c s="27" t="str">
        <f>IFERROR(IF($BZ182&gt;=1,VLOOKUP($E182,'R-8क'!$G$10:$AA$1009,7,0),""),"")</f>
        <v/>
      </c>
      <c s="720" t="str">
        <f>IFERROR(IF($BZ182&gt;=1,VLOOKUP($E182,'R-8क'!$G$10:$AA$1009,8,0),""),"")</f>
        <v/>
      </c>
      <c s="721"/>
      <c s="1106"/>
      <c s="1107" t="str">
        <f>IFERROR(IF($BZ182&gt;=1,VLOOKUP($E182,'R-8क'!$G$10:$AA$1009,16,0),""),"")</f>
        <v/>
      </c>
      <c s="1107"/>
      <c s="1107"/>
      <c s="1092"/>
      <c s="1092"/>
      <c s="21"/>
      <c s="21"/>
      <c s="21"/>
      <c s="21"/>
      <c s="21"/>
      <c s="21"/>
      <c s="21"/>
      <c s="21"/>
      <c s="21"/>
      <c s="21"/>
      <c s="21"/>
      <c s="21"/>
      <c s="21"/>
      <c s="21"/>
      <c s="21"/>
      <c s="21"/>
      <c s="21"/>
      <c s="21"/>
      <c s="21"/>
      <c s="21"/>
      <c s="21"/>
      <c s="32">
        <v>166</v>
      </c>
      <c s="32">
        <f t="shared" si="93"/>
        <v>0</v>
      </c>
      <c s="32">
        <f t="shared" si="94"/>
        <v>0</v>
      </c>
      <c s="32">
        <f t="shared" si="95"/>
        <v>0</v>
      </c>
      <c s="32">
        <f t="shared" si="96"/>
        <v>0</v>
      </c>
      <c s="15">
        <f t="shared" si="76"/>
        <v>200</v>
      </c>
      <c s="15">
        <f t="shared" si="77"/>
        <v>0</v>
      </c>
      <c s="15">
        <f t="shared" si="78"/>
        <v>0</v>
      </c>
      <c s="15">
        <f t="shared" si="79"/>
        <v>0</v>
      </c>
    </row>
    <row r="183" spans="1:128" ht="24" customHeight="1">
      <c r="A183" s="15">
        <f t="shared" si="88"/>
        <v>91</v>
      </c>
      <c s="15">
        <f>IFERROR(IF($A$5&gt;=A183,SMALL('R-6'!$F$8:$F$920,$A$6+A183),0),0)</f>
        <v>0</v>
      </c>
      <c s="15">
        <f>IFERROR(IF(B$5&gt;=$A183,SMALL('R-7'!$G$9:$G$1008,B$6+$A183),0),0)</f>
        <v>0</v>
      </c>
      <c s="15">
        <f>IFERROR(IF(C$5&gt;=$A183,SMALL('R-8'!$F$13:$F$1012,C$6+$A183),0),0)</f>
        <v>0</v>
      </c>
      <c s="15">
        <f>IFERROR(IF(D$5&gt;=$A183,SMALL('R-8क'!$F$10:$F$1009,D$6+$A183),0),0)</f>
        <v>0</v>
      </c>
      <c s="15">
        <f t="shared" si="80"/>
        <v>0</v>
      </c>
      <c s="15">
        <f t="shared" si="85"/>
        <v>0</v>
      </c>
      <c s="15">
        <f t="shared" si="86"/>
        <v>0</v>
      </c>
      <c s="15">
        <f t="shared" si="87"/>
        <v>0</v>
      </c>
      <c r="O183" s="20">
        <f t="shared" si="89"/>
        <v>0</v>
      </c>
      <c s="1149">
        <f>IFERROR(IF($O183&gt;=1,VLOOKUP($B183,'R-6'!$G$8:$AL$920,2,0),0),0)</f>
        <v>0</v>
      </c>
      <c s="1150"/>
      <c s="1151"/>
      <c s="1090" t="str">
        <f>IFERROR(IF($O183&gt;=1,VLOOKUP($B183,'R-6'!$G$8:$AL$920,4,0),""),"")</f>
        <v/>
      </c>
      <c s="1091"/>
      <c s="1104"/>
      <c s="1090" t="str">
        <f>IFERROR(IF($O183&gt;=1,VLOOKUP($B183,'R-6'!$G$8:$AL$920,6,0),""),"")</f>
        <v/>
      </c>
      <c s="1152"/>
      <c s="1152"/>
      <c s="1153" t="str">
        <f>IFERROR(IF($O183&gt;=1,VLOOKUP($B183,'R-6'!$G$8:$AL$920,8,0),""),"")</f>
        <v/>
      </c>
      <c s="1154"/>
      <c s="1155" t="str">
        <f>IFERROR(IF($O183&gt;=1,VLOOKUP($B183,'R-6'!$G$8:$AL$920,28,0),""),"")</f>
        <v/>
      </c>
      <c s="1156"/>
      <c s="1157"/>
      <c s="1158"/>
      <c s="1153"/>
      <c s="1159"/>
      <c s="1158"/>
      <c s="1153"/>
      <c s="1159"/>
      <c s="20">
        <f t="shared" si="90"/>
        <v>0</v>
      </c>
      <c s="1160">
        <f>IFERROR(IF($AJ183&gt;=1,VLOOKUP($C183,'R-7'!$H$9:$AD$1008,2,0),0),0)</f>
        <v>0</v>
      </c>
      <c s="1161"/>
      <c s="1162"/>
      <c s="1160">
        <f>IFERROR(IF($AJ183&gt;=1,VLOOKUP($C183,'R-7'!$H$9:$AD$1008,2,0),0),0)</f>
        <v>0</v>
      </c>
      <c s="1161"/>
      <c s="1162"/>
      <c s="20" t="str">
        <f>IFERROR(IF($AJ183&gt;=1,VLOOKUP($C183,'R-7'!$H$9:$AD$1008,6,0),""),"")</f>
        <v/>
      </c>
      <c s="1158" t="str">
        <f>IFERROR(IF($AJ183&gt;=1,VLOOKUP($C183,'R-7'!$H$9:$AD$1008,7,0),""),"")</f>
        <v/>
      </c>
      <c s="1159"/>
      <c s="1090" t="str">
        <f>IFERROR(IF($AJ183&gt;=1,VLOOKUP($C183,'R-7'!$H$9:$AD$1008,9,0),""),"")</f>
        <v/>
      </c>
      <c s="1091"/>
      <c s="1104"/>
      <c s="1103" t="str">
        <f>IFERROR(IF($AJ183&gt;=1,VLOOKUP($C183,'R-7'!$H$9:$AD$1008,14,0),""),"")</f>
        <v/>
      </c>
      <c s="1103"/>
      <c s="1103"/>
      <c s="1103"/>
      <c s="1103"/>
      <c s="1103"/>
      <c s="1103"/>
      <c s="1103"/>
      <c s="20">
        <f t="shared" si="91"/>
        <v>0</v>
      </c>
      <c s="1105">
        <f>IFERROR(IF($BE183&gt;=1,VLOOKUP($D183,'R-8'!$G$13:$AG$1012,2,0),0),0)</f>
        <v>0</v>
      </c>
      <c s="1105"/>
      <c s="1105"/>
      <c s="1090" t="str">
        <f>IFERROR(IF($BE183&gt;=1,VLOOKUP($D183,'R-8'!$G$13:$AG$1012,3,0),""),"")</f>
        <v/>
      </c>
      <c s="1091"/>
      <c s="1091"/>
      <c s="1104"/>
      <c s="1103" t="str">
        <f>IFERROR(IF($BE183&gt;=1,VLOOKUP($D183,'R-8'!$G$13:$AG$1012,5,0),""),"")</f>
        <v/>
      </c>
      <c s="1103"/>
      <c s="1103" t="str">
        <f>IFERROR(IF($BE183&gt;=1,VLOOKUP($D183,'R-8'!$G$13:$AG$1012,6,0),""),"")</f>
        <v/>
      </c>
      <c s="1103"/>
      <c s="1090" t="str">
        <f>IFERROR(IF($BE183&gt;=1,VLOOKUP($D183,'R-8'!$G$13:$AG$1012,2,0),""),"")</f>
        <v/>
      </c>
      <c s="1091"/>
      <c s="1104"/>
      <c s="1103"/>
      <c s="1103"/>
      <c s="1103"/>
      <c s="1103"/>
      <c s="1103"/>
      <c s="1103"/>
      <c s="20">
        <f t="shared" si="92"/>
        <v>0</v>
      </c>
      <c s="1105">
        <f>IFERROR(IF($BZ183&gt;=1,VLOOKUP($E183,'R-8क'!$G$10:$AA$1009,2,0),0),0)</f>
        <v>0</v>
      </c>
      <c s="1105"/>
      <c s="1105"/>
      <c s="1090" t="str">
        <f>IFERROR(IF($BZ183&gt;=1,VLOOKUP($E183,'R-8क'!$G$10:$AA$1009,3,0),""),"")</f>
        <v/>
      </c>
      <c s="1091"/>
      <c s="1104"/>
      <c s="1090" t="str">
        <f>IFERROR(IF($BZ183&gt;=1,VLOOKUP($E183,'R-8क'!$G$10:$AA$1009,4,0),""),"")</f>
        <v/>
      </c>
      <c s="1091"/>
      <c s="1091"/>
      <c s="1104"/>
      <c s="26" t="str">
        <f>IFERROR(IF($BZ183&gt;=1,VLOOKUP($E183,'R-8क'!$G$10:$AA$1009,6,0),""),"")</f>
        <v/>
      </c>
      <c s="27" t="str">
        <f>IFERROR(IF($BZ183&gt;=1,VLOOKUP($E183,'R-8क'!$G$10:$AA$1009,7,0),""),"")</f>
        <v/>
      </c>
      <c s="720" t="str">
        <f>IFERROR(IF($BZ183&gt;=1,VLOOKUP($E183,'R-8क'!$G$10:$AA$1009,8,0),""),"")</f>
        <v/>
      </c>
      <c s="721"/>
      <c s="1106"/>
      <c s="1107" t="str">
        <f>IFERROR(IF($BZ183&gt;=1,VLOOKUP($E183,'R-8क'!$G$10:$AA$1009,16,0),""),"")</f>
        <v/>
      </c>
      <c s="1107"/>
      <c s="1107"/>
      <c s="1092"/>
      <c s="1092"/>
      <c s="21"/>
      <c s="21"/>
      <c s="21"/>
      <c s="21"/>
      <c s="21"/>
      <c s="21"/>
      <c s="21"/>
      <c s="21"/>
      <c s="21"/>
      <c s="21"/>
      <c s="21"/>
      <c s="21"/>
      <c s="21"/>
      <c s="21"/>
      <c s="21"/>
      <c s="21"/>
      <c s="21"/>
      <c s="21"/>
      <c s="21"/>
      <c s="21"/>
      <c s="21"/>
      <c s="32">
        <v>167</v>
      </c>
      <c s="32">
        <f t="shared" si="93"/>
        <v>0</v>
      </c>
      <c s="32">
        <f t="shared" si="94"/>
        <v>0</v>
      </c>
      <c s="32">
        <f t="shared" si="95"/>
        <v>0</v>
      </c>
      <c s="32">
        <f t="shared" si="96"/>
        <v>0</v>
      </c>
      <c s="15">
        <f t="shared" si="76"/>
        <v>200</v>
      </c>
      <c s="15">
        <f t="shared" si="77"/>
        <v>0</v>
      </c>
      <c s="15">
        <f t="shared" si="78"/>
        <v>0</v>
      </c>
      <c s="15">
        <f t="shared" si="79"/>
        <v>0</v>
      </c>
    </row>
    <row r="184" spans="1:128" ht="24" customHeight="1">
      <c r="A184" s="15">
        <f t="shared" si="88"/>
        <v>92</v>
      </c>
      <c s="15">
        <f>IFERROR(IF($A$5&gt;=A184,SMALL('R-6'!$F$8:$F$920,$A$6+A184),0),0)</f>
        <v>0</v>
      </c>
      <c s="15">
        <f>IFERROR(IF(B$5&gt;=$A184,SMALL('R-7'!$G$9:$G$1008,B$6+$A184),0),0)</f>
        <v>0</v>
      </c>
      <c s="15">
        <f>IFERROR(IF(C$5&gt;=$A184,SMALL('R-8'!$F$13:$F$1012,C$6+$A184),0),0)</f>
        <v>0</v>
      </c>
      <c s="15">
        <f>IFERROR(IF(D$5&gt;=$A184,SMALL('R-8क'!$F$10:$F$1009,D$6+$A184),0),0)</f>
        <v>0</v>
      </c>
      <c s="15">
        <f t="shared" si="80"/>
        <v>0</v>
      </c>
      <c s="15">
        <f t="shared" si="85"/>
        <v>0</v>
      </c>
      <c s="15">
        <f t="shared" si="86"/>
        <v>0</v>
      </c>
      <c s="15">
        <f t="shared" si="87"/>
        <v>0</v>
      </c>
      <c r="O184" s="20">
        <f t="shared" si="89"/>
        <v>0</v>
      </c>
      <c s="1149">
        <f>IFERROR(IF($O184&gt;=1,VLOOKUP($B184,'R-6'!$G$8:$AL$920,2,0),0),0)</f>
        <v>0</v>
      </c>
      <c s="1150"/>
      <c s="1151"/>
      <c s="1090" t="str">
        <f>IFERROR(IF($O184&gt;=1,VLOOKUP($B184,'R-6'!$G$8:$AL$920,4,0),""),"")</f>
        <v/>
      </c>
      <c s="1091"/>
      <c s="1104"/>
      <c s="1090" t="str">
        <f>IFERROR(IF($O184&gt;=1,VLOOKUP($B184,'R-6'!$G$8:$AL$920,6,0),""),"")</f>
        <v/>
      </c>
      <c s="1152"/>
      <c s="1152"/>
      <c s="1153" t="str">
        <f>IFERROR(IF($O184&gt;=1,VLOOKUP($B184,'R-6'!$G$8:$AL$920,8,0),""),"")</f>
        <v/>
      </c>
      <c s="1154"/>
      <c s="1155" t="str">
        <f>IFERROR(IF($O184&gt;=1,VLOOKUP($B184,'R-6'!$G$8:$AL$920,28,0),""),"")</f>
        <v/>
      </c>
      <c s="1156"/>
      <c s="1157"/>
      <c s="1158"/>
      <c s="1153"/>
      <c s="1159"/>
      <c s="1158"/>
      <c s="1153"/>
      <c s="1159"/>
      <c s="20">
        <f t="shared" si="90"/>
        <v>0</v>
      </c>
      <c s="1160">
        <f>IFERROR(IF($AJ184&gt;=1,VLOOKUP($C184,'R-7'!$H$9:$AD$1008,2,0),0),0)</f>
        <v>0</v>
      </c>
      <c s="1161"/>
      <c s="1162"/>
      <c s="1160">
        <f>IFERROR(IF($AJ184&gt;=1,VLOOKUP($C184,'R-7'!$H$9:$AD$1008,2,0),0),0)</f>
        <v>0</v>
      </c>
      <c s="1161"/>
      <c s="1162"/>
      <c s="20" t="str">
        <f>IFERROR(IF($AJ184&gt;=1,VLOOKUP($C184,'R-7'!$H$9:$AD$1008,6,0),""),"")</f>
        <v/>
      </c>
      <c s="1158" t="str">
        <f>IFERROR(IF($AJ184&gt;=1,VLOOKUP($C184,'R-7'!$H$9:$AD$1008,7,0),""),"")</f>
        <v/>
      </c>
      <c s="1159"/>
      <c s="1090" t="str">
        <f>IFERROR(IF($AJ184&gt;=1,VLOOKUP($C184,'R-7'!$H$9:$AD$1008,9,0),""),"")</f>
        <v/>
      </c>
      <c s="1091"/>
      <c s="1104"/>
      <c s="1103" t="str">
        <f>IFERROR(IF($AJ184&gt;=1,VLOOKUP($C184,'R-7'!$H$9:$AD$1008,14,0),""),"")</f>
        <v/>
      </c>
      <c s="1103"/>
      <c s="1103"/>
      <c s="1103"/>
      <c s="1103"/>
      <c s="1103"/>
      <c s="1103"/>
      <c s="1103"/>
      <c s="20">
        <f t="shared" si="91"/>
        <v>0</v>
      </c>
      <c s="1105">
        <f>IFERROR(IF($BE184&gt;=1,VLOOKUP($D184,'R-8'!$G$13:$AG$1012,2,0),0),0)</f>
        <v>0</v>
      </c>
      <c s="1105"/>
      <c s="1105"/>
      <c s="1090" t="str">
        <f>IFERROR(IF($BE184&gt;=1,VLOOKUP($D184,'R-8'!$G$13:$AG$1012,3,0),""),"")</f>
        <v/>
      </c>
      <c s="1091"/>
      <c s="1091"/>
      <c s="1104"/>
      <c s="1103" t="str">
        <f>IFERROR(IF($BE184&gt;=1,VLOOKUP($D184,'R-8'!$G$13:$AG$1012,5,0),""),"")</f>
        <v/>
      </c>
      <c s="1103"/>
      <c s="1103" t="str">
        <f>IFERROR(IF($BE184&gt;=1,VLOOKUP($D184,'R-8'!$G$13:$AG$1012,6,0),""),"")</f>
        <v/>
      </c>
      <c s="1103"/>
      <c s="1090" t="str">
        <f>IFERROR(IF($BE184&gt;=1,VLOOKUP($D184,'R-8'!$G$13:$AG$1012,2,0),""),"")</f>
        <v/>
      </c>
      <c s="1091"/>
      <c s="1104"/>
      <c s="1103"/>
      <c s="1103"/>
      <c s="1103"/>
      <c s="1103"/>
      <c s="1103"/>
      <c s="1103"/>
      <c s="20">
        <f t="shared" si="92"/>
        <v>0</v>
      </c>
      <c s="1105">
        <f>IFERROR(IF($BZ184&gt;=1,VLOOKUP($E184,'R-8क'!$G$10:$AA$1009,2,0),0),0)</f>
        <v>0</v>
      </c>
      <c s="1105"/>
      <c s="1105"/>
      <c s="1090" t="str">
        <f>IFERROR(IF($BZ184&gt;=1,VLOOKUP($E184,'R-8क'!$G$10:$AA$1009,3,0),""),"")</f>
        <v/>
      </c>
      <c s="1091"/>
      <c s="1104"/>
      <c s="1090" t="str">
        <f>IFERROR(IF($BZ184&gt;=1,VLOOKUP($E184,'R-8क'!$G$10:$AA$1009,4,0),""),"")</f>
        <v/>
      </c>
      <c s="1091"/>
      <c s="1091"/>
      <c s="1104"/>
      <c s="26" t="str">
        <f>IFERROR(IF($BZ184&gt;=1,VLOOKUP($E184,'R-8क'!$G$10:$AA$1009,6,0),""),"")</f>
        <v/>
      </c>
      <c s="27" t="str">
        <f>IFERROR(IF($BZ184&gt;=1,VLOOKUP($E184,'R-8क'!$G$10:$AA$1009,7,0),""),"")</f>
        <v/>
      </c>
      <c s="720" t="str">
        <f>IFERROR(IF($BZ184&gt;=1,VLOOKUP($E184,'R-8क'!$G$10:$AA$1009,8,0),""),"")</f>
        <v/>
      </c>
      <c s="721"/>
      <c s="1106"/>
      <c s="1107" t="str">
        <f>IFERROR(IF($BZ184&gt;=1,VLOOKUP($E184,'R-8क'!$G$10:$AA$1009,16,0),""),"")</f>
        <v/>
      </c>
      <c s="1107"/>
      <c s="1107"/>
      <c s="1092"/>
      <c s="1092"/>
      <c s="21"/>
      <c s="21"/>
      <c s="21"/>
      <c s="21"/>
      <c s="21"/>
      <c s="21"/>
      <c s="21"/>
      <c s="21"/>
      <c s="21"/>
      <c s="21"/>
      <c s="21"/>
      <c s="21"/>
      <c s="21"/>
      <c s="21"/>
      <c s="21"/>
      <c s="21"/>
      <c s="21"/>
      <c s="21"/>
      <c s="21"/>
      <c s="21"/>
      <c s="21"/>
      <c s="32">
        <v>168</v>
      </c>
      <c s="32">
        <f t="shared" si="93"/>
        <v>0</v>
      </c>
      <c s="32">
        <f t="shared" si="94"/>
        <v>0</v>
      </c>
      <c s="32">
        <f t="shared" si="95"/>
        <v>0</v>
      </c>
      <c s="32">
        <f t="shared" si="96"/>
        <v>0</v>
      </c>
      <c s="15">
        <f t="shared" si="76"/>
        <v>200</v>
      </c>
      <c s="15">
        <f t="shared" si="77"/>
        <v>0</v>
      </c>
      <c s="15">
        <f t="shared" si="78"/>
        <v>0</v>
      </c>
      <c s="15">
        <f t="shared" si="79"/>
        <v>0</v>
      </c>
    </row>
    <row r="185" spans="1:128" ht="24" customHeight="1">
      <c r="A185" s="15">
        <f t="shared" si="88"/>
        <v>93</v>
      </c>
      <c s="15">
        <f>IFERROR(IF($A$5&gt;=A185,SMALL('R-6'!$F$8:$F$920,$A$6+A185),0),0)</f>
        <v>0</v>
      </c>
      <c s="15">
        <f>IFERROR(IF(B$5&gt;=$A185,SMALL('R-7'!$G$9:$G$1008,B$6+$A185),0),0)</f>
        <v>0</v>
      </c>
      <c s="15">
        <f>IFERROR(IF(C$5&gt;=$A185,SMALL('R-8'!$F$13:$F$1012,C$6+$A185),0),0)</f>
        <v>0</v>
      </c>
      <c s="15">
        <f>IFERROR(IF(D$5&gt;=$A185,SMALL('R-8क'!$F$10:$F$1009,D$6+$A185),0),0)</f>
        <v>0</v>
      </c>
      <c s="15">
        <f t="shared" si="80"/>
        <v>0</v>
      </c>
      <c s="15">
        <f t="shared" si="85"/>
        <v>0</v>
      </c>
      <c s="15">
        <f t="shared" si="86"/>
        <v>0</v>
      </c>
      <c s="15">
        <f t="shared" si="87"/>
        <v>0</v>
      </c>
      <c r="O185" s="20">
        <f t="shared" si="89"/>
        <v>0</v>
      </c>
      <c s="1149">
        <f>IFERROR(IF($O185&gt;=1,VLOOKUP($B185,'R-6'!$G$8:$AL$920,2,0),0),0)</f>
        <v>0</v>
      </c>
      <c s="1150"/>
      <c s="1151"/>
      <c s="1090" t="str">
        <f>IFERROR(IF($O185&gt;=1,VLOOKUP($B185,'R-6'!$G$8:$AL$920,4,0),""),"")</f>
        <v/>
      </c>
      <c s="1091"/>
      <c s="1104"/>
      <c s="1090" t="str">
        <f>IFERROR(IF($O185&gt;=1,VLOOKUP($B185,'R-6'!$G$8:$AL$920,6,0),""),"")</f>
        <v/>
      </c>
      <c s="1152"/>
      <c s="1152"/>
      <c s="1153" t="str">
        <f>IFERROR(IF($O185&gt;=1,VLOOKUP($B185,'R-6'!$G$8:$AL$920,8,0),""),"")</f>
        <v/>
      </c>
      <c s="1154"/>
      <c s="1155" t="str">
        <f>IFERROR(IF($O185&gt;=1,VLOOKUP($B185,'R-6'!$G$8:$AL$920,28,0),""),"")</f>
        <v/>
      </c>
      <c s="1156"/>
      <c s="1157"/>
      <c s="1158"/>
      <c s="1153"/>
      <c s="1159"/>
      <c s="1158"/>
      <c s="1153"/>
      <c s="1159"/>
      <c s="20">
        <f t="shared" si="90"/>
        <v>0</v>
      </c>
      <c s="1160">
        <f>IFERROR(IF($AJ185&gt;=1,VLOOKUP($C185,'R-7'!$H$9:$AD$1008,2,0),0),0)</f>
        <v>0</v>
      </c>
      <c s="1161"/>
      <c s="1162"/>
      <c s="1160">
        <f>IFERROR(IF($AJ185&gt;=1,VLOOKUP($C185,'R-7'!$H$9:$AD$1008,2,0),0),0)</f>
        <v>0</v>
      </c>
      <c s="1161"/>
      <c s="1162"/>
      <c s="20" t="str">
        <f>IFERROR(IF($AJ185&gt;=1,VLOOKUP($C185,'R-7'!$H$9:$AD$1008,6,0),""),"")</f>
        <v/>
      </c>
      <c s="1158" t="str">
        <f>IFERROR(IF($AJ185&gt;=1,VLOOKUP($C185,'R-7'!$H$9:$AD$1008,7,0),""),"")</f>
        <v/>
      </c>
      <c s="1159"/>
      <c s="1090" t="str">
        <f>IFERROR(IF($AJ185&gt;=1,VLOOKUP($C185,'R-7'!$H$9:$AD$1008,9,0),""),"")</f>
        <v/>
      </c>
      <c s="1091"/>
      <c s="1104"/>
      <c s="1103" t="str">
        <f>IFERROR(IF($AJ185&gt;=1,VLOOKUP($C185,'R-7'!$H$9:$AD$1008,14,0),""),"")</f>
        <v/>
      </c>
      <c s="1103"/>
      <c s="1103"/>
      <c s="1103"/>
      <c s="1103"/>
      <c s="1103"/>
      <c s="1103"/>
      <c s="1103"/>
      <c s="20">
        <f t="shared" si="91"/>
        <v>0</v>
      </c>
      <c s="1105">
        <f>IFERROR(IF($BE185&gt;=1,VLOOKUP($D185,'R-8'!$G$13:$AG$1012,2,0),0),0)</f>
        <v>0</v>
      </c>
      <c s="1105"/>
      <c s="1105"/>
      <c s="1090" t="str">
        <f>IFERROR(IF($BE185&gt;=1,VLOOKUP($D185,'R-8'!$G$13:$AG$1012,3,0),""),"")</f>
        <v/>
      </c>
      <c s="1091"/>
      <c s="1091"/>
      <c s="1104"/>
      <c s="1103" t="str">
        <f>IFERROR(IF($BE185&gt;=1,VLOOKUP($D185,'R-8'!$G$13:$AG$1012,5,0),""),"")</f>
        <v/>
      </c>
      <c s="1103"/>
      <c s="1103" t="str">
        <f>IFERROR(IF($BE185&gt;=1,VLOOKUP($D185,'R-8'!$G$13:$AG$1012,6,0),""),"")</f>
        <v/>
      </c>
      <c s="1103"/>
      <c s="1090" t="str">
        <f>IFERROR(IF($BE185&gt;=1,VLOOKUP($D185,'R-8'!$G$13:$AG$1012,2,0),""),"")</f>
        <v/>
      </c>
      <c s="1091"/>
      <c s="1104"/>
      <c s="1103"/>
      <c s="1103"/>
      <c s="1103"/>
      <c s="1103"/>
      <c s="1103"/>
      <c s="1103"/>
      <c s="20">
        <f t="shared" si="92"/>
        <v>0</v>
      </c>
      <c s="1105">
        <f>IFERROR(IF($BZ185&gt;=1,VLOOKUP($E185,'R-8क'!$G$10:$AA$1009,2,0),0),0)</f>
        <v>0</v>
      </c>
      <c s="1105"/>
      <c s="1105"/>
      <c s="1090" t="str">
        <f>IFERROR(IF($BZ185&gt;=1,VLOOKUP($E185,'R-8क'!$G$10:$AA$1009,3,0),""),"")</f>
        <v/>
      </c>
      <c s="1091"/>
      <c s="1104"/>
      <c s="1090" t="str">
        <f>IFERROR(IF($BZ185&gt;=1,VLOOKUP($E185,'R-8क'!$G$10:$AA$1009,4,0),""),"")</f>
        <v/>
      </c>
      <c s="1091"/>
      <c s="1091"/>
      <c s="1104"/>
      <c s="26" t="str">
        <f>IFERROR(IF($BZ185&gt;=1,VLOOKUP($E185,'R-8क'!$G$10:$AA$1009,6,0),""),"")</f>
        <v/>
      </c>
      <c s="27" t="str">
        <f>IFERROR(IF($BZ185&gt;=1,VLOOKUP($E185,'R-8क'!$G$10:$AA$1009,7,0),""),"")</f>
        <v/>
      </c>
      <c s="720" t="str">
        <f>IFERROR(IF($BZ185&gt;=1,VLOOKUP($E185,'R-8क'!$G$10:$AA$1009,8,0),""),"")</f>
        <v/>
      </c>
      <c s="721"/>
      <c s="1106"/>
      <c s="1107" t="str">
        <f>IFERROR(IF($BZ185&gt;=1,VLOOKUP($E185,'R-8क'!$G$10:$AA$1009,16,0),""),"")</f>
        <v/>
      </c>
      <c s="1107"/>
      <c s="1107"/>
      <c s="1092"/>
      <c s="1092"/>
      <c s="21"/>
      <c s="21"/>
      <c s="21"/>
      <c s="21"/>
      <c s="21"/>
      <c s="21"/>
      <c s="21"/>
      <c s="21"/>
      <c s="21"/>
      <c s="21"/>
      <c s="21"/>
      <c s="21"/>
      <c s="21"/>
      <c s="21"/>
      <c s="21"/>
      <c s="21"/>
      <c s="21"/>
      <c s="21"/>
      <c s="21"/>
      <c s="21"/>
      <c s="21"/>
      <c s="32">
        <v>169</v>
      </c>
      <c s="32">
        <f t="shared" si="93"/>
        <v>0</v>
      </c>
      <c s="32">
        <f t="shared" si="94"/>
        <v>0</v>
      </c>
      <c s="32">
        <f t="shared" si="95"/>
        <v>0</v>
      </c>
      <c s="32">
        <f t="shared" si="96"/>
        <v>0</v>
      </c>
      <c s="15">
        <f t="shared" si="76"/>
        <v>200</v>
      </c>
      <c s="15">
        <f t="shared" si="77"/>
        <v>0</v>
      </c>
      <c s="15">
        <f t="shared" si="78"/>
        <v>0</v>
      </c>
      <c s="15">
        <f t="shared" si="79"/>
        <v>0</v>
      </c>
    </row>
    <row r="186" spans="1:128" ht="24" customHeight="1">
      <c r="A186" s="15">
        <f t="shared" si="88"/>
        <v>94</v>
      </c>
      <c s="15">
        <f>IFERROR(IF($A$5&gt;=A186,SMALL('R-6'!$F$8:$F$920,$A$6+A186),0),0)</f>
        <v>0</v>
      </c>
      <c s="15">
        <f>IFERROR(IF(B$5&gt;=$A186,SMALL('R-7'!$G$9:$G$1008,B$6+$A186),0),0)</f>
        <v>0</v>
      </c>
      <c s="15">
        <f>IFERROR(IF(C$5&gt;=$A186,SMALL('R-8'!$F$13:$F$1012,C$6+$A186),0),0)</f>
        <v>0</v>
      </c>
      <c s="15">
        <f>IFERROR(IF(D$5&gt;=$A186,SMALL('R-8क'!$F$10:$F$1009,D$6+$A186),0),0)</f>
        <v>0</v>
      </c>
      <c s="15">
        <f t="shared" si="80"/>
        <v>0</v>
      </c>
      <c s="15">
        <f t="shared" si="85"/>
        <v>0</v>
      </c>
      <c s="15">
        <f t="shared" si="86"/>
        <v>0</v>
      </c>
      <c s="15">
        <f t="shared" si="87"/>
        <v>0</v>
      </c>
      <c r="O186" s="20">
        <f t="shared" si="89"/>
        <v>0</v>
      </c>
      <c s="1149">
        <f>IFERROR(IF($O186&gt;=1,VLOOKUP($B186,'R-6'!$G$8:$AL$920,2,0),0),0)</f>
        <v>0</v>
      </c>
      <c s="1150"/>
      <c s="1151"/>
      <c s="1090" t="str">
        <f>IFERROR(IF($O186&gt;=1,VLOOKUP($B186,'R-6'!$G$8:$AL$920,4,0),""),"")</f>
        <v/>
      </c>
      <c s="1091"/>
      <c s="1104"/>
      <c s="1090" t="str">
        <f>IFERROR(IF($O186&gt;=1,VLOOKUP($B186,'R-6'!$G$8:$AL$920,6,0),""),"")</f>
        <v/>
      </c>
      <c s="1152"/>
      <c s="1152"/>
      <c s="1153" t="str">
        <f>IFERROR(IF($O186&gt;=1,VLOOKUP($B186,'R-6'!$G$8:$AL$920,8,0),""),"")</f>
        <v/>
      </c>
      <c s="1154"/>
      <c s="1155" t="str">
        <f>IFERROR(IF($O186&gt;=1,VLOOKUP($B186,'R-6'!$G$8:$AL$920,28,0),""),"")</f>
        <v/>
      </c>
      <c s="1156"/>
      <c s="1157"/>
      <c s="1158"/>
      <c s="1153"/>
      <c s="1159"/>
      <c s="1158"/>
      <c s="1153"/>
      <c s="1159"/>
      <c s="20">
        <f t="shared" si="90"/>
        <v>0</v>
      </c>
      <c s="1160">
        <f>IFERROR(IF($AJ186&gt;=1,VLOOKUP($C186,'R-7'!$H$9:$AD$1008,2,0),0),0)</f>
        <v>0</v>
      </c>
      <c s="1161"/>
      <c s="1162"/>
      <c s="1160">
        <f>IFERROR(IF($AJ186&gt;=1,VLOOKUP($C186,'R-7'!$H$9:$AD$1008,2,0),0),0)</f>
        <v>0</v>
      </c>
      <c s="1161"/>
      <c s="1162"/>
      <c s="20" t="str">
        <f>IFERROR(IF($AJ186&gt;=1,VLOOKUP($C186,'R-7'!$H$9:$AD$1008,6,0),""),"")</f>
        <v/>
      </c>
      <c s="1158" t="str">
        <f>IFERROR(IF($AJ186&gt;=1,VLOOKUP($C186,'R-7'!$H$9:$AD$1008,7,0),""),"")</f>
        <v/>
      </c>
      <c s="1159"/>
      <c s="1090" t="str">
        <f>IFERROR(IF($AJ186&gt;=1,VLOOKUP($C186,'R-7'!$H$9:$AD$1008,9,0),""),"")</f>
        <v/>
      </c>
      <c s="1091"/>
      <c s="1104"/>
      <c s="1103" t="str">
        <f>IFERROR(IF($AJ186&gt;=1,VLOOKUP($C186,'R-7'!$H$9:$AD$1008,14,0),""),"")</f>
        <v/>
      </c>
      <c s="1103"/>
      <c s="1103"/>
      <c s="1103"/>
      <c s="1103"/>
      <c s="1103"/>
      <c s="1103"/>
      <c s="1103"/>
      <c s="20">
        <f t="shared" si="91"/>
        <v>0</v>
      </c>
      <c s="1105">
        <f>IFERROR(IF($BE186&gt;=1,VLOOKUP($D186,'R-8'!$G$13:$AG$1012,2,0),0),0)</f>
        <v>0</v>
      </c>
      <c s="1105"/>
      <c s="1105"/>
      <c s="1090" t="str">
        <f>IFERROR(IF($BE186&gt;=1,VLOOKUP($D186,'R-8'!$G$13:$AG$1012,3,0),""),"")</f>
        <v/>
      </c>
      <c s="1091"/>
      <c s="1091"/>
      <c s="1104"/>
      <c s="1103" t="str">
        <f>IFERROR(IF($BE186&gt;=1,VLOOKUP($D186,'R-8'!$G$13:$AG$1012,5,0),""),"")</f>
        <v/>
      </c>
      <c s="1103"/>
      <c s="1103" t="str">
        <f>IFERROR(IF($BE186&gt;=1,VLOOKUP($D186,'R-8'!$G$13:$AG$1012,6,0),""),"")</f>
        <v/>
      </c>
      <c s="1103"/>
      <c s="1090" t="str">
        <f>IFERROR(IF($BE186&gt;=1,VLOOKUP($D186,'R-8'!$G$13:$AG$1012,2,0),""),"")</f>
        <v/>
      </c>
      <c s="1091"/>
      <c s="1104"/>
      <c s="1103"/>
      <c s="1103"/>
      <c s="1103"/>
      <c s="1103"/>
      <c s="1103"/>
      <c s="1103"/>
      <c s="20">
        <f t="shared" si="92"/>
        <v>0</v>
      </c>
      <c s="1105">
        <f>IFERROR(IF($BZ186&gt;=1,VLOOKUP($E186,'R-8क'!$G$10:$AA$1009,2,0),0),0)</f>
        <v>0</v>
      </c>
      <c s="1105"/>
      <c s="1105"/>
      <c s="1090" t="str">
        <f>IFERROR(IF($BZ186&gt;=1,VLOOKUP($E186,'R-8क'!$G$10:$AA$1009,3,0),""),"")</f>
        <v/>
      </c>
      <c s="1091"/>
      <c s="1104"/>
      <c s="1090" t="str">
        <f>IFERROR(IF($BZ186&gt;=1,VLOOKUP($E186,'R-8क'!$G$10:$AA$1009,4,0),""),"")</f>
        <v/>
      </c>
      <c s="1091"/>
      <c s="1091"/>
      <c s="1104"/>
      <c s="26" t="str">
        <f>IFERROR(IF($BZ186&gt;=1,VLOOKUP($E186,'R-8क'!$G$10:$AA$1009,6,0),""),"")</f>
        <v/>
      </c>
      <c s="27" t="str">
        <f>IFERROR(IF($BZ186&gt;=1,VLOOKUP($E186,'R-8क'!$G$10:$AA$1009,7,0),""),"")</f>
        <v/>
      </c>
      <c s="720" t="str">
        <f>IFERROR(IF($BZ186&gt;=1,VLOOKUP($E186,'R-8क'!$G$10:$AA$1009,8,0),""),"")</f>
        <v/>
      </c>
      <c s="721"/>
      <c s="1106"/>
      <c s="1107" t="str">
        <f>IFERROR(IF($BZ186&gt;=1,VLOOKUP($E186,'R-8क'!$G$10:$AA$1009,16,0),""),"")</f>
        <v/>
      </c>
      <c s="1107"/>
      <c s="1107"/>
      <c s="1092"/>
      <c s="1092"/>
      <c s="21"/>
      <c s="21"/>
      <c s="21"/>
      <c s="21"/>
      <c s="21"/>
      <c s="21"/>
      <c s="21"/>
      <c s="21"/>
      <c s="21"/>
      <c s="21"/>
      <c s="21"/>
      <c s="21"/>
      <c s="21"/>
      <c s="21"/>
      <c s="21"/>
      <c s="21"/>
      <c s="21"/>
      <c s="21"/>
      <c s="21"/>
      <c s="21"/>
      <c s="21"/>
      <c s="32">
        <v>170</v>
      </c>
      <c s="32">
        <f t="shared" si="93"/>
        <v>0</v>
      </c>
      <c s="32">
        <f t="shared" si="94"/>
        <v>0</v>
      </c>
      <c s="32">
        <f t="shared" si="95"/>
        <v>0</v>
      </c>
      <c s="32">
        <f t="shared" si="96"/>
        <v>0</v>
      </c>
      <c s="15">
        <f t="shared" si="76"/>
        <v>200</v>
      </c>
      <c s="15">
        <f t="shared" si="77"/>
        <v>0</v>
      </c>
      <c s="15">
        <f t="shared" si="78"/>
        <v>0</v>
      </c>
      <c s="15">
        <f t="shared" si="79"/>
        <v>0</v>
      </c>
    </row>
    <row r="187" spans="1:128" ht="24" customHeight="1">
      <c r="A187" s="15">
        <f t="shared" si="88"/>
        <v>95</v>
      </c>
      <c s="15">
        <f>IFERROR(IF($A$5&gt;=A187,SMALL('R-6'!$F$8:$F$920,$A$6+A187),0),0)</f>
        <v>0</v>
      </c>
      <c s="15">
        <f>IFERROR(IF(B$5&gt;=$A187,SMALL('R-7'!$G$9:$G$1008,B$6+$A187),0),0)</f>
        <v>0</v>
      </c>
      <c s="15">
        <f>IFERROR(IF(C$5&gt;=$A187,SMALL('R-8'!$F$13:$F$1012,C$6+$A187),0),0)</f>
        <v>0</v>
      </c>
      <c s="15">
        <f>IFERROR(IF(D$5&gt;=$A187,SMALL('R-8क'!$F$10:$F$1009,D$6+$A187),0),0)</f>
        <v>0</v>
      </c>
      <c s="15">
        <f t="shared" si="80"/>
        <v>0</v>
      </c>
      <c s="15">
        <f t="shared" si="85"/>
        <v>0</v>
      </c>
      <c s="15">
        <f t="shared" si="86"/>
        <v>0</v>
      </c>
      <c s="15">
        <f t="shared" si="87"/>
        <v>0</v>
      </c>
      <c r="O187" s="20">
        <f t="shared" si="89"/>
        <v>0</v>
      </c>
      <c s="1149">
        <f>IFERROR(IF($O187&gt;=1,VLOOKUP($B187,'R-6'!$G$8:$AL$920,2,0),0),0)</f>
        <v>0</v>
      </c>
      <c s="1150"/>
      <c s="1151"/>
      <c s="1090" t="str">
        <f>IFERROR(IF($O187&gt;=1,VLOOKUP($B187,'R-6'!$G$8:$AL$920,4,0),""),"")</f>
        <v/>
      </c>
      <c s="1091"/>
      <c s="1104"/>
      <c s="1090" t="str">
        <f>IFERROR(IF($O187&gt;=1,VLOOKUP($B187,'R-6'!$G$8:$AL$920,6,0),""),"")</f>
        <v/>
      </c>
      <c s="1152"/>
      <c s="1152"/>
      <c s="1153" t="str">
        <f>IFERROR(IF($O187&gt;=1,VLOOKUP($B187,'R-6'!$G$8:$AL$920,8,0),""),"")</f>
        <v/>
      </c>
      <c s="1154"/>
      <c s="1155" t="str">
        <f>IFERROR(IF($O187&gt;=1,VLOOKUP($B187,'R-6'!$G$8:$AL$920,28,0),""),"")</f>
        <v/>
      </c>
      <c s="1156"/>
      <c s="1157"/>
      <c s="1158"/>
      <c s="1153"/>
      <c s="1159"/>
      <c s="1158"/>
      <c s="1153"/>
      <c s="1159"/>
      <c s="20">
        <f t="shared" si="90"/>
        <v>0</v>
      </c>
      <c s="1160">
        <f>IFERROR(IF($AJ187&gt;=1,VLOOKUP($C187,'R-7'!$H$9:$AD$1008,2,0),0),0)</f>
        <v>0</v>
      </c>
      <c s="1161"/>
      <c s="1162"/>
      <c s="1160">
        <f>IFERROR(IF($AJ187&gt;=1,VLOOKUP($C187,'R-7'!$H$9:$AD$1008,2,0),0),0)</f>
        <v>0</v>
      </c>
      <c s="1161"/>
      <c s="1162"/>
      <c s="20" t="str">
        <f>IFERROR(IF($AJ187&gt;=1,VLOOKUP($C187,'R-7'!$H$9:$AD$1008,6,0),""),"")</f>
        <v/>
      </c>
      <c s="1158" t="str">
        <f>IFERROR(IF($AJ187&gt;=1,VLOOKUP($C187,'R-7'!$H$9:$AD$1008,7,0),""),"")</f>
        <v/>
      </c>
      <c s="1159"/>
      <c s="1090" t="str">
        <f>IFERROR(IF($AJ187&gt;=1,VLOOKUP($C187,'R-7'!$H$9:$AD$1008,9,0),""),"")</f>
        <v/>
      </c>
      <c s="1091"/>
      <c s="1104"/>
      <c s="1103" t="str">
        <f>IFERROR(IF($AJ187&gt;=1,VLOOKUP($C187,'R-7'!$H$9:$AD$1008,14,0),""),"")</f>
        <v/>
      </c>
      <c s="1103"/>
      <c s="1103"/>
      <c s="1103"/>
      <c s="1103"/>
      <c s="1103"/>
      <c s="1103"/>
      <c s="1103"/>
      <c s="20">
        <f t="shared" si="91"/>
        <v>0</v>
      </c>
      <c s="1105">
        <f>IFERROR(IF($BE187&gt;=1,VLOOKUP($D187,'R-8'!$G$13:$AG$1012,2,0),0),0)</f>
        <v>0</v>
      </c>
      <c s="1105"/>
      <c s="1105"/>
      <c s="1090" t="str">
        <f>IFERROR(IF($BE187&gt;=1,VLOOKUP($D187,'R-8'!$G$13:$AG$1012,3,0),""),"")</f>
        <v/>
      </c>
      <c s="1091"/>
      <c s="1091"/>
      <c s="1104"/>
      <c s="1103" t="str">
        <f>IFERROR(IF($BE187&gt;=1,VLOOKUP($D187,'R-8'!$G$13:$AG$1012,5,0),""),"")</f>
        <v/>
      </c>
      <c s="1103"/>
      <c s="1103" t="str">
        <f>IFERROR(IF($BE187&gt;=1,VLOOKUP($D187,'R-8'!$G$13:$AG$1012,6,0),""),"")</f>
        <v/>
      </c>
      <c s="1103"/>
      <c s="1090" t="str">
        <f>IFERROR(IF($BE187&gt;=1,VLOOKUP($D187,'R-8'!$G$13:$AG$1012,2,0),""),"")</f>
        <v/>
      </c>
      <c s="1091"/>
      <c s="1104"/>
      <c s="1103"/>
      <c s="1103"/>
      <c s="1103"/>
      <c s="1103"/>
      <c s="1103"/>
      <c s="1103"/>
      <c s="20">
        <f t="shared" si="92"/>
        <v>0</v>
      </c>
      <c s="1105">
        <f>IFERROR(IF($BZ187&gt;=1,VLOOKUP($E187,'R-8क'!$G$10:$AA$1009,2,0),0),0)</f>
        <v>0</v>
      </c>
      <c s="1105"/>
      <c s="1105"/>
      <c s="1090" t="str">
        <f>IFERROR(IF($BZ187&gt;=1,VLOOKUP($E187,'R-8क'!$G$10:$AA$1009,3,0),""),"")</f>
        <v/>
      </c>
      <c s="1091"/>
      <c s="1104"/>
      <c s="1090" t="str">
        <f>IFERROR(IF($BZ187&gt;=1,VLOOKUP($E187,'R-8क'!$G$10:$AA$1009,4,0),""),"")</f>
        <v/>
      </c>
      <c s="1091"/>
      <c s="1091"/>
      <c s="1104"/>
      <c s="26" t="str">
        <f>IFERROR(IF($BZ187&gt;=1,VLOOKUP($E187,'R-8क'!$G$10:$AA$1009,6,0),""),"")</f>
        <v/>
      </c>
      <c s="27" t="str">
        <f>IFERROR(IF($BZ187&gt;=1,VLOOKUP($E187,'R-8क'!$G$10:$AA$1009,7,0),""),"")</f>
        <v/>
      </c>
      <c s="720" t="str">
        <f>IFERROR(IF($BZ187&gt;=1,VLOOKUP($E187,'R-8क'!$G$10:$AA$1009,8,0),""),"")</f>
        <v/>
      </c>
      <c s="721"/>
      <c s="1106"/>
      <c s="1107" t="str">
        <f>IFERROR(IF($BZ187&gt;=1,VLOOKUP($E187,'R-8क'!$G$10:$AA$1009,16,0),""),"")</f>
        <v/>
      </c>
      <c s="1107"/>
      <c s="1107"/>
      <c s="1092"/>
      <c s="1092"/>
      <c s="21"/>
      <c s="21"/>
      <c s="21"/>
      <c s="21"/>
      <c s="21"/>
      <c s="21"/>
      <c s="21"/>
      <c s="21"/>
      <c s="21"/>
      <c s="21"/>
      <c s="21"/>
      <c s="21"/>
      <c s="21"/>
      <c s="21"/>
      <c s="21"/>
      <c s="21"/>
      <c s="21"/>
      <c s="21"/>
      <c s="21"/>
      <c s="21"/>
      <c s="21"/>
      <c s="32">
        <v>171</v>
      </c>
      <c s="32">
        <f t="shared" si="93"/>
        <v>0</v>
      </c>
      <c s="32">
        <f t="shared" si="94"/>
        <v>0</v>
      </c>
      <c s="32">
        <f t="shared" si="95"/>
        <v>0</v>
      </c>
      <c s="32">
        <f t="shared" si="96"/>
        <v>0</v>
      </c>
      <c s="15">
        <f t="shared" si="76"/>
        <v>200</v>
      </c>
      <c s="15">
        <f t="shared" si="77"/>
        <v>0</v>
      </c>
      <c s="15">
        <f t="shared" si="78"/>
        <v>0</v>
      </c>
      <c s="15">
        <f t="shared" si="79"/>
        <v>0</v>
      </c>
    </row>
    <row r="188" spans="1:128" ht="24" customHeight="1">
      <c r="A188" s="15">
        <f t="shared" si="88"/>
        <v>96</v>
      </c>
      <c s="15">
        <f>IFERROR(IF($A$5&gt;=A188,SMALL('R-6'!$F$8:$F$920,$A$6+A188),0),0)</f>
        <v>0</v>
      </c>
      <c s="15">
        <f>IFERROR(IF(B$5&gt;=$A188,SMALL('R-7'!$G$9:$G$1008,B$6+$A188),0),0)</f>
        <v>0</v>
      </c>
      <c s="15">
        <f>IFERROR(IF(C$5&gt;=$A188,SMALL('R-8'!$F$13:$F$1012,C$6+$A188),0),0)</f>
        <v>0</v>
      </c>
      <c s="15">
        <f>IFERROR(IF(D$5&gt;=$A188,SMALL('R-8क'!$F$10:$F$1009,D$6+$A188),0),0)</f>
        <v>0</v>
      </c>
      <c s="15">
        <f t="shared" si="80"/>
        <v>0</v>
      </c>
      <c s="15">
        <f t="shared" si="85"/>
        <v>0</v>
      </c>
      <c s="15">
        <f t="shared" si="86"/>
        <v>0</v>
      </c>
      <c s="15">
        <f t="shared" si="87"/>
        <v>0</v>
      </c>
      <c r="O188" s="20">
        <f t="shared" si="89"/>
        <v>0</v>
      </c>
      <c s="1149">
        <f>IFERROR(IF($O188&gt;=1,VLOOKUP($B188,'R-6'!$G$8:$AL$920,2,0),0),0)</f>
        <v>0</v>
      </c>
      <c s="1150"/>
      <c s="1151"/>
      <c s="1090" t="str">
        <f>IFERROR(IF($O188&gt;=1,VLOOKUP($B188,'R-6'!$G$8:$AL$920,4,0),""),"")</f>
        <v/>
      </c>
      <c s="1091"/>
      <c s="1104"/>
      <c s="1090" t="str">
        <f>IFERROR(IF($O188&gt;=1,VLOOKUP($B188,'R-6'!$G$8:$AL$920,6,0),""),"")</f>
        <v/>
      </c>
      <c s="1152"/>
      <c s="1152"/>
      <c s="1153" t="str">
        <f>IFERROR(IF($O188&gt;=1,VLOOKUP($B188,'R-6'!$G$8:$AL$920,8,0),""),"")</f>
        <v/>
      </c>
      <c s="1154"/>
      <c s="1155" t="str">
        <f>IFERROR(IF($O188&gt;=1,VLOOKUP($B188,'R-6'!$G$8:$AL$920,28,0),""),"")</f>
        <v/>
      </c>
      <c s="1156"/>
      <c s="1157"/>
      <c s="1158"/>
      <c s="1153"/>
      <c s="1159"/>
      <c s="1158"/>
      <c s="1153"/>
      <c s="1159"/>
      <c s="20">
        <f t="shared" si="90"/>
        <v>0</v>
      </c>
      <c s="1160">
        <f>IFERROR(IF($AJ188&gt;=1,VLOOKUP($C188,'R-7'!$H$9:$AD$1008,2,0),0),0)</f>
        <v>0</v>
      </c>
      <c s="1161"/>
      <c s="1162"/>
      <c s="1160">
        <f>IFERROR(IF($AJ188&gt;=1,VLOOKUP($C188,'R-7'!$H$9:$AD$1008,2,0),0),0)</f>
        <v>0</v>
      </c>
      <c s="1161"/>
      <c s="1162"/>
      <c s="20" t="str">
        <f>IFERROR(IF($AJ188&gt;=1,VLOOKUP($C188,'R-7'!$H$9:$AD$1008,6,0),""),"")</f>
        <v/>
      </c>
      <c s="1158" t="str">
        <f>IFERROR(IF($AJ188&gt;=1,VLOOKUP($C188,'R-7'!$H$9:$AD$1008,7,0),""),"")</f>
        <v/>
      </c>
      <c s="1159"/>
      <c s="1090" t="str">
        <f>IFERROR(IF($AJ188&gt;=1,VLOOKUP($C188,'R-7'!$H$9:$AD$1008,9,0),""),"")</f>
        <v/>
      </c>
      <c s="1091"/>
      <c s="1104"/>
      <c s="1103" t="str">
        <f>IFERROR(IF($AJ188&gt;=1,VLOOKUP($C188,'R-7'!$H$9:$AD$1008,14,0),""),"")</f>
        <v/>
      </c>
      <c s="1103"/>
      <c s="1103"/>
      <c s="1103"/>
      <c s="1103"/>
      <c s="1103"/>
      <c s="1103"/>
      <c s="1103"/>
      <c s="20">
        <f t="shared" si="91"/>
        <v>0</v>
      </c>
      <c s="1105">
        <f>IFERROR(IF($BE188&gt;=1,VLOOKUP($D188,'R-8'!$G$13:$AG$1012,2,0),0),0)</f>
        <v>0</v>
      </c>
      <c s="1105"/>
      <c s="1105"/>
      <c s="1090" t="str">
        <f>IFERROR(IF($BE188&gt;=1,VLOOKUP($D188,'R-8'!$G$13:$AG$1012,3,0),""),"")</f>
        <v/>
      </c>
      <c s="1091"/>
      <c s="1091"/>
      <c s="1104"/>
      <c s="1103" t="str">
        <f>IFERROR(IF($BE188&gt;=1,VLOOKUP($D188,'R-8'!$G$13:$AG$1012,5,0),""),"")</f>
        <v/>
      </c>
      <c s="1103"/>
      <c s="1103" t="str">
        <f>IFERROR(IF($BE188&gt;=1,VLOOKUP($D188,'R-8'!$G$13:$AG$1012,6,0),""),"")</f>
        <v/>
      </c>
      <c s="1103"/>
      <c s="1090" t="str">
        <f>IFERROR(IF($BE188&gt;=1,VLOOKUP($D188,'R-8'!$G$13:$AG$1012,2,0),""),"")</f>
        <v/>
      </c>
      <c s="1091"/>
      <c s="1104"/>
      <c s="1103"/>
      <c s="1103"/>
      <c s="1103"/>
      <c s="1103"/>
      <c s="1103"/>
      <c s="1103"/>
      <c s="20">
        <f t="shared" si="92"/>
        <v>0</v>
      </c>
      <c s="1105">
        <f>IFERROR(IF($BZ188&gt;=1,VLOOKUP($E188,'R-8क'!$G$10:$AA$1009,2,0),0),0)</f>
        <v>0</v>
      </c>
      <c s="1105"/>
      <c s="1105"/>
      <c s="1090" t="str">
        <f>IFERROR(IF($BZ188&gt;=1,VLOOKUP($E188,'R-8क'!$G$10:$AA$1009,3,0),""),"")</f>
        <v/>
      </c>
      <c s="1091"/>
      <c s="1104"/>
      <c s="1090" t="str">
        <f>IFERROR(IF($BZ188&gt;=1,VLOOKUP($E188,'R-8क'!$G$10:$AA$1009,4,0),""),"")</f>
        <v/>
      </c>
      <c s="1091"/>
      <c s="1091"/>
      <c s="1104"/>
      <c s="26" t="str">
        <f>IFERROR(IF($BZ188&gt;=1,VLOOKUP($E188,'R-8क'!$G$10:$AA$1009,6,0),""),"")</f>
        <v/>
      </c>
      <c s="27" t="str">
        <f>IFERROR(IF($BZ188&gt;=1,VLOOKUP($E188,'R-8क'!$G$10:$AA$1009,7,0),""),"")</f>
        <v/>
      </c>
      <c s="720" t="str">
        <f>IFERROR(IF($BZ188&gt;=1,VLOOKUP($E188,'R-8क'!$G$10:$AA$1009,8,0),""),"")</f>
        <v/>
      </c>
      <c s="721"/>
      <c s="1106"/>
      <c s="1107" t="str">
        <f>IFERROR(IF($BZ188&gt;=1,VLOOKUP($E188,'R-8क'!$G$10:$AA$1009,16,0),""),"")</f>
        <v/>
      </c>
      <c s="1107"/>
      <c s="1107"/>
      <c s="1092"/>
      <c s="1092"/>
      <c s="21"/>
      <c s="21"/>
      <c s="21"/>
      <c s="21"/>
      <c s="21"/>
      <c s="21"/>
      <c s="21"/>
      <c s="21"/>
      <c s="21"/>
      <c s="21"/>
      <c s="21"/>
      <c s="21"/>
      <c s="21"/>
      <c s="21"/>
      <c s="21"/>
      <c s="21"/>
      <c s="21"/>
      <c s="21"/>
      <c s="21"/>
      <c s="21"/>
      <c s="21"/>
      <c s="32">
        <v>172</v>
      </c>
      <c s="32">
        <f t="shared" si="93"/>
        <v>0</v>
      </c>
      <c s="32">
        <f t="shared" si="94"/>
        <v>0</v>
      </c>
      <c s="32">
        <f t="shared" si="95"/>
        <v>0</v>
      </c>
      <c s="32">
        <f t="shared" si="96"/>
        <v>0</v>
      </c>
      <c s="15">
        <f t="shared" si="76"/>
        <v>200</v>
      </c>
      <c s="15">
        <f t="shared" si="77"/>
        <v>0</v>
      </c>
      <c s="15">
        <f t="shared" si="78"/>
        <v>0</v>
      </c>
      <c s="15">
        <f t="shared" si="79"/>
        <v>0</v>
      </c>
    </row>
    <row r="189" spans="1:128" ht="24" customHeight="1">
      <c r="A189" s="15">
        <f t="shared" si="88"/>
        <v>97</v>
      </c>
      <c s="15">
        <f>IFERROR(IF($A$5&gt;=A189,SMALL('R-6'!$F$8:$F$920,$A$6+A189),0),0)</f>
        <v>0</v>
      </c>
      <c s="15">
        <f>IFERROR(IF(B$5&gt;=$A189,SMALL('R-7'!$G$9:$G$1008,B$6+$A189),0),0)</f>
        <v>0</v>
      </c>
      <c s="15">
        <f>IFERROR(IF(C$5&gt;=$A189,SMALL('R-8'!$F$13:$F$1012,C$6+$A189),0),0)</f>
        <v>0</v>
      </c>
      <c s="15">
        <f>IFERROR(IF(D$5&gt;=$A189,SMALL('R-8क'!$F$10:$F$1009,D$6+$A189),0),0)</f>
        <v>0</v>
      </c>
      <c s="15">
        <f t="shared" si="80"/>
        <v>0</v>
      </c>
      <c s="15">
        <f t="shared" si="85"/>
        <v>0</v>
      </c>
      <c s="15">
        <f t="shared" si="86"/>
        <v>0</v>
      </c>
      <c s="15">
        <f t="shared" si="87"/>
        <v>0</v>
      </c>
      <c r="O189" s="20">
        <f t="shared" si="89"/>
        <v>0</v>
      </c>
      <c s="1149">
        <f>IFERROR(IF($O189&gt;=1,VLOOKUP($B189,'R-6'!$G$8:$AL$920,2,0),0),0)</f>
        <v>0</v>
      </c>
      <c s="1150"/>
      <c s="1151"/>
      <c s="1090" t="str">
        <f>IFERROR(IF($O189&gt;=1,VLOOKUP($B189,'R-6'!$G$8:$AL$920,4,0),""),"")</f>
        <v/>
      </c>
      <c s="1091"/>
      <c s="1104"/>
      <c s="1090" t="str">
        <f>IFERROR(IF($O189&gt;=1,VLOOKUP($B189,'R-6'!$G$8:$AL$920,6,0),""),"")</f>
        <v/>
      </c>
      <c s="1152"/>
      <c s="1152"/>
      <c s="1153" t="str">
        <f>IFERROR(IF($O189&gt;=1,VLOOKUP($B189,'R-6'!$G$8:$AL$920,8,0),""),"")</f>
        <v/>
      </c>
      <c s="1154"/>
      <c s="1155" t="str">
        <f>IFERROR(IF($O189&gt;=1,VLOOKUP($B189,'R-6'!$G$8:$AL$920,28,0),""),"")</f>
        <v/>
      </c>
      <c s="1156"/>
      <c s="1157"/>
      <c s="1158"/>
      <c s="1153"/>
      <c s="1159"/>
      <c s="1158"/>
      <c s="1153"/>
      <c s="1159"/>
      <c s="20">
        <f t="shared" si="90"/>
        <v>0</v>
      </c>
      <c s="1160">
        <f>IFERROR(IF($AJ189&gt;=1,VLOOKUP($C189,'R-7'!$H$9:$AD$1008,2,0),0),0)</f>
        <v>0</v>
      </c>
      <c s="1161"/>
      <c s="1162"/>
      <c s="1160">
        <f>IFERROR(IF($AJ189&gt;=1,VLOOKUP($C189,'R-7'!$H$9:$AD$1008,2,0),0),0)</f>
        <v>0</v>
      </c>
      <c s="1161"/>
      <c s="1162"/>
      <c s="20" t="str">
        <f>IFERROR(IF($AJ189&gt;=1,VLOOKUP($C189,'R-7'!$H$9:$AD$1008,6,0),""),"")</f>
        <v/>
      </c>
      <c s="1158" t="str">
        <f>IFERROR(IF($AJ189&gt;=1,VLOOKUP($C189,'R-7'!$H$9:$AD$1008,7,0),""),"")</f>
        <v/>
      </c>
      <c s="1159"/>
      <c s="1090" t="str">
        <f>IFERROR(IF($AJ189&gt;=1,VLOOKUP($C189,'R-7'!$H$9:$AD$1008,9,0),""),"")</f>
        <v/>
      </c>
      <c s="1091"/>
      <c s="1104"/>
      <c s="1103" t="str">
        <f>IFERROR(IF($AJ189&gt;=1,VLOOKUP($C189,'R-7'!$H$9:$AD$1008,14,0),""),"")</f>
        <v/>
      </c>
      <c s="1103"/>
      <c s="1103"/>
      <c s="1103"/>
      <c s="1103"/>
      <c s="1103"/>
      <c s="1103"/>
      <c s="1103"/>
      <c s="20">
        <f t="shared" si="91"/>
        <v>0</v>
      </c>
      <c s="1105">
        <f>IFERROR(IF($BE189&gt;=1,VLOOKUP($D189,'R-8'!$G$13:$AG$1012,2,0),0),0)</f>
        <v>0</v>
      </c>
      <c s="1105"/>
      <c s="1105"/>
      <c s="1090" t="str">
        <f>IFERROR(IF($BE189&gt;=1,VLOOKUP($D189,'R-8'!$G$13:$AG$1012,3,0),""),"")</f>
        <v/>
      </c>
      <c s="1091"/>
      <c s="1091"/>
      <c s="1104"/>
      <c s="1103" t="str">
        <f>IFERROR(IF($BE189&gt;=1,VLOOKUP($D189,'R-8'!$G$13:$AG$1012,5,0),""),"")</f>
        <v/>
      </c>
      <c s="1103"/>
      <c s="1103" t="str">
        <f>IFERROR(IF($BE189&gt;=1,VLOOKUP($D189,'R-8'!$G$13:$AG$1012,6,0),""),"")</f>
        <v/>
      </c>
      <c s="1103"/>
      <c s="1090" t="str">
        <f>IFERROR(IF($BE189&gt;=1,VLOOKUP($D189,'R-8'!$G$13:$AG$1012,2,0),""),"")</f>
        <v/>
      </c>
      <c s="1091"/>
      <c s="1104"/>
      <c s="1103"/>
      <c s="1103"/>
      <c s="1103"/>
      <c s="1103"/>
      <c s="1103"/>
      <c s="1103"/>
      <c s="20">
        <f t="shared" si="92"/>
        <v>0</v>
      </c>
      <c s="1105">
        <f>IFERROR(IF($BZ189&gt;=1,VLOOKUP($E189,'R-8क'!$G$10:$AA$1009,2,0),0),0)</f>
        <v>0</v>
      </c>
      <c s="1105"/>
      <c s="1105"/>
      <c s="1090" t="str">
        <f>IFERROR(IF($BZ189&gt;=1,VLOOKUP($E189,'R-8क'!$G$10:$AA$1009,3,0),""),"")</f>
        <v/>
      </c>
      <c s="1091"/>
      <c s="1104"/>
      <c s="1090" t="str">
        <f>IFERROR(IF($BZ189&gt;=1,VLOOKUP($E189,'R-8क'!$G$10:$AA$1009,4,0),""),"")</f>
        <v/>
      </c>
      <c s="1091"/>
      <c s="1091"/>
      <c s="1104"/>
      <c s="26" t="str">
        <f>IFERROR(IF($BZ189&gt;=1,VLOOKUP($E189,'R-8क'!$G$10:$AA$1009,6,0),""),"")</f>
        <v/>
      </c>
      <c s="27" t="str">
        <f>IFERROR(IF($BZ189&gt;=1,VLOOKUP($E189,'R-8क'!$G$10:$AA$1009,7,0),""),"")</f>
        <v/>
      </c>
      <c s="720" t="str">
        <f>IFERROR(IF($BZ189&gt;=1,VLOOKUP($E189,'R-8क'!$G$10:$AA$1009,8,0),""),"")</f>
        <v/>
      </c>
      <c s="721"/>
      <c s="1106"/>
      <c s="1107" t="str">
        <f>IFERROR(IF($BZ189&gt;=1,VLOOKUP($E189,'R-8क'!$G$10:$AA$1009,16,0),""),"")</f>
        <v/>
      </c>
      <c s="1107"/>
      <c s="1107"/>
      <c s="1092"/>
      <c s="1092"/>
      <c s="21"/>
      <c s="21"/>
      <c s="21"/>
      <c s="21"/>
      <c s="21"/>
      <c s="21"/>
      <c s="21"/>
      <c s="21"/>
      <c s="21"/>
      <c s="21"/>
      <c s="21"/>
      <c s="21"/>
      <c s="21"/>
      <c s="21"/>
      <c s="21"/>
      <c s="21"/>
      <c s="21"/>
      <c s="21"/>
      <c s="21"/>
      <c s="21"/>
      <c s="21"/>
      <c s="32">
        <v>173</v>
      </c>
      <c s="32">
        <f t="shared" si="93"/>
        <v>0</v>
      </c>
      <c s="32">
        <f t="shared" si="94"/>
        <v>0</v>
      </c>
      <c s="32">
        <f t="shared" si="95"/>
        <v>0</v>
      </c>
      <c s="32">
        <f t="shared" si="96"/>
        <v>0</v>
      </c>
      <c s="15">
        <f t="shared" si="76"/>
        <v>200</v>
      </c>
      <c s="15">
        <f t="shared" si="77"/>
        <v>0</v>
      </c>
      <c s="15">
        <f t="shared" si="78"/>
        <v>0</v>
      </c>
      <c s="15">
        <f t="shared" si="79"/>
        <v>0</v>
      </c>
    </row>
    <row r="190" spans="1:128" ht="24" customHeight="1">
      <c r="A190" s="15">
        <f t="shared" si="88"/>
        <v>98</v>
      </c>
      <c s="15">
        <f>IFERROR(IF($A$5&gt;=A190,SMALL('R-6'!$F$8:$F$920,$A$6+A190),0),0)</f>
        <v>0</v>
      </c>
      <c s="15">
        <f>IFERROR(IF(B$5&gt;=$A190,SMALL('R-7'!$G$9:$G$1008,B$6+$A190),0),0)</f>
        <v>0</v>
      </c>
      <c s="15">
        <f>IFERROR(IF(C$5&gt;=$A190,SMALL('R-8'!$F$13:$F$1012,C$6+$A190),0),0)</f>
        <v>0</v>
      </c>
      <c s="15">
        <f>IFERROR(IF(D$5&gt;=$A190,SMALL('R-8क'!$F$10:$F$1009,D$6+$A190),0),0)</f>
        <v>0</v>
      </c>
      <c s="15">
        <f t="shared" si="80"/>
        <v>0</v>
      </c>
      <c s="15">
        <f t="shared" si="85"/>
        <v>0</v>
      </c>
      <c s="15">
        <f t="shared" si="86"/>
        <v>0</v>
      </c>
      <c s="15">
        <f t="shared" si="87"/>
        <v>0</v>
      </c>
      <c r="O190" s="20">
        <f t="shared" si="89"/>
        <v>0</v>
      </c>
      <c s="1149">
        <f>IFERROR(IF($O190&gt;=1,VLOOKUP($B190,'R-6'!$G$8:$AL$920,2,0),0),0)</f>
        <v>0</v>
      </c>
      <c s="1150"/>
      <c s="1151"/>
      <c s="1090" t="str">
        <f>IFERROR(IF($O190&gt;=1,VLOOKUP($B190,'R-6'!$G$8:$AL$920,4,0),""),"")</f>
        <v/>
      </c>
      <c s="1091"/>
      <c s="1104"/>
      <c s="1090" t="str">
        <f>IFERROR(IF($O190&gt;=1,VLOOKUP($B190,'R-6'!$G$8:$AL$920,6,0),""),"")</f>
        <v/>
      </c>
      <c s="1152"/>
      <c s="1152"/>
      <c s="1153" t="str">
        <f>IFERROR(IF($O190&gt;=1,VLOOKUP($B190,'R-6'!$G$8:$AL$920,8,0),""),"")</f>
        <v/>
      </c>
      <c s="1154"/>
      <c s="1155" t="str">
        <f>IFERROR(IF($O190&gt;=1,VLOOKUP($B190,'R-6'!$G$8:$AL$920,28,0),""),"")</f>
        <v/>
      </c>
      <c s="1156"/>
      <c s="1157"/>
      <c s="1158"/>
      <c s="1153"/>
      <c s="1159"/>
      <c s="1158"/>
      <c s="1153"/>
      <c s="1159"/>
      <c s="20">
        <f t="shared" si="90"/>
        <v>0</v>
      </c>
      <c s="1160">
        <f>IFERROR(IF($AJ190&gt;=1,VLOOKUP($C190,'R-7'!$H$9:$AD$1008,2,0),0),0)</f>
        <v>0</v>
      </c>
      <c s="1161"/>
      <c s="1162"/>
      <c s="1160">
        <f>IFERROR(IF($AJ190&gt;=1,VLOOKUP($C190,'R-7'!$H$9:$AD$1008,2,0),0),0)</f>
        <v>0</v>
      </c>
      <c s="1161"/>
      <c s="1162"/>
      <c s="20" t="str">
        <f>IFERROR(IF($AJ190&gt;=1,VLOOKUP($C190,'R-7'!$H$9:$AD$1008,6,0),""),"")</f>
        <v/>
      </c>
      <c s="1158" t="str">
        <f>IFERROR(IF($AJ190&gt;=1,VLOOKUP($C190,'R-7'!$H$9:$AD$1008,7,0),""),"")</f>
        <v/>
      </c>
      <c s="1159"/>
      <c s="1090" t="str">
        <f>IFERROR(IF($AJ190&gt;=1,VLOOKUP($C190,'R-7'!$H$9:$AD$1008,9,0),""),"")</f>
        <v/>
      </c>
      <c s="1091"/>
      <c s="1104"/>
      <c s="1103" t="str">
        <f>IFERROR(IF($AJ190&gt;=1,VLOOKUP($C190,'R-7'!$H$9:$AD$1008,14,0),""),"")</f>
        <v/>
      </c>
      <c s="1103"/>
      <c s="1103"/>
      <c s="1103"/>
      <c s="1103"/>
      <c s="1103"/>
      <c s="1103"/>
      <c s="1103"/>
      <c s="20">
        <f t="shared" si="91"/>
        <v>0</v>
      </c>
      <c s="1105">
        <f>IFERROR(IF($BE190&gt;=1,VLOOKUP($D190,'R-8'!$G$13:$AG$1012,2,0),0),0)</f>
        <v>0</v>
      </c>
      <c s="1105"/>
      <c s="1105"/>
      <c s="1090" t="str">
        <f>IFERROR(IF($BE190&gt;=1,VLOOKUP($D190,'R-8'!$G$13:$AG$1012,3,0),""),"")</f>
        <v/>
      </c>
      <c s="1091"/>
      <c s="1091"/>
      <c s="1104"/>
      <c s="1103" t="str">
        <f>IFERROR(IF($BE190&gt;=1,VLOOKUP($D190,'R-8'!$G$13:$AG$1012,5,0),""),"")</f>
        <v/>
      </c>
      <c s="1103"/>
      <c s="1103" t="str">
        <f>IFERROR(IF($BE190&gt;=1,VLOOKUP($D190,'R-8'!$G$13:$AG$1012,6,0),""),"")</f>
        <v/>
      </c>
      <c s="1103"/>
      <c s="1090" t="str">
        <f>IFERROR(IF($BE190&gt;=1,VLOOKUP($D190,'R-8'!$G$13:$AG$1012,2,0),""),"")</f>
        <v/>
      </c>
      <c s="1091"/>
      <c s="1104"/>
      <c s="1103"/>
      <c s="1103"/>
      <c s="1103"/>
      <c s="1103"/>
      <c s="1103"/>
      <c s="1103"/>
      <c s="20">
        <f t="shared" si="92"/>
        <v>0</v>
      </c>
      <c s="1105">
        <f>IFERROR(IF($BZ190&gt;=1,VLOOKUP($E190,'R-8क'!$G$10:$AA$1009,2,0),0),0)</f>
        <v>0</v>
      </c>
      <c s="1105"/>
      <c s="1105"/>
      <c s="1090" t="str">
        <f>IFERROR(IF($BZ190&gt;=1,VLOOKUP($E190,'R-8क'!$G$10:$AA$1009,3,0),""),"")</f>
        <v/>
      </c>
      <c s="1091"/>
      <c s="1104"/>
      <c s="1090" t="str">
        <f>IFERROR(IF($BZ190&gt;=1,VLOOKUP($E190,'R-8क'!$G$10:$AA$1009,4,0),""),"")</f>
        <v/>
      </c>
      <c s="1091"/>
      <c s="1091"/>
      <c s="1104"/>
      <c s="26" t="str">
        <f>IFERROR(IF($BZ190&gt;=1,VLOOKUP($E190,'R-8क'!$G$10:$AA$1009,6,0),""),"")</f>
        <v/>
      </c>
      <c s="27" t="str">
        <f>IFERROR(IF($BZ190&gt;=1,VLOOKUP($E190,'R-8क'!$G$10:$AA$1009,7,0),""),"")</f>
        <v/>
      </c>
      <c s="720" t="str">
        <f>IFERROR(IF($BZ190&gt;=1,VLOOKUP($E190,'R-8क'!$G$10:$AA$1009,8,0),""),"")</f>
        <v/>
      </c>
      <c s="721"/>
      <c s="1106"/>
      <c s="1107" t="str">
        <f>IFERROR(IF($BZ190&gt;=1,VLOOKUP($E190,'R-8क'!$G$10:$AA$1009,16,0),""),"")</f>
        <v/>
      </c>
      <c s="1107"/>
      <c s="1107"/>
      <c s="1092"/>
      <c s="1092"/>
      <c s="21"/>
      <c s="21"/>
      <c s="21"/>
      <c s="21"/>
      <c s="21"/>
      <c s="21"/>
      <c s="21"/>
      <c s="21"/>
      <c s="21"/>
      <c s="21"/>
      <c s="21"/>
      <c s="21"/>
      <c s="21"/>
      <c s="21"/>
      <c s="21"/>
      <c s="21"/>
      <c s="21"/>
      <c s="21"/>
      <c s="21"/>
      <c s="21"/>
      <c s="21"/>
      <c s="32">
        <v>174</v>
      </c>
      <c s="32">
        <f t="shared" si="93"/>
        <v>0</v>
      </c>
      <c s="32">
        <f t="shared" si="94"/>
        <v>0</v>
      </c>
      <c s="32">
        <f t="shared" si="95"/>
        <v>0</v>
      </c>
      <c s="32">
        <f t="shared" si="96"/>
        <v>0</v>
      </c>
      <c s="15">
        <f t="shared" si="76"/>
        <v>200</v>
      </c>
      <c s="15">
        <f t="shared" si="77"/>
        <v>0</v>
      </c>
      <c s="15">
        <f t="shared" si="78"/>
        <v>0</v>
      </c>
      <c s="15">
        <f t="shared" si="79"/>
        <v>0</v>
      </c>
    </row>
    <row r="191" spans="1:128" ht="24" customHeight="1">
      <c r="A191" s="15">
        <f t="shared" si="88"/>
        <v>99</v>
      </c>
      <c s="15">
        <f>IFERROR(IF($A$5&gt;=A191,SMALL('R-6'!$F$8:$F$920,$A$6+A191),0),0)</f>
        <v>0</v>
      </c>
      <c s="15">
        <f>IFERROR(IF(B$5&gt;=$A191,SMALL('R-7'!$G$9:$G$1008,B$6+$A191),0),0)</f>
        <v>0</v>
      </c>
      <c s="15">
        <f>IFERROR(IF(C$5&gt;=$A191,SMALL('R-8'!$F$13:$F$1012,C$6+$A191),0),0)</f>
        <v>0</v>
      </c>
      <c s="15">
        <f>IFERROR(IF(D$5&gt;=$A191,SMALL('R-8क'!$F$10:$F$1009,D$6+$A191),0),0)</f>
        <v>0</v>
      </c>
      <c s="15">
        <f t="shared" si="80"/>
        <v>0</v>
      </c>
      <c s="15">
        <f t="shared" si="85"/>
        <v>0</v>
      </c>
      <c s="15">
        <f t="shared" si="86"/>
        <v>0</v>
      </c>
      <c s="15">
        <f t="shared" si="87"/>
        <v>0</v>
      </c>
      <c r="O191" s="20">
        <f t="shared" si="89"/>
        <v>0</v>
      </c>
      <c s="1149">
        <f>IFERROR(IF($O191&gt;=1,VLOOKUP($B191,'R-6'!$G$8:$AL$920,2,0),0),0)</f>
        <v>0</v>
      </c>
      <c s="1150"/>
      <c s="1151"/>
      <c s="1090" t="str">
        <f>IFERROR(IF($O191&gt;=1,VLOOKUP($B191,'R-6'!$G$8:$AL$920,4,0),""),"")</f>
        <v/>
      </c>
      <c s="1091"/>
      <c s="1104"/>
      <c s="1090" t="str">
        <f>IFERROR(IF($O191&gt;=1,VLOOKUP($B191,'R-6'!$G$8:$AL$920,6,0),""),"")</f>
        <v/>
      </c>
      <c s="1152"/>
      <c s="1152"/>
      <c s="1153" t="str">
        <f>IFERROR(IF($O191&gt;=1,VLOOKUP($B191,'R-6'!$G$8:$AL$920,8,0),""),"")</f>
        <v/>
      </c>
      <c s="1154"/>
      <c s="1155" t="str">
        <f>IFERROR(IF($O191&gt;=1,VLOOKUP($B191,'R-6'!$G$8:$AL$920,28,0),""),"")</f>
        <v/>
      </c>
      <c s="1156"/>
      <c s="1157"/>
      <c s="1158"/>
      <c s="1153"/>
      <c s="1159"/>
      <c s="1158"/>
      <c s="1153"/>
      <c s="1159"/>
      <c s="20">
        <f t="shared" si="90"/>
        <v>0</v>
      </c>
      <c s="1160">
        <f>IFERROR(IF($AJ191&gt;=1,VLOOKUP($C191,'R-7'!$H$9:$AD$1008,2,0),0),0)</f>
        <v>0</v>
      </c>
      <c s="1161"/>
      <c s="1162"/>
      <c s="1160">
        <f>IFERROR(IF($AJ191&gt;=1,VLOOKUP($C191,'R-7'!$H$9:$AD$1008,2,0),0),0)</f>
        <v>0</v>
      </c>
      <c s="1161"/>
      <c s="1162"/>
      <c s="20" t="str">
        <f>IFERROR(IF($AJ191&gt;=1,VLOOKUP($C191,'R-7'!$H$9:$AD$1008,6,0),""),"")</f>
        <v/>
      </c>
      <c s="1158" t="str">
        <f>IFERROR(IF($AJ191&gt;=1,VLOOKUP($C191,'R-7'!$H$9:$AD$1008,7,0),""),"")</f>
        <v/>
      </c>
      <c s="1159"/>
      <c s="1090" t="str">
        <f>IFERROR(IF($AJ191&gt;=1,VLOOKUP($C191,'R-7'!$H$9:$AD$1008,9,0),""),"")</f>
        <v/>
      </c>
      <c s="1091"/>
      <c s="1104"/>
      <c s="1103" t="str">
        <f>IFERROR(IF($AJ191&gt;=1,VLOOKUP($C191,'R-7'!$H$9:$AD$1008,14,0),""),"")</f>
        <v/>
      </c>
      <c s="1103"/>
      <c s="1103"/>
      <c s="1103"/>
      <c s="1103"/>
      <c s="1103"/>
      <c s="1103"/>
      <c s="1103"/>
      <c s="20">
        <f t="shared" si="91"/>
        <v>0</v>
      </c>
      <c s="1105">
        <f>IFERROR(IF($BE191&gt;=1,VLOOKUP($D191,'R-8'!$G$13:$AG$1012,2,0),0),0)</f>
        <v>0</v>
      </c>
      <c s="1105"/>
      <c s="1105"/>
      <c s="1090" t="str">
        <f>IFERROR(IF($BE191&gt;=1,VLOOKUP($D191,'R-8'!$G$13:$AG$1012,3,0),""),"")</f>
        <v/>
      </c>
      <c s="1091"/>
      <c s="1091"/>
      <c s="1104"/>
      <c s="1103" t="str">
        <f>IFERROR(IF($BE191&gt;=1,VLOOKUP($D191,'R-8'!$G$13:$AG$1012,5,0),""),"")</f>
        <v/>
      </c>
      <c s="1103"/>
      <c s="1103" t="str">
        <f>IFERROR(IF($BE191&gt;=1,VLOOKUP($D191,'R-8'!$G$13:$AG$1012,6,0),""),"")</f>
        <v/>
      </c>
      <c s="1103"/>
      <c s="1090" t="str">
        <f>IFERROR(IF($BE191&gt;=1,VLOOKUP($D191,'R-8'!$G$13:$AG$1012,2,0),""),"")</f>
        <v/>
      </c>
      <c s="1091"/>
      <c s="1104"/>
      <c s="1103"/>
      <c s="1103"/>
      <c s="1103"/>
      <c s="1103"/>
      <c s="1103"/>
      <c s="1103"/>
      <c s="20">
        <f t="shared" si="92"/>
        <v>0</v>
      </c>
      <c s="1105">
        <f>IFERROR(IF($BZ191&gt;=1,VLOOKUP($E191,'R-8क'!$G$10:$AA$1009,2,0),0),0)</f>
        <v>0</v>
      </c>
      <c s="1105"/>
      <c s="1105"/>
      <c s="1090" t="str">
        <f>IFERROR(IF($BZ191&gt;=1,VLOOKUP($E191,'R-8क'!$G$10:$AA$1009,3,0),""),"")</f>
        <v/>
      </c>
      <c s="1091"/>
      <c s="1104"/>
      <c s="1090" t="str">
        <f>IFERROR(IF($BZ191&gt;=1,VLOOKUP($E191,'R-8क'!$G$10:$AA$1009,4,0),""),"")</f>
        <v/>
      </c>
      <c s="1091"/>
      <c s="1091"/>
      <c s="1104"/>
      <c s="26" t="str">
        <f>IFERROR(IF($BZ191&gt;=1,VLOOKUP($E191,'R-8क'!$G$10:$AA$1009,6,0),""),"")</f>
        <v/>
      </c>
      <c s="27" t="str">
        <f>IFERROR(IF($BZ191&gt;=1,VLOOKUP($E191,'R-8क'!$G$10:$AA$1009,7,0),""),"")</f>
        <v/>
      </c>
      <c s="720" t="str">
        <f>IFERROR(IF($BZ191&gt;=1,VLOOKUP($E191,'R-8क'!$G$10:$AA$1009,8,0),""),"")</f>
        <v/>
      </c>
      <c s="721"/>
      <c s="1106"/>
      <c s="1107" t="str">
        <f>IFERROR(IF($BZ191&gt;=1,VLOOKUP($E191,'R-8क'!$G$10:$AA$1009,16,0),""),"")</f>
        <v/>
      </c>
      <c s="1107"/>
      <c s="1107"/>
      <c s="1092"/>
      <c s="1092"/>
      <c s="21"/>
      <c s="21"/>
      <c s="21"/>
      <c s="21"/>
      <c s="21"/>
      <c s="21"/>
      <c s="21"/>
      <c s="21"/>
      <c s="21"/>
      <c s="21"/>
      <c s="21"/>
      <c s="21"/>
      <c s="21"/>
      <c s="21"/>
      <c s="21"/>
      <c s="21"/>
      <c s="21"/>
      <c s="21"/>
      <c s="21"/>
      <c s="21"/>
      <c s="21"/>
      <c s="32">
        <v>175</v>
      </c>
      <c s="32">
        <f t="shared" si="93"/>
        <v>0</v>
      </c>
      <c s="32">
        <f t="shared" si="94"/>
        <v>0</v>
      </c>
      <c s="32">
        <f t="shared" si="95"/>
        <v>0</v>
      </c>
      <c s="32">
        <f t="shared" si="96"/>
        <v>0</v>
      </c>
      <c s="15">
        <f t="shared" si="76"/>
        <v>200</v>
      </c>
      <c s="15">
        <f t="shared" si="77"/>
        <v>0</v>
      </c>
      <c s="15">
        <f t="shared" si="78"/>
        <v>0</v>
      </c>
      <c s="15">
        <f t="shared" si="79"/>
        <v>0</v>
      </c>
    </row>
    <row r="192" spans="1:128" ht="24" customHeight="1">
      <c r="A192" s="15">
        <f t="shared" si="88"/>
        <v>100</v>
      </c>
      <c s="15">
        <f>IFERROR(IF($A$5&gt;=A192,SMALL('R-6'!$F$8:$F$920,$A$6+A192),0),0)</f>
        <v>0</v>
      </c>
      <c s="15">
        <f>IFERROR(IF(B$5&gt;=$A192,SMALL('R-7'!$G$9:$G$1008,B$6+$A192),0),0)</f>
        <v>0</v>
      </c>
      <c s="15">
        <f>IFERROR(IF(C$5&gt;=$A192,SMALL('R-8'!$F$13:$F$1012,C$6+$A192),0),0)</f>
        <v>0</v>
      </c>
      <c s="15">
        <f>IFERROR(IF(D$5&gt;=$A192,SMALL('R-8क'!$F$10:$F$1009,D$6+$A192),0),0)</f>
        <v>0</v>
      </c>
      <c s="15">
        <f t="shared" si="80"/>
        <v>0</v>
      </c>
      <c s="15">
        <f t="shared" si="85"/>
        <v>0</v>
      </c>
      <c s="15">
        <f t="shared" si="86"/>
        <v>0</v>
      </c>
      <c s="15">
        <f t="shared" si="87"/>
        <v>0</v>
      </c>
      <c r="O192" s="20">
        <f t="shared" si="89"/>
        <v>0</v>
      </c>
      <c s="1149">
        <f>IFERROR(IF($O192&gt;=1,VLOOKUP($B192,'R-6'!$G$8:$AL$920,2,0),0),0)</f>
        <v>0</v>
      </c>
      <c s="1150"/>
      <c s="1151"/>
      <c s="1090" t="str">
        <f>IFERROR(IF($O192&gt;=1,VLOOKUP($B192,'R-6'!$G$8:$AL$920,4,0),""),"")</f>
        <v/>
      </c>
      <c s="1091"/>
      <c s="1104"/>
      <c s="1090" t="str">
        <f>IFERROR(IF($O192&gt;=1,VLOOKUP($B192,'R-6'!$G$8:$AL$920,6,0),""),"")</f>
        <v/>
      </c>
      <c s="1152"/>
      <c s="1152"/>
      <c s="1153" t="str">
        <f>IFERROR(IF($O192&gt;=1,VLOOKUP($B192,'R-6'!$G$8:$AL$920,8,0),""),"")</f>
        <v/>
      </c>
      <c s="1154"/>
      <c s="1155" t="str">
        <f>IFERROR(IF($O192&gt;=1,VLOOKUP($B192,'R-6'!$G$8:$AL$920,28,0),""),"")</f>
        <v/>
      </c>
      <c s="1156"/>
      <c s="1157"/>
      <c s="1158"/>
      <c s="1153"/>
      <c s="1159"/>
      <c s="1158"/>
      <c s="1153"/>
      <c s="1159"/>
      <c s="20">
        <f t="shared" si="90"/>
        <v>0</v>
      </c>
      <c s="1160">
        <f>IFERROR(IF($AJ192&gt;=1,VLOOKUP($C192,'R-7'!$H$9:$AD$1008,2,0),0),0)</f>
        <v>0</v>
      </c>
      <c s="1161"/>
      <c s="1162"/>
      <c s="1160">
        <f>IFERROR(IF($AJ192&gt;=1,VLOOKUP($C192,'R-7'!$H$9:$AD$1008,2,0),0),0)</f>
        <v>0</v>
      </c>
      <c s="1161"/>
      <c s="1162"/>
      <c s="20" t="str">
        <f>IFERROR(IF($AJ192&gt;=1,VLOOKUP($C192,'R-7'!$H$9:$AD$1008,6,0),""),"")</f>
        <v/>
      </c>
      <c s="1158" t="str">
        <f>IFERROR(IF($AJ192&gt;=1,VLOOKUP($C192,'R-7'!$H$9:$AD$1008,7,0),""),"")</f>
        <v/>
      </c>
      <c s="1159"/>
      <c s="1090" t="str">
        <f>IFERROR(IF($AJ192&gt;=1,VLOOKUP($C192,'R-7'!$H$9:$AD$1008,9,0),""),"")</f>
        <v/>
      </c>
      <c s="1091"/>
      <c s="1104"/>
      <c s="1103" t="str">
        <f>IFERROR(IF($AJ192&gt;=1,VLOOKUP($C192,'R-7'!$H$9:$AD$1008,14,0),""),"")</f>
        <v/>
      </c>
      <c s="1103"/>
      <c s="1103"/>
      <c s="1103"/>
      <c s="1103"/>
      <c s="1103"/>
      <c s="1103"/>
      <c s="1103"/>
      <c s="20">
        <f t="shared" si="91"/>
        <v>0</v>
      </c>
      <c s="1105">
        <f>IFERROR(IF($BE192&gt;=1,VLOOKUP($D192,'R-8'!$G$13:$AG$1012,2,0),0),0)</f>
        <v>0</v>
      </c>
      <c s="1105"/>
      <c s="1105"/>
      <c s="1090" t="str">
        <f>IFERROR(IF($BE192&gt;=1,VLOOKUP($D192,'R-8'!$G$13:$AG$1012,3,0),""),"")</f>
        <v/>
      </c>
      <c s="1091"/>
      <c s="1091"/>
      <c s="1104"/>
      <c s="1103" t="str">
        <f>IFERROR(IF($BE192&gt;=1,VLOOKUP($D192,'R-8'!$G$13:$AG$1012,5,0),""),"")</f>
        <v/>
      </c>
      <c s="1103"/>
      <c s="1103" t="str">
        <f>IFERROR(IF($BE192&gt;=1,VLOOKUP($D192,'R-8'!$G$13:$AG$1012,6,0),""),"")</f>
        <v/>
      </c>
      <c s="1103"/>
      <c s="1090" t="str">
        <f>IFERROR(IF($BE192&gt;=1,VLOOKUP($D192,'R-8'!$G$13:$AG$1012,2,0),""),"")</f>
        <v/>
      </c>
      <c s="1091"/>
      <c s="1104"/>
      <c s="1103"/>
      <c s="1103"/>
      <c s="1103"/>
      <c s="1103"/>
      <c s="1103"/>
      <c s="1103"/>
      <c s="20">
        <f t="shared" si="92"/>
        <v>0</v>
      </c>
      <c s="1105">
        <f>IFERROR(IF($BZ192&gt;=1,VLOOKUP($E192,'R-8क'!$G$10:$AA$1009,2,0),0),0)</f>
        <v>0</v>
      </c>
      <c s="1105"/>
      <c s="1105"/>
      <c s="1090" t="str">
        <f>IFERROR(IF($BZ192&gt;=1,VLOOKUP($E192,'R-8क'!$G$10:$AA$1009,3,0),""),"")</f>
        <v/>
      </c>
      <c s="1091"/>
      <c s="1104"/>
      <c s="1090" t="str">
        <f>IFERROR(IF($BZ192&gt;=1,VLOOKUP($E192,'R-8क'!$G$10:$AA$1009,4,0),""),"")</f>
        <v/>
      </c>
      <c s="1091"/>
      <c s="1091"/>
      <c s="1104"/>
      <c s="26" t="str">
        <f>IFERROR(IF($BZ192&gt;=1,VLOOKUP($E192,'R-8क'!$G$10:$AA$1009,6,0),""),"")</f>
        <v/>
      </c>
      <c s="27" t="str">
        <f>IFERROR(IF($BZ192&gt;=1,VLOOKUP($E192,'R-8क'!$G$10:$AA$1009,7,0),""),"")</f>
        <v/>
      </c>
      <c s="720" t="str">
        <f>IFERROR(IF($BZ192&gt;=1,VLOOKUP($E192,'R-8क'!$G$10:$AA$1009,8,0),""),"")</f>
        <v/>
      </c>
      <c s="721"/>
      <c s="1106"/>
      <c s="1107" t="str">
        <f>IFERROR(IF($BZ192&gt;=1,VLOOKUP($E192,'R-8क'!$G$10:$AA$1009,16,0),""),"")</f>
        <v/>
      </c>
      <c s="1107"/>
      <c s="1107"/>
      <c s="1092"/>
      <c s="1092"/>
      <c s="21"/>
      <c s="21"/>
      <c s="21"/>
      <c s="21"/>
      <c s="21"/>
      <c s="21"/>
      <c s="21"/>
      <c s="21"/>
      <c s="21"/>
      <c s="21"/>
      <c s="21"/>
      <c s="21"/>
      <c s="21"/>
      <c s="21"/>
      <c s="21"/>
      <c s="21"/>
      <c s="21"/>
      <c s="21"/>
      <c s="21"/>
      <c s="21"/>
      <c s="21"/>
      <c s="32">
        <v>176</v>
      </c>
      <c s="32">
        <f t="shared" si="93"/>
        <v>0</v>
      </c>
      <c s="32">
        <f t="shared" si="94"/>
        <v>0</v>
      </c>
      <c s="32">
        <f t="shared" si="95"/>
        <v>0</v>
      </c>
      <c s="32">
        <f t="shared" si="96"/>
        <v>0</v>
      </c>
      <c s="15">
        <f t="shared" si="76"/>
        <v>200</v>
      </c>
      <c s="15">
        <f t="shared" si="77"/>
        <v>0</v>
      </c>
      <c s="15">
        <f t="shared" si="78"/>
        <v>0</v>
      </c>
      <c s="15">
        <f t="shared" si="79"/>
        <v>0</v>
      </c>
    </row>
    <row r="193" spans="6:128" ht="15">
      <c r="F193" s="15">
        <f t="shared" si="80"/>
        <v>0</v>
      </c>
      <c s="15">
        <f t="shared" si="85"/>
        <v>0</v>
      </c>
      <c s="15">
        <f t="shared" si="86"/>
        <v>0</v>
      </c>
      <c s="15">
        <f t="shared" si="87"/>
        <v>0</v>
      </c>
      <c r="O193" s="21"/>
      <c s="22"/>
      <c s="22"/>
      <c s="22"/>
      <c s="21"/>
      <c s="21"/>
      <c s="21"/>
      <c s="21"/>
      <c s="21"/>
      <c s="21"/>
      <c s="21"/>
      <c s="21"/>
      <c s="28"/>
      <c s="28"/>
      <c s="28"/>
      <c s="1100" t="s">
        <v>526</v>
      </c>
      <c s="1100"/>
      <c s="1100"/>
      <c s="1100" t="s">
        <v>527</v>
      </c>
      <c s="1100"/>
      <c s="1100"/>
      <c s="21"/>
      <c s="21"/>
      <c s="21"/>
      <c s="21"/>
      <c s="21"/>
      <c s="21"/>
      <c s="21"/>
      <c s="21"/>
      <c s="21"/>
      <c s="21"/>
      <c s="21"/>
      <c s="21"/>
      <c s="21"/>
      <c s="21"/>
      <c s="21"/>
      <c s="1101" t="s">
        <v>526</v>
      </c>
      <c s="1101"/>
      <c s="1101"/>
      <c s="1101" t="s">
        <v>527</v>
      </c>
      <c s="1101"/>
      <c s="1101"/>
      <c s="21"/>
      <c s="21"/>
      <c s="21"/>
      <c s="21"/>
      <c s="21"/>
      <c s="21"/>
      <c s="21"/>
      <c s="21"/>
      <c s="21"/>
      <c s="21"/>
      <c s="21"/>
      <c s="21"/>
      <c s="21"/>
      <c s="21"/>
      <c s="21"/>
      <c s="1101" t="s">
        <v>526</v>
      </c>
      <c s="1101"/>
      <c s="1101"/>
      <c s="1101" t="s">
        <v>527</v>
      </c>
      <c s="1101"/>
      <c s="1101"/>
      <c s="21"/>
      <c s="21"/>
      <c s="21"/>
      <c s="21"/>
      <c s="21"/>
      <c s="21"/>
      <c s="21"/>
      <c s="21"/>
      <c s="21"/>
      <c s="21"/>
      <c s="21"/>
      <c s="21"/>
      <c s="21"/>
      <c s="21"/>
      <c s="21"/>
      <c s="1101" t="s">
        <v>526</v>
      </c>
      <c s="1101"/>
      <c s="1101"/>
      <c s="1101" t="s">
        <v>527</v>
      </c>
      <c s="1101"/>
      <c s="1101"/>
      <c s="21"/>
      <c s="21"/>
      <c s="21"/>
      <c s="21"/>
      <c s="21"/>
      <c s="21"/>
      <c s="21"/>
      <c s="21"/>
      <c s="21"/>
      <c s="21"/>
      <c s="21"/>
      <c s="21"/>
      <c s="21"/>
      <c s="21"/>
      <c s="21"/>
      <c s="21"/>
      <c s="21"/>
      <c s="21"/>
      <c s="21"/>
      <c s="21"/>
      <c s="21"/>
      <c s="32">
        <v>177</v>
      </c>
      <c s="32">
        <f t="shared" si="93"/>
        <v>0</v>
      </c>
      <c s="32">
        <f t="shared" si="94"/>
        <v>0</v>
      </c>
      <c s="32">
        <f t="shared" si="95"/>
        <v>0</v>
      </c>
      <c s="32">
        <f t="shared" si="96"/>
        <v>0</v>
      </c>
      <c s="15">
        <f t="shared" si="76"/>
        <v>200</v>
      </c>
      <c s="15">
        <f t="shared" si="77"/>
        <v>0</v>
      </c>
      <c s="15">
        <f t="shared" si="78"/>
        <v>0</v>
      </c>
      <c s="15">
        <f t="shared" si="79"/>
        <v>0</v>
      </c>
    </row>
    <row r="194" spans="6:128" ht="15">
      <c r="F194" s="15">
        <f t="shared" si="80"/>
        <v>0</v>
      </c>
      <c s="15">
        <f t="shared" si="85"/>
        <v>0</v>
      </c>
      <c s="15">
        <f t="shared" si="86"/>
        <v>0</v>
      </c>
      <c s="15">
        <f t="shared" si="87"/>
        <v>0</v>
      </c>
      <c r="O194" s="21"/>
      <c s="22"/>
      <c s="22"/>
      <c s="22"/>
      <c s="21"/>
      <c s="21"/>
      <c s="21"/>
      <c s="21"/>
      <c s="21"/>
      <c s="21"/>
      <c s="21"/>
      <c s="21"/>
      <c s="28"/>
      <c s="28"/>
      <c s="28"/>
      <c s="1100"/>
      <c s="1100"/>
      <c s="1100"/>
      <c s="1100"/>
      <c s="1100"/>
      <c s="1100"/>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21"/>
      <c s="21"/>
      <c s="21"/>
      <c s="21"/>
      <c s="21"/>
      <c s="21"/>
      <c s="32">
        <v>178</v>
      </c>
      <c s="32">
        <f t="shared" si="93"/>
        <v>0</v>
      </c>
      <c s="32">
        <f t="shared" si="94"/>
        <v>0</v>
      </c>
      <c s="32">
        <f t="shared" si="95"/>
        <v>0</v>
      </c>
      <c s="32">
        <f t="shared" si="96"/>
        <v>0</v>
      </c>
      <c s="15">
        <f t="shared" si="76"/>
        <v>200</v>
      </c>
      <c s="15">
        <f t="shared" si="77"/>
        <v>0</v>
      </c>
      <c s="15">
        <f t="shared" si="78"/>
        <v>0</v>
      </c>
      <c s="15">
        <f t="shared" si="79"/>
        <v>0</v>
      </c>
    </row>
    <row r="195" spans="6:128" ht="15">
      <c r="F195" s="15">
        <f t="shared" si="80"/>
        <v>0</v>
      </c>
      <c s="15">
        <f t="shared" si="85"/>
        <v>0</v>
      </c>
      <c s="15">
        <f t="shared" si="86"/>
        <v>0</v>
      </c>
      <c s="15">
        <f t="shared" si="87"/>
        <v>0</v>
      </c>
      <c r="O195" s="21"/>
      <c s="22"/>
      <c s="22"/>
      <c s="22"/>
      <c s="21"/>
      <c s="21"/>
      <c s="21"/>
      <c s="21"/>
      <c s="21"/>
      <c s="21"/>
      <c s="21"/>
      <c s="21"/>
      <c s="28"/>
      <c s="28"/>
      <c s="28"/>
      <c s="1100"/>
      <c s="1100"/>
      <c s="1100"/>
      <c s="1100"/>
      <c s="1100"/>
      <c s="1100"/>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21"/>
      <c s="21"/>
      <c s="21"/>
      <c s="21"/>
      <c s="21"/>
      <c s="21"/>
      <c s="32">
        <v>179</v>
      </c>
      <c s="32">
        <f t="shared" si="93"/>
        <v>0</v>
      </c>
      <c s="32">
        <f t="shared" si="94"/>
        <v>0</v>
      </c>
      <c s="32">
        <f t="shared" si="95"/>
        <v>0</v>
      </c>
      <c s="32">
        <f t="shared" si="96"/>
        <v>0</v>
      </c>
      <c s="15">
        <f t="shared" si="76"/>
        <v>200</v>
      </c>
      <c s="15">
        <f t="shared" si="77"/>
        <v>0</v>
      </c>
      <c s="15">
        <f t="shared" si="78"/>
        <v>0</v>
      </c>
      <c s="15">
        <f t="shared" si="79"/>
        <v>0</v>
      </c>
    </row>
    <row r="196" spans="6:128" ht="15">
      <c r="F196" s="15">
        <f t="shared" si="80"/>
        <v>0</v>
      </c>
      <c s="15">
        <f t="shared" si="85"/>
        <v>0</v>
      </c>
      <c s="15">
        <f t="shared" si="86"/>
        <v>0</v>
      </c>
      <c s="15">
        <f t="shared" si="87"/>
        <v>0</v>
      </c>
      <c r="O196" s="1147" t="str">
        <f>IF(O167&gt;=1,O157,"")</f>
        <v/>
      </c>
      <c s="1147"/>
      <c s="1147"/>
      <c s="1147"/>
      <c s="1147"/>
      <c s="1147"/>
      <c s="1147"/>
      <c s="1147"/>
      <c s="1147"/>
      <c s="1147"/>
      <c s="1147"/>
      <c s="1147"/>
      <c s="1147"/>
      <c s="1147"/>
      <c s="1148"/>
      <c s="1100"/>
      <c s="1100"/>
      <c s="1100"/>
      <c s="1100"/>
      <c s="1100"/>
      <c s="1100"/>
      <c s="1147" t="str">
        <f>IF(AJ167&gt;=1,O196,"")</f>
        <v/>
      </c>
      <c s="1147"/>
      <c s="1147"/>
      <c s="1147"/>
      <c s="1147"/>
      <c s="1147"/>
      <c s="1147"/>
      <c s="1147"/>
      <c s="1147"/>
      <c s="1147"/>
      <c s="1147"/>
      <c s="1147"/>
      <c s="1147"/>
      <c s="1147"/>
      <c s="1148"/>
      <c s="1101"/>
      <c s="1101"/>
      <c s="1101"/>
      <c s="1101"/>
      <c s="1101"/>
      <c s="1101"/>
      <c s="1147" t="str">
        <f>IF(BE167&gt;=1,AJ196,"")</f>
        <v/>
      </c>
      <c s="1147"/>
      <c s="1147"/>
      <c s="1147"/>
      <c s="1147"/>
      <c s="1147"/>
      <c s="1147"/>
      <c s="1147"/>
      <c s="1147"/>
      <c s="1147"/>
      <c s="1147"/>
      <c s="1147"/>
      <c s="1147"/>
      <c s="1147"/>
      <c s="1148"/>
      <c s="1101"/>
      <c s="1101"/>
      <c s="1101"/>
      <c s="1101"/>
      <c s="1101"/>
      <c s="1101"/>
      <c s="1147" t="str">
        <f>IF(BZ167&gt;=1,BE196,"")</f>
        <v/>
      </c>
      <c s="1147"/>
      <c s="1147"/>
      <c s="1147"/>
      <c s="1147"/>
      <c s="1147"/>
      <c s="1147"/>
      <c s="1147"/>
      <c s="1147"/>
      <c s="1147"/>
      <c s="1147"/>
      <c s="1147"/>
      <c s="1147"/>
      <c s="1147"/>
      <c s="1148"/>
      <c s="1101"/>
      <c s="1101"/>
      <c s="1101"/>
      <c s="1101"/>
      <c s="1101"/>
      <c s="1101"/>
      <c s="21"/>
      <c s="21"/>
      <c s="21"/>
      <c s="21"/>
      <c s="21"/>
      <c s="21"/>
      <c s="21"/>
      <c s="21"/>
      <c s="21"/>
      <c s="21"/>
      <c s="21"/>
      <c s="21"/>
      <c s="21"/>
      <c s="21"/>
      <c s="21"/>
      <c s="21"/>
      <c s="21"/>
      <c s="21"/>
      <c s="21"/>
      <c s="21"/>
      <c s="21"/>
      <c s="32">
        <v>180</v>
      </c>
      <c s="32">
        <f t="shared" si="93"/>
        <v>0</v>
      </c>
      <c s="32">
        <f t="shared" si="94"/>
        <v>0</v>
      </c>
      <c s="32">
        <f t="shared" si="95"/>
        <v>0</v>
      </c>
      <c s="32">
        <f t="shared" si="96"/>
        <v>0</v>
      </c>
      <c s="15">
        <f t="shared" si="76"/>
        <v>200</v>
      </c>
      <c s="15">
        <f t="shared" si="77"/>
        <v>0</v>
      </c>
      <c s="15">
        <f t="shared" si="78"/>
        <v>0</v>
      </c>
      <c s="15">
        <f t="shared" si="79"/>
        <v>0</v>
      </c>
    </row>
    <row r="197" spans="6:127" ht="15">
      <c r="F197" s="15">
        <f t="shared" si="80"/>
        <v>0</v>
      </c>
      <c s="15">
        <f t="shared" si="85"/>
        <v>0</v>
      </c>
      <c s="15">
        <f t="shared" si="86"/>
        <v>0</v>
      </c>
      <c s="15">
        <f t="shared" si="87"/>
        <v>0</v>
      </c>
      <c r="O197" s="1147" t="str">
        <f>IF(O167&gt;=1,O158,"")</f>
        <v/>
      </c>
      <c s="1147"/>
      <c s="1147"/>
      <c s="1147"/>
      <c s="1147"/>
      <c s="1147"/>
      <c s="1147"/>
      <c s="1147"/>
      <c s="1147"/>
      <c s="1147"/>
      <c s="1147"/>
      <c s="1147"/>
      <c s="1147"/>
      <c s="1147"/>
      <c s="1148"/>
      <c s="1100"/>
      <c s="1100"/>
      <c s="1100"/>
      <c s="1100"/>
      <c s="1100"/>
      <c s="1100"/>
      <c s="1147" t="str">
        <f>IF(AJ167&gt;=1,O197,"")</f>
        <v/>
      </c>
      <c s="1147"/>
      <c s="1147"/>
      <c s="1147"/>
      <c s="1147"/>
      <c s="1147"/>
      <c s="1147"/>
      <c s="1147"/>
      <c s="1147"/>
      <c s="1147"/>
      <c s="1147"/>
      <c s="1147"/>
      <c s="1147"/>
      <c s="1147"/>
      <c s="1148"/>
      <c s="1101"/>
      <c s="1101"/>
      <c s="1101"/>
      <c s="1101"/>
      <c s="1101"/>
      <c s="1101"/>
      <c s="1147" t="str">
        <f>IF(BE167&gt;=1,AJ197,"")</f>
        <v/>
      </c>
      <c s="1147"/>
      <c s="1147"/>
      <c s="1147"/>
      <c s="1147"/>
      <c s="1147"/>
      <c s="1147"/>
      <c s="1147"/>
      <c s="1147"/>
      <c s="1147"/>
      <c s="1147"/>
      <c s="1147"/>
      <c s="1147"/>
      <c s="1147"/>
      <c s="1148"/>
      <c s="1101"/>
      <c s="1101"/>
      <c s="1101"/>
      <c s="1101"/>
      <c s="1101"/>
      <c s="1101"/>
      <c s="1147" t="str">
        <f>IF(BZ167&gt;=1,BE197,"")</f>
        <v/>
      </c>
      <c s="1147"/>
      <c s="1147"/>
      <c s="1147"/>
      <c s="1147"/>
      <c s="1147"/>
      <c s="1147"/>
      <c s="1147"/>
      <c s="1147"/>
      <c s="1147"/>
      <c s="1147"/>
      <c s="1147"/>
      <c s="1147"/>
      <c s="1147"/>
      <c s="1148"/>
      <c s="1101"/>
      <c s="1101"/>
      <c s="1101"/>
      <c s="1101"/>
      <c s="1101"/>
      <c s="1101"/>
      <c s="21"/>
      <c s="21"/>
      <c s="21"/>
      <c s="21"/>
      <c s="21"/>
      <c s="21"/>
      <c s="21"/>
      <c s="21"/>
      <c s="21"/>
      <c s="21"/>
      <c s="21"/>
      <c s="21"/>
      <c s="21"/>
      <c s="21"/>
      <c s="21"/>
      <c s="21"/>
      <c s="21"/>
      <c s="21"/>
      <c s="21"/>
      <c s="21"/>
      <c s="21"/>
      <c s="32">
        <v>181</v>
      </c>
      <c s="32">
        <f t="shared" si="97" ref="DQ197:DQ216">P368</f>
        <v>0</v>
      </c>
      <c s="32">
        <f t="shared" si="98" ref="DR197:DR216">AK368</f>
        <v>0</v>
      </c>
      <c s="32">
        <f t="shared" si="99" ref="DS197:DS216">BF368</f>
        <v>0</v>
      </c>
      <c s="32">
        <f t="shared" si="100" ref="DT197:DT216">CA368</f>
        <v>0</v>
      </c>
      <c s="15">
        <v>1</v>
      </c>
      <c s="15">
        <f>IF($DT$11&gt;=DU197,SMALL($DT$17:$DT$216,$DT$10+DU197),0)</f>
        <v>0</v>
      </c>
      <c s="15">
        <f>IF(DV197&gt;=2000,COUNTIF($DT$17:$DT$216,DV197),0)</f>
        <v>0</v>
      </c>
    </row>
    <row r="198" spans="6:128" ht="15">
      <c r="F198" s="15">
        <f t="shared" si="80"/>
        <v>0</v>
      </c>
      <c s="15">
        <f t="shared" si="85"/>
        <v>0</v>
      </c>
      <c s="15">
        <f t="shared" si="86"/>
        <v>0</v>
      </c>
      <c s="15">
        <f t="shared" si="87"/>
        <v>0</v>
      </c>
      <c r="O198" s="1147" t="str">
        <f>IF(O167&gt;=1,O159,"")</f>
        <v/>
      </c>
      <c s="1147"/>
      <c s="1147"/>
      <c s="1147"/>
      <c s="1147"/>
      <c s="1147"/>
      <c s="1147"/>
      <c s="1147"/>
      <c s="1147"/>
      <c s="1147"/>
      <c s="1147"/>
      <c s="1147"/>
      <c s="1147"/>
      <c s="1147"/>
      <c s="1148"/>
      <c s="1102"/>
      <c s="1102"/>
      <c s="1102"/>
      <c s="1102"/>
      <c s="1102"/>
      <c s="1102"/>
      <c s="1147" t="str">
        <f>IF(AJ167&gt;=1,O198,"")</f>
        <v/>
      </c>
      <c s="1147"/>
      <c s="1147"/>
      <c s="1147"/>
      <c s="1147"/>
      <c s="1147"/>
      <c s="1147"/>
      <c s="1147"/>
      <c s="1147"/>
      <c s="1147"/>
      <c s="1147"/>
      <c s="1147"/>
      <c s="1147"/>
      <c s="1147"/>
      <c s="1148"/>
      <c s="1102"/>
      <c s="1102"/>
      <c s="1102"/>
      <c s="1102"/>
      <c s="1102"/>
      <c s="1102"/>
      <c s="1147" t="str">
        <f>IF(BE167&gt;=1,AJ198,"")</f>
        <v/>
      </c>
      <c s="1147"/>
      <c s="1147"/>
      <c s="1147"/>
      <c s="1147"/>
      <c s="1147"/>
      <c s="1147"/>
      <c s="1147"/>
      <c s="1147"/>
      <c s="1147"/>
      <c s="1147"/>
      <c s="1147"/>
      <c s="1147"/>
      <c s="1147"/>
      <c s="1148"/>
      <c s="1102"/>
      <c s="1102"/>
      <c s="1102"/>
      <c s="1102"/>
      <c s="1102"/>
      <c s="1102"/>
      <c s="1147" t="str">
        <f>IF(BZ167&gt;=1,BE198,"")</f>
        <v/>
      </c>
      <c s="1147"/>
      <c s="1147"/>
      <c s="1147"/>
      <c s="1147"/>
      <c s="1147"/>
      <c s="1147"/>
      <c s="1147"/>
      <c s="1147"/>
      <c s="1147"/>
      <c s="1147"/>
      <c s="1147"/>
      <c s="1147"/>
      <c s="1147"/>
      <c s="1148"/>
      <c s="1102"/>
      <c s="1102"/>
      <c s="1102"/>
      <c s="1102"/>
      <c s="1102"/>
      <c s="1102"/>
      <c s="21"/>
      <c s="21"/>
      <c s="21"/>
      <c s="21"/>
      <c s="21"/>
      <c s="21"/>
      <c s="21"/>
      <c s="21"/>
      <c s="21"/>
      <c s="21"/>
      <c s="21"/>
      <c s="21"/>
      <c s="21"/>
      <c s="21"/>
      <c s="21"/>
      <c s="21"/>
      <c s="21"/>
      <c s="21"/>
      <c s="21"/>
      <c s="21"/>
      <c s="21"/>
      <c s="32">
        <v>182</v>
      </c>
      <c s="32">
        <f t="shared" si="97"/>
        <v>0</v>
      </c>
      <c s="32">
        <f t="shared" si="98"/>
        <v>0</v>
      </c>
      <c s="32">
        <f t="shared" si="99"/>
        <v>0</v>
      </c>
      <c s="32">
        <f t="shared" si="100"/>
        <v>0</v>
      </c>
      <c s="15">
        <f>DW197+$DT$10</f>
        <v>200</v>
      </c>
      <c s="15">
        <f>IFERROR(IF(DW197&gt;=1,(IF($DT$11&gt;DW197,SMALL($DT$17:$DT$216,DU198+1),0)),0),0)</f>
        <v>0</v>
      </c>
      <c s="15">
        <f>IF(DV198&gt;=2000,COUNTIF($DT$17:$DT$216,DV198),0)</f>
        <v>0</v>
      </c>
      <c s="15">
        <f>DW197+DW198</f>
        <v>0</v>
      </c>
    </row>
    <row r="199" spans="6:128" ht="18.75">
      <c r="F199" s="15">
        <f t="shared" si="80"/>
        <v>0</v>
      </c>
      <c s="15">
        <f t="shared" si="85"/>
        <v>0</v>
      </c>
      <c s="15">
        <f t="shared" si="86"/>
        <v>0</v>
      </c>
      <c s="15">
        <f t="shared" si="87"/>
        <v>0</v>
      </c>
      <c r="O199" s="23"/>
      <c s="24"/>
      <c s="24"/>
      <c s="24"/>
      <c s="23"/>
      <c s="23"/>
      <c s="23"/>
      <c s="23"/>
      <c s="23"/>
      <c s="23"/>
      <c s="23"/>
      <c s="23"/>
      <c s="24"/>
      <c s="24"/>
      <c s="24"/>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1"/>
      <c s="21"/>
      <c s="21"/>
      <c s="21"/>
      <c s="21"/>
      <c s="21"/>
      <c s="21"/>
      <c s="21"/>
      <c s="21"/>
      <c s="21"/>
      <c s="21"/>
      <c s="21"/>
      <c s="21"/>
      <c s="21"/>
      <c s="21"/>
      <c s="21"/>
      <c s="21"/>
      <c s="21"/>
      <c s="21"/>
      <c s="21"/>
      <c s="21"/>
      <c s="32">
        <v>183</v>
      </c>
      <c s="32">
        <f t="shared" si="97"/>
        <v>0</v>
      </c>
      <c s="32">
        <f t="shared" si="98"/>
        <v>0</v>
      </c>
      <c s="32">
        <f t="shared" si="99"/>
        <v>0</v>
      </c>
      <c s="32">
        <f t="shared" si="100"/>
        <v>0</v>
      </c>
      <c s="15">
        <f>DW198+DU198</f>
        <v>200</v>
      </c>
      <c s="15">
        <f>IFERROR(IF(DX198&gt;=1,(IF($DT$11&gt;DX198,SMALL($DT$17:$DT$216,DU199+1),0)),0),0)</f>
        <v>0</v>
      </c>
      <c s="15">
        <f>IF(DV199&gt;=2000,COUNTIF($DT$17:$DT$216,DV199),0)</f>
        <v>0</v>
      </c>
      <c s="15">
        <f>DX198+DW199</f>
        <v>0</v>
      </c>
    </row>
    <row r="200" spans="6:128" ht="26.25">
      <c r="F200" s="15">
        <f>IF(O206&gt;=1,1,0)</f>
        <v>0</v>
      </c>
      <c s="15">
        <f>IF(AJ206&gt;=1,1,0)</f>
        <v>0</v>
      </c>
      <c s="15">
        <f>IF(BE206&gt;=1,1,0)</f>
        <v>0</v>
      </c>
      <c s="15">
        <f>IF(BZ206&gt;=1,1,0)</f>
        <v>0</v>
      </c>
      <c r="O200" s="1172" t="s">
        <v>474</v>
      </c>
      <c s="1172"/>
      <c s="1172"/>
      <c s="1172"/>
      <c s="1172"/>
      <c s="1172"/>
      <c s="1172"/>
      <c s="1172"/>
      <c s="1172"/>
      <c s="1172"/>
      <c s="1172"/>
      <c s="1172"/>
      <c s="1172"/>
      <c s="1172"/>
      <c s="1172"/>
      <c s="1172"/>
      <c s="1172"/>
      <c s="1172"/>
      <c s="1172"/>
      <c s="1172"/>
      <c s="1172"/>
      <c s="1172" t="s">
        <v>475</v>
      </c>
      <c s="1172"/>
      <c s="1172"/>
      <c s="1172"/>
      <c s="1172"/>
      <c s="1172"/>
      <c s="1172"/>
      <c s="1172"/>
      <c s="1172"/>
      <c s="1172"/>
      <c s="1172"/>
      <c s="1172"/>
      <c s="1172"/>
      <c s="1172"/>
      <c s="1172"/>
      <c s="1172"/>
      <c s="1172"/>
      <c s="1172"/>
      <c s="1172"/>
      <c s="1172"/>
      <c s="1172"/>
      <c s="1172" t="s">
        <v>476</v>
      </c>
      <c s="1172"/>
      <c s="1172"/>
      <c s="1172"/>
      <c s="1172"/>
      <c s="1172"/>
      <c s="1172"/>
      <c s="1172"/>
      <c s="1172"/>
      <c s="1172"/>
      <c s="1172"/>
      <c s="1172"/>
      <c s="1172"/>
      <c s="1172"/>
      <c s="1172"/>
      <c s="1172"/>
      <c s="1172"/>
      <c s="1172"/>
      <c s="1172"/>
      <c s="1172"/>
      <c s="1172"/>
      <c s="1172" t="s">
        <v>477</v>
      </c>
      <c s="1172"/>
      <c s="1172"/>
      <c s="1172"/>
      <c s="1172"/>
      <c s="1172"/>
      <c s="1172"/>
      <c s="1172"/>
      <c s="1172"/>
      <c s="1172"/>
      <c s="1172"/>
      <c s="1172"/>
      <c s="1172"/>
      <c s="1172"/>
      <c s="1172"/>
      <c s="1172"/>
      <c s="1172"/>
      <c s="1172"/>
      <c s="1172"/>
      <c s="1172"/>
      <c s="1172"/>
      <c s="21"/>
      <c s="21"/>
      <c s="21"/>
      <c s="21"/>
      <c s="21"/>
      <c s="21"/>
      <c s="21"/>
      <c s="21"/>
      <c s="21"/>
      <c s="21"/>
      <c s="21"/>
      <c s="21"/>
      <c s="21"/>
      <c s="21"/>
      <c s="21"/>
      <c s="21"/>
      <c s="21"/>
      <c s="21"/>
      <c s="21"/>
      <c s="21"/>
      <c s="21"/>
      <c s="32">
        <v>184</v>
      </c>
      <c s="32">
        <f t="shared" si="97"/>
        <v>0</v>
      </c>
      <c s="32">
        <f t="shared" si="98"/>
        <v>0</v>
      </c>
      <c s="32">
        <f t="shared" si="99"/>
        <v>0</v>
      </c>
      <c s="32">
        <f t="shared" si="100"/>
        <v>0</v>
      </c>
      <c s="15">
        <f t="shared" si="101" ref="DU200:DU256">DW199+DU199</f>
        <v>200</v>
      </c>
      <c s="15">
        <f t="shared" si="102" ref="DV200:DV256">IFERROR(IF(DX199&gt;=1,(IF($DT$11&gt;DX199,SMALL($DT$17:$DT$216,DU200+1),0)),0),0)</f>
        <v>0</v>
      </c>
      <c s="15">
        <f t="shared" si="103" ref="DW200:DW256">IF(DV200&gt;=2000,COUNTIF($DT$17:$DT$216,DV200),0)</f>
        <v>0</v>
      </c>
      <c s="15">
        <f t="shared" si="104" ref="DX200:DX256">DX199+DW200</f>
        <v>0</v>
      </c>
    </row>
    <row r="201" spans="6:128" ht="15">
      <c r="F201" s="15">
        <f>F200</f>
        <v>0</v>
      </c>
      <c s="15">
        <f t="shared" si="105" ref="G201:G238">G200</f>
        <v>0</v>
      </c>
      <c s="15">
        <f t="shared" si="106" ref="H201:H238">H200</f>
        <v>0</v>
      </c>
      <c s="15">
        <f t="shared" si="107" ref="I201:I238">I200</f>
        <v>0</v>
      </c>
      <c r="O201"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21"/>
      <c s="21"/>
      <c s="21"/>
      <c s="21"/>
      <c s="21"/>
      <c s="21"/>
      <c s="21"/>
      <c s="21"/>
      <c s="21"/>
      <c s="21"/>
      <c s="21"/>
      <c s="21"/>
      <c s="21"/>
      <c s="21"/>
      <c s="21"/>
      <c s="21"/>
      <c s="21"/>
      <c s="21"/>
      <c s="21"/>
      <c s="21"/>
      <c s="21"/>
      <c s="32">
        <v>185</v>
      </c>
      <c s="32">
        <f t="shared" si="97"/>
        <v>0</v>
      </c>
      <c s="32">
        <f t="shared" si="98"/>
        <v>0</v>
      </c>
      <c s="32">
        <f t="shared" si="99"/>
        <v>0</v>
      </c>
      <c s="32">
        <f t="shared" si="100"/>
        <v>0</v>
      </c>
      <c s="15">
        <f t="shared" si="101"/>
        <v>200</v>
      </c>
      <c s="15">
        <f t="shared" si="102"/>
        <v>0</v>
      </c>
      <c s="15">
        <f t="shared" si="103"/>
        <v>0</v>
      </c>
      <c s="15">
        <f t="shared" si="104"/>
        <v>0</v>
      </c>
    </row>
    <row r="202" spans="6:128" ht="15.75" customHeight="1">
      <c r="F202" s="15">
        <f t="shared" si="80"/>
        <v>0</v>
      </c>
      <c s="15">
        <f t="shared" si="105"/>
        <v>0</v>
      </c>
      <c s="15">
        <f t="shared" si="106"/>
        <v>0</v>
      </c>
      <c s="15">
        <f t="shared" si="107"/>
        <v>0</v>
      </c>
      <c r="O202" s="975" t="s">
        <v>483</v>
      </c>
      <c s="975"/>
      <c s="975"/>
      <c s="975"/>
      <c s="975"/>
      <c s="975"/>
      <c s="1092" t="s">
        <v>484</v>
      </c>
      <c s="1092"/>
      <c s="1092"/>
      <c s="1092"/>
      <c s="1092"/>
      <c s="1092"/>
      <c s="1092"/>
      <c s="1092"/>
      <c s="1092"/>
      <c s="1140" t="s">
        <v>485</v>
      </c>
      <c s="1140"/>
      <c s="1140"/>
      <c s="1140"/>
      <c s="1140"/>
      <c s="1140"/>
      <c s="975" t="s">
        <v>483</v>
      </c>
      <c s="975"/>
      <c s="975"/>
      <c s="975"/>
      <c s="975"/>
      <c s="975"/>
      <c s="1092" t="s">
        <v>486</v>
      </c>
      <c s="1092"/>
      <c s="1092"/>
      <c s="1092"/>
      <c s="1092"/>
      <c s="1092"/>
      <c s="1092"/>
      <c s="1092"/>
      <c s="1092"/>
      <c s="1174" t="s">
        <v>485</v>
      </c>
      <c s="1174"/>
      <c s="1174"/>
      <c s="1174"/>
      <c s="1174"/>
      <c s="1174"/>
      <c s="975" t="s">
        <v>483</v>
      </c>
      <c s="975"/>
      <c s="975"/>
      <c s="975"/>
      <c s="975"/>
      <c s="975"/>
      <c s="882" t="s">
        <v>487</v>
      </c>
      <c s="882"/>
      <c s="882"/>
      <c s="882"/>
      <c s="882"/>
      <c s="882"/>
      <c s="882"/>
      <c s="882"/>
      <c s="882"/>
      <c s="1174" t="s">
        <v>485</v>
      </c>
      <c s="1174"/>
      <c s="1174"/>
      <c s="1174"/>
      <c s="1174"/>
      <c s="1174"/>
      <c s="975" t="s">
        <v>483</v>
      </c>
      <c s="975"/>
      <c s="975"/>
      <c s="975"/>
      <c s="975"/>
      <c s="975"/>
      <c s="1092" t="s">
        <v>488</v>
      </c>
      <c s="1092"/>
      <c s="1092"/>
      <c s="1092"/>
      <c s="1092"/>
      <c s="1092"/>
      <c s="1092"/>
      <c s="1092"/>
      <c s="1092"/>
      <c s="1174" t="s">
        <v>485</v>
      </c>
      <c s="1174"/>
      <c s="1174"/>
      <c s="1174"/>
      <c s="1174"/>
      <c s="1174"/>
      <c s="21"/>
      <c s="21"/>
      <c s="21"/>
      <c s="21"/>
      <c s="21"/>
      <c s="21"/>
      <c s="21"/>
      <c s="21"/>
      <c s="21"/>
      <c s="21"/>
      <c s="21"/>
      <c s="21"/>
      <c s="21"/>
      <c s="21"/>
      <c s="21"/>
      <c s="21"/>
      <c s="21"/>
      <c s="21"/>
      <c s="21"/>
      <c s="21"/>
      <c s="21"/>
      <c s="32">
        <v>186</v>
      </c>
      <c s="32">
        <f t="shared" si="97"/>
        <v>0</v>
      </c>
      <c s="32">
        <f t="shared" si="98"/>
        <v>0</v>
      </c>
      <c s="32">
        <f t="shared" si="99"/>
        <v>0</v>
      </c>
      <c s="32">
        <f t="shared" si="100"/>
        <v>0</v>
      </c>
      <c s="15">
        <f t="shared" si="101"/>
        <v>200</v>
      </c>
      <c s="15">
        <f t="shared" si="102"/>
        <v>0</v>
      </c>
      <c s="15">
        <f t="shared" si="103"/>
        <v>0</v>
      </c>
      <c s="15">
        <f t="shared" si="104"/>
        <v>0</v>
      </c>
    </row>
    <row r="203" spans="6:128" ht="23.25" customHeight="1">
      <c r="F203" s="15">
        <f t="shared" si="80"/>
        <v>0</v>
      </c>
      <c s="15">
        <f t="shared" si="105"/>
        <v>0</v>
      </c>
      <c s="15">
        <f t="shared" si="106"/>
        <v>0</v>
      </c>
      <c s="15">
        <f t="shared" si="107"/>
        <v>0</v>
      </c>
      <c r="O203" s="975"/>
      <c s="975"/>
      <c s="975"/>
      <c s="975"/>
      <c s="975"/>
      <c s="975"/>
      <c s="1092"/>
      <c s="1092"/>
      <c s="1092"/>
      <c s="1092"/>
      <c s="1092"/>
      <c s="1092"/>
      <c s="1092"/>
      <c s="1092"/>
      <c s="1092"/>
      <c s="1092" t="s">
        <v>529</v>
      </c>
      <c s="1092"/>
      <c s="1092"/>
      <c s="1092"/>
      <c s="1092"/>
      <c s="1092"/>
      <c s="975"/>
      <c s="975"/>
      <c s="975"/>
      <c s="975"/>
      <c s="975"/>
      <c s="975"/>
      <c s="1092"/>
      <c s="1092"/>
      <c s="1092"/>
      <c s="1092"/>
      <c s="1092"/>
      <c s="1092"/>
      <c s="1092"/>
      <c s="1092"/>
      <c s="1092"/>
      <c s="1092" t="str">
        <f>AD203</f>
        <v>(NERPAP) - 2015</v>
      </c>
      <c s="1092"/>
      <c s="1092"/>
      <c s="1092"/>
      <c s="1092"/>
      <c s="1092"/>
      <c s="975"/>
      <c s="975"/>
      <c s="975"/>
      <c s="975"/>
      <c s="975"/>
      <c s="975"/>
      <c s="882"/>
      <c s="882"/>
      <c s="882"/>
      <c s="882"/>
      <c s="882"/>
      <c s="882"/>
      <c s="882"/>
      <c s="882"/>
      <c s="882"/>
      <c s="1092" t="str">
        <f>AY203</f>
        <v>(NERPAP) - 2015</v>
      </c>
      <c s="1092"/>
      <c s="1092"/>
      <c s="1092"/>
      <c s="1092"/>
      <c s="1092"/>
      <c s="975"/>
      <c s="975"/>
      <c s="975"/>
      <c s="975"/>
      <c s="975"/>
      <c s="975"/>
      <c s="1092"/>
      <c s="1092"/>
      <c s="1092"/>
      <c s="1092"/>
      <c s="1092"/>
      <c s="1092"/>
      <c s="1092"/>
      <c s="1092"/>
      <c s="1092"/>
      <c s="1092" t="str">
        <f>BT203</f>
        <v>(NERPAP) - 2015</v>
      </c>
      <c s="1092"/>
      <c s="1092"/>
      <c s="1092"/>
      <c s="1092"/>
      <c s="1092"/>
      <c s="21"/>
      <c s="21"/>
      <c s="21"/>
      <c s="21"/>
      <c s="21"/>
      <c s="21"/>
      <c s="21"/>
      <c s="21"/>
      <c s="21"/>
      <c s="21"/>
      <c s="21"/>
      <c s="21"/>
      <c s="21"/>
      <c s="21"/>
      <c s="21"/>
      <c s="21"/>
      <c s="21"/>
      <c s="21"/>
      <c s="21"/>
      <c s="21"/>
      <c s="21"/>
      <c s="32">
        <v>187</v>
      </c>
      <c s="32">
        <f t="shared" si="97"/>
        <v>0</v>
      </c>
      <c s="32">
        <f t="shared" si="98"/>
        <v>0</v>
      </c>
      <c s="32">
        <f t="shared" si="99"/>
        <v>0</v>
      </c>
      <c s="32">
        <f t="shared" si="100"/>
        <v>0</v>
      </c>
      <c s="15">
        <f t="shared" si="101"/>
        <v>200</v>
      </c>
      <c s="15">
        <f t="shared" si="102"/>
        <v>0</v>
      </c>
      <c s="15">
        <f t="shared" si="103"/>
        <v>0</v>
      </c>
      <c s="15">
        <f t="shared" si="104"/>
        <v>0</v>
      </c>
    </row>
    <row r="204" spans="6:128" ht="23.25" customHeight="1">
      <c r="F204" s="15">
        <f t="shared" si="80"/>
        <v>0</v>
      </c>
      <c s="15">
        <f t="shared" si="105"/>
        <v>0</v>
      </c>
      <c s="15">
        <f t="shared" si="106"/>
        <v>0</v>
      </c>
      <c s="15">
        <f t="shared" si="107"/>
        <v>0</v>
      </c>
      <c r="O204" s="890" t="str">
        <f>O165</f>
        <v>रा.प्रा.वि. (कन्या)कोलिया दायाँ भाग (भाग संख्या-72)</v>
      </c>
      <c s="1169"/>
      <c s="1169"/>
      <c s="1169"/>
      <c s="1169"/>
      <c s="1169"/>
      <c s="1169"/>
      <c s="1169"/>
      <c s="1169"/>
      <c s="1169"/>
      <c s="1169"/>
      <c s="891"/>
      <c s="1170" t="s">
        <v>490</v>
      </c>
      <c s="1171"/>
      <c s="1171"/>
      <c s="1171"/>
      <c s="1169" t="str">
        <f>AE165</f>
        <v>डीडवाना  (107)</v>
      </c>
      <c s="1169"/>
      <c s="1169"/>
      <c s="1169"/>
      <c s="891"/>
      <c s="890" t="str">
        <f>O204</f>
        <v>रा.प्रा.वि. (कन्या)कोलिया दायाँ भाग (भाग संख्या-72)</v>
      </c>
      <c s="1169"/>
      <c s="1169"/>
      <c s="1169"/>
      <c s="1169"/>
      <c s="1169"/>
      <c s="1169"/>
      <c s="1169"/>
      <c s="1169"/>
      <c s="1169"/>
      <c s="1169"/>
      <c s="891"/>
      <c s="1170" t="s">
        <v>490</v>
      </c>
      <c s="1171"/>
      <c s="1171"/>
      <c s="1171"/>
      <c s="1169" t="str">
        <f>AE204</f>
        <v>डीडवाना  (107)</v>
      </c>
      <c s="1169"/>
      <c s="1169"/>
      <c s="1169"/>
      <c s="891"/>
      <c s="890" t="str">
        <f>AJ204</f>
        <v>रा.प्रा.वि. (कन्या)कोलिया दायाँ भाग (भाग संख्या-72)</v>
      </c>
      <c s="1169"/>
      <c s="1169"/>
      <c s="1169"/>
      <c s="1169"/>
      <c s="1169"/>
      <c s="1169"/>
      <c s="1169"/>
      <c s="1169"/>
      <c s="1169"/>
      <c s="1169"/>
      <c s="891"/>
      <c s="1170" t="s">
        <v>490</v>
      </c>
      <c s="1171"/>
      <c s="1171"/>
      <c s="1171"/>
      <c s="1169" t="str">
        <f>AZ204</f>
        <v>डीडवाना  (107)</v>
      </c>
      <c s="1169"/>
      <c s="1169"/>
      <c s="1169"/>
      <c s="891"/>
      <c s="890" t="str">
        <f>BE204</f>
        <v>रा.प्रा.वि. (कन्या)कोलिया दायाँ भाग (भाग संख्या-72)</v>
      </c>
      <c s="1169"/>
      <c s="1169"/>
      <c s="1169"/>
      <c s="1169"/>
      <c s="1169"/>
      <c s="1169"/>
      <c s="1169"/>
      <c s="1169"/>
      <c s="1169"/>
      <c s="1169"/>
      <c s="1169"/>
      <c s="1170" t="s">
        <v>490</v>
      </c>
      <c s="1171"/>
      <c s="1171"/>
      <c s="1171"/>
      <c s="1169" t="str">
        <f>BU204</f>
        <v>डीडवाना  (107)</v>
      </c>
      <c s="1169"/>
      <c s="1169"/>
      <c s="1169"/>
      <c s="891"/>
      <c s="21"/>
      <c s="21"/>
      <c s="21"/>
      <c s="21"/>
      <c s="21"/>
      <c s="21"/>
      <c s="21"/>
      <c s="21"/>
      <c s="21"/>
      <c s="21"/>
      <c s="21"/>
      <c s="21"/>
      <c s="21"/>
      <c s="21"/>
      <c s="21"/>
      <c s="21"/>
      <c s="21"/>
      <c s="21"/>
      <c s="21"/>
      <c s="21"/>
      <c s="21"/>
      <c s="32">
        <v>188</v>
      </c>
      <c s="32">
        <f t="shared" si="97"/>
        <v>0</v>
      </c>
      <c s="32">
        <f t="shared" si="98"/>
        <v>0</v>
      </c>
      <c s="32">
        <f t="shared" si="99"/>
        <v>0</v>
      </c>
      <c s="32">
        <f t="shared" si="100"/>
        <v>0</v>
      </c>
      <c s="15">
        <f t="shared" si="101"/>
        <v>200</v>
      </c>
      <c s="15">
        <f t="shared" si="102"/>
        <v>0</v>
      </c>
      <c s="15">
        <f t="shared" si="103"/>
        <v>0</v>
      </c>
      <c s="15">
        <f t="shared" si="104"/>
        <v>0</v>
      </c>
    </row>
    <row r="205" spans="6:128" ht="23.25" customHeight="1">
      <c r="F205" s="15">
        <f t="shared" si="80"/>
        <v>0</v>
      </c>
      <c s="15">
        <f t="shared" si="105"/>
        <v>0</v>
      </c>
      <c s="15">
        <f t="shared" si="106"/>
        <v>0</v>
      </c>
      <c s="15">
        <f t="shared" si="107"/>
        <v>0</v>
      </c>
      <c r="O205"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21"/>
      <c s="21"/>
      <c s="21"/>
      <c s="21"/>
      <c s="21"/>
      <c s="21"/>
      <c s="21"/>
      <c s="21"/>
      <c s="21"/>
      <c s="21"/>
      <c s="21"/>
      <c s="21"/>
      <c s="21"/>
      <c s="21"/>
      <c s="21"/>
      <c s="21"/>
      <c s="21"/>
      <c s="21"/>
      <c s="21"/>
      <c s="21"/>
      <c s="21"/>
      <c s="32">
        <v>189</v>
      </c>
      <c s="32">
        <f t="shared" si="97"/>
        <v>0</v>
      </c>
      <c s="32">
        <f t="shared" si="98"/>
        <v>0</v>
      </c>
      <c s="32">
        <f t="shared" si="99"/>
        <v>0</v>
      </c>
      <c s="32">
        <f t="shared" si="100"/>
        <v>0</v>
      </c>
      <c s="15">
        <f t="shared" si="101"/>
        <v>200</v>
      </c>
      <c s="15">
        <f t="shared" si="102"/>
        <v>0</v>
      </c>
      <c s="15">
        <f t="shared" si="103"/>
        <v>0</v>
      </c>
      <c s="15">
        <f t="shared" si="104"/>
        <v>0</v>
      </c>
    </row>
    <row r="206" spans="6:128" ht="23.25" customHeight="1">
      <c r="F206" s="15">
        <f t="shared" si="80"/>
        <v>0</v>
      </c>
      <c s="15">
        <f t="shared" si="105"/>
        <v>0</v>
      </c>
      <c s="15">
        <f t="shared" si="106"/>
        <v>0</v>
      </c>
      <c s="15">
        <f t="shared" si="107"/>
        <v>0</v>
      </c>
      <c r="O206" s="1164">
        <f>IFERROR(IF($A$5&gt;=A212,O167+1,0),0)</f>
        <v>0</v>
      </c>
      <c s="1164"/>
      <c s="1164"/>
      <c s="1164"/>
      <c s="1164"/>
      <c s="1164"/>
      <c s="1165" t="s">
        <v>497</v>
      </c>
      <c s="1166"/>
      <c s="1166"/>
      <c s="1166"/>
      <c s="1166"/>
      <c s="1166"/>
      <c s="1166"/>
      <c s="1166"/>
      <c s="1167"/>
      <c s="1168">
        <f>AD167</f>
        <v>45292</v>
      </c>
      <c s="1168"/>
      <c s="1168"/>
      <c s="1168">
        <f>AG167</f>
        <v>45382</v>
      </c>
      <c s="1168"/>
      <c s="1168"/>
      <c s="1164">
        <f>IFERROR(IF($B$5&gt;=$A212,1,0),0)</f>
        <v>0</v>
      </c>
      <c s="1164"/>
      <c s="1164"/>
      <c s="1164"/>
      <c s="1164"/>
      <c s="1164"/>
      <c s="1165" t="s">
        <v>497</v>
      </c>
      <c s="1166"/>
      <c s="1166"/>
      <c s="1166"/>
      <c s="1166"/>
      <c s="1166"/>
      <c s="1166"/>
      <c s="1166"/>
      <c s="1167"/>
      <c s="1168">
        <f>AD206</f>
        <v>45292</v>
      </c>
      <c s="1168"/>
      <c s="1168"/>
      <c s="1168">
        <f>AG206</f>
        <v>45382</v>
      </c>
      <c s="1168"/>
      <c s="1168"/>
      <c s="1164">
        <f>IFERROR(IF($C$5&gt;=$A212,1,0),0)</f>
        <v>0</v>
      </c>
      <c s="1164"/>
      <c s="1164"/>
      <c s="1164"/>
      <c s="1164"/>
      <c s="1164"/>
      <c s="1165" t="s">
        <v>497</v>
      </c>
      <c s="1166"/>
      <c s="1166"/>
      <c s="1166"/>
      <c s="1166"/>
      <c s="1166"/>
      <c s="1166"/>
      <c s="1166"/>
      <c s="1167"/>
      <c s="1168">
        <f>AY206</f>
        <v>45292</v>
      </c>
      <c s="1168"/>
      <c s="1168"/>
      <c s="1168">
        <f>BB206</f>
        <v>45382</v>
      </c>
      <c s="1168"/>
      <c s="1168"/>
      <c s="1164">
        <f>IFERROR(IF($D$5&gt;=$A212,1,0),0)</f>
        <v>0</v>
      </c>
      <c s="1164"/>
      <c s="1164"/>
      <c s="1164"/>
      <c s="1164"/>
      <c s="1164"/>
      <c s="1165" t="s">
        <v>497</v>
      </c>
      <c s="1166"/>
      <c s="1166"/>
      <c s="1166"/>
      <c s="1166"/>
      <c s="1166"/>
      <c s="1166"/>
      <c s="1166"/>
      <c s="1167"/>
      <c s="1168">
        <f>BT206</f>
        <v>45292</v>
      </c>
      <c s="1168"/>
      <c s="1168"/>
      <c s="1168">
        <f>BW206</f>
        <v>45382</v>
      </c>
      <c s="1168"/>
      <c s="1168"/>
      <c s="21"/>
      <c s="21"/>
      <c s="21"/>
      <c s="21"/>
      <c s="21"/>
      <c s="21"/>
      <c s="21"/>
      <c s="21"/>
      <c s="21"/>
      <c s="21"/>
      <c s="21"/>
      <c s="21"/>
      <c s="21"/>
      <c s="21"/>
      <c s="21"/>
      <c s="21"/>
      <c s="21"/>
      <c s="21"/>
      <c s="21"/>
      <c s="21"/>
      <c s="21"/>
      <c s="32">
        <v>190</v>
      </c>
      <c s="32">
        <f t="shared" si="97"/>
        <v>0</v>
      </c>
      <c s="32">
        <f t="shared" si="98"/>
        <v>0</v>
      </c>
      <c s="32">
        <f t="shared" si="99"/>
        <v>0</v>
      </c>
      <c s="32">
        <f t="shared" si="100"/>
        <v>0</v>
      </c>
      <c s="15">
        <f t="shared" si="101"/>
        <v>200</v>
      </c>
      <c s="15">
        <f t="shared" si="102"/>
        <v>0</v>
      </c>
      <c s="15">
        <f t="shared" si="103"/>
        <v>0</v>
      </c>
      <c s="15">
        <f t="shared" si="104"/>
        <v>0</v>
      </c>
    </row>
    <row r="207" spans="6:128" ht="15">
      <c r="F207" s="15">
        <f t="shared" si="80"/>
        <v>0</v>
      </c>
      <c s="15">
        <f t="shared" si="105"/>
        <v>0</v>
      </c>
      <c s="15">
        <f t="shared" si="106"/>
        <v>0</v>
      </c>
      <c s="15">
        <f t="shared" si="107"/>
        <v>0</v>
      </c>
      <c r="O207"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21"/>
      <c s="21"/>
      <c s="21"/>
      <c s="21"/>
      <c s="21"/>
      <c s="21"/>
      <c s="21"/>
      <c s="21"/>
      <c s="21"/>
      <c s="21"/>
      <c s="21"/>
      <c s="21"/>
      <c s="21"/>
      <c s="21"/>
      <c s="21"/>
      <c s="21"/>
      <c s="21"/>
      <c s="21"/>
      <c s="21"/>
      <c s="21"/>
      <c s="21"/>
      <c s="32">
        <v>191</v>
      </c>
      <c s="32">
        <f t="shared" si="97"/>
        <v>0</v>
      </c>
      <c s="32">
        <f t="shared" si="98"/>
        <v>0</v>
      </c>
      <c s="32">
        <f t="shared" si="99"/>
        <v>0</v>
      </c>
      <c s="32">
        <f t="shared" si="100"/>
        <v>0</v>
      </c>
      <c s="15">
        <f t="shared" si="101"/>
        <v>200</v>
      </c>
      <c s="15">
        <f t="shared" si="102"/>
        <v>0</v>
      </c>
      <c s="15">
        <f t="shared" si="103"/>
        <v>0</v>
      </c>
      <c s="15">
        <f t="shared" si="104"/>
        <v>0</v>
      </c>
    </row>
    <row r="208" spans="6:128" ht="31.5" customHeight="1">
      <c r="F208" s="15">
        <f t="shared" si="80"/>
        <v>0</v>
      </c>
      <c s="15">
        <f t="shared" si="105"/>
        <v>0</v>
      </c>
      <c s="15">
        <f t="shared" si="106"/>
        <v>0</v>
      </c>
      <c s="15">
        <f t="shared" si="107"/>
        <v>0</v>
      </c>
      <c r="O208" s="1127" t="s">
        <v>501</v>
      </c>
      <c s="1114" t="s">
        <v>502</v>
      </c>
      <c s="1115"/>
      <c s="1116"/>
      <c s="1093" t="s">
        <v>503</v>
      </c>
      <c s="854"/>
      <c s="1094"/>
      <c s="1093" t="s">
        <v>531</v>
      </c>
      <c s="854"/>
      <c s="854"/>
      <c s="854"/>
      <c s="1094"/>
      <c s="1114" t="s">
        <v>504</v>
      </c>
      <c s="1115"/>
      <c s="1116"/>
      <c s="1093" t="s">
        <v>505</v>
      </c>
      <c s="854"/>
      <c s="1094"/>
      <c s="1093" t="s">
        <v>506</v>
      </c>
      <c s="854"/>
      <c s="1094"/>
      <c s="1127" t="s">
        <v>501</v>
      </c>
      <c s="1093" t="s">
        <v>502</v>
      </c>
      <c s="854"/>
      <c s="1094"/>
      <c s="1093" t="s">
        <v>507</v>
      </c>
      <c s="854"/>
      <c s="1094"/>
      <c s="1093" t="s">
        <v>508</v>
      </c>
      <c s="854"/>
      <c s="854"/>
      <c s="854"/>
      <c s="854"/>
      <c s="1094"/>
      <c s="1093" t="s">
        <v>509</v>
      </c>
      <c s="1094"/>
      <c s="1093" t="s">
        <v>505</v>
      </c>
      <c s="854"/>
      <c s="1094"/>
      <c s="1093" t="s">
        <v>506</v>
      </c>
      <c s="854"/>
      <c s="1094"/>
      <c s="1127" t="s">
        <v>501</v>
      </c>
      <c s="1093" t="s">
        <v>502</v>
      </c>
      <c s="854"/>
      <c s="1094"/>
      <c s="1093" t="s">
        <v>510</v>
      </c>
      <c s="854"/>
      <c s="854"/>
      <c s="1094"/>
      <c s="1129" t="s">
        <v>511</v>
      </c>
      <c s="855"/>
      <c s="855"/>
      <c s="1130"/>
      <c s="1093" t="s">
        <v>509</v>
      </c>
      <c s="854"/>
      <c s="1094"/>
      <c s="1093" t="s">
        <v>505</v>
      </c>
      <c s="854"/>
      <c s="1094"/>
      <c s="1093" t="s">
        <v>506</v>
      </c>
      <c s="854"/>
      <c s="1094"/>
      <c s="1131" t="s">
        <v>501</v>
      </c>
      <c s="1121" t="s">
        <v>502</v>
      </c>
      <c s="1122"/>
      <c s="1123"/>
      <c s="1121" t="s">
        <v>512</v>
      </c>
      <c s="1122"/>
      <c s="1123"/>
      <c s="1129" t="s">
        <v>513</v>
      </c>
      <c s="855"/>
      <c s="855"/>
      <c s="855"/>
      <c s="855"/>
      <c s="855"/>
      <c s="855"/>
      <c s="855"/>
      <c s="855"/>
      <c s="855"/>
      <c s="855"/>
      <c s="1130"/>
      <c s="1093" t="s">
        <v>506</v>
      </c>
      <c s="1094"/>
      <c s="21"/>
      <c s="21"/>
      <c s="21"/>
      <c s="21"/>
      <c s="21"/>
      <c s="21"/>
      <c s="21"/>
      <c s="21"/>
      <c s="21"/>
      <c s="21"/>
      <c s="21"/>
      <c s="21"/>
      <c s="21"/>
      <c s="21"/>
      <c s="21"/>
      <c s="21"/>
      <c s="21"/>
      <c s="21"/>
      <c s="21"/>
      <c s="21"/>
      <c s="21"/>
      <c s="32">
        <v>192</v>
      </c>
      <c s="32">
        <f t="shared" si="97"/>
        <v>0</v>
      </c>
      <c s="32">
        <f t="shared" si="98"/>
        <v>0</v>
      </c>
      <c s="32">
        <f t="shared" si="99"/>
        <v>0</v>
      </c>
      <c s="32">
        <f t="shared" si="100"/>
        <v>0</v>
      </c>
      <c s="15">
        <f t="shared" si="101"/>
        <v>200</v>
      </c>
      <c s="15">
        <f t="shared" si="102"/>
        <v>0</v>
      </c>
      <c s="15">
        <f t="shared" si="103"/>
        <v>0</v>
      </c>
      <c s="15">
        <f t="shared" si="104"/>
        <v>0</v>
      </c>
    </row>
    <row r="209" spans="6:128" ht="31.5" customHeight="1">
      <c r="F209" s="15">
        <f t="shared" si="80"/>
        <v>0</v>
      </c>
      <c s="15">
        <f t="shared" si="105"/>
        <v>0</v>
      </c>
      <c s="15">
        <f t="shared" si="106"/>
        <v>0</v>
      </c>
      <c s="15">
        <f t="shared" si="107"/>
        <v>0</v>
      </c>
      <c r="O209" s="950"/>
      <c s="1117"/>
      <c s="819"/>
      <c s="856"/>
      <c s="1095"/>
      <c s="1097"/>
      <c s="1096"/>
      <c s="1095"/>
      <c s="1097"/>
      <c s="1097"/>
      <c s="1097"/>
      <c s="1096"/>
      <c s="1117"/>
      <c s="819"/>
      <c s="856"/>
      <c s="1095"/>
      <c s="1097"/>
      <c s="1096"/>
      <c s="1095"/>
      <c s="1097"/>
      <c s="1096"/>
      <c s="950"/>
      <c s="1095"/>
      <c s="1097"/>
      <c s="1096"/>
      <c s="1095"/>
      <c s="1097"/>
      <c s="1096"/>
      <c s="1127" t="s">
        <v>323</v>
      </c>
      <c s="1093" t="s">
        <v>338</v>
      </c>
      <c s="1094"/>
      <c s="1093" t="s">
        <v>514</v>
      </c>
      <c s="854"/>
      <c s="1094"/>
      <c s="1095"/>
      <c s="1096"/>
      <c s="1095"/>
      <c s="1097"/>
      <c s="1096"/>
      <c s="1095"/>
      <c s="1097"/>
      <c s="1096"/>
      <c s="950"/>
      <c s="1095"/>
      <c s="1097"/>
      <c s="1096"/>
      <c s="1095"/>
      <c s="1097"/>
      <c s="1097"/>
      <c s="1096"/>
      <c s="1093" t="s">
        <v>323</v>
      </c>
      <c s="1094"/>
      <c s="1093" t="s">
        <v>338</v>
      </c>
      <c s="1094"/>
      <c s="1095"/>
      <c s="1097"/>
      <c s="1096"/>
      <c s="1095"/>
      <c s="1097"/>
      <c s="1096"/>
      <c s="1095"/>
      <c s="1097"/>
      <c s="1096"/>
      <c s="1132"/>
      <c s="1124"/>
      <c s="1125"/>
      <c s="1126"/>
      <c s="1124"/>
      <c s="1125"/>
      <c s="1126"/>
      <c s="1108" t="s">
        <v>515</v>
      </c>
      <c s="1112"/>
      <c s="1112"/>
      <c s="1109"/>
      <c s="1108" t="s">
        <v>516</v>
      </c>
      <c s="1109"/>
      <c s="1093" t="s">
        <v>517</v>
      </c>
      <c s="854"/>
      <c s="1094"/>
      <c s="1093" t="s">
        <v>518</v>
      </c>
      <c s="854"/>
      <c s="1094"/>
      <c s="1095"/>
      <c s="1096"/>
      <c s="21"/>
      <c s="21"/>
      <c s="21"/>
      <c s="21"/>
      <c s="21"/>
      <c s="21"/>
      <c s="21"/>
      <c s="21"/>
      <c s="21"/>
      <c s="21"/>
      <c s="21"/>
      <c s="21"/>
      <c s="21"/>
      <c s="21"/>
      <c s="21"/>
      <c s="21"/>
      <c s="21"/>
      <c s="21"/>
      <c s="21"/>
      <c s="21"/>
      <c s="21"/>
      <c s="32">
        <v>193</v>
      </c>
      <c s="32">
        <f t="shared" si="97"/>
        <v>0</v>
      </c>
      <c s="32">
        <f t="shared" si="98"/>
        <v>0</v>
      </c>
      <c s="32">
        <f t="shared" si="99"/>
        <v>0</v>
      </c>
      <c s="32">
        <f t="shared" si="100"/>
        <v>0</v>
      </c>
      <c s="15">
        <f t="shared" si="101"/>
        <v>200</v>
      </c>
      <c s="15">
        <f t="shared" si="102"/>
        <v>0</v>
      </c>
      <c s="15">
        <f t="shared" si="103"/>
        <v>0</v>
      </c>
      <c s="15">
        <f t="shared" si="104"/>
        <v>0</v>
      </c>
    </row>
    <row r="210" spans="6:128" ht="31.5" customHeight="1">
      <c r="F210" s="15">
        <f t="shared" si="80"/>
        <v>0</v>
      </c>
      <c s="15">
        <f t="shared" si="105"/>
        <v>0</v>
      </c>
      <c s="15">
        <f t="shared" si="106"/>
        <v>0</v>
      </c>
      <c s="15">
        <f t="shared" si="107"/>
        <v>0</v>
      </c>
      <c r="O210" s="1128"/>
      <c s="1118"/>
      <c s="1119"/>
      <c s="1120"/>
      <c s="1098"/>
      <c s="857"/>
      <c s="1099"/>
      <c s="1098"/>
      <c s="857"/>
      <c s="857"/>
      <c s="857"/>
      <c s="1099"/>
      <c s="1118"/>
      <c s="1119"/>
      <c s="1120"/>
      <c s="1098"/>
      <c s="857"/>
      <c s="1099"/>
      <c s="1098"/>
      <c s="857"/>
      <c s="1099"/>
      <c s="1128"/>
      <c s="1098"/>
      <c s="857"/>
      <c s="1099"/>
      <c s="1098"/>
      <c s="857"/>
      <c s="1099"/>
      <c s="1128"/>
      <c s="1098"/>
      <c s="1099"/>
      <c s="1098"/>
      <c s="857"/>
      <c s="1099"/>
      <c s="1098"/>
      <c s="1099"/>
      <c s="1098"/>
      <c s="857"/>
      <c s="1099"/>
      <c s="1098"/>
      <c s="857"/>
      <c s="1099"/>
      <c s="1128"/>
      <c s="1098"/>
      <c s="857"/>
      <c s="1099"/>
      <c s="1098"/>
      <c s="857"/>
      <c s="857"/>
      <c s="1099"/>
      <c s="1098"/>
      <c s="1099"/>
      <c s="1098"/>
      <c s="1099"/>
      <c s="1098"/>
      <c s="857"/>
      <c s="1099"/>
      <c s="1098"/>
      <c s="857"/>
      <c s="1099"/>
      <c s="1098"/>
      <c s="857"/>
      <c s="1099"/>
      <c s="1132"/>
      <c s="1124"/>
      <c s="1125"/>
      <c s="1126"/>
      <c s="1124"/>
      <c s="1125"/>
      <c s="1126"/>
      <c s="1110"/>
      <c s="1113"/>
      <c s="1113"/>
      <c s="1111"/>
      <c s="1110"/>
      <c s="1111"/>
      <c s="1095"/>
      <c s="1097"/>
      <c s="1096"/>
      <c s="1095"/>
      <c s="1097"/>
      <c s="1096"/>
      <c s="1095"/>
      <c s="1096"/>
      <c s="21"/>
      <c s="21"/>
      <c s="21"/>
      <c s="21"/>
      <c s="21"/>
      <c s="21"/>
      <c s="21"/>
      <c s="21"/>
      <c s="21"/>
      <c s="21"/>
      <c s="21"/>
      <c s="21"/>
      <c s="21"/>
      <c s="21"/>
      <c s="21"/>
      <c s="21"/>
      <c s="21"/>
      <c s="21"/>
      <c s="21"/>
      <c s="21"/>
      <c s="21"/>
      <c s="32">
        <v>194</v>
      </c>
      <c s="32">
        <f t="shared" si="97"/>
        <v>0</v>
      </c>
      <c s="32">
        <f t="shared" si="98"/>
        <v>0</v>
      </c>
      <c s="32">
        <f t="shared" si="99"/>
        <v>0</v>
      </c>
      <c s="32">
        <f t="shared" si="100"/>
        <v>0</v>
      </c>
      <c s="15">
        <f t="shared" si="101"/>
        <v>200</v>
      </c>
      <c s="15">
        <f t="shared" si="102"/>
        <v>0</v>
      </c>
      <c s="15">
        <f t="shared" si="103"/>
        <v>0</v>
      </c>
      <c s="15">
        <f t="shared" si="104"/>
        <v>0</v>
      </c>
    </row>
    <row r="211" spans="6:128" ht="11.1" customHeight="1">
      <c r="F211" s="15">
        <f t="shared" si="80"/>
        <v>0</v>
      </c>
      <c s="15">
        <f t="shared" si="105"/>
        <v>0</v>
      </c>
      <c s="15">
        <f t="shared" si="106"/>
        <v>0</v>
      </c>
      <c s="15">
        <f t="shared" si="107"/>
        <v>0</v>
      </c>
      <c r="O211" s="19">
        <v>1</v>
      </c>
      <c s="1163">
        <v>2</v>
      </c>
      <c s="1163"/>
      <c s="1163"/>
      <c s="958">
        <v>3</v>
      </c>
      <c s="958"/>
      <c s="958"/>
      <c s="958">
        <v>4</v>
      </c>
      <c s="958"/>
      <c s="958"/>
      <c s="958"/>
      <c s="958"/>
      <c s="1163">
        <v>5</v>
      </c>
      <c s="1163"/>
      <c s="1163"/>
      <c s="958" t="s">
        <v>520</v>
      </c>
      <c s="958"/>
      <c s="958"/>
      <c s="958" t="s">
        <v>521</v>
      </c>
      <c s="958"/>
      <c s="958"/>
      <c s="29">
        <v>1</v>
      </c>
      <c s="958">
        <v>2</v>
      </c>
      <c s="958"/>
      <c s="958"/>
      <c s="958">
        <v>3</v>
      </c>
      <c s="958"/>
      <c s="958"/>
      <c s="29">
        <v>4</v>
      </c>
      <c s="958">
        <v>5</v>
      </c>
      <c s="958"/>
      <c s="958">
        <v>6</v>
      </c>
      <c s="958"/>
      <c s="958"/>
      <c s="958">
        <v>7</v>
      </c>
      <c s="958"/>
      <c s="958" t="s">
        <v>522</v>
      </c>
      <c s="958"/>
      <c s="958"/>
      <c s="958" t="s">
        <v>523</v>
      </c>
      <c s="958"/>
      <c s="958"/>
      <c s="19">
        <v>1</v>
      </c>
      <c s="958">
        <v>2</v>
      </c>
      <c s="958"/>
      <c s="958"/>
      <c s="958">
        <v>3</v>
      </c>
      <c s="958"/>
      <c s="958"/>
      <c s="958"/>
      <c s="958">
        <v>4</v>
      </c>
      <c s="958"/>
      <c s="958">
        <v>5</v>
      </c>
      <c s="958"/>
      <c s="958">
        <v>6</v>
      </c>
      <c s="958"/>
      <c s="958"/>
      <c s="958" t="s">
        <v>524</v>
      </c>
      <c s="958"/>
      <c s="958"/>
      <c s="958" t="s">
        <v>525</v>
      </c>
      <c s="958"/>
      <c s="958"/>
      <c s="19">
        <v>1</v>
      </c>
      <c s="958">
        <v>2</v>
      </c>
      <c s="958"/>
      <c s="958"/>
      <c s="958">
        <v>3</v>
      </c>
      <c s="958"/>
      <c s="958"/>
      <c s="958">
        <v>4</v>
      </c>
      <c s="958"/>
      <c s="958"/>
      <c s="958"/>
      <c s="958">
        <v>5</v>
      </c>
      <c s="958"/>
      <c s="958">
        <v>6</v>
      </c>
      <c s="958"/>
      <c s="958"/>
      <c s="958">
        <v>7</v>
      </c>
      <c s="958"/>
      <c s="958"/>
      <c s="958">
        <v>8</v>
      </c>
      <c s="958"/>
      <c s="21"/>
      <c s="21"/>
      <c s="21"/>
      <c s="21"/>
      <c s="21"/>
      <c s="21"/>
      <c s="21"/>
      <c s="21"/>
      <c s="21"/>
      <c s="21"/>
      <c s="21"/>
      <c s="21"/>
      <c s="21"/>
      <c s="21"/>
      <c s="21"/>
      <c s="21"/>
      <c s="21"/>
      <c s="21"/>
      <c s="21"/>
      <c s="21"/>
      <c s="21"/>
      <c s="32">
        <v>195</v>
      </c>
      <c s="32">
        <f t="shared" si="97"/>
        <v>0</v>
      </c>
      <c s="32">
        <f t="shared" si="98"/>
        <v>0</v>
      </c>
      <c s="32">
        <f t="shared" si="99"/>
        <v>0</v>
      </c>
      <c s="32">
        <f t="shared" si="100"/>
        <v>0</v>
      </c>
      <c s="15">
        <f t="shared" si="101"/>
        <v>200</v>
      </c>
      <c s="15">
        <f t="shared" si="102"/>
        <v>0</v>
      </c>
      <c s="15">
        <f t="shared" si="103"/>
        <v>0</v>
      </c>
      <c s="15">
        <f t="shared" si="104"/>
        <v>0</v>
      </c>
    </row>
    <row r="212" spans="1:128" ht="24" customHeight="1">
      <c r="A212" s="15">
        <f>A173+20</f>
        <v>101</v>
      </c>
      <c s="15">
        <f>IFERROR(IF($A$5&gt;=A212,SMALL('R-6'!$F$8:$F$920,$A$6+A212),0),0)</f>
        <v>0</v>
      </c>
      <c s="15">
        <f>IFERROR(IF(B$5&gt;=$A212,SMALL('R-7'!$G$9:$G$1008,B$6+$A212),0),0)</f>
        <v>0</v>
      </c>
      <c s="15">
        <f>IFERROR(IF(C$5&gt;=$A212,SMALL('R-8'!$F$13:$F$1012,C$6+$A212),0),0)</f>
        <v>0</v>
      </c>
      <c s="15">
        <f>IFERROR(IF(D$5&gt;=$A212,SMALL('R-8क'!$F$10:$F$1009,D$6+$A212),0),0)</f>
        <v>0</v>
      </c>
      <c s="15">
        <f t="shared" si="80"/>
        <v>0</v>
      </c>
      <c s="15">
        <f t="shared" si="105"/>
        <v>0</v>
      </c>
      <c s="15">
        <f t="shared" si="106"/>
        <v>0</v>
      </c>
      <c s="15">
        <f t="shared" si="107"/>
        <v>0</v>
      </c>
      <c r="O212" s="20">
        <f>IFERROR(IF(B212&gt;=1,A212,0),0)</f>
        <v>0</v>
      </c>
      <c s="1149">
        <f>IFERROR(IF($O212&gt;=1,VLOOKUP($B212,'R-6'!$G$8:$AL$920,2,0),0),0)</f>
        <v>0</v>
      </c>
      <c s="1150"/>
      <c s="1151"/>
      <c s="1090" t="str">
        <f>IFERROR(IF($O212&gt;=1,VLOOKUP($B212,'R-6'!$G$8:$AL$920,4,0),""),"")</f>
        <v/>
      </c>
      <c s="1091"/>
      <c s="1104"/>
      <c s="1090" t="str">
        <f>IFERROR(IF($O212&gt;=1,VLOOKUP($B212,'R-6'!$G$8:$AL$920,6,0),""),"")</f>
        <v/>
      </c>
      <c s="1152"/>
      <c s="1152"/>
      <c s="1153" t="str">
        <f>IFERROR(IF($O212&gt;=1,VLOOKUP($B212,'R-6'!$G$8:$AL$920,8,0),""),"")</f>
        <v/>
      </c>
      <c s="1154"/>
      <c s="1155" t="str">
        <f>IFERROR(IF($O212&gt;=1,VLOOKUP($B212,'R-6'!$G$8:$AL$920,28,0),""),"")</f>
        <v/>
      </c>
      <c s="1156"/>
      <c s="1157"/>
      <c s="1158"/>
      <c s="1153"/>
      <c s="1159"/>
      <c s="1158"/>
      <c s="1153"/>
      <c s="1159"/>
      <c s="20">
        <f>IFERROR(IF(C212&gt;=1,A212,0),0)</f>
        <v>0</v>
      </c>
      <c s="1160">
        <f>IFERROR(IF($AJ212&gt;=1,VLOOKUP($C212,'R-7'!$H$9:$AD$1008,2,0),0),0)</f>
        <v>0</v>
      </c>
      <c s="1161"/>
      <c s="1162"/>
      <c s="1160">
        <f>IFERROR(IF($AJ212&gt;=1,VLOOKUP($C212,'R-7'!$H$9:$AD$1008,2,0),0),0)</f>
        <v>0</v>
      </c>
      <c s="1161"/>
      <c s="1162"/>
      <c s="20" t="str">
        <f>IFERROR(IF($AJ212&gt;=1,VLOOKUP($C212,'R-7'!$H$9:$AD$1008,6,0),""),"")</f>
        <v/>
      </c>
      <c s="1158" t="str">
        <f>IFERROR(IF($AJ212&gt;=1,VLOOKUP($C212,'R-7'!$H$9:$AD$1008,7,0),""),"")</f>
        <v/>
      </c>
      <c s="1159"/>
      <c s="1090" t="str">
        <f>IFERROR(IF($AJ212&gt;=1,VLOOKUP($C212,'R-7'!$H$9:$AD$1008,9,0),""),"")</f>
        <v/>
      </c>
      <c s="1091"/>
      <c s="1104"/>
      <c s="1103" t="str">
        <f>IFERROR(IF($AJ212&gt;=1,VLOOKUP($C212,'R-7'!$H$9:$AD$1008,14,0),""),"")</f>
        <v/>
      </c>
      <c s="1103"/>
      <c s="1103"/>
      <c s="1103"/>
      <c s="1103"/>
      <c s="1103"/>
      <c s="1103"/>
      <c s="1103"/>
      <c s="20">
        <f>IFERROR(IF(D212&gt;=1,A212,0),0)</f>
        <v>0</v>
      </c>
      <c s="1105">
        <f>IFERROR(IF($BE212&gt;=1,VLOOKUP($D212,'R-8'!$G$13:$AG$1012,2,0),0),0)</f>
        <v>0</v>
      </c>
      <c s="1105"/>
      <c s="1105"/>
      <c s="1090" t="str">
        <f>IFERROR(IF($BE212&gt;=1,VLOOKUP($D212,'R-8'!$G$13:$AG$1012,3,0),""),"")</f>
        <v/>
      </c>
      <c s="1091"/>
      <c s="1091"/>
      <c s="1104"/>
      <c s="1103" t="str">
        <f>IFERROR(IF($BE212&gt;=1,VLOOKUP($D212,'R-8'!$G$13:$AG$1012,5,0),""),"")</f>
        <v/>
      </c>
      <c s="1103"/>
      <c s="1103" t="str">
        <f>IFERROR(IF($BE212&gt;=1,VLOOKUP($D212,'R-8'!$G$13:$AG$1012,6,0),""),"")</f>
        <v/>
      </c>
      <c s="1103"/>
      <c s="1090" t="str">
        <f>IFERROR(IF($BE212&gt;=1,VLOOKUP($D212,'R-8'!$G$13:$AG$1012,2,0),""),"")</f>
        <v/>
      </c>
      <c s="1091"/>
      <c s="1104"/>
      <c s="1103"/>
      <c s="1103"/>
      <c s="1103"/>
      <c s="1103"/>
      <c s="1103"/>
      <c s="1103"/>
      <c s="20">
        <f t="shared" si="108" ref="BZ212:BZ231">IFERROR(IF(E212&gt;=1,A212,0),0)</f>
        <v>0</v>
      </c>
      <c s="1105">
        <f>IFERROR(IF($BZ212&gt;=1,VLOOKUP($E212,'R-8क'!$G$10:$AA$1009,2,0),0),0)</f>
        <v>0</v>
      </c>
      <c s="1105"/>
      <c s="1105"/>
      <c s="1090" t="str">
        <f>IFERROR(IF($BZ212&gt;=1,VLOOKUP($E212,'R-8क'!$G$10:$AA$1009,3,0),""),"")</f>
        <v/>
      </c>
      <c s="1091"/>
      <c s="1104"/>
      <c s="1090" t="str">
        <f>IFERROR(IF($BZ212&gt;=1,VLOOKUP($E212,'R-8क'!$G$10:$AA$1009,4,0),""),"")</f>
        <v/>
      </c>
      <c s="1091"/>
      <c s="1091"/>
      <c s="1104"/>
      <c s="26" t="str">
        <f>IFERROR(IF($BZ212&gt;=1,VLOOKUP($E212,'R-8क'!$G$10:$AA$1009,6,0),""),"")</f>
        <v/>
      </c>
      <c s="27" t="str">
        <f>IFERROR(IF($BZ212&gt;=1,VLOOKUP($E212,'R-8क'!$G$10:$AA$1009,7,0),""),"")</f>
        <v/>
      </c>
      <c s="720" t="str">
        <f>IFERROR(IF($BZ212&gt;=1,VLOOKUP($E212,'R-8क'!$G$10:$AA$1009,8,0),""),"")</f>
        <v/>
      </c>
      <c s="721"/>
      <c s="1106"/>
      <c s="1107" t="str">
        <f>IFERROR(IF($BZ212&gt;=1,VLOOKUP($E212,'R-8क'!$G$10:$AA$1009,16,0),""),"")</f>
        <v/>
      </c>
      <c s="1107"/>
      <c s="1107"/>
      <c s="1092"/>
      <c s="1092"/>
      <c s="21"/>
      <c s="21"/>
      <c s="21"/>
      <c s="21"/>
      <c s="21"/>
      <c s="21"/>
      <c s="21"/>
      <c s="21"/>
      <c s="21"/>
      <c s="21"/>
      <c s="21"/>
      <c s="21"/>
      <c s="21"/>
      <c s="21"/>
      <c s="21"/>
      <c s="21"/>
      <c s="21"/>
      <c s="21"/>
      <c s="21"/>
      <c s="21"/>
      <c s="21"/>
      <c s="32">
        <v>196</v>
      </c>
      <c s="32">
        <f t="shared" si="97"/>
        <v>0</v>
      </c>
      <c s="32">
        <f t="shared" si="98"/>
        <v>0</v>
      </c>
      <c s="32">
        <f t="shared" si="99"/>
        <v>0</v>
      </c>
      <c s="32">
        <f t="shared" si="100"/>
        <v>0</v>
      </c>
      <c s="15">
        <f t="shared" si="101"/>
        <v>200</v>
      </c>
      <c s="15">
        <f t="shared" si="102"/>
        <v>0</v>
      </c>
      <c s="15">
        <f t="shared" si="103"/>
        <v>0</v>
      </c>
      <c s="15">
        <f t="shared" si="104"/>
        <v>0</v>
      </c>
    </row>
    <row r="213" spans="1:128" ht="24" customHeight="1">
      <c r="A213" s="15">
        <f t="shared" si="109" ref="A213:A231">A174+20</f>
        <v>102</v>
      </c>
      <c s="15">
        <f>IFERROR(IF($A$5&gt;=A213,SMALL(#REF!,$A$6+A213),0),0)</f>
        <v>0</v>
      </c>
      <c s="15">
        <f>IFERROR(IF(B$5&gt;=$A213,SMALL('R-7'!$G$9:$G$1008,B$6+$A213),0),0)</f>
        <v>0</v>
      </c>
      <c s="15">
        <f>IFERROR(IF(C$5&gt;=$A213,SMALL('R-8'!$F$13:$F$1012,C$6+$A213),0),0)</f>
        <v>0</v>
      </c>
      <c s="15">
        <f>IFERROR(IF(D$5&gt;=$A213,SMALL('R-8क'!$F$10:$F$1009,D$6+$A213),0),0)</f>
        <v>0</v>
      </c>
      <c s="15">
        <f t="shared" si="110" ref="F213:F275">F212</f>
        <v>0</v>
      </c>
      <c s="15">
        <f t="shared" si="105"/>
        <v>0</v>
      </c>
      <c s="15">
        <f t="shared" si="106"/>
        <v>0</v>
      </c>
      <c s="15">
        <f t="shared" si="107"/>
        <v>0</v>
      </c>
      <c r="O213" s="20">
        <f t="shared" si="111" ref="O213:O231">IFERROR(IF(B213&gt;=1,A213,0),0)</f>
        <v>0</v>
      </c>
      <c s="1149">
        <f>IFERROR(IF($O213&gt;=1,VLOOKUP($B213,'R-6'!$G$8:$AL$920,2,0),0),0)</f>
        <v>0</v>
      </c>
      <c s="1150"/>
      <c s="1151"/>
      <c s="1090" t="str">
        <f>IFERROR(IF($O213&gt;=1,VLOOKUP($B213,'R-6'!$G$8:$AL$920,4,0),""),"")</f>
        <v/>
      </c>
      <c s="1091"/>
      <c s="1104"/>
      <c s="1090" t="str">
        <f>IFERROR(IF($O213&gt;=1,VLOOKUP($B213,'R-6'!$G$8:$AL$920,6,0),""),"")</f>
        <v/>
      </c>
      <c s="1152"/>
      <c s="1152"/>
      <c s="1153" t="str">
        <f>IFERROR(IF($O213&gt;=1,VLOOKUP($B213,'R-6'!$G$8:$AL$920,8,0),""),"")</f>
        <v/>
      </c>
      <c s="1154"/>
      <c s="1155" t="str">
        <f>IFERROR(IF($O213&gt;=1,VLOOKUP($B213,'R-6'!$G$8:$AL$920,28,0),""),"")</f>
        <v/>
      </c>
      <c s="1156"/>
      <c s="1157"/>
      <c s="1158"/>
      <c s="1153"/>
      <c s="1159"/>
      <c s="1158"/>
      <c s="1153"/>
      <c s="1159"/>
      <c s="20">
        <f t="shared" si="112" ref="AJ213:AJ231">IFERROR(IF(C213&gt;=1,A213,0),0)</f>
        <v>0</v>
      </c>
      <c s="1160">
        <f>IFERROR(IF($AJ213&gt;=1,VLOOKUP($C213,'R-7'!$H$9:$AD$1008,2,0),0),0)</f>
        <v>0</v>
      </c>
      <c s="1161"/>
      <c s="1162"/>
      <c s="1160">
        <f>IFERROR(IF($AJ213&gt;=1,VLOOKUP($C213,'R-7'!$H$9:$AD$1008,2,0),0),0)</f>
        <v>0</v>
      </c>
      <c s="1161"/>
      <c s="1162"/>
      <c s="20" t="str">
        <f>IFERROR(IF($AJ213&gt;=1,VLOOKUP($C213,'R-7'!$H$9:$AD$1008,6,0),""),"")</f>
        <v/>
      </c>
      <c s="1158" t="str">
        <f>IFERROR(IF($AJ213&gt;=1,VLOOKUP($C213,'R-7'!$H$9:$AD$1008,7,0),""),"")</f>
        <v/>
      </c>
      <c s="1159"/>
      <c s="1090" t="str">
        <f>IFERROR(IF($AJ213&gt;=1,VLOOKUP($C213,'R-7'!$H$9:$AD$1008,9,0),""),"")</f>
        <v/>
      </c>
      <c s="1091"/>
      <c s="1104"/>
      <c s="1103" t="str">
        <f>IFERROR(IF($AJ213&gt;=1,VLOOKUP($C213,'R-7'!$H$9:$AD$1008,14,0),""),"")</f>
        <v/>
      </c>
      <c s="1103"/>
      <c s="1103"/>
      <c s="1103"/>
      <c s="1103"/>
      <c s="1103"/>
      <c s="1103"/>
      <c s="1103"/>
      <c s="20">
        <f t="shared" si="113" ref="BE213:BE231">IFERROR(IF(D213&gt;=1,A213,0),0)</f>
        <v>0</v>
      </c>
      <c s="1105">
        <f>IFERROR(IF($BE213&gt;=1,VLOOKUP($D213,'R-8'!$G$13:$AG$1012,2,0),0),0)</f>
        <v>0</v>
      </c>
      <c s="1105"/>
      <c s="1105"/>
      <c s="1090" t="str">
        <f>IFERROR(IF($BE213&gt;=1,VLOOKUP($D213,'R-8'!$G$13:$AG$1012,3,0),""),"")</f>
        <v/>
      </c>
      <c s="1091"/>
      <c s="1091"/>
      <c s="1104"/>
      <c s="1103" t="str">
        <f>IFERROR(IF($BE213&gt;=1,VLOOKUP($D213,'R-8'!$G$13:$AG$1012,5,0),""),"")</f>
        <v/>
      </c>
      <c s="1103"/>
      <c s="1103" t="str">
        <f>IFERROR(IF($BE213&gt;=1,VLOOKUP($D213,'R-8'!$G$13:$AG$1012,6,0),""),"")</f>
        <v/>
      </c>
      <c s="1103"/>
      <c s="1090" t="str">
        <f>IFERROR(IF($BE213&gt;=1,VLOOKUP($D213,'R-8'!$G$13:$AG$1012,2,0),""),"")</f>
        <v/>
      </c>
      <c s="1091"/>
      <c s="1104"/>
      <c s="1103"/>
      <c s="1103"/>
      <c s="1103"/>
      <c s="1103"/>
      <c s="1103"/>
      <c s="1103"/>
      <c s="20">
        <f t="shared" si="108"/>
        <v>0</v>
      </c>
      <c s="1105">
        <f>IFERROR(IF($BZ213&gt;=1,VLOOKUP($E213,'R-8क'!$G$10:$AA$1009,2,0),0),0)</f>
        <v>0</v>
      </c>
      <c s="1105"/>
      <c s="1105"/>
      <c s="1090" t="str">
        <f>IFERROR(IF($BZ213&gt;=1,VLOOKUP($E213,'R-8क'!$G$10:$AA$1009,3,0),""),"")</f>
        <v/>
      </c>
      <c s="1091"/>
      <c s="1104"/>
      <c s="1090" t="str">
        <f>IFERROR(IF($BZ213&gt;=1,VLOOKUP($E213,'R-8क'!$G$10:$AA$1009,4,0),""),"")</f>
        <v/>
      </c>
      <c s="1091"/>
      <c s="1091"/>
      <c s="1104"/>
      <c s="26" t="str">
        <f>IFERROR(IF($BZ213&gt;=1,VLOOKUP($E213,'R-8क'!$G$10:$AA$1009,6,0),""),"")</f>
        <v/>
      </c>
      <c s="27" t="str">
        <f>IFERROR(IF($BZ213&gt;=1,VLOOKUP($E213,'R-8क'!$G$10:$AA$1009,7,0),""),"")</f>
        <v/>
      </c>
      <c s="720" t="str">
        <f>IFERROR(IF($BZ213&gt;=1,VLOOKUP($E213,'R-8क'!$G$10:$AA$1009,8,0),""),"")</f>
        <v/>
      </c>
      <c s="721"/>
      <c s="1106"/>
      <c s="1107" t="str">
        <f>IFERROR(IF($BZ213&gt;=1,VLOOKUP($E213,'R-8क'!$G$10:$AA$1009,16,0),""),"")</f>
        <v/>
      </c>
      <c s="1107"/>
      <c s="1107"/>
      <c s="1092"/>
      <c s="1092"/>
      <c s="21"/>
      <c s="21"/>
      <c s="21"/>
      <c s="21"/>
      <c s="21"/>
      <c s="21"/>
      <c s="21"/>
      <c s="21"/>
      <c s="21"/>
      <c s="21"/>
      <c s="21"/>
      <c s="21"/>
      <c s="21"/>
      <c s="21"/>
      <c s="21"/>
      <c s="21"/>
      <c s="21"/>
      <c s="21"/>
      <c s="21"/>
      <c s="21"/>
      <c s="21"/>
      <c s="32">
        <v>197</v>
      </c>
      <c s="32">
        <f t="shared" si="97"/>
        <v>0</v>
      </c>
      <c s="32">
        <f t="shared" si="98"/>
        <v>0</v>
      </c>
      <c s="32">
        <f t="shared" si="99"/>
        <v>0</v>
      </c>
      <c s="32">
        <f t="shared" si="100"/>
        <v>0</v>
      </c>
      <c s="15">
        <f t="shared" si="101"/>
        <v>200</v>
      </c>
      <c s="15">
        <f t="shared" si="102"/>
        <v>0</v>
      </c>
      <c s="15">
        <f t="shared" si="103"/>
        <v>0</v>
      </c>
      <c s="15">
        <f t="shared" si="104"/>
        <v>0</v>
      </c>
    </row>
    <row r="214" spans="1:128" ht="24" customHeight="1">
      <c r="A214" s="15">
        <f t="shared" si="109"/>
        <v>103</v>
      </c>
      <c s="15">
        <f>IFERROR(IF($A$5&gt;=A214,SMALL(#REF!,$A$6+A214),0),0)</f>
        <v>0</v>
      </c>
      <c s="15">
        <f>IFERROR(IF(B$5&gt;=$A214,SMALL('R-7'!$G$9:$G$1008,B$6+$A214),0),0)</f>
        <v>0</v>
      </c>
      <c s="15">
        <f>IFERROR(IF(C$5&gt;=$A214,SMALL('R-8'!$F$13:$F$1012,C$6+$A214),0),0)</f>
        <v>0</v>
      </c>
      <c s="15">
        <f>IFERROR(IF(D$5&gt;=$A214,SMALL('R-8क'!$F$10:$F$1009,D$6+$A214),0),0)</f>
        <v>0</v>
      </c>
      <c s="15">
        <f t="shared" si="110"/>
        <v>0</v>
      </c>
      <c s="15">
        <f t="shared" si="105"/>
        <v>0</v>
      </c>
      <c s="15">
        <f t="shared" si="106"/>
        <v>0</v>
      </c>
      <c s="15">
        <f t="shared" si="107"/>
        <v>0</v>
      </c>
      <c r="O214" s="20">
        <f t="shared" si="111"/>
        <v>0</v>
      </c>
      <c s="1149">
        <f>IFERROR(IF($O214&gt;=1,VLOOKUP($B214,'R-6'!$G$8:$AL$920,2,0),0),0)</f>
        <v>0</v>
      </c>
      <c s="1150"/>
      <c s="1151"/>
      <c s="1090" t="str">
        <f>IFERROR(IF($O214&gt;=1,VLOOKUP($B214,'R-6'!$G$8:$AL$920,4,0),""),"")</f>
        <v/>
      </c>
      <c s="1091"/>
      <c s="1104"/>
      <c s="1090" t="str">
        <f>IFERROR(IF($O214&gt;=1,VLOOKUP($B214,'R-6'!$G$8:$AL$920,6,0),""),"")</f>
        <v/>
      </c>
      <c s="1152"/>
      <c s="1152"/>
      <c s="1153" t="str">
        <f>IFERROR(IF($O214&gt;=1,VLOOKUP($B214,'R-6'!$G$8:$AL$920,8,0),""),"")</f>
        <v/>
      </c>
      <c s="1154"/>
      <c s="1155" t="str">
        <f>IFERROR(IF($O214&gt;=1,VLOOKUP($B214,'R-6'!$G$8:$AL$920,28,0),""),"")</f>
        <v/>
      </c>
      <c s="1156"/>
      <c s="1157"/>
      <c s="1158"/>
      <c s="1153"/>
      <c s="1159"/>
      <c s="1158"/>
      <c s="1153"/>
      <c s="1159"/>
      <c s="20">
        <f t="shared" si="112"/>
        <v>0</v>
      </c>
      <c s="1160">
        <f>IFERROR(IF($AJ214&gt;=1,VLOOKUP($C214,'R-7'!$H$9:$AD$1008,2,0),0),0)</f>
        <v>0</v>
      </c>
      <c s="1161"/>
      <c s="1162"/>
      <c s="1160">
        <f>IFERROR(IF($AJ214&gt;=1,VLOOKUP($C214,'R-7'!$H$9:$AD$1008,2,0),0),0)</f>
        <v>0</v>
      </c>
      <c s="1161"/>
      <c s="1162"/>
      <c s="20" t="str">
        <f>IFERROR(IF($AJ214&gt;=1,VLOOKUP($C214,'R-7'!$H$9:$AD$1008,6,0),""),"")</f>
        <v/>
      </c>
      <c s="1158" t="str">
        <f>IFERROR(IF($AJ214&gt;=1,VLOOKUP($C214,'R-7'!$H$9:$AD$1008,7,0),""),"")</f>
        <v/>
      </c>
      <c s="1159"/>
      <c s="1090" t="str">
        <f>IFERROR(IF($AJ214&gt;=1,VLOOKUP($C214,'R-7'!$H$9:$AD$1008,9,0),""),"")</f>
        <v/>
      </c>
      <c s="1091"/>
      <c s="1104"/>
      <c s="1103" t="str">
        <f>IFERROR(IF($AJ214&gt;=1,VLOOKUP($C214,'R-7'!$H$9:$AD$1008,14,0),""),"")</f>
        <v/>
      </c>
      <c s="1103"/>
      <c s="1103"/>
      <c s="1103"/>
      <c s="1103"/>
      <c s="1103"/>
      <c s="1103"/>
      <c s="1103"/>
      <c s="20">
        <f t="shared" si="113"/>
        <v>0</v>
      </c>
      <c s="1105">
        <f>IFERROR(IF($BE214&gt;=1,VLOOKUP($D214,'R-8'!$G$13:$AG$1012,2,0),0),0)</f>
        <v>0</v>
      </c>
      <c s="1105"/>
      <c s="1105"/>
      <c s="1090" t="str">
        <f>IFERROR(IF($BE214&gt;=1,VLOOKUP($D214,'R-8'!$G$13:$AG$1012,3,0),""),"")</f>
        <v/>
      </c>
      <c s="1091"/>
      <c s="1091"/>
      <c s="1104"/>
      <c s="1103" t="str">
        <f>IFERROR(IF($BE214&gt;=1,VLOOKUP($D214,'R-8'!$G$13:$AG$1012,5,0),""),"")</f>
        <v/>
      </c>
      <c s="1103"/>
      <c s="1103" t="str">
        <f>IFERROR(IF($BE214&gt;=1,VLOOKUP($D214,'R-8'!$G$13:$AG$1012,6,0),""),"")</f>
        <v/>
      </c>
      <c s="1103"/>
      <c s="1090" t="str">
        <f>IFERROR(IF($BE214&gt;=1,VLOOKUP($D214,'R-8'!$G$13:$AG$1012,2,0),""),"")</f>
        <v/>
      </c>
      <c s="1091"/>
      <c s="1104"/>
      <c s="1103"/>
      <c s="1103"/>
      <c s="1103"/>
      <c s="1103"/>
      <c s="1103"/>
      <c s="1103"/>
      <c s="20">
        <f t="shared" si="108"/>
        <v>0</v>
      </c>
      <c s="1105">
        <f>IFERROR(IF($BZ214&gt;=1,VLOOKUP($E214,'R-8क'!$G$10:$AA$1009,2,0),0),0)</f>
        <v>0</v>
      </c>
      <c s="1105"/>
      <c s="1105"/>
      <c s="1090" t="str">
        <f>IFERROR(IF($BZ214&gt;=1,VLOOKUP($E214,'R-8क'!$G$10:$AA$1009,3,0),""),"")</f>
        <v/>
      </c>
      <c s="1091"/>
      <c s="1104"/>
      <c s="1090" t="str">
        <f>IFERROR(IF($BZ214&gt;=1,VLOOKUP($E214,'R-8क'!$G$10:$AA$1009,4,0),""),"")</f>
        <v/>
      </c>
      <c s="1091"/>
      <c s="1091"/>
      <c s="1104"/>
      <c s="26" t="str">
        <f>IFERROR(IF($BZ214&gt;=1,VLOOKUP($E214,'R-8क'!$G$10:$AA$1009,6,0),""),"")</f>
        <v/>
      </c>
      <c s="27" t="str">
        <f>IFERROR(IF($BZ214&gt;=1,VLOOKUP($E214,'R-8क'!$G$10:$AA$1009,7,0),""),"")</f>
        <v/>
      </c>
      <c s="720" t="str">
        <f>IFERROR(IF($BZ214&gt;=1,VLOOKUP($E214,'R-8क'!$G$10:$AA$1009,8,0),""),"")</f>
        <v/>
      </c>
      <c s="721"/>
      <c s="1106"/>
      <c s="1107" t="str">
        <f>IFERROR(IF($BZ214&gt;=1,VLOOKUP($E214,'R-8क'!$G$10:$AA$1009,16,0),""),"")</f>
        <v/>
      </c>
      <c s="1107"/>
      <c s="1107"/>
      <c s="1092"/>
      <c s="1092"/>
      <c s="21"/>
      <c s="21"/>
      <c s="21"/>
      <c s="21"/>
      <c s="21"/>
      <c s="21"/>
      <c s="21"/>
      <c s="21"/>
      <c s="21"/>
      <c s="21"/>
      <c s="21"/>
      <c s="21"/>
      <c s="21"/>
      <c s="21"/>
      <c s="21"/>
      <c s="21"/>
      <c s="21"/>
      <c s="21"/>
      <c s="21"/>
      <c s="21"/>
      <c s="21"/>
      <c s="32">
        <v>198</v>
      </c>
      <c s="32">
        <f t="shared" si="97"/>
        <v>0</v>
      </c>
      <c s="32">
        <f t="shared" si="98"/>
        <v>0</v>
      </c>
      <c s="32">
        <f t="shared" si="99"/>
        <v>0</v>
      </c>
      <c s="32">
        <f t="shared" si="100"/>
        <v>0</v>
      </c>
      <c s="15">
        <f t="shared" si="101"/>
        <v>200</v>
      </c>
      <c s="15">
        <f t="shared" si="102"/>
        <v>0</v>
      </c>
      <c s="15">
        <f t="shared" si="103"/>
        <v>0</v>
      </c>
      <c s="15">
        <f t="shared" si="104"/>
        <v>0</v>
      </c>
    </row>
    <row r="215" spans="1:128" ht="24" customHeight="1">
      <c r="A215" s="15">
        <f t="shared" si="109"/>
        <v>104</v>
      </c>
      <c s="15">
        <f>IFERROR(IF($A$5&gt;=A215,SMALL(#REF!,$A$6+A215),0),0)</f>
        <v>0</v>
      </c>
      <c s="15">
        <f>IFERROR(IF(B$5&gt;=$A215,SMALL('R-7'!$G$9:$G$1008,B$6+$A215),0),0)</f>
        <v>0</v>
      </c>
      <c s="15">
        <f>IFERROR(IF(C$5&gt;=$A215,SMALL('R-8'!$F$13:$F$1012,C$6+$A215),0),0)</f>
        <v>0</v>
      </c>
      <c s="15">
        <f>IFERROR(IF(D$5&gt;=$A215,SMALL('R-8क'!$F$10:$F$1009,D$6+$A215),0),0)</f>
        <v>0</v>
      </c>
      <c s="15">
        <f t="shared" si="110"/>
        <v>0</v>
      </c>
      <c s="15">
        <f t="shared" si="105"/>
        <v>0</v>
      </c>
      <c s="15">
        <f t="shared" si="106"/>
        <v>0</v>
      </c>
      <c s="15">
        <f t="shared" si="107"/>
        <v>0</v>
      </c>
      <c r="O215" s="20">
        <f t="shared" si="111"/>
        <v>0</v>
      </c>
      <c s="1149">
        <f>IFERROR(IF($O215&gt;=1,VLOOKUP($B215,'R-6'!$G$8:$AL$920,2,0),0),0)</f>
        <v>0</v>
      </c>
      <c s="1150"/>
      <c s="1151"/>
      <c s="1090" t="str">
        <f>IFERROR(IF($O215&gt;=1,VLOOKUP($B215,'R-6'!$G$8:$AL$920,4,0),""),"")</f>
        <v/>
      </c>
      <c s="1091"/>
      <c s="1104"/>
      <c s="1090" t="str">
        <f>IFERROR(IF($O215&gt;=1,VLOOKUP($B215,'R-6'!$G$8:$AL$920,6,0),""),"")</f>
        <v/>
      </c>
      <c s="1152"/>
      <c s="1152"/>
      <c s="1153" t="str">
        <f>IFERROR(IF($O215&gt;=1,VLOOKUP($B215,'R-6'!$G$8:$AL$920,8,0),""),"")</f>
        <v/>
      </c>
      <c s="1154"/>
      <c s="1155" t="str">
        <f>IFERROR(IF($O215&gt;=1,VLOOKUP($B215,'R-6'!$G$8:$AL$920,28,0),""),"")</f>
        <v/>
      </c>
      <c s="1156"/>
      <c s="1157"/>
      <c s="1158"/>
      <c s="1153"/>
      <c s="1159"/>
      <c s="1158"/>
      <c s="1153"/>
      <c s="1159"/>
      <c s="20">
        <f t="shared" si="112"/>
        <v>0</v>
      </c>
      <c s="1160">
        <f>IFERROR(IF($AJ215&gt;=1,VLOOKUP($C215,'R-7'!$H$9:$AD$1008,2,0),0),0)</f>
        <v>0</v>
      </c>
      <c s="1161"/>
      <c s="1162"/>
      <c s="1160">
        <f>IFERROR(IF($AJ215&gt;=1,VLOOKUP($C215,'R-7'!$H$9:$AD$1008,2,0),0),0)</f>
        <v>0</v>
      </c>
      <c s="1161"/>
      <c s="1162"/>
      <c s="20" t="str">
        <f>IFERROR(IF($AJ215&gt;=1,VLOOKUP($C215,'R-7'!$H$9:$AD$1008,6,0),""),"")</f>
        <v/>
      </c>
      <c s="1158" t="str">
        <f>IFERROR(IF($AJ215&gt;=1,VLOOKUP($C215,'R-7'!$H$9:$AD$1008,7,0),""),"")</f>
        <v/>
      </c>
      <c s="1159"/>
      <c s="1090" t="str">
        <f>IFERROR(IF($AJ215&gt;=1,VLOOKUP($C215,'R-7'!$H$9:$AD$1008,9,0),""),"")</f>
        <v/>
      </c>
      <c s="1091"/>
      <c s="1104"/>
      <c s="1103" t="str">
        <f>IFERROR(IF($AJ215&gt;=1,VLOOKUP($C215,'R-7'!$H$9:$AD$1008,14,0),""),"")</f>
        <v/>
      </c>
      <c s="1103"/>
      <c s="1103"/>
      <c s="1103"/>
      <c s="1103"/>
      <c s="1103"/>
      <c s="1103"/>
      <c s="1103"/>
      <c s="20">
        <f t="shared" si="113"/>
        <v>0</v>
      </c>
      <c s="1105">
        <f>IFERROR(IF($BE215&gt;=1,VLOOKUP($D215,'R-8'!$G$13:$AG$1012,2,0),0),0)</f>
        <v>0</v>
      </c>
      <c s="1105"/>
      <c s="1105"/>
      <c s="1090" t="str">
        <f>IFERROR(IF($BE215&gt;=1,VLOOKUP($D215,'R-8'!$G$13:$AG$1012,3,0),""),"")</f>
        <v/>
      </c>
      <c s="1091"/>
      <c s="1091"/>
      <c s="1104"/>
      <c s="1103" t="str">
        <f>IFERROR(IF($BE215&gt;=1,VLOOKUP($D215,'R-8'!$G$13:$AG$1012,5,0),""),"")</f>
        <v/>
      </c>
      <c s="1103"/>
      <c s="1103" t="str">
        <f>IFERROR(IF($BE215&gt;=1,VLOOKUP($D215,'R-8'!$G$13:$AG$1012,6,0),""),"")</f>
        <v/>
      </c>
      <c s="1103"/>
      <c s="1090" t="str">
        <f>IFERROR(IF($BE215&gt;=1,VLOOKUP($D215,'R-8'!$G$13:$AG$1012,2,0),""),"")</f>
        <v/>
      </c>
      <c s="1091"/>
      <c s="1104"/>
      <c s="1103"/>
      <c s="1103"/>
      <c s="1103"/>
      <c s="1103"/>
      <c s="1103"/>
      <c s="1103"/>
      <c s="20">
        <f t="shared" si="108"/>
        <v>0</v>
      </c>
      <c s="1105">
        <f>IFERROR(IF($BZ215&gt;=1,VLOOKUP($E215,'R-8क'!$G$10:$AA$1009,2,0),0),0)</f>
        <v>0</v>
      </c>
      <c s="1105"/>
      <c s="1105"/>
      <c s="1090" t="str">
        <f>IFERROR(IF($BZ215&gt;=1,VLOOKUP($E215,'R-8क'!$G$10:$AA$1009,3,0),""),"")</f>
        <v/>
      </c>
      <c s="1091"/>
      <c s="1104"/>
      <c s="1090" t="str">
        <f>IFERROR(IF($BZ215&gt;=1,VLOOKUP($E215,'R-8क'!$G$10:$AA$1009,4,0),""),"")</f>
        <v/>
      </c>
      <c s="1091"/>
      <c s="1091"/>
      <c s="1104"/>
      <c s="26" t="str">
        <f>IFERROR(IF($BZ215&gt;=1,VLOOKUP($E215,'R-8क'!$G$10:$AA$1009,6,0),""),"")</f>
        <v/>
      </c>
      <c s="27" t="str">
        <f>IFERROR(IF($BZ215&gt;=1,VLOOKUP($E215,'R-8क'!$G$10:$AA$1009,7,0),""),"")</f>
        <v/>
      </c>
      <c s="720" t="str">
        <f>IFERROR(IF($BZ215&gt;=1,VLOOKUP($E215,'R-8क'!$G$10:$AA$1009,8,0),""),"")</f>
        <v/>
      </c>
      <c s="721"/>
      <c s="1106"/>
      <c s="1107" t="str">
        <f>IFERROR(IF($BZ215&gt;=1,VLOOKUP($E215,'R-8क'!$G$10:$AA$1009,16,0),""),"")</f>
        <v/>
      </c>
      <c s="1107"/>
      <c s="1107"/>
      <c s="1092"/>
      <c s="1092"/>
      <c s="21"/>
      <c s="21"/>
      <c s="21"/>
      <c s="21"/>
      <c s="21"/>
      <c s="21"/>
      <c s="21"/>
      <c s="21"/>
      <c s="21"/>
      <c s="21"/>
      <c s="21"/>
      <c s="21"/>
      <c s="21"/>
      <c s="21"/>
      <c s="21"/>
      <c s="21"/>
      <c s="21"/>
      <c s="21"/>
      <c s="21"/>
      <c s="21"/>
      <c s="21"/>
      <c s="32">
        <v>199</v>
      </c>
      <c s="32">
        <f t="shared" si="97"/>
        <v>0</v>
      </c>
      <c s="32">
        <f t="shared" si="98"/>
        <v>0</v>
      </c>
      <c s="32">
        <f t="shared" si="99"/>
        <v>0</v>
      </c>
      <c s="32">
        <f t="shared" si="100"/>
        <v>0</v>
      </c>
      <c s="15">
        <f t="shared" si="101"/>
        <v>200</v>
      </c>
      <c s="15">
        <f t="shared" si="102"/>
        <v>0</v>
      </c>
      <c s="15">
        <f t="shared" si="103"/>
        <v>0</v>
      </c>
      <c s="15">
        <f t="shared" si="104"/>
        <v>0</v>
      </c>
    </row>
    <row r="216" spans="1:128" ht="24" customHeight="1">
      <c r="A216" s="15">
        <f t="shared" si="109"/>
        <v>105</v>
      </c>
      <c s="15">
        <f>IFERROR(IF($A$5&gt;=A216,SMALL(#REF!,$A$6+A216),0),0)</f>
        <v>0</v>
      </c>
      <c s="15">
        <f>IFERROR(IF(B$5&gt;=$A216,SMALL('R-7'!$G$9:$G$1008,B$6+$A216),0),0)</f>
        <v>0</v>
      </c>
      <c s="15">
        <f>IFERROR(IF(C$5&gt;=$A216,SMALL('R-8'!$F$13:$F$1012,C$6+$A216),0),0)</f>
        <v>0</v>
      </c>
      <c s="15">
        <f>IFERROR(IF(D$5&gt;=$A216,SMALL('R-8क'!$F$10:$F$1009,D$6+$A216),0),0)</f>
        <v>0</v>
      </c>
      <c s="15">
        <f t="shared" si="110"/>
        <v>0</v>
      </c>
      <c s="15">
        <f t="shared" si="105"/>
        <v>0</v>
      </c>
      <c s="15">
        <f t="shared" si="106"/>
        <v>0</v>
      </c>
      <c s="15">
        <f t="shared" si="107"/>
        <v>0</v>
      </c>
      <c r="O216" s="20">
        <f t="shared" si="111"/>
        <v>0</v>
      </c>
      <c s="1149">
        <f>IFERROR(IF($O216&gt;=1,VLOOKUP($B216,'R-6'!$G$8:$AL$920,2,0),0),0)</f>
        <v>0</v>
      </c>
      <c s="1150"/>
      <c s="1151"/>
      <c s="1090" t="str">
        <f>IFERROR(IF($O216&gt;=1,VLOOKUP($B216,'R-6'!$G$8:$AL$920,4,0),""),"")</f>
        <v/>
      </c>
      <c s="1091"/>
      <c s="1104"/>
      <c s="1090" t="str">
        <f>IFERROR(IF($O216&gt;=1,VLOOKUP($B216,'R-6'!$G$8:$AL$920,6,0),""),"")</f>
        <v/>
      </c>
      <c s="1152"/>
      <c s="1152"/>
      <c s="1153" t="str">
        <f>IFERROR(IF($O216&gt;=1,VLOOKUP($B216,'R-6'!$G$8:$AL$920,8,0),""),"")</f>
        <v/>
      </c>
      <c s="1154"/>
      <c s="1155" t="str">
        <f>IFERROR(IF($O216&gt;=1,VLOOKUP($B216,'R-6'!$G$8:$AL$920,28,0),""),"")</f>
        <v/>
      </c>
      <c s="1156"/>
      <c s="1157"/>
      <c s="1158"/>
      <c s="1153"/>
      <c s="1159"/>
      <c s="1158"/>
      <c s="1153"/>
      <c s="1159"/>
      <c s="20">
        <f t="shared" si="112"/>
        <v>0</v>
      </c>
      <c s="1160">
        <f>IFERROR(IF($AJ216&gt;=1,VLOOKUP($C216,'R-7'!$H$9:$AD$1008,2,0),0),0)</f>
        <v>0</v>
      </c>
      <c s="1161"/>
      <c s="1162"/>
      <c s="1160">
        <f>IFERROR(IF($AJ216&gt;=1,VLOOKUP($C216,'R-7'!$H$9:$AD$1008,2,0),0),0)</f>
        <v>0</v>
      </c>
      <c s="1161"/>
      <c s="1162"/>
      <c s="20" t="str">
        <f>IFERROR(IF($AJ216&gt;=1,VLOOKUP($C216,'R-7'!$H$9:$AD$1008,6,0),""),"")</f>
        <v/>
      </c>
      <c s="1158" t="str">
        <f>IFERROR(IF($AJ216&gt;=1,VLOOKUP($C216,'R-7'!$H$9:$AD$1008,7,0),""),"")</f>
        <v/>
      </c>
      <c s="1159"/>
      <c s="1090" t="str">
        <f>IFERROR(IF($AJ216&gt;=1,VLOOKUP($C216,'R-7'!$H$9:$AD$1008,9,0),""),"")</f>
        <v/>
      </c>
      <c s="1091"/>
      <c s="1104"/>
      <c s="1103" t="str">
        <f>IFERROR(IF($AJ216&gt;=1,VLOOKUP($C216,'R-7'!$H$9:$AD$1008,14,0),""),"")</f>
        <v/>
      </c>
      <c s="1103"/>
      <c s="1103"/>
      <c s="1103"/>
      <c s="1103"/>
      <c s="1103"/>
      <c s="1103"/>
      <c s="1103"/>
      <c s="20">
        <f t="shared" si="113"/>
        <v>0</v>
      </c>
      <c s="1105">
        <f>IFERROR(IF($BE216&gt;=1,VLOOKUP($D216,'R-8'!$G$13:$AG$1012,2,0),0),0)</f>
        <v>0</v>
      </c>
      <c s="1105"/>
      <c s="1105"/>
      <c s="1090" t="str">
        <f>IFERROR(IF($BE216&gt;=1,VLOOKUP($D216,'R-8'!$G$13:$AG$1012,3,0),""),"")</f>
        <v/>
      </c>
      <c s="1091"/>
      <c s="1091"/>
      <c s="1104"/>
      <c s="1103" t="str">
        <f>IFERROR(IF($BE216&gt;=1,VLOOKUP($D216,'R-8'!$G$13:$AG$1012,5,0),""),"")</f>
        <v/>
      </c>
      <c s="1103"/>
      <c s="1103" t="str">
        <f>IFERROR(IF($BE216&gt;=1,VLOOKUP($D216,'R-8'!$G$13:$AG$1012,6,0),""),"")</f>
        <v/>
      </c>
      <c s="1103"/>
      <c s="1090" t="str">
        <f>IFERROR(IF($BE216&gt;=1,VLOOKUP($D216,'R-8'!$G$13:$AG$1012,2,0),""),"")</f>
        <v/>
      </c>
      <c s="1091"/>
      <c s="1104"/>
      <c s="1103"/>
      <c s="1103"/>
      <c s="1103"/>
      <c s="1103"/>
      <c s="1103"/>
      <c s="1103"/>
      <c s="20">
        <f t="shared" si="108"/>
        <v>0</v>
      </c>
      <c s="1105">
        <f>IFERROR(IF($BZ216&gt;=1,VLOOKUP($E216,'R-8क'!$G$10:$AA$1009,2,0),0),0)</f>
        <v>0</v>
      </c>
      <c s="1105"/>
      <c s="1105"/>
      <c s="1090" t="str">
        <f>IFERROR(IF($BZ216&gt;=1,VLOOKUP($E216,'R-8क'!$G$10:$AA$1009,3,0),""),"")</f>
        <v/>
      </c>
      <c s="1091"/>
      <c s="1104"/>
      <c s="1090" t="str">
        <f>IFERROR(IF($BZ216&gt;=1,VLOOKUP($E216,'R-8क'!$G$10:$AA$1009,4,0),""),"")</f>
        <v/>
      </c>
      <c s="1091"/>
      <c s="1091"/>
      <c s="1104"/>
      <c s="26" t="str">
        <f>IFERROR(IF($BZ216&gt;=1,VLOOKUP($E216,'R-8क'!$G$10:$AA$1009,6,0),""),"")</f>
        <v/>
      </c>
      <c s="27" t="str">
        <f>IFERROR(IF($BZ216&gt;=1,VLOOKUP($E216,'R-8क'!$G$10:$AA$1009,7,0),""),"")</f>
        <v/>
      </c>
      <c s="720" t="str">
        <f>IFERROR(IF($BZ216&gt;=1,VLOOKUP($E216,'R-8क'!$G$10:$AA$1009,8,0),""),"")</f>
        <v/>
      </c>
      <c s="721"/>
      <c s="1106"/>
      <c s="1107" t="str">
        <f>IFERROR(IF($BZ216&gt;=1,VLOOKUP($E216,'R-8क'!$G$10:$AA$1009,16,0),""),"")</f>
        <v/>
      </c>
      <c s="1107"/>
      <c s="1107"/>
      <c s="1092"/>
      <c s="1092"/>
      <c s="21"/>
      <c s="21"/>
      <c s="21"/>
      <c s="21"/>
      <c s="21"/>
      <c s="21"/>
      <c s="21"/>
      <c s="21"/>
      <c s="21"/>
      <c s="21"/>
      <c s="21"/>
      <c s="21"/>
      <c s="21"/>
      <c s="21"/>
      <c s="21"/>
      <c s="21"/>
      <c s="21"/>
      <c s="21"/>
      <c s="21"/>
      <c s="21"/>
      <c s="21"/>
      <c s="32">
        <v>200</v>
      </c>
      <c s="32">
        <f t="shared" si="97"/>
        <v>0</v>
      </c>
      <c s="32">
        <f t="shared" si="98"/>
        <v>0</v>
      </c>
      <c s="32">
        <f t="shared" si="99"/>
        <v>0</v>
      </c>
      <c s="32">
        <f t="shared" si="100"/>
        <v>0</v>
      </c>
      <c s="15">
        <f t="shared" si="101"/>
        <v>200</v>
      </c>
      <c s="15">
        <f t="shared" si="102"/>
        <v>0</v>
      </c>
      <c s="15">
        <f t="shared" si="103"/>
        <v>0</v>
      </c>
      <c s="15">
        <f t="shared" si="104"/>
        <v>0</v>
      </c>
    </row>
    <row r="217" spans="1:128" ht="24" customHeight="1">
      <c r="A217" s="15">
        <f t="shared" si="109"/>
        <v>106</v>
      </c>
      <c s="15">
        <f>IFERROR(IF($A$5&gt;=A217,SMALL(#REF!,$A$6+A217),0),0)</f>
        <v>0</v>
      </c>
      <c s="15">
        <f>IFERROR(IF(B$5&gt;=$A217,SMALL('R-7'!$G$9:$G$1008,B$6+$A217),0),0)</f>
        <v>0</v>
      </c>
      <c s="15">
        <f>IFERROR(IF(C$5&gt;=$A217,SMALL('R-8'!$F$13:$F$1012,C$6+$A217),0),0)</f>
        <v>0</v>
      </c>
      <c s="15">
        <f>IFERROR(IF(D$5&gt;=$A217,SMALL('R-8क'!$F$10:$F$1009,D$6+$A217),0),0)</f>
        <v>0</v>
      </c>
      <c s="15">
        <f t="shared" si="110"/>
        <v>0</v>
      </c>
      <c s="15">
        <f t="shared" si="105"/>
        <v>0</v>
      </c>
      <c s="15">
        <f t="shared" si="106"/>
        <v>0</v>
      </c>
      <c s="15">
        <f t="shared" si="107"/>
        <v>0</v>
      </c>
      <c r="O217" s="20">
        <f t="shared" si="111"/>
        <v>0</v>
      </c>
      <c s="1149">
        <f>IFERROR(IF($O217&gt;=1,VLOOKUP($B217,'R-6'!$G$8:$AL$920,2,0),0),0)</f>
        <v>0</v>
      </c>
      <c s="1150"/>
      <c s="1151"/>
      <c s="1090" t="str">
        <f>IFERROR(IF($O217&gt;=1,VLOOKUP($B217,'R-6'!$G$8:$AL$920,4,0),""),"")</f>
        <v/>
      </c>
      <c s="1091"/>
      <c s="1104"/>
      <c s="1090" t="str">
        <f>IFERROR(IF($O217&gt;=1,VLOOKUP($B217,'R-6'!$G$8:$AL$920,6,0),""),"")</f>
        <v/>
      </c>
      <c s="1152"/>
      <c s="1152"/>
      <c s="1153" t="str">
        <f>IFERROR(IF($O217&gt;=1,VLOOKUP($B217,'R-6'!$G$8:$AL$920,8,0),""),"")</f>
        <v/>
      </c>
      <c s="1154"/>
      <c s="1155" t="str">
        <f>IFERROR(IF($O217&gt;=1,VLOOKUP($B217,'R-6'!$G$8:$AL$920,28,0),""),"")</f>
        <v/>
      </c>
      <c s="1156"/>
      <c s="1157"/>
      <c s="1158"/>
      <c s="1153"/>
      <c s="1159"/>
      <c s="1158"/>
      <c s="1153"/>
      <c s="1159"/>
      <c s="20">
        <f t="shared" si="112"/>
        <v>0</v>
      </c>
      <c s="1160">
        <f>IFERROR(IF($AJ217&gt;=1,VLOOKUP($C217,'R-7'!$H$9:$AD$1008,2,0),0),0)</f>
        <v>0</v>
      </c>
      <c s="1161"/>
      <c s="1162"/>
      <c s="1160">
        <f>IFERROR(IF($AJ217&gt;=1,VLOOKUP($C217,'R-7'!$H$9:$AD$1008,2,0),0),0)</f>
        <v>0</v>
      </c>
      <c s="1161"/>
      <c s="1162"/>
      <c s="20" t="str">
        <f>IFERROR(IF($AJ217&gt;=1,VLOOKUP($C217,'R-7'!$H$9:$AD$1008,6,0),""),"")</f>
        <v/>
      </c>
      <c s="1158" t="str">
        <f>IFERROR(IF($AJ217&gt;=1,VLOOKUP($C217,'R-7'!$H$9:$AD$1008,7,0),""),"")</f>
        <v/>
      </c>
      <c s="1159"/>
      <c s="1090" t="str">
        <f>IFERROR(IF($AJ217&gt;=1,VLOOKUP($C217,'R-7'!$H$9:$AD$1008,9,0),""),"")</f>
        <v/>
      </c>
      <c s="1091"/>
      <c s="1104"/>
      <c s="1103" t="str">
        <f>IFERROR(IF($AJ217&gt;=1,VLOOKUP($C217,'R-7'!$H$9:$AD$1008,14,0),""),"")</f>
        <v/>
      </c>
      <c s="1103"/>
      <c s="1103"/>
      <c s="1103"/>
      <c s="1103"/>
      <c s="1103"/>
      <c s="1103"/>
      <c s="1103"/>
      <c s="20">
        <f t="shared" si="113"/>
        <v>0</v>
      </c>
      <c s="1105">
        <f>IFERROR(IF($BE217&gt;=1,VLOOKUP($D217,'R-8'!$G$13:$AG$1012,2,0),0),0)</f>
        <v>0</v>
      </c>
      <c s="1105"/>
      <c s="1105"/>
      <c s="1090" t="str">
        <f>IFERROR(IF($BE217&gt;=1,VLOOKUP($D217,'R-8'!$G$13:$AG$1012,3,0),""),"")</f>
        <v/>
      </c>
      <c s="1091"/>
      <c s="1091"/>
      <c s="1104"/>
      <c s="1103" t="str">
        <f>IFERROR(IF($BE217&gt;=1,VLOOKUP($D217,'R-8'!$G$13:$AG$1012,5,0),""),"")</f>
        <v/>
      </c>
      <c s="1103"/>
      <c s="1103" t="str">
        <f>IFERROR(IF($BE217&gt;=1,VLOOKUP($D217,'R-8'!$G$13:$AG$1012,6,0),""),"")</f>
        <v/>
      </c>
      <c s="1103"/>
      <c s="1090" t="str">
        <f>IFERROR(IF($BE217&gt;=1,VLOOKUP($D217,'R-8'!$G$13:$AG$1012,2,0),""),"")</f>
        <v/>
      </c>
      <c s="1091"/>
      <c s="1104"/>
      <c s="1103"/>
      <c s="1103"/>
      <c s="1103"/>
      <c s="1103"/>
      <c s="1103"/>
      <c s="1103"/>
      <c s="20">
        <f t="shared" si="108"/>
        <v>0</v>
      </c>
      <c s="1105">
        <f>IFERROR(IF($BZ217&gt;=1,VLOOKUP($E217,'R-8क'!$G$10:$AA$1009,2,0),0),0)</f>
        <v>0</v>
      </c>
      <c s="1105"/>
      <c s="1105"/>
      <c s="1090" t="str">
        <f>IFERROR(IF($BZ217&gt;=1,VLOOKUP($E217,'R-8क'!$G$10:$AA$1009,3,0),""),"")</f>
        <v/>
      </c>
      <c s="1091"/>
      <c s="1104"/>
      <c s="1090" t="str">
        <f>IFERROR(IF($BZ217&gt;=1,VLOOKUP($E217,'R-8क'!$G$10:$AA$1009,4,0),""),"")</f>
        <v/>
      </c>
      <c s="1091"/>
      <c s="1091"/>
      <c s="1104"/>
      <c s="26" t="str">
        <f>IFERROR(IF($BZ217&gt;=1,VLOOKUP($E217,'R-8क'!$G$10:$AA$1009,6,0),""),"")</f>
        <v/>
      </c>
      <c s="27" t="str">
        <f>IFERROR(IF($BZ217&gt;=1,VLOOKUP($E217,'R-8क'!$G$10:$AA$1009,7,0),""),"")</f>
        <v/>
      </c>
      <c s="720" t="str">
        <f>IFERROR(IF($BZ217&gt;=1,VLOOKUP($E217,'R-8क'!$G$10:$AA$1009,8,0),""),"")</f>
        <v/>
      </c>
      <c s="721"/>
      <c s="1106"/>
      <c s="1107" t="str">
        <f>IFERROR(IF($BZ217&gt;=1,VLOOKUP($E217,'R-8क'!$G$10:$AA$1009,16,0),""),"")</f>
        <v/>
      </c>
      <c s="1107"/>
      <c s="1107"/>
      <c s="1092"/>
      <c s="1092"/>
      <c s="21"/>
      <c s="21"/>
      <c s="21"/>
      <c s="21"/>
      <c s="21"/>
      <c s="21"/>
      <c s="21"/>
      <c s="21"/>
      <c s="21"/>
      <c s="21"/>
      <c s="21"/>
      <c s="21"/>
      <c s="21"/>
      <c s="21"/>
      <c s="21"/>
      <c s="21"/>
      <c s="21"/>
      <c s="21"/>
      <c s="21"/>
      <c s="21"/>
      <c s="21"/>
      <c s="32"/>
      <c r="DU217" s="15">
        <f t="shared" si="101"/>
        <v>200</v>
      </c>
      <c s="15">
        <f t="shared" si="102"/>
        <v>0</v>
      </c>
      <c s="15">
        <f t="shared" si="103"/>
        <v>0</v>
      </c>
      <c s="15">
        <f t="shared" si="104"/>
        <v>0</v>
      </c>
    </row>
    <row r="218" spans="1:128" ht="24" customHeight="1">
      <c r="A218" s="15">
        <f t="shared" si="109"/>
        <v>107</v>
      </c>
      <c s="15">
        <f>IFERROR(IF($A$5&gt;=A218,SMALL(#REF!,$A$6+A218),0),0)</f>
        <v>0</v>
      </c>
      <c s="15">
        <f>IFERROR(IF(B$5&gt;=$A218,SMALL('R-7'!$G$9:$G$1008,B$6+$A218),0),0)</f>
        <v>0</v>
      </c>
      <c s="15">
        <f>IFERROR(IF(C$5&gt;=$A218,SMALL('R-8'!$F$13:$F$1012,C$6+$A218),0),0)</f>
        <v>0</v>
      </c>
      <c s="15">
        <f>IFERROR(IF(D$5&gt;=$A218,SMALL('R-8क'!$F$10:$F$1009,D$6+$A218),0),0)</f>
        <v>0</v>
      </c>
      <c s="15">
        <f t="shared" si="110"/>
        <v>0</v>
      </c>
      <c s="15">
        <f t="shared" si="105"/>
        <v>0</v>
      </c>
      <c s="15">
        <f t="shared" si="106"/>
        <v>0</v>
      </c>
      <c s="15">
        <f t="shared" si="107"/>
        <v>0</v>
      </c>
      <c r="O218" s="20">
        <f t="shared" si="111"/>
        <v>0</v>
      </c>
      <c s="1149">
        <f>IFERROR(IF($O218&gt;=1,VLOOKUP($B218,'R-6'!$G$8:$AL$920,2,0),0),0)</f>
        <v>0</v>
      </c>
      <c s="1150"/>
      <c s="1151"/>
      <c s="1090" t="str">
        <f>IFERROR(IF($O218&gt;=1,VLOOKUP($B218,'R-6'!$G$8:$AL$920,4,0),""),"")</f>
        <v/>
      </c>
      <c s="1091"/>
      <c s="1104"/>
      <c s="1090" t="str">
        <f>IFERROR(IF($O218&gt;=1,VLOOKUP($B218,'R-6'!$G$8:$AL$920,6,0),""),"")</f>
        <v/>
      </c>
      <c s="1152"/>
      <c s="1152"/>
      <c s="1153" t="str">
        <f>IFERROR(IF($O218&gt;=1,VLOOKUP($B218,'R-6'!$G$8:$AL$920,8,0),""),"")</f>
        <v/>
      </c>
      <c s="1154"/>
      <c s="1155" t="str">
        <f>IFERROR(IF($O218&gt;=1,VLOOKUP($B218,'R-6'!$G$8:$AL$920,28,0),""),"")</f>
        <v/>
      </c>
      <c s="1156"/>
      <c s="1157"/>
      <c s="1158"/>
      <c s="1153"/>
      <c s="1159"/>
      <c s="1158"/>
      <c s="1153"/>
      <c s="1159"/>
      <c s="20">
        <f t="shared" si="112"/>
        <v>0</v>
      </c>
      <c s="1160">
        <f>IFERROR(IF($AJ218&gt;=1,VLOOKUP($C218,'R-7'!$H$9:$AD$1008,2,0),0),0)</f>
        <v>0</v>
      </c>
      <c s="1161"/>
      <c s="1162"/>
      <c s="1160">
        <f>IFERROR(IF($AJ218&gt;=1,VLOOKUP($C218,'R-7'!$H$9:$AD$1008,2,0),0),0)</f>
        <v>0</v>
      </c>
      <c s="1161"/>
      <c s="1162"/>
      <c s="20" t="str">
        <f>IFERROR(IF($AJ218&gt;=1,VLOOKUP($C218,'R-7'!$H$9:$AD$1008,6,0),""),"")</f>
        <v/>
      </c>
      <c s="1158" t="str">
        <f>IFERROR(IF($AJ218&gt;=1,VLOOKUP($C218,'R-7'!$H$9:$AD$1008,7,0),""),"")</f>
        <v/>
      </c>
      <c s="1159"/>
      <c s="1090" t="str">
        <f>IFERROR(IF($AJ218&gt;=1,VLOOKUP($C218,'R-7'!$H$9:$AD$1008,9,0),""),"")</f>
        <v/>
      </c>
      <c s="1091"/>
      <c s="1104"/>
      <c s="1103" t="str">
        <f>IFERROR(IF($AJ218&gt;=1,VLOOKUP($C218,'R-7'!$H$9:$AD$1008,14,0),""),"")</f>
        <v/>
      </c>
      <c s="1103"/>
      <c s="1103"/>
      <c s="1103"/>
      <c s="1103"/>
      <c s="1103"/>
      <c s="1103"/>
      <c s="1103"/>
      <c s="20">
        <f t="shared" si="113"/>
        <v>0</v>
      </c>
      <c s="1105">
        <f>IFERROR(IF($BE218&gt;=1,VLOOKUP($D218,'R-8'!$G$13:$AG$1012,2,0),0),0)</f>
        <v>0</v>
      </c>
      <c s="1105"/>
      <c s="1105"/>
      <c s="1090" t="str">
        <f>IFERROR(IF($BE218&gt;=1,VLOOKUP($D218,'R-8'!$G$13:$AG$1012,3,0),""),"")</f>
        <v/>
      </c>
      <c s="1091"/>
      <c s="1091"/>
      <c s="1104"/>
      <c s="1103" t="str">
        <f>IFERROR(IF($BE218&gt;=1,VLOOKUP($D218,'R-8'!$G$13:$AG$1012,5,0),""),"")</f>
        <v/>
      </c>
      <c s="1103"/>
      <c s="1103" t="str">
        <f>IFERROR(IF($BE218&gt;=1,VLOOKUP($D218,'R-8'!$G$13:$AG$1012,6,0),""),"")</f>
        <v/>
      </c>
      <c s="1103"/>
      <c s="1090" t="str">
        <f>IFERROR(IF($BE218&gt;=1,VLOOKUP($D218,'R-8'!$G$13:$AG$1012,2,0),""),"")</f>
        <v/>
      </c>
      <c s="1091"/>
      <c s="1104"/>
      <c s="1103"/>
      <c s="1103"/>
      <c s="1103"/>
      <c s="1103"/>
      <c s="1103"/>
      <c s="1103"/>
      <c s="20">
        <f t="shared" si="108"/>
        <v>0</v>
      </c>
      <c s="1105">
        <f>IFERROR(IF($BZ218&gt;=1,VLOOKUP($E218,'R-8क'!$G$10:$AA$1009,2,0),0),0)</f>
        <v>0</v>
      </c>
      <c s="1105"/>
      <c s="1105"/>
      <c s="1090" t="str">
        <f>IFERROR(IF($BZ218&gt;=1,VLOOKUP($E218,'R-8क'!$G$10:$AA$1009,3,0),""),"")</f>
        <v/>
      </c>
      <c s="1091"/>
      <c s="1104"/>
      <c s="1090" t="str">
        <f>IFERROR(IF($BZ218&gt;=1,VLOOKUP($E218,'R-8क'!$G$10:$AA$1009,4,0),""),"")</f>
        <v/>
      </c>
      <c s="1091"/>
      <c s="1091"/>
      <c s="1104"/>
      <c s="26" t="str">
        <f>IFERROR(IF($BZ218&gt;=1,VLOOKUP($E218,'R-8क'!$G$10:$AA$1009,6,0),""),"")</f>
        <v/>
      </c>
      <c s="27" t="str">
        <f>IFERROR(IF($BZ218&gt;=1,VLOOKUP($E218,'R-8क'!$G$10:$AA$1009,7,0),""),"")</f>
        <v/>
      </c>
      <c s="720" t="str">
        <f>IFERROR(IF($BZ218&gt;=1,VLOOKUP($E218,'R-8क'!$G$10:$AA$1009,8,0),""),"")</f>
        <v/>
      </c>
      <c s="721"/>
      <c s="1106"/>
      <c s="1107" t="str">
        <f>IFERROR(IF($BZ218&gt;=1,VLOOKUP($E218,'R-8क'!$G$10:$AA$1009,16,0),""),"")</f>
        <v/>
      </c>
      <c s="1107"/>
      <c s="1107"/>
      <c s="1092"/>
      <c s="1092"/>
      <c s="21"/>
      <c s="21"/>
      <c s="21"/>
      <c s="21"/>
      <c s="21"/>
      <c s="21"/>
      <c s="21"/>
      <c s="21"/>
      <c s="21"/>
      <c s="21"/>
      <c s="21"/>
      <c s="21"/>
      <c s="21"/>
      <c s="21"/>
      <c s="21"/>
      <c s="21"/>
      <c s="21"/>
      <c s="21"/>
      <c s="21"/>
      <c s="21"/>
      <c s="21"/>
      <c s="32"/>
      <c r="DU218" s="15">
        <f t="shared" si="101"/>
        <v>200</v>
      </c>
      <c s="15">
        <f t="shared" si="102"/>
        <v>0</v>
      </c>
      <c s="15">
        <f t="shared" si="103"/>
        <v>0</v>
      </c>
      <c s="15">
        <f t="shared" si="104"/>
        <v>0</v>
      </c>
    </row>
    <row r="219" spans="1:128" ht="24" customHeight="1">
      <c r="A219" s="15">
        <f t="shared" si="109"/>
        <v>108</v>
      </c>
      <c s="15">
        <f>IFERROR(IF($A$5&gt;=A219,SMALL(#REF!,$A$6+A219),0),0)</f>
        <v>0</v>
      </c>
      <c s="15">
        <f>IFERROR(IF(B$5&gt;=$A219,SMALL('R-7'!$G$9:$G$1008,B$6+$A219),0),0)</f>
        <v>0</v>
      </c>
      <c s="15">
        <f>IFERROR(IF(C$5&gt;=$A219,SMALL('R-8'!$F$13:$F$1012,C$6+$A219),0),0)</f>
        <v>0</v>
      </c>
      <c s="15">
        <f>IFERROR(IF(D$5&gt;=$A219,SMALL('R-8क'!$F$10:$F$1009,D$6+$A219),0),0)</f>
        <v>0</v>
      </c>
      <c s="15">
        <f t="shared" si="110"/>
        <v>0</v>
      </c>
      <c s="15">
        <f t="shared" si="105"/>
        <v>0</v>
      </c>
      <c s="15">
        <f t="shared" si="106"/>
        <v>0</v>
      </c>
      <c s="15">
        <f t="shared" si="107"/>
        <v>0</v>
      </c>
      <c r="O219" s="20">
        <f t="shared" si="111"/>
        <v>0</v>
      </c>
      <c s="1149">
        <f>IFERROR(IF($O219&gt;=1,VLOOKUP($B219,'R-6'!$G$8:$AL$920,2,0),0),0)</f>
        <v>0</v>
      </c>
      <c s="1150"/>
      <c s="1151"/>
      <c s="1090" t="str">
        <f>IFERROR(IF($O219&gt;=1,VLOOKUP($B219,'R-6'!$G$8:$AL$920,4,0),""),"")</f>
        <v/>
      </c>
      <c s="1091"/>
      <c s="1104"/>
      <c s="1090" t="str">
        <f>IFERROR(IF($O219&gt;=1,VLOOKUP($B219,'R-6'!$G$8:$AL$920,6,0),""),"")</f>
        <v/>
      </c>
      <c s="1152"/>
      <c s="1152"/>
      <c s="1153" t="str">
        <f>IFERROR(IF($O219&gt;=1,VLOOKUP($B219,'R-6'!$G$8:$AL$920,8,0),""),"")</f>
        <v/>
      </c>
      <c s="1154"/>
      <c s="1155" t="str">
        <f>IFERROR(IF($O219&gt;=1,VLOOKUP($B219,'R-6'!$G$8:$AL$920,28,0),""),"")</f>
        <v/>
      </c>
      <c s="1156"/>
      <c s="1157"/>
      <c s="1158"/>
      <c s="1153"/>
      <c s="1159"/>
      <c s="1158"/>
      <c s="1153"/>
      <c s="1159"/>
      <c s="20">
        <f t="shared" si="112"/>
        <v>0</v>
      </c>
      <c s="1160">
        <f>IFERROR(IF($AJ219&gt;=1,VLOOKUP($C219,'R-7'!$H$9:$AD$1008,2,0),0),0)</f>
        <v>0</v>
      </c>
      <c s="1161"/>
      <c s="1162"/>
      <c s="1160">
        <f>IFERROR(IF($AJ219&gt;=1,VLOOKUP($C219,'R-7'!$H$9:$AD$1008,2,0),0),0)</f>
        <v>0</v>
      </c>
      <c s="1161"/>
      <c s="1162"/>
      <c s="20" t="str">
        <f>IFERROR(IF($AJ219&gt;=1,VLOOKUP($C219,'R-7'!$H$9:$AD$1008,6,0),""),"")</f>
        <v/>
      </c>
      <c s="1158" t="str">
        <f>IFERROR(IF($AJ219&gt;=1,VLOOKUP($C219,'R-7'!$H$9:$AD$1008,7,0),""),"")</f>
        <v/>
      </c>
      <c s="1159"/>
      <c s="1090" t="str">
        <f>IFERROR(IF($AJ219&gt;=1,VLOOKUP($C219,'R-7'!$H$9:$AD$1008,9,0),""),"")</f>
        <v/>
      </c>
      <c s="1091"/>
      <c s="1104"/>
      <c s="1103" t="str">
        <f>IFERROR(IF($AJ219&gt;=1,VLOOKUP($C219,'R-7'!$H$9:$AD$1008,14,0),""),"")</f>
        <v/>
      </c>
      <c s="1103"/>
      <c s="1103"/>
      <c s="1103"/>
      <c s="1103"/>
      <c s="1103"/>
      <c s="1103"/>
      <c s="1103"/>
      <c s="20">
        <f t="shared" si="113"/>
        <v>0</v>
      </c>
      <c s="1105">
        <f>IFERROR(IF($BE219&gt;=1,VLOOKUP($D219,'R-8'!$G$13:$AG$1012,2,0),0),0)</f>
        <v>0</v>
      </c>
      <c s="1105"/>
      <c s="1105"/>
      <c s="1090" t="str">
        <f>IFERROR(IF($BE219&gt;=1,VLOOKUP($D219,'R-8'!$G$13:$AG$1012,3,0),""),"")</f>
        <v/>
      </c>
      <c s="1091"/>
      <c s="1091"/>
      <c s="1104"/>
      <c s="1103" t="str">
        <f>IFERROR(IF($BE219&gt;=1,VLOOKUP($D219,'R-8'!$G$13:$AG$1012,5,0),""),"")</f>
        <v/>
      </c>
      <c s="1103"/>
      <c s="1103" t="str">
        <f>IFERROR(IF($BE219&gt;=1,VLOOKUP($D219,'R-8'!$G$13:$AG$1012,6,0),""),"")</f>
        <v/>
      </c>
      <c s="1103"/>
      <c s="1090" t="str">
        <f>IFERROR(IF($BE219&gt;=1,VLOOKUP($D219,'R-8'!$G$13:$AG$1012,2,0),""),"")</f>
        <v/>
      </c>
      <c s="1091"/>
      <c s="1104"/>
      <c s="1103"/>
      <c s="1103"/>
      <c s="1103"/>
      <c s="1103"/>
      <c s="1103"/>
      <c s="1103"/>
      <c s="20">
        <f t="shared" si="108"/>
        <v>0</v>
      </c>
      <c s="1105">
        <f>IFERROR(IF($BZ219&gt;=1,VLOOKUP($E219,'R-8क'!$G$10:$AA$1009,2,0),0),0)</f>
        <v>0</v>
      </c>
      <c s="1105"/>
      <c s="1105"/>
      <c s="1090" t="str">
        <f>IFERROR(IF($BZ219&gt;=1,VLOOKUP($E219,'R-8क'!$G$10:$AA$1009,3,0),""),"")</f>
        <v/>
      </c>
      <c s="1091"/>
      <c s="1104"/>
      <c s="1090" t="str">
        <f>IFERROR(IF($BZ219&gt;=1,VLOOKUP($E219,'R-8क'!$G$10:$AA$1009,4,0),""),"")</f>
        <v/>
      </c>
      <c s="1091"/>
      <c s="1091"/>
      <c s="1104"/>
      <c s="26" t="str">
        <f>IFERROR(IF($BZ219&gt;=1,VLOOKUP($E219,'R-8क'!$G$10:$AA$1009,6,0),""),"")</f>
        <v/>
      </c>
      <c s="27" t="str">
        <f>IFERROR(IF($BZ219&gt;=1,VLOOKUP($E219,'R-8क'!$G$10:$AA$1009,7,0),""),"")</f>
        <v/>
      </c>
      <c s="720" t="str">
        <f>IFERROR(IF($BZ219&gt;=1,VLOOKUP($E219,'R-8क'!$G$10:$AA$1009,8,0),""),"")</f>
        <v/>
      </c>
      <c s="721"/>
      <c s="1106"/>
      <c s="1107" t="str">
        <f>IFERROR(IF($BZ219&gt;=1,VLOOKUP($E219,'R-8क'!$G$10:$AA$1009,16,0),""),"")</f>
        <v/>
      </c>
      <c s="1107"/>
      <c s="1107"/>
      <c s="1092"/>
      <c s="1092"/>
      <c s="21"/>
      <c s="21"/>
      <c s="21"/>
      <c s="21"/>
      <c s="21"/>
      <c s="21"/>
      <c s="21"/>
      <c s="21"/>
      <c s="21"/>
      <c s="21"/>
      <c s="21"/>
      <c s="21"/>
      <c s="21"/>
      <c s="21"/>
      <c s="21"/>
      <c s="21"/>
      <c s="21"/>
      <c s="21"/>
      <c s="21"/>
      <c s="21"/>
      <c s="21"/>
      <c s="32"/>
      <c r="DU219" s="15">
        <f t="shared" si="101"/>
        <v>200</v>
      </c>
      <c s="15">
        <f t="shared" si="102"/>
        <v>0</v>
      </c>
      <c s="15">
        <f t="shared" si="103"/>
        <v>0</v>
      </c>
      <c s="15">
        <f t="shared" si="104"/>
        <v>0</v>
      </c>
    </row>
    <row r="220" spans="1:128" ht="24" customHeight="1">
      <c r="A220" s="15">
        <f t="shared" si="109"/>
        <v>109</v>
      </c>
      <c s="15">
        <f>IFERROR(IF($A$5&gt;=A220,SMALL(#REF!,$A$6+A220),0),0)</f>
        <v>0</v>
      </c>
      <c s="15">
        <f>IFERROR(IF(B$5&gt;=$A220,SMALL('R-7'!$G$9:$G$1008,B$6+$A220),0),0)</f>
        <v>0</v>
      </c>
      <c s="15">
        <f>IFERROR(IF(C$5&gt;=$A220,SMALL('R-8'!$F$13:$F$1012,C$6+$A220),0),0)</f>
        <v>0</v>
      </c>
      <c s="15">
        <f>IFERROR(IF(D$5&gt;=$A220,SMALL('R-8क'!$F$10:$F$1009,D$6+$A220),0),0)</f>
        <v>0</v>
      </c>
      <c s="15">
        <f t="shared" si="110"/>
        <v>0</v>
      </c>
      <c s="15">
        <f t="shared" si="105"/>
        <v>0</v>
      </c>
      <c s="15">
        <f t="shared" si="106"/>
        <v>0</v>
      </c>
      <c s="15">
        <f t="shared" si="107"/>
        <v>0</v>
      </c>
      <c r="O220" s="20">
        <f t="shared" si="111"/>
        <v>0</v>
      </c>
      <c s="1149">
        <f>IFERROR(IF($O220&gt;=1,VLOOKUP($B220,'R-6'!$G$8:$AL$920,2,0),0),0)</f>
        <v>0</v>
      </c>
      <c s="1150"/>
      <c s="1151"/>
      <c s="1090" t="str">
        <f>IFERROR(IF($O220&gt;=1,VLOOKUP($B220,'R-6'!$G$8:$AL$920,4,0),""),"")</f>
        <v/>
      </c>
      <c s="1091"/>
      <c s="1104"/>
      <c s="1090" t="str">
        <f>IFERROR(IF($O220&gt;=1,VLOOKUP($B220,'R-6'!$G$8:$AL$920,6,0),""),"")</f>
        <v/>
      </c>
      <c s="1152"/>
      <c s="1152"/>
      <c s="1153" t="str">
        <f>IFERROR(IF($O220&gt;=1,VLOOKUP($B220,'R-6'!$G$8:$AL$920,8,0),""),"")</f>
        <v/>
      </c>
      <c s="1154"/>
      <c s="1155" t="str">
        <f>IFERROR(IF($O220&gt;=1,VLOOKUP($B220,'R-6'!$G$8:$AL$920,28,0),""),"")</f>
        <v/>
      </c>
      <c s="1156"/>
      <c s="1157"/>
      <c s="1158"/>
      <c s="1153"/>
      <c s="1159"/>
      <c s="1158"/>
      <c s="1153"/>
      <c s="1159"/>
      <c s="20">
        <f t="shared" si="112"/>
        <v>0</v>
      </c>
      <c s="1160">
        <f>IFERROR(IF($AJ220&gt;=1,VLOOKUP($C220,'R-7'!$H$9:$AD$1008,2,0),0),0)</f>
        <v>0</v>
      </c>
      <c s="1161"/>
      <c s="1162"/>
      <c s="1160">
        <f>IFERROR(IF($AJ220&gt;=1,VLOOKUP($C220,'R-7'!$H$9:$AD$1008,2,0),0),0)</f>
        <v>0</v>
      </c>
      <c s="1161"/>
      <c s="1162"/>
      <c s="20" t="str">
        <f>IFERROR(IF($AJ220&gt;=1,VLOOKUP($C220,'R-7'!$H$9:$AD$1008,6,0),""),"")</f>
        <v/>
      </c>
      <c s="1158" t="str">
        <f>IFERROR(IF($AJ220&gt;=1,VLOOKUP($C220,'R-7'!$H$9:$AD$1008,7,0),""),"")</f>
        <v/>
      </c>
      <c s="1159"/>
      <c s="1090" t="str">
        <f>IFERROR(IF($AJ220&gt;=1,VLOOKUP($C220,'R-7'!$H$9:$AD$1008,9,0),""),"")</f>
        <v/>
      </c>
      <c s="1091"/>
      <c s="1104"/>
      <c s="1103" t="str">
        <f>IFERROR(IF($AJ220&gt;=1,VLOOKUP($C220,'R-7'!$H$9:$AD$1008,14,0),""),"")</f>
        <v/>
      </c>
      <c s="1103"/>
      <c s="1103"/>
      <c s="1103"/>
      <c s="1103"/>
      <c s="1103"/>
      <c s="1103"/>
      <c s="1103"/>
      <c s="20">
        <f t="shared" si="113"/>
        <v>0</v>
      </c>
      <c s="1105">
        <f>IFERROR(IF($BE220&gt;=1,VLOOKUP($D220,'R-8'!$G$13:$AG$1012,2,0),0),0)</f>
        <v>0</v>
      </c>
      <c s="1105"/>
      <c s="1105"/>
      <c s="1090" t="str">
        <f>IFERROR(IF($BE220&gt;=1,VLOOKUP($D220,'R-8'!$G$13:$AG$1012,3,0),""),"")</f>
        <v/>
      </c>
      <c s="1091"/>
      <c s="1091"/>
      <c s="1104"/>
      <c s="1103" t="str">
        <f>IFERROR(IF($BE220&gt;=1,VLOOKUP($D220,'R-8'!$G$13:$AG$1012,5,0),""),"")</f>
        <v/>
      </c>
      <c s="1103"/>
      <c s="1103" t="str">
        <f>IFERROR(IF($BE220&gt;=1,VLOOKUP($D220,'R-8'!$G$13:$AG$1012,6,0),""),"")</f>
        <v/>
      </c>
      <c s="1103"/>
      <c s="1090" t="str">
        <f>IFERROR(IF($BE220&gt;=1,VLOOKUP($D220,'R-8'!$G$13:$AG$1012,2,0),""),"")</f>
        <v/>
      </c>
      <c s="1091"/>
      <c s="1104"/>
      <c s="1103"/>
      <c s="1103"/>
      <c s="1103"/>
      <c s="1103"/>
      <c s="1103"/>
      <c s="1103"/>
      <c s="20">
        <f t="shared" si="108"/>
        <v>0</v>
      </c>
      <c s="1105">
        <f>IFERROR(IF($BZ220&gt;=1,VLOOKUP($E220,'R-8क'!$G$10:$AA$1009,2,0),0),0)</f>
        <v>0</v>
      </c>
      <c s="1105"/>
      <c s="1105"/>
      <c s="1090" t="str">
        <f>IFERROR(IF($BZ220&gt;=1,VLOOKUP($E220,'R-8क'!$G$10:$AA$1009,3,0),""),"")</f>
        <v/>
      </c>
      <c s="1091"/>
      <c s="1104"/>
      <c s="1090" t="str">
        <f>IFERROR(IF($BZ220&gt;=1,VLOOKUP($E220,'R-8क'!$G$10:$AA$1009,4,0),""),"")</f>
        <v/>
      </c>
      <c s="1091"/>
      <c s="1091"/>
      <c s="1104"/>
      <c s="26" t="str">
        <f>IFERROR(IF($BZ220&gt;=1,VLOOKUP($E220,'R-8क'!$G$10:$AA$1009,6,0),""),"")</f>
        <v/>
      </c>
      <c s="27" t="str">
        <f>IFERROR(IF($BZ220&gt;=1,VLOOKUP($E220,'R-8क'!$G$10:$AA$1009,7,0),""),"")</f>
        <v/>
      </c>
      <c s="720" t="str">
        <f>IFERROR(IF($BZ220&gt;=1,VLOOKUP($E220,'R-8क'!$G$10:$AA$1009,8,0),""),"")</f>
        <v/>
      </c>
      <c s="721"/>
      <c s="1106"/>
      <c s="1107" t="str">
        <f>IFERROR(IF($BZ220&gt;=1,VLOOKUP($E220,'R-8क'!$G$10:$AA$1009,16,0),""),"")</f>
        <v/>
      </c>
      <c s="1107"/>
      <c s="1107"/>
      <c s="1092"/>
      <c s="1092"/>
      <c s="21"/>
      <c s="21"/>
      <c s="21"/>
      <c s="21"/>
      <c s="21"/>
      <c s="21"/>
      <c s="21"/>
      <c s="21"/>
      <c s="21"/>
      <c s="21"/>
      <c s="21"/>
      <c s="21"/>
      <c s="21"/>
      <c s="21"/>
      <c s="21"/>
      <c s="21"/>
      <c s="21"/>
      <c s="21"/>
      <c s="21"/>
      <c s="21"/>
      <c s="21"/>
      <c s="32"/>
      <c r="DU220" s="15">
        <f t="shared" si="101"/>
        <v>200</v>
      </c>
      <c s="15">
        <f t="shared" si="102"/>
        <v>0</v>
      </c>
      <c s="15">
        <f t="shared" si="103"/>
        <v>0</v>
      </c>
      <c s="15">
        <f t="shared" si="104"/>
        <v>0</v>
      </c>
    </row>
    <row r="221" spans="1:128" ht="24" customHeight="1">
      <c r="A221" s="15">
        <f t="shared" si="109"/>
        <v>110</v>
      </c>
      <c s="15">
        <f>IFERROR(IF($A$5&gt;=A221,SMALL(#REF!,$A$6+A221),0),0)</f>
        <v>0</v>
      </c>
      <c s="15">
        <f>IFERROR(IF(B$5&gt;=$A221,SMALL('R-7'!$G$9:$G$1008,B$6+$A221),0),0)</f>
        <v>0</v>
      </c>
      <c s="15">
        <f>IFERROR(IF(C$5&gt;=$A221,SMALL('R-8'!$F$13:$F$1012,C$6+$A221),0),0)</f>
        <v>0</v>
      </c>
      <c s="15">
        <f>IFERROR(IF(D$5&gt;=$A221,SMALL('R-8क'!$F$10:$F$1009,D$6+$A221),0),0)</f>
        <v>0</v>
      </c>
      <c s="15">
        <f t="shared" si="110"/>
        <v>0</v>
      </c>
      <c s="15">
        <f t="shared" si="105"/>
        <v>0</v>
      </c>
      <c s="15">
        <f t="shared" si="106"/>
        <v>0</v>
      </c>
      <c s="15">
        <f t="shared" si="107"/>
        <v>0</v>
      </c>
      <c r="O221" s="20">
        <f t="shared" si="111"/>
        <v>0</v>
      </c>
      <c s="1149">
        <f>IFERROR(IF($O221&gt;=1,VLOOKUP($B221,'R-6'!$G$8:$AL$920,2,0),0),0)</f>
        <v>0</v>
      </c>
      <c s="1150"/>
      <c s="1151"/>
      <c s="1090" t="str">
        <f>IFERROR(IF($O221&gt;=1,VLOOKUP($B221,'R-6'!$G$8:$AL$920,4,0),""),"")</f>
        <v/>
      </c>
      <c s="1091"/>
      <c s="1104"/>
      <c s="1090" t="str">
        <f>IFERROR(IF($O221&gt;=1,VLOOKUP($B221,'R-6'!$G$8:$AL$920,6,0),""),"")</f>
        <v/>
      </c>
      <c s="1152"/>
      <c s="1152"/>
      <c s="1153" t="str">
        <f>IFERROR(IF($O221&gt;=1,VLOOKUP($B221,'R-6'!$G$8:$AL$920,8,0),""),"")</f>
        <v/>
      </c>
      <c s="1154"/>
      <c s="1155" t="str">
        <f>IFERROR(IF($O221&gt;=1,VLOOKUP($B221,'R-6'!$G$8:$AL$920,28,0),""),"")</f>
        <v/>
      </c>
      <c s="1156"/>
      <c s="1157"/>
      <c s="1158"/>
      <c s="1153"/>
      <c s="1159"/>
      <c s="1158"/>
      <c s="1153"/>
      <c s="1159"/>
      <c s="20">
        <f t="shared" si="112"/>
        <v>0</v>
      </c>
      <c s="1160">
        <f>IFERROR(IF($AJ221&gt;=1,VLOOKUP($C221,'R-7'!$H$9:$AD$1008,2,0),0),0)</f>
        <v>0</v>
      </c>
      <c s="1161"/>
      <c s="1162"/>
      <c s="1160">
        <f>IFERROR(IF($AJ221&gt;=1,VLOOKUP($C221,'R-7'!$H$9:$AD$1008,2,0),0),0)</f>
        <v>0</v>
      </c>
      <c s="1161"/>
      <c s="1162"/>
      <c s="20" t="str">
        <f>IFERROR(IF($AJ221&gt;=1,VLOOKUP($C221,'R-7'!$H$9:$AD$1008,6,0),""),"")</f>
        <v/>
      </c>
      <c s="1158" t="str">
        <f>IFERROR(IF($AJ221&gt;=1,VLOOKUP($C221,'R-7'!$H$9:$AD$1008,7,0),""),"")</f>
        <v/>
      </c>
      <c s="1159"/>
      <c s="1090" t="str">
        <f>IFERROR(IF($AJ221&gt;=1,VLOOKUP($C221,'R-7'!$H$9:$AD$1008,9,0),""),"")</f>
        <v/>
      </c>
      <c s="1091"/>
      <c s="1104"/>
      <c s="1103" t="str">
        <f>IFERROR(IF($AJ221&gt;=1,VLOOKUP($C221,'R-7'!$H$9:$AD$1008,14,0),""),"")</f>
        <v/>
      </c>
      <c s="1103"/>
      <c s="1103"/>
      <c s="1103"/>
      <c s="1103"/>
      <c s="1103"/>
      <c s="1103"/>
      <c s="1103"/>
      <c s="20">
        <f t="shared" si="113"/>
        <v>0</v>
      </c>
      <c s="1105">
        <f>IFERROR(IF($BE221&gt;=1,VLOOKUP($D221,'R-8'!$G$13:$AG$1012,2,0),0),0)</f>
        <v>0</v>
      </c>
      <c s="1105"/>
      <c s="1105"/>
      <c s="1090" t="str">
        <f>IFERROR(IF($BE221&gt;=1,VLOOKUP($D221,'R-8'!$G$13:$AG$1012,3,0),""),"")</f>
        <v/>
      </c>
      <c s="1091"/>
      <c s="1091"/>
      <c s="1104"/>
      <c s="1103" t="str">
        <f>IFERROR(IF($BE221&gt;=1,VLOOKUP($D221,'R-8'!$G$13:$AG$1012,5,0),""),"")</f>
        <v/>
      </c>
      <c s="1103"/>
      <c s="1103" t="str">
        <f>IFERROR(IF($BE221&gt;=1,VLOOKUP($D221,'R-8'!$G$13:$AG$1012,6,0),""),"")</f>
        <v/>
      </c>
      <c s="1103"/>
      <c s="1090" t="str">
        <f>IFERROR(IF($BE221&gt;=1,VLOOKUP($D221,'R-8'!$G$13:$AG$1012,2,0),""),"")</f>
        <v/>
      </c>
      <c s="1091"/>
      <c s="1104"/>
      <c s="1103"/>
      <c s="1103"/>
      <c s="1103"/>
      <c s="1103"/>
      <c s="1103"/>
      <c s="1103"/>
      <c s="20">
        <f t="shared" si="108"/>
        <v>0</v>
      </c>
      <c s="1105">
        <f>IFERROR(IF($BZ221&gt;=1,VLOOKUP($E221,'R-8क'!$G$10:$AA$1009,2,0),0),0)</f>
        <v>0</v>
      </c>
      <c s="1105"/>
      <c s="1105"/>
      <c s="1090" t="str">
        <f>IFERROR(IF($BZ221&gt;=1,VLOOKUP($E221,'R-8क'!$G$10:$AA$1009,3,0),""),"")</f>
        <v/>
      </c>
      <c s="1091"/>
      <c s="1104"/>
      <c s="1090" t="str">
        <f>IFERROR(IF($BZ221&gt;=1,VLOOKUP($E221,'R-8क'!$G$10:$AA$1009,4,0),""),"")</f>
        <v/>
      </c>
      <c s="1091"/>
      <c s="1091"/>
      <c s="1104"/>
      <c s="26" t="str">
        <f>IFERROR(IF($BZ221&gt;=1,VLOOKUP($E221,'R-8क'!$G$10:$AA$1009,6,0),""),"")</f>
        <v/>
      </c>
      <c s="27" t="str">
        <f>IFERROR(IF($BZ221&gt;=1,VLOOKUP($E221,'R-8क'!$G$10:$AA$1009,7,0),""),"")</f>
        <v/>
      </c>
      <c s="720" t="str">
        <f>IFERROR(IF($BZ221&gt;=1,VLOOKUP($E221,'R-8क'!$G$10:$AA$1009,8,0),""),"")</f>
        <v/>
      </c>
      <c s="721"/>
      <c s="1106"/>
      <c s="1107" t="str">
        <f>IFERROR(IF($BZ221&gt;=1,VLOOKUP($E221,'R-8क'!$G$10:$AA$1009,16,0),""),"")</f>
        <v/>
      </c>
      <c s="1107"/>
      <c s="1107"/>
      <c s="1092"/>
      <c s="1092"/>
      <c s="21"/>
      <c s="21"/>
      <c s="21"/>
      <c s="21"/>
      <c s="21"/>
      <c s="21"/>
      <c s="21"/>
      <c s="21"/>
      <c s="21"/>
      <c s="21"/>
      <c s="21"/>
      <c s="21"/>
      <c s="21"/>
      <c s="21"/>
      <c s="21"/>
      <c s="21"/>
      <c s="21"/>
      <c s="21"/>
      <c s="21"/>
      <c s="21"/>
      <c s="21"/>
      <c s="32"/>
      <c r="DU221" s="15">
        <f t="shared" si="101"/>
        <v>200</v>
      </c>
      <c s="15">
        <f t="shared" si="102"/>
        <v>0</v>
      </c>
      <c s="15">
        <f t="shared" si="103"/>
        <v>0</v>
      </c>
      <c s="15">
        <f t="shared" si="104"/>
        <v>0</v>
      </c>
    </row>
    <row r="222" spans="1:128" ht="24" customHeight="1">
      <c r="A222" s="15">
        <f t="shared" si="109"/>
        <v>111</v>
      </c>
      <c s="15">
        <f>IFERROR(IF($A$5&gt;=A222,SMALL(#REF!,$A$6+A222),0),0)</f>
        <v>0</v>
      </c>
      <c s="15">
        <f>IFERROR(IF(B$5&gt;=$A222,SMALL('R-7'!$G$9:$G$1008,B$6+$A222),0),0)</f>
        <v>0</v>
      </c>
      <c s="15">
        <f>IFERROR(IF(C$5&gt;=$A222,SMALL('R-8'!$F$13:$F$1012,C$6+$A222),0),0)</f>
        <v>0</v>
      </c>
      <c s="15">
        <f>IFERROR(IF(D$5&gt;=$A222,SMALL('R-8क'!$F$10:$F$1009,D$6+$A222),0),0)</f>
        <v>0</v>
      </c>
      <c s="15">
        <f t="shared" si="110"/>
        <v>0</v>
      </c>
      <c s="15">
        <f t="shared" si="105"/>
        <v>0</v>
      </c>
      <c s="15">
        <f t="shared" si="106"/>
        <v>0</v>
      </c>
      <c s="15">
        <f t="shared" si="107"/>
        <v>0</v>
      </c>
      <c r="O222" s="20">
        <f t="shared" si="111"/>
        <v>0</v>
      </c>
      <c s="1149">
        <f>IFERROR(IF($O222&gt;=1,VLOOKUP($B222,'R-6'!$G$8:$AL$920,2,0),0),0)</f>
        <v>0</v>
      </c>
      <c s="1150"/>
      <c s="1151"/>
      <c s="1090" t="str">
        <f>IFERROR(IF($O222&gt;=1,VLOOKUP($B222,'R-6'!$G$8:$AL$920,4,0),""),"")</f>
        <v/>
      </c>
      <c s="1091"/>
      <c s="1104"/>
      <c s="1090" t="str">
        <f>IFERROR(IF($O222&gt;=1,VLOOKUP($B222,'R-6'!$G$8:$AL$920,6,0),""),"")</f>
        <v/>
      </c>
      <c s="1152"/>
      <c s="1152"/>
      <c s="1153" t="str">
        <f>IFERROR(IF($O222&gt;=1,VLOOKUP($B222,'R-6'!$G$8:$AL$920,8,0),""),"")</f>
        <v/>
      </c>
      <c s="1154"/>
      <c s="1155" t="str">
        <f>IFERROR(IF($O222&gt;=1,VLOOKUP($B222,'R-6'!$G$8:$AL$920,28,0),""),"")</f>
        <v/>
      </c>
      <c s="1156"/>
      <c s="1157"/>
      <c s="1158"/>
      <c s="1153"/>
      <c s="1159"/>
      <c s="1158"/>
      <c s="1153"/>
      <c s="1159"/>
      <c s="20">
        <f t="shared" si="112"/>
        <v>0</v>
      </c>
      <c s="1160">
        <f>IFERROR(IF($AJ222&gt;=1,VLOOKUP($C222,'R-7'!$H$9:$AD$1008,2,0),0),0)</f>
        <v>0</v>
      </c>
      <c s="1161"/>
      <c s="1162"/>
      <c s="1160">
        <f>IFERROR(IF($AJ222&gt;=1,VLOOKUP($C222,'R-7'!$H$9:$AD$1008,2,0),0),0)</f>
        <v>0</v>
      </c>
      <c s="1161"/>
      <c s="1162"/>
      <c s="20" t="str">
        <f>IFERROR(IF($AJ222&gt;=1,VLOOKUP($C222,'R-7'!$H$9:$AD$1008,6,0),""),"")</f>
        <v/>
      </c>
      <c s="1158" t="str">
        <f>IFERROR(IF($AJ222&gt;=1,VLOOKUP($C222,'R-7'!$H$9:$AD$1008,7,0),""),"")</f>
        <v/>
      </c>
      <c s="1159"/>
      <c s="1090" t="str">
        <f>IFERROR(IF($AJ222&gt;=1,VLOOKUP($C222,'R-7'!$H$9:$AD$1008,9,0),""),"")</f>
        <v/>
      </c>
      <c s="1091"/>
      <c s="1104"/>
      <c s="1103" t="str">
        <f>IFERROR(IF($AJ222&gt;=1,VLOOKUP($C222,'R-7'!$H$9:$AD$1008,14,0),""),"")</f>
        <v/>
      </c>
      <c s="1103"/>
      <c s="1103"/>
      <c s="1103"/>
      <c s="1103"/>
      <c s="1103"/>
      <c s="1103"/>
      <c s="1103"/>
      <c s="20">
        <f t="shared" si="113"/>
        <v>0</v>
      </c>
      <c s="1105">
        <f>IFERROR(IF($BE222&gt;=1,VLOOKUP($D222,'R-8'!$G$13:$AG$1012,2,0),0),0)</f>
        <v>0</v>
      </c>
      <c s="1105"/>
      <c s="1105"/>
      <c s="1090" t="str">
        <f>IFERROR(IF($BE222&gt;=1,VLOOKUP($D222,'R-8'!$G$13:$AG$1012,3,0),""),"")</f>
        <v/>
      </c>
      <c s="1091"/>
      <c s="1091"/>
      <c s="1104"/>
      <c s="1103" t="str">
        <f>IFERROR(IF($BE222&gt;=1,VLOOKUP($D222,'R-8'!$G$13:$AG$1012,5,0),""),"")</f>
        <v/>
      </c>
      <c s="1103"/>
      <c s="1103" t="str">
        <f>IFERROR(IF($BE222&gt;=1,VLOOKUP($D222,'R-8'!$G$13:$AG$1012,6,0),""),"")</f>
        <v/>
      </c>
      <c s="1103"/>
      <c s="1090" t="str">
        <f>IFERROR(IF($BE222&gt;=1,VLOOKUP($D222,'R-8'!$G$13:$AG$1012,2,0),""),"")</f>
        <v/>
      </c>
      <c s="1091"/>
      <c s="1104"/>
      <c s="1103"/>
      <c s="1103"/>
      <c s="1103"/>
      <c s="1103"/>
      <c s="1103"/>
      <c s="1103"/>
      <c s="20">
        <f t="shared" si="108"/>
        <v>0</v>
      </c>
      <c s="1105">
        <f>IFERROR(IF($BZ222&gt;=1,VLOOKUP($E222,'R-8क'!$G$10:$AA$1009,2,0),0),0)</f>
        <v>0</v>
      </c>
      <c s="1105"/>
      <c s="1105"/>
      <c s="1090" t="str">
        <f>IFERROR(IF($BZ222&gt;=1,VLOOKUP($E222,'R-8क'!$G$10:$AA$1009,3,0),""),"")</f>
        <v/>
      </c>
      <c s="1091"/>
      <c s="1104"/>
      <c s="1090" t="str">
        <f>IFERROR(IF($BZ222&gt;=1,VLOOKUP($E222,'R-8क'!$G$10:$AA$1009,4,0),""),"")</f>
        <v/>
      </c>
      <c s="1091"/>
      <c s="1091"/>
      <c s="1104"/>
      <c s="26" t="str">
        <f>IFERROR(IF($BZ222&gt;=1,VLOOKUP($E222,'R-8क'!$G$10:$AA$1009,6,0),""),"")</f>
        <v/>
      </c>
      <c s="27" t="str">
        <f>IFERROR(IF($BZ222&gt;=1,VLOOKUP($E222,'R-8क'!$G$10:$AA$1009,7,0),""),"")</f>
        <v/>
      </c>
      <c s="720" t="str">
        <f>IFERROR(IF($BZ222&gt;=1,VLOOKUP($E222,'R-8क'!$G$10:$AA$1009,8,0),""),"")</f>
        <v/>
      </c>
      <c s="721"/>
      <c s="1106"/>
      <c s="1107" t="str">
        <f>IFERROR(IF($BZ222&gt;=1,VLOOKUP($E222,'R-8क'!$G$10:$AA$1009,16,0),""),"")</f>
        <v/>
      </c>
      <c s="1107"/>
      <c s="1107"/>
      <c s="1092"/>
      <c s="1092"/>
      <c s="21"/>
      <c s="21"/>
      <c s="21"/>
      <c s="21"/>
      <c s="21"/>
      <c s="21"/>
      <c s="21"/>
      <c s="21"/>
      <c s="21"/>
      <c s="21"/>
      <c s="21"/>
      <c s="21"/>
      <c s="21"/>
      <c s="21"/>
      <c s="21"/>
      <c s="21"/>
      <c s="21"/>
      <c s="21"/>
      <c s="21"/>
      <c s="21"/>
      <c s="21"/>
      <c s="32"/>
      <c r="DU222" s="15">
        <f t="shared" si="101"/>
        <v>200</v>
      </c>
      <c s="15">
        <f t="shared" si="102"/>
        <v>0</v>
      </c>
      <c s="15">
        <f t="shared" si="103"/>
        <v>0</v>
      </c>
      <c s="15">
        <f t="shared" si="104"/>
        <v>0</v>
      </c>
    </row>
    <row r="223" spans="1:128" ht="24" customHeight="1">
      <c r="A223" s="15">
        <f t="shared" si="109"/>
        <v>112</v>
      </c>
      <c s="15">
        <f>IFERROR(IF($A$5&gt;=A223,SMALL(#REF!,$A$6+A223),0),0)</f>
        <v>0</v>
      </c>
      <c s="15">
        <f>IFERROR(IF(B$5&gt;=$A223,SMALL('R-7'!$G$9:$G$1008,B$6+$A223),0),0)</f>
        <v>0</v>
      </c>
      <c s="15">
        <f>IFERROR(IF(C$5&gt;=$A223,SMALL('R-8'!$F$13:$F$1012,C$6+$A223),0),0)</f>
        <v>0</v>
      </c>
      <c s="15">
        <f>IFERROR(IF(D$5&gt;=$A223,SMALL('R-8क'!$F$10:$F$1009,D$6+$A223),0),0)</f>
        <v>0</v>
      </c>
      <c s="15">
        <f t="shared" si="110"/>
        <v>0</v>
      </c>
      <c s="15">
        <f t="shared" si="105"/>
        <v>0</v>
      </c>
      <c s="15">
        <f t="shared" si="106"/>
        <v>0</v>
      </c>
      <c s="15">
        <f t="shared" si="107"/>
        <v>0</v>
      </c>
      <c r="O223" s="20">
        <f t="shared" si="111"/>
        <v>0</v>
      </c>
      <c s="1149">
        <f>IFERROR(IF($O223&gt;=1,VLOOKUP($B223,'R-6'!$G$8:$AL$920,2,0),0),0)</f>
        <v>0</v>
      </c>
      <c s="1150"/>
      <c s="1151"/>
      <c s="1090" t="str">
        <f>IFERROR(IF($O223&gt;=1,VLOOKUP($B223,'R-6'!$G$8:$AL$920,4,0),""),"")</f>
        <v/>
      </c>
      <c s="1091"/>
      <c s="1104"/>
      <c s="1090" t="str">
        <f>IFERROR(IF($O223&gt;=1,VLOOKUP($B223,'R-6'!$G$8:$AL$920,6,0),""),"")</f>
        <v/>
      </c>
      <c s="1152"/>
      <c s="1152"/>
      <c s="1153" t="str">
        <f>IFERROR(IF($O223&gt;=1,VLOOKUP($B223,'R-6'!$G$8:$AL$920,8,0),""),"")</f>
        <v/>
      </c>
      <c s="1154"/>
      <c s="1155" t="str">
        <f>IFERROR(IF($O223&gt;=1,VLOOKUP($B223,'R-6'!$G$8:$AL$920,28,0),""),"")</f>
        <v/>
      </c>
      <c s="1156"/>
      <c s="1157"/>
      <c s="1158"/>
      <c s="1153"/>
      <c s="1159"/>
      <c s="1158"/>
      <c s="1153"/>
      <c s="1159"/>
      <c s="20">
        <f t="shared" si="112"/>
        <v>0</v>
      </c>
      <c s="1160">
        <f>IFERROR(IF($AJ223&gt;=1,VLOOKUP($C223,'R-7'!$H$9:$AD$1008,2,0),0),0)</f>
        <v>0</v>
      </c>
      <c s="1161"/>
      <c s="1162"/>
      <c s="1160">
        <f>IFERROR(IF($AJ223&gt;=1,VLOOKUP($C223,'R-7'!$H$9:$AD$1008,2,0),0),0)</f>
        <v>0</v>
      </c>
      <c s="1161"/>
      <c s="1162"/>
      <c s="20" t="str">
        <f>IFERROR(IF($AJ223&gt;=1,VLOOKUP($C223,'R-7'!$H$9:$AD$1008,6,0),""),"")</f>
        <v/>
      </c>
      <c s="1158" t="str">
        <f>IFERROR(IF($AJ223&gt;=1,VLOOKUP($C223,'R-7'!$H$9:$AD$1008,7,0),""),"")</f>
        <v/>
      </c>
      <c s="1159"/>
      <c s="1090" t="str">
        <f>IFERROR(IF($AJ223&gt;=1,VLOOKUP($C223,'R-7'!$H$9:$AD$1008,9,0),""),"")</f>
        <v/>
      </c>
      <c s="1091"/>
      <c s="1104"/>
      <c s="1103" t="str">
        <f>IFERROR(IF($AJ223&gt;=1,VLOOKUP($C223,'R-7'!$H$9:$AD$1008,14,0),""),"")</f>
        <v/>
      </c>
      <c s="1103"/>
      <c s="1103"/>
      <c s="1103"/>
      <c s="1103"/>
      <c s="1103"/>
      <c s="1103"/>
      <c s="1103"/>
      <c s="20">
        <f t="shared" si="113"/>
        <v>0</v>
      </c>
      <c s="1105">
        <f>IFERROR(IF($BE223&gt;=1,VLOOKUP($D223,'R-8'!$G$13:$AG$1012,2,0),0),0)</f>
        <v>0</v>
      </c>
      <c s="1105"/>
      <c s="1105"/>
      <c s="1090" t="str">
        <f>IFERROR(IF($BE223&gt;=1,VLOOKUP($D223,'R-8'!$G$13:$AG$1012,3,0),""),"")</f>
        <v/>
      </c>
      <c s="1091"/>
      <c s="1091"/>
      <c s="1104"/>
      <c s="1103" t="str">
        <f>IFERROR(IF($BE223&gt;=1,VLOOKUP($D223,'R-8'!$G$13:$AG$1012,5,0),""),"")</f>
        <v/>
      </c>
      <c s="1103"/>
      <c s="1103" t="str">
        <f>IFERROR(IF($BE223&gt;=1,VLOOKUP($D223,'R-8'!$G$13:$AG$1012,6,0),""),"")</f>
        <v/>
      </c>
      <c s="1103"/>
      <c s="1090" t="str">
        <f>IFERROR(IF($BE223&gt;=1,VLOOKUP($D223,'R-8'!$G$13:$AG$1012,2,0),""),"")</f>
        <v/>
      </c>
      <c s="1091"/>
      <c s="1104"/>
      <c s="1103"/>
      <c s="1103"/>
      <c s="1103"/>
      <c s="1103"/>
      <c s="1103"/>
      <c s="1103"/>
      <c s="20">
        <f t="shared" si="108"/>
        <v>0</v>
      </c>
      <c s="1105">
        <f>IFERROR(IF($BZ223&gt;=1,VLOOKUP($E223,'R-8क'!$G$10:$AA$1009,2,0),0),0)</f>
        <v>0</v>
      </c>
      <c s="1105"/>
      <c s="1105"/>
      <c s="1090" t="str">
        <f>IFERROR(IF($BZ223&gt;=1,VLOOKUP($E223,'R-8क'!$G$10:$AA$1009,3,0),""),"")</f>
        <v/>
      </c>
      <c s="1091"/>
      <c s="1104"/>
      <c s="1090" t="str">
        <f>IFERROR(IF($BZ223&gt;=1,VLOOKUP($E223,'R-8क'!$G$10:$AA$1009,4,0),""),"")</f>
        <v/>
      </c>
      <c s="1091"/>
      <c s="1091"/>
      <c s="1104"/>
      <c s="26" t="str">
        <f>IFERROR(IF($BZ223&gt;=1,VLOOKUP($E223,'R-8क'!$G$10:$AA$1009,6,0),""),"")</f>
        <v/>
      </c>
      <c s="27" t="str">
        <f>IFERROR(IF($BZ223&gt;=1,VLOOKUP($E223,'R-8क'!$G$10:$AA$1009,7,0),""),"")</f>
        <v/>
      </c>
      <c s="720" t="str">
        <f>IFERROR(IF($BZ223&gt;=1,VLOOKUP($E223,'R-8क'!$G$10:$AA$1009,8,0),""),"")</f>
        <v/>
      </c>
      <c s="721"/>
      <c s="1106"/>
      <c s="1107" t="str">
        <f>IFERROR(IF($BZ223&gt;=1,VLOOKUP($E223,'R-8क'!$G$10:$AA$1009,16,0),""),"")</f>
        <v/>
      </c>
      <c s="1107"/>
      <c s="1107"/>
      <c s="1092"/>
      <c s="1092"/>
      <c s="21"/>
      <c s="21"/>
      <c s="21"/>
      <c s="21"/>
      <c s="21"/>
      <c s="21"/>
      <c s="21"/>
      <c s="21"/>
      <c s="21"/>
      <c s="21"/>
      <c s="21"/>
      <c s="21"/>
      <c s="21"/>
      <c s="21"/>
      <c s="21"/>
      <c s="21"/>
      <c s="21"/>
      <c s="21"/>
      <c s="21"/>
      <c s="21"/>
      <c s="21"/>
      <c s="32"/>
      <c r="DU223" s="15">
        <f t="shared" si="101"/>
        <v>200</v>
      </c>
      <c s="15">
        <f t="shared" si="102"/>
        <v>0</v>
      </c>
      <c s="15">
        <f t="shared" si="103"/>
        <v>0</v>
      </c>
      <c s="15">
        <f t="shared" si="104"/>
        <v>0</v>
      </c>
    </row>
    <row r="224" spans="1:128" ht="24" customHeight="1">
      <c r="A224" s="15">
        <f t="shared" si="109"/>
        <v>113</v>
      </c>
      <c s="15">
        <f>IFERROR(IF($A$5&gt;=A224,SMALL(#REF!,$A$6+A224),0),0)</f>
        <v>0</v>
      </c>
      <c s="15">
        <f>IFERROR(IF(B$5&gt;=$A224,SMALL('R-7'!$G$9:$G$1008,B$6+$A224),0),0)</f>
        <v>0</v>
      </c>
      <c s="15">
        <f>IFERROR(IF(C$5&gt;=$A224,SMALL('R-8'!$F$13:$F$1012,C$6+$A224),0),0)</f>
        <v>0</v>
      </c>
      <c s="15">
        <f>IFERROR(IF(D$5&gt;=$A224,SMALL('R-8क'!$F$10:$F$1009,D$6+$A224),0),0)</f>
        <v>0</v>
      </c>
      <c s="15">
        <f t="shared" si="110"/>
        <v>0</v>
      </c>
      <c s="15">
        <f t="shared" si="105"/>
        <v>0</v>
      </c>
      <c s="15">
        <f t="shared" si="106"/>
        <v>0</v>
      </c>
      <c s="15">
        <f t="shared" si="107"/>
        <v>0</v>
      </c>
      <c r="O224" s="20">
        <f t="shared" si="111"/>
        <v>0</v>
      </c>
      <c s="1149">
        <f>IFERROR(IF($O224&gt;=1,VLOOKUP($B224,'R-6'!$G$8:$AL$920,2,0),0),0)</f>
        <v>0</v>
      </c>
      <c s="1150"/>
      <c s="1151"/>
      <c s="1090" t="str">
        <f>IFERROR(IF($O224&gt;=1,VLOOKUP($B224,'R-6'!$G$8:$AL$920,4,0),""),"")</f>
        <v/>
      </c>
      <c s="1091"/>
      <c s="1104"/>
      <c s="1090" t="str">
        <f>IFERROR(IF($O224&gt;=1,VLOOKUP($B224,'R-6'!$G$8:$AL$920,6,0),""),"")</f>
        <v/>
      </c>
      <c s="1152"/>
      <c s="1152"/>
      <c s="1153" t="str">
        <f>IFERROR(IF($O224&gt;=1,VLOOKUP($B224,'R-6'!$G$8:$AL$920,8,0),""),"")</f>
        <v/>
      </c>
      <c s="1154"/>
      <c s="1155" t="str">
        <f>IFERROR(IF($O224&gt;=1,VLOOKUP($B224,'R-6'!$G$8:$AL$920,28,0),""),"")</f>
        <v/>
      </c>
      <c s="1156"/>
      <c s="1157"/>
      <c s="1158"/>
      <c s="1153"/>
      <c s="1159"/>
      <c s="1158"/>
      <c s="1153"/>
      <c s="1159"/>
      <c s="20">
        <f t="shared" si="112"/>
        <v>0</v>
      </c>
      <c s="1160">
        <f>IFERROR(IF($AJ224&gt;=1,VLOOKUP($C224,'R-7'!$H$9:$AD$1008,2,0),0),0)</f>
        <v>0</v>
      </c>
      <c s="1161"/>
      <c s="1162"/>
      <c s="1160">
        <f>IFERROR(IF($AJ224&gt;=1,VLOOKUP($C224,'R-7'!$H$9:$AD$1008,2,0),0),0)</f>
        <v>0</v>
      </c>
      <c s="1161"/>
      <c s="1162"/>
      <c s="20" t="str">
        <f>IFERROR(IF($AJ224&gt;=1,VLOOKUP($C224,'R-7'!$H$9:$AD$1008,6,0),""),"")</f>
        <v/>
      </c>
      <c s="1158" t="str">
        <f>IFERROR(IF($AJ224&gt;=1,VLOOKUP($C224,'R-7'!$H$9:$AD$1008,7,0),""),"")</f>
        <v/>
      </c>
      <c s="1159"/>
      <c s="1090" t="str">
        <f>IFERROR(IF($AJ224&gt;=1,VLOOKUP($C224,'R-7'!$H$9:$AD$1008,9,0),""),"")</f>
        <v/>
      </c>
      <c s="1091"/>
      <c s="1104"/>
      <c s="1103" t="str">
        <f>IFERROR(IF($AJ224&gt;=1,VLOOKUP($C224,'R-7'!$H$9:$AD$1008,14,0),""),"")</f>
        <v/>
      </c>
      <c s="1103"/>
      <c s="1103"/>
      <c s="1103"/>
      <c s="1103"/>
      <c s="1103"/>
      <c s="1103"/>
      <c s="1103"/>
      <c s="20">
        <f t="shared" si="113"/>
        <v>0</v>
      </c>
      <c s="1105">
        <f>IFERROR(IF($BE224&gt;=1,VLOOKUP($D224,'R-8'!$G$13:$AG$1012,2,0),0),0)</f>
        <v>0</v>
      </c>
      <c s="1105"/>
      <c s="1105"/>
      <c s="1090" t="str">
        <f>IFERROR(IF($BE224&gt;=1,VLOOKUP($D224,'R-8'!$G$13:$AG$1012,3,0),""),"")</f>
        <v/>
      </c>
      <c s="1091"/>
      <c s="1091"/>
      <c s="1104"/>
      <c s="1103" t="str">
        <f>IFERROR(IF($BE224&gt;=1,VLOOKUP($D224,'R-8'!$G$13:$AG$1012,5,0),""),"")</f>
        <v/>
      </c>
      <c s="1103"/>
      <c s="1103" t="str">
        <f>IFERROR(IF($BE224&gt;=1,VLOOKUP($D224,'R-8'!$G$13:$AG$1012,6,0),""),"")</f>
        <v/>
      </c>
      <c s="1103"/>
      <c s="1090" t="str">
        <f>IFERROR(IF($BE224&gt;=1,VLOOKUP($D224,'R-8'!$G$13:$AG$1012,2,0),""),"")</f>
        <v/>
      </c>
      <c s="1091"/>
      <c s="1104"/>
      <c s="1103"/>
      <c s="1103"/>
      <c s="1103"/>
      <c s="1103"/>
      <c s="1103"/>
      <c s="1103"/>
      <c s="20">
        <f t="shared" si="108"/>
        <v>0</v>
      </c>
      <c s="1105">
        <f>IFERROR(IF($BZ224&gt;=1,VLOOKUP($E224,'R-8क'!$G$10:$AA$1009,2,0),0),0)</f>
        <v>0</v>
      </c>
      <c s="1105"/>
      <c s="1105"/>
      <c s="1090" t="str">
        <f>IFERROR(IF($BZ224&gt;=1,VLOOKUP($E224,'R-8क'!$G$10:$AA$1009,3,0),""),"")</f>
        <v/>
      </c>
      <c s="1091"/>
      <c s="1104"/>
      <c s="1090" t="str">
        <f>IFERROR(IF($BZ224&gt;=1,VLOOKUP($E224,'R-8क'!$G$10:$AA$1009,4,0),""),"")</f>
        <v/>
      </c>
      <c s="1091"/>
      <c s="1091"/>
      <c s="1104"/>
      <c s="26" t="str">
        <f>IFERROR(IF($BZ224&gt;=1,VLOOKUP($E224,'R-8क'!$G$10:$AA$1009,6,0),""),"")</f>
        <v/>
      </c>
      <c s="27" t="str">
        <f>IFERROR(IF($BZ224&gt;=1,VLOOKUP($E224,'R-8क'!$G$10:$AA$1009,7,0),""),"")</f>
        <v/>
      </c>
      <c s="720" t="str">
        <f>IFERROR(IF($BZ224&gt;=1,VLOOKUP($E224,'R-8क'!$G$10:$AA$1009,8,0),""),"")</f>
        <v/>
      </c>
      <c s="721"/>
      <c s="1106"/>
      <c s="1107" t="str">
        <f>IFERROR(IF($BZ224&gt;=1,VLOOKUP($E224,'R-8क'!$G$10:$AA$1009,16,0),""),"")</f>
        <v/>
      </c>
      <c s="1107"/>
      <c s="1107"/>
      <c s="1092"/>
      <c s="1092"/>
      <c s="21"/>
      <c s="21"/>
      <c s="21"/>
      <c s="21"/>
      <c s="21"/>
      <c s="21"/>
      <c s="21"/>
      <c s="21"/>
      <c s="21"/>
      <c s="21"/>
      <c s="21"/>
      <c s="21"/>
      <c s="21"/>
      <c s="21"/>
      <c s="21"/>
      <c s="21"/>
      <c s="21"/>
      <c s="21"/>
      <c s="21"/>
      <c s="21"/>
      <c s="21"/>
      <c s="32"/>
      <c r="DU224" s="15">
        <f t="shared" si="101"/>
        <v>200</v>
      </c>
      <c s="15">
        <f t="shared" si="102"/>
        <v>0</v>
      </c>
      <c s="15">
        <f t="shared" si="103"/>
        <v>0</v>
      </c>
      <c s="15">
        <f t="shared" si="104"/>
        <v>0</v>
      </c>
    </row>
    <row r="225" spans="1:128" ht="24" customHeight="1">
      <c r="A225" s="15">
        <f t="shared" si="109"/>
        <v>114</v>
      </c>
      <c s="15">
        <f>IFERROR(IF($A$5&gt;=A225,SMALL(#REF!,$A$6+A225),0),0)</f>
        <v>0</v>
      </c>
      <c s="15">
        <f>IFERROR(IF(B$5&gt;=$A225,SMALL('R-7'!$G$9:$G$1008,B$6+$A225),0),0)</f>
        <v>0</v>
      </c>
      <c s="15">
        <f>IFERROR(IF(C$5&gt;=$A225,SMALL('R-8'!$F$13:$F$1012,C$6+$A225),0),0)</f>
        <v>0</v>
      </c>
      <c s="15">
        <f>IFERROR(IF(D$5&gt;=$A225,SMALL('R-8क'!$F$10:$F$1009,D$6+$A225),0),0)</f>
        <v>0</v>
      </c>
      <c s="15">
        <f t="shared" si="110"/>
        <v>0</v>
      </c>
      <c s="15">
        <f t="shared" si="105"/>
        <v>0</v>
      </c>
      <c s="15">
        <f t="shared" si="106"/>
        <v>0</v>
      </c>
      <c s="15">
        <f t="shared" si="107"/>
        <v>0</v>
      </c>
      <c r="O225" s="20">
        <f t="shared" si="111"/>
        <v>0</v>
      </c>
      <c s="1149">
        <f>IFERROR(IF($O225&gt;=1,VLOOKUP($B225,'R-6'!$G$8:$AL$920,2,0),0),0)</f>
        <v>0</v>
      </c>
      <c s="1150"/>
      <c s="1151"/>
      <c s="1090" t="str">
        <f>IFERROR(IF($O225&gt;=1,VLOOKUP($B225,'R-6'!$G$8:$AL$920,4,0),""),"")</f>
        <v/>
      </c>
      <c s="1091"/>
      <c s="1104"/>
      <c s="1090" t="str">
        <f>IFERROR(IF($O225&gt;=1,VLOOKUP($B225,'R-6'!$G$8:$AL$920,6,0),""),"")</f>
        <v/>
      </c>
      <c s="1152"/>
      <c s="1152"/>
      <c s="1153" t="str">
        <f>IFERROR(IF($O225&gt;=1,VLOOKUP($B225,'R-6'!$G$8:$AL$920,8,0),""),"")</f>
        <v/>
      </c>
      <c s="1154"/>
      <c s="1155" t="str">
        <f>IFERROR(IF($O225&gt;=1,VLOOKUP($B225,'R-6'!$G$8:$AL$920,28,0),""),"")</f>
        <v/>
      </c>
      <c s="1156"/>
      <c s="1157"/>
      <c s="1158"/>
      <c s="1153"/>
      <c s="1159"/>
      <c s="1158"/>
      <c s="1153"/>
      <c s="1159"/>
      <c s="20">
        <f t="shared" si="112"/>
        <v>0</v>
      </c>
      <c s="1160">
        <f>IFERROR(IF($AJ225&gt;=1,VLOOKUP($C225,'R-7'!$H$9:$AD$1008,2,0),0),0)</f>
        <v>0</v>
      </c>
      <c s="1161"/>
      <c s="1162"/>
      <c s="1160">
        <f>IFERROR(IF($AJ225&gt;=1,VLOOKUP($C225,'R-7'!$H$9:$AD$1008,2,0),0),0)</f>
        <v>0</v>
      </c>
      <c s="1161"/>
      <c s="1162"/>
      <c s="20" t="str">
        <f>IFERROR(IF($AJ225&gt;=1,VLOOKUP($C225,'R-7'!$H$9:$AD$1008,6,0),""),"")</f>
        <v/>
      </c>
      <c s="1158" t="str">
        <f>IFERROR(IF($AJ225&gt;=1,VLOOKUP($C225,'R-7'!$H$9:$AD$1008,7,0),""),"")</f>
        <v/>
      </c>
      <c s="1159"/>
      <c s="1090" t="str">
        <f>IFERROR(IF($AJ225&gt;=1,VLOOKUP($C225,'R-7'!$H$9:$AD$1008,9,0),""),"")</f>
        <v/>
      </c>
      <c s="1091"/>
      <c s="1104"/>
      <c s="1103" t="str">
        <f>IFERROR(IF($AJ225&gt;=1,VLOOKUP($C225,'R-7'!$H$9:$AD$1008,14,0),""),"")</f>
        <v/>
      </c>
      <c s="1103"/>
      <c s="1103"/>
      <c s="1103"/>
      <c s="1103"/>
      <c s="1103"/>
      <c s="1103"/>
      <c s="1103"/>
      <c s="20">
        <f t="shared" si="113"/>
        <v>0</v>
      </c>
      <c s="1105">
        <f>IFERROR(IF($BE225&gt;=1,VLOOKUP($D225,'R-8'!$G$13:$AG$1012,2,0),0),0)</f>
        <v>0</v>
      </c>
      <c s="1105"/>
      <c s="1105"/>
      <c s="1090" t="str">
        <f>IFERROR(IF($BE225&gt;=1,VLOOKUP($D225,'R-8'!$G$13:$AG$1012,3,0),""),"")</f>
        <v/>
      </c>
      <c s="1091"/>
      <c s="1091"/>
      <c s="1104"/>
      <c s="1103" t="str">
        <f>IFERROR(IF($BE225&gt;=1,VLOOKUP($D225,'R-8'!$G$13:$AG$1012,5,0),""),"")</f>
        <v/>
      </c>
      <c s="1103"/>
      <c s="1103" t="str">
        <f>IFERROR(IF($BE225&gt;=1,VLOOKUP($D225,'R-8'!$G$13:$AG$1012,6,0),""),"")</f>
        <v/>
      </c>
      <c s="1103"/>
      <c s="1090" t="str">
        <f>IFERROR(IF($BE225&gt;=1,VLOOKUP($D225,'R-8'!$G$13:$AG$1012,2,0),""),"")</f>
        <v/>
      </c>
      <c s="1091"/>
      <c s="1104"/>
      <c s="1103"/>
      <c s="1103"/>
      <c s="1103"/>
      <c s="1103"/>
      <c s="1103"/>
      <c s="1103"/>
      <c s="20">
        <f t="shared" si="108"/>
        <v>0</v>
      </c>
      <c s="1105">
        <f>IFERROR(IF($BZ225&gt;=1,VLOOKUP($E225,'R-8क'!$G$10:$AA$1009,2,0),0),0)</f>
        <v>0</v>
      </c>
      <c s="1105"/>
      <c s="1105"/>
      <c s="1090" t="str">
        <f>IFERROR(IF($BZ225&gt;=1,VLOOKUP($E225,'R-8क'!$G$10:$AA$1009,3,0),""),"")</f>
        <v/>
      </c>
      <c s="1091"/>
      <c s="1104"/>
      <c s="1090" t="str">
        <f>IFERROR(IF($BZ225&gt;=1,VLOOKUP($E225,'R-8क'!$G$10:$AA$1009,4,0),""),"")</f>
        <v/>
      </c>
      <c s="1091"/>
      <c s="1091"/>
      <c s="1104"/>
      <c s="26" t="str">
        <f>IFERROR(IF($BZ225&gt;=1,VLOOKUP($E225,'R-8क'!$G$10:$AA$1009,6,0),""),"")</f>
        <v/>
      </c>
      <c s="27" t="str">
        <f>IFERROR(IF($BZ225&gt;=1,VLOOKUP($E225,'R-8क'!$G$10:$AA$1009,7,0),""),"")</f>
        <v/>
      </c>
      <c s="720" t="str">
        <f>IFERROR(IF($BZ225&gt;=1,VLOOKUP($E225,'R-8क'!$G$10:$AA$1009,8,0),""),"")</f>
        <v/>
      </c>
      <c s="721"/>
      <c s="1106"/>
      <c s="1107" t="str">
        <f>IFERROR(IF($BZ225&gt;=1,VLOOKUP($E225,'R-8क'!$G$10:$AA$1009,16,0),""),"")</f>
        <v/>
      </c>
      <c s="1107"/>
      <c s="1107"/>
      <c s="1092"/>
      <c s="1092"/>
      <c s="21"/>
      <c s="21"/>
      <c s="21"/>
      <c s="21"/>
      <c s="21"/>
      <c s="21"/>
      <c s="21"/>
      <c s="21"/>
      <c s="21"/>
      <c s="21"/>
      <c s="21"/>
      <c s="21"/>
      <c s="21"/>
      <c s="21"/>
      <c s="21"/>
      <c s="21"/>
      <c s="21"/>
      <c s="21"/>
      <c s="21"/>
      <c s="21"/>
      <c s="21"/>
      <c s="33"/>
      <c r="DU225" s="15">
        <f t="shared" si="101"/>
        <v>200</v>
      </c>
      <c s="15">
        <f t="shared" si="102"/>
        <v>0</v>
      </c>
      <c s="15">
        <f t="shared" si="103"/>
        <v>0</v>
      </c>
      <c s="15">
        <f t="shared" si="104"/>
        <v>0</v>
      </c>
    </row>
    <row r="226" spans="1:128" ht="24" customHeight="1">
      <c r="A226" s="15">
        <f t="shared" si="109"/>
        <v>115</v>
      </c>
      <c s="15">
        <f>IFERROR(IF($A$5&gt;=A226,SMALL(#REF!,$A$6+A226),0),0)</f>
        <v>0</v>
      </c>
      <c s="15">
        <f>IFERROR(IF(B$5&gt;=$A226,SMALL('R-7'!$G$9:$G$1008,B$6+$A226),0),0)</f>
        <v>0</v>
      </c>
      <c s="15">
        <f>IFERROR(IF(C$5&gt;=$A226,SMALL('R-8'!$F$13:$F$1012,C$6+$A226),0),0)</f>
        <v>0</v>
      </c>
      <c s="15">
        <f>IFERROR(IF(D$5&gt;=$A226,SMALL('R-8क'!$F$10:$F$1009,D$6+$A226),0),0)</f>
        <v>0</v>
      </c>
      <c s="15">
        <f t="shared" si="110"/>
        <v>0</v>
      </c>
      <c s="15">
        <f t="shared" si="105"/>
        <v>0</v>
      </c>
      <c s="15">
        <f t="shared" si="106"/>
        <v>0</v>
      </c>
      <c s="15">
        <f t="shared" si="107"/>
        <v>0</v>
      </c>
      <c r="O226" s="20">
        <f t="shared" si="111"/>
        <v>0</v>
      </c>
      <c s="1149">
        <f>IFERROR(IF($O226&gt;=1,VLOOKUP($B226,'R-6'!$G$8:$AL$920,2,0),0),0)</f>
        <v>0</v>
      </c>
      <c s="1150"/>
      <c s="1151"/>
      <c s="1090" t="str">
        <f>IFERROR(IF($O226&gt;=1,VLOOKUP($B226,'R-6'!$G$8:$AL$920,4,0),""),"")</f>
        <v/>
      </c>
      <c s="1091"/>
      <c s="1104"/>
      <c s="1090" t="str">
        <f>IFERROR(IF($O226&gt;=1,VLOOKUP($B226,'R-6'!$G$8:$AL$920,6,0),""),"")</f>
        <v/>
      </c>
      <c s="1152"/>
      <c s="1152"/>
      <c s="1153" t="str">
        <f>IFERROR(IF($O226&gt;=1,VLOOKUP($B226,'R-6'!$G$8:$AL$920,8,0),""),"")</f>
        <v/>
      </c>
      <c s="1154"/>
      <c s="1155" t="str">
        <f>IFERROR(IF($O226&gt;=1,VLOOKUP($B226,'R-6'!$G$8:$AL$920,28,0),""),"")</f>
        <v/>
      </c>
      <c s="1156"/>
      <c s="1157"/>
      <c s="1158"/>
      <c s="1153"/>
      <c s="1159"/>
      <c s="1158"/>
      <c s="1153"/>
      <c s="1159"/>
      <c s="20">
        <f t="shared" si="112"/>
        <v>0</v>
      </c>
      <c s="1160">
        <f>IFERROR(IF($AJ226&gt;=1,VLOOKUP($C226,'R-7'!$H$9:$AD$1008,2,0),0),0)</f>
        <v>0</v>
      </c>
      <c s="1161"/>
      <c s="1162"/>
      <c s="1160">
        <f>IFERROR(IF($AJ226&gt;=1,VLOOKUP($C226,'R-7'!$H$9:$AD$1008,2,0),0),0)</f>
        <v>0</v>
      </c>
      <c s="1161"/>
      <c s="1162"/>
      <c s="20" t="str">
        <f>IFERROR(IF($AJ226&gt;=1,VLOOKUP($C226,'R-7'!$H$9:$AD$1008,6,0),""),"")</f>
        <v/>
      </c>
      <c s="1158" t="str">
        <f>IFERROR(IF($AJ226&gt;=1,VLOOKUP($C226,'R-7'!$H$9:$AD$1008,7,0),""),"")</f>
        <v/>
      </c>
      <c s="1159"/>
      <c s="1090" t="str">
        <f>IFERROR(IF($AJ226&gt;=1,VLOOKUP($C226,'R-7'!$H$9:$AD$1008,9,0),""),"")</f>
        <v/>
      </c>
      <c s="1091"/>
      <c s="1104"/>
      <c s="1103" t="str">
        <f>IFERROR(IF($AJ226&gt;=1,VLOOKUP($C226,'R-7'!$H$9:$AD$1008,14,0),""),"")</f>
        <v/>
      </c>
      <c s="1103"/>
      <c s="1103"/>
      <c s="1103"/>
      <c s="1103"/>
      <c s="1103"/>
      <c s="1103"/>
      <c s="1103"/>
      <c s="20">
        <f t="shared" si="113"/>
        <v>0</v>
      </c>
      <c s="1105">
        <f>IFERROR(IF($BE226&gt;=1,VLOOKUP($D226,'R-8'!$G$13:$AG$1012,2,0),0),0)</f>
        <v>0</v>
      </c>
      <c s="1105"/>
      <c s="1105"/>
      <c s="1090" t="str">
        <f>IFERROR(IF($BE226&gt;=1,VLOOKUP($D226,'R-8'!$G$13:$AG$1012,3,0),""),"")</f>
        <v/>
      </c>
      <c s="1091"/>
      <c s="1091"/>
      <c s="1104"/>
      <c s="1103" t="str">
        <f>IFERROR(IF($BE226&gt;=1,VLOOKUP($D226,'R-8'!$G$13:$AG$1012,5,0),""),"")</f>
        <v/>
      </c>
      <c s="1103"/>
      <c s="1103" t="str">
        <f>IFERROR(IF($BE226&gt;=1,VLOOKUP($D226,'R-8'!$G$13:$AG$1012,6,0),""),"")</f>
        <v/>
      </c>
      <c s="1103"/>
      <c s="1090" t="str">
        <f>IFERROR(IF($BE226&gt;=1,VLOOKUP($D226,'R-8'!$G$13:$AG$1012,2,0),""),"")</f>
        <v/>
      </c>
      <c s="1091"/>
      <c s="1104"/>
      <c s="1103"/>
      <c s="1103"/>
      <c s="1103"/>
      <c s="1103"/>
      <c s="1103"/>
      <c s="1103"/>
      <c s="20">
        <f t="shared" si="108"/>
        <v>0</v>
      </c>
      <c s="1105">
        <f>IFERROR(IF($BZ226&gt;=1,VLOOKUP($E226,'R-8क'!$G$10:$AA$1009,2,0),0),0)</f>
        <v>0</v>
      </c>
      <c s="1105"/>
      <c s="1105"/>
      <c s="1090" t="str">
        <f>IFERROR(IF($BZ226&gt;=1,VLOOKUP($E226,'R-8क'!$G$10:$AA$1009,3,0),""),"")</f>
        <v/>
      </c>
      <c s="1091"/>
      <c s="1104"/>
      <c s="1090" t="str">
        <f>IFERROR(IF($BZ226&gt;=1,VLOOKUP($E226,'R-8क'!$G$10:$AA$1009,4,0),""),"")</f>
        <v/>
      </c>
      <c s="1091"/>
      <c s="1091"/>
      <c s="1104"/>
      <c s="26" t="str">
        <f>IFERROR(IF($BZ226&gt;=1,VLOOKUP($E226,'R-8क'!$G$10:$AA$1009,6,0),""),"")</f>
        <v/>
      </c>
      <c s="27" t="str">
        <f>IFERROR(IF($BZ226&gt;=1,VLOOKUP($E226,'R-8क'!$G$10:$AA$1009,7,0),""),"")</f>
        <v/>
      </c>
      <c s="720" t="str">
        <f>IFERROR(IF($BZ226&gt;=1,VLOOKUP($E226,'R-8क'!$G$10:$AA$1009,8,0),""),"")</f>
        <v/>
      </c>
      <c s="721"/>
      <c s="1106"/>
      <c s="1107" t="str">
        <f>IFERROR(IF($BZ226&gt;=1,VLOOKUP($E226,'R-8क'!$G$10:$AA$1009,16,0),""),"")</f>
        <v/>
      </c>
      <c s="1107"/>
      <c s="1107"/>
      <c s="1092"/>
      <c s="1092"/>
      <c s="21"/>
      <c s="21"/>
      <c s="21"/>
      <c s="21"/>
      <c s="21"/>
      <c s="21"/>
      <c s="21"/>
      <c s="21"/>
      <c s="21"/>
      <c s="21"/>
      <c s="21"/>
      <c s="21"/>
      <c s="21"/>
      <c s="21"/>
      <c s="21"/>
      <c s="21"/>
      <c s="21"/>
      <c s="21"/>
      <c s="21"/>
      <c s="21"/>
      <c s="21"/>
      <c s="33"/>
      <c r="DU226" s="15">
        <f t="shared" si="101"/>
        <v>200</v>
      </c>
      <c s="15">
        <f t="shared" si="102"/>
        <v>0</v>
      </c>
      <c s="15">
        <f t="shared" si="103"/>
        <v>0</v>
      </c>
      <c s="15">
        <f t="shared" si="104"/>
        <v>0</v>
      </c>
    </row>
    <row r="227" spans="1:128" ht="24" customHeight="1">
      <c r="A227" s="15">
        <f t="shared" si="109"/>
        <v>116</v>
      </c>
      <c s="15">
        <f>IFERROR(IF($A$5&gt;=A227,SMALL(#REF!,$A$6+A227),0),0)</f>
        <v>0</v>
      </c>
      <c s="15">
        <f>IFERROR(IF(B$5&gt;=$A227,SMALL('R-7'!$G$9:$G$1008,B$6+$A227),0),0)</f>
        <v>0</v>
      </c>
      <c s="15">
        <f>IFERROR(IF(C$5&gt;=$A227,SMALL('R-8'!$F$13:$F$1012,C$6+$A227),0),0)</f>
        <v>0</v>
      </c>
      <c s="15">
        <f>IFERROR(IF(D$5&gt;=$A227,SMALL('R-8क'!$F$10:$F$1009,D$6+$A227),0),0)</f>
        <v>0</v>
      </c>
      <c s="15">
        <f t="shared" si="110"/>
        <v>0</v>
      </c>
      <c s="15">
        <f t="shared" si="105"/>
        <v>0</v>
      </c>
      <c s="15">
        <f t="shared" si="106"/>
        <v>0</v>
      </c>
      <c s="15">
        <f t="shared" si="107"/>
        <v>0</v>
      </c>
      <c r="O227" s="20">
        <f t="shared" si="111"/>
        <v>0</v>
      </c>
      <c s="1149">
        <f>IFERROR(IF($O227&gt;=1,VLOOKUP($B227,'R-6'!$G$8:$AL$920,2,0),0),0)</f>
        <v>0</v>
      </c>
      <c s="1150"/>
      <c s="1151"/>
      <c s="1090" t="str">
        <f>IFERROR(IF($O227&gt;=1,VLOOKUP($B227,'R-6'!$G$8:$AL$920,4,0),""),"")</f>
        <v/>
      </c>
      <c s="1091"/>
      <c s="1104"/>
      <c s="1090" t="str">
        <f>IFERROR(IF($O227&gt;=1,VLOOKUP($B227,'R-6'!$G$8:$AL$920,6,0),""),"")</f>
        <v/>
      </c>
      <c s="1152"/>
      <c s="1152"/>
      <c s="1153" t="str">
        <f>IFERROR(IF($O227&gt;=1,VLOOKUP($B227,'R-6'!$G$8:$AL$920,8,0),""),"")</f>
        <v/>
      </c>
      <c s="1154"/>
      <c s="1155" t="str">
        <f>IFERROR(IF($O227&gt;=1,VLOOKUP($B227,'R-6'!$G$8:$AL$920,28,0),""),"")</f>
        <v/>
      </c>
      <c s="1156"/>
      <c s="1157"/>
      <c s="1158"/>
      <c s="1153"/>
      <c s="1159"/>
      <c s="1158"/>
      <c s="1153"/>
      <c s="1159"/>
      <c s="20">
        <f t="shared" si="112"/>
        <v>0</v>
      </c>
      <c s="1160">
        <f>IFERROR(IF($AJ227&gt;=1,VLOOKUP($C227,'R-7'!$H$9:$AD$1008,2,0),0),0)</f>
        <v>0</v>
      </c>
      <c s="1161"/>
      <c s="1162"/>
      <c s="1160">
        <f>IFERROR(IF($AJ227&gt;=1,VLOOKUP($C227,'R-7'!$H$9:$AD$1008,2,0),0),0)</f>
        <v>0</v>
      </c>
      <c s="1161"/>
      <c s="1162"/>
      <c s="20" t="str">
        <f>IFERROR(IF($AJ227&gt;=1,VLOOKUP($C227,'R-7'!$H$9:$AD$1008,6,0),""),"")</f>
        <v/>
      </c>
      <c s="1158" t="str">
        <f>IFERROR(IF($AJ227&gt;=1,VLOOKUP($C227,'R-7'!$H$9:$AD$1008,7,0),""),"")</f>
        <v/>
      </c>
      <c s="1159"/>
      <c s="1090" t="str">
        <f>IFERROR(IF($AJ227&gt;=1,VLOOKUP($C227,'R-7'!$H$9:$AD$1008,9,0),""),"")</f>
        <v/>
      </c>
      <c s="1091"/>
      <c s="1104"/>
      <c s="1103" t="str">
        <f>IFERROR(IF($AJ227&gt;=1,VLOOKUP($C227,'R-7'!$H$9:$AD$1008,14,0),""),"")</f>
        <v/>
      </c>
      <c s="1103"/>
      <c s="1103"/>
      <c s="1103"/>
      <c s="1103"/>
      <c s="1103"/>
      <c s="1103"/>
      <c s="1103"/>
      <c s="20">
        <f t="shared" si="113"/>
        <v>0</v>
      </c>
      <c s="1105">
        <f>IFERROR(IF($BE227&gt;=1,VLOOKUP($D227,'R-8'!$G$13:$AG$1012,2,0),0),0)</f>
        <v>0</v>
      </c>
      <c s="1105"/>
      <c s="1105"/>
      <c s="1090" t="str">
        <f>IFERROR(IF($BE227&gt;=1,VLOOKUP($D227,'R-8'!$G$13:$AG$1012,3,0),""),"")</f>
        <v/>
      </c>
      <c s="1091"/>
      <c s="1091"/>
      <c s="1104"/>
      <c s="1103" t="str">
        <f>IFERROR(IF($BE227&gt;=1,VLOOKUP($D227,'R-8'!$G$13:$AG$1012,5,0),""),"")</f>
        <v/>
      </c>
      <c s="1103"/>
      <c s="1103" t="str">
        <f>IFERROR(IF($BE227&gt;=1,VLOOKUP($D227,'R-8'!$G$13:$AG$1012,6,0),""),"")</f>
        <v/>
      </c>
      <c s="1103"/>
      <c s="1090" t="str">
        <f>IFERROR(IF($BE227&gt;=1,VLOOKUP($D227,'R-8'!$G$13:$AG$1012,2,0),""),"")</f>
        <v/>
      </c>
      <c s="1091"/>
      <c s="1104"/>
      <c s="1103"/>
      <c s="1103"/>
      <c s="1103"/>
      <c s="1103"/>
      <c s="1103"/>
      <c s="1103"/>
      <c s="20">
        <f t="shared" si="108"/>
        <v>0</v>
      </c>
      <c s="1105">
        <f>IFERROR(IF($BZ227&gt;=1,VLOOKUP($E227,'R-8क'!$G$10:$AA$1009,2,0),0),0)</f>
        <v>0</v>
      </c>
      <c s="1105"/>
      <c s="1105"/>
      <c s="1090" t="str">
        <f>IFERROR(IF($BZ227&gt;=1,VLOOKUP($E227,'R-8क'!$G$10:$AA$1009,3,0),""),"")</f>
        <v/>
      </c>
      <c s="1091"/>
      <c s="1104"/>
      <c s="1090" t="str">
        <f>IFERROR(IF($BZ227&gt;=1,VLOOKUP($E227,'R-8क'!$G$10:$AA$1009,4,0),""),"")</f>
        <v/>
      </c>
      <c s="1091"/>
      <c s="1091"/>
      <c s="1104"/>
      <c s="26" t="str">
        <f>IFERROR(IF($BZ227&gt;=1,VLOOKUP($E227,'R-8क'!$G$10:$AA$1009,6,0),""),"")</f>
        <v/>
      </c>
      <c s="27" t="str">
        <f>IFERROR(IF($BZ227&gt;=1,VLOOKUP($E227,'R-8क'!$G$10:$AA$1009,7,0),""),"")</f>
        <v/>
      </c>
      <c s="720" t="str">
        <f>IFERROR(IF($BZ227&gt;=1,VLOOKUP($E227,'R-8क'!$G$10:$AA$1009,8,0),""),"")</f>
        <v/>
      </c>
      <c s="721"/>
      <c s="1106"/>
      <c s="1107" t="str">
        <f>IFERROR(IF($BZ227&gt;=1,VLOOKUP($E227,'R-8क'!$G$10:$AA$1009,16,0),""),"")</f>
        <v/>
      </c>
      <c s="1107"/>
      <c s="1107"/>
      <c s="1092"/>
      <c s="1092"/>
      <c s="21"/>
      <c s="21"/>
      <c s="21"/>
      <c s="21"/>
      <c s="21"/>
      <c s="21"/>
      <c s="21"/>
      <c s="21"/>
      <c s="21"/>
      <c s="21"/>
      <c s="21"/>
      <c s="21"/>
      <c s="21"/>
      <c s="21"/>
      <c s="21"/>
      <c s="21"/>
      <c s="21"/>
      <c s="21"/>
      <c s="21"/>
      <c s="21"/>
      <c s="21"/>
      <c s="33"/>
      <c r="DU227" s="15">
        <f t="shared" si="101"/>
        <v>200</v>
      </c>
      <c s="15">
        <f t="shared" si="102"/>
        <v>0</v>
      </c>
      <c s="15">
        <f t="shared" si="103"/>
        <v>0</v>
      </c>
      <c s="15">
        <f t="shared" si="104"/>
        <v>0</v>
      </c>
    </row>
    <row r="228" spans="1:128" ht="24" customHeight="1">
      <c r="A228" s="15">
        <f t="shared" si="109"/>
        <v>117</v>
      </c>
      <c s="15">
        <f>IFERROR(IF($A$5&gt;=A228,SMALL(#REF!,$A$6+A228),0),0)</f>
        <v>0</v>
      </c>
      <c s="15">
        <f>IFERROR(IF(B$5&gt;=$A228,SMALL('R-7'!$G$9:$G$1008,B$6+$A228),0),0)</f>
        <v>0</v>
      </c>
      <c s="15">
        <f>IFERROR(IF(C$5&gt;=$A228,SMALL('R-8'!$F$13:$F$1012,C$6+$A228),0),0)</f>
        <v>0</v>
      </c>
      <c s="15">
        <f>IFERROR(IF(D$5&gt;=$A228,SMALL('R-8क'!$F$10:$F$1009,D$6+$A228),0),0)</f>
        <v>0</v>
      </c>
      <c s="15">
        <f t="shared" si="110"/>
        <v>0</v>
      </c>
      <c s="15">
        <f t="shared" si="105"/>
        <v>0</v>
      </c>
      <c s="15">
        <f t="shared" si="106"/>
        <v>0</v>
      </c>
      <c s="15">
        <f t="shared" si="107"/>
        <v>0</v>
      </c>
      <c r="O228" s="20">
        <f t="shared" si="111"/>
        <v>0</v>
      </c>
      <c s="1149">
        <f>IFERROR(IF($O228&gt;=1,VLOOKUP($B228,'R-6'!$G$8:$AL$920,2,0),0),0)</f>
        <v>0</v>
      </c>
      <c s="1150"/>
      <c s="1151"/>
      <c s="1090" t="str">
        <f>IFERROR(IF($O228&gt;=1,VLOOKUP($B228,'R-6'!$G$8:$AL$920,4,0),""),"")</f>
        <v/>
      </c>
      <c s="1091"/>
      <c s="1104"/>
      <c s="1090" t="str">
        <f>IFERROR(IF($O228&gt;=1,VLOOKUP($B228,'R-6'!$G$8:$AL$920,6,0),""),"")</f>
        <v/>
      </c>
      <c s="1152"/>
      <c s="1152"/>
      <c s="1153" t="str">
        <f>IFERROR(IF($O228&gt;=1,VLOOKUP($B228,'R-6'!$G$8:$AL$920,8,0),""),"")</f>
        <v/>
      </c>
      <c s="1154"/>
      <c s="1155" t="str">
        <f>IFERROR(IF($O228&gt;=1,VLOOKUP($B228,'R-6'!$G$8:$AL$920,28,0),""),"")</f>
        <v/>
      </c>
      <c s="1156"/>
      <c s="1157"/>
      <c s="1158"/>
      <c s="1153"/>
      <c s="1159"/>
      <c s="1158"/>
      <c s="1153"/>
      <c s="1159"/>
      <c s="20">
        <f t="shared" si="112"/>
        <v>0</v>
      </c>
      <c s="1160">
        <f>IFERROR(IF($AJ228&gt;=1,VLOOKUP($C228,'R-7'!$H$9:$AD$1008,2,0),0),0)</f>
        <v>0</v>
      </c>
      <c s="1161"/>
      <c s="1162"/>
      <c s="1160">
        <f>IFERROR(IF($AJ228&gt;=1,VLOOKUP($C228,'R-7'!$H$9:$AD$1008,2,0),0),0)</f>
        <v>0</v>
      </c>
      <c s="1161"/>
      <c s="1162"/>
      <c s="20" t="str">
        <f>IFERROR(IF($AJ228&gt;=1,VLOOKUP($C228,'R-7'!$H$9:$AD$1008,6,0),""),"")</f>
        <v/>
      </c>
      <c s="1158" t="str">
        <f>IFERROR(IF($AJ228&gt;=1,VLOOKUP($C228,'R-7'!$H$9:$AD$1008,7,0),""),"")</f>
        <v/>
      </c>
      <c s="1159"/>
      <c s="1090" t="str">
        <f>IFERROR(IF($AJ228&gt;=1,VLOOKUP($C228,'R-7'!$H$9:$AD$1008,9,0),""),"")</f>
        <v/>
      </c>
      <c s="1091"/>
      <c s="1104"/>
      <c s="1103" t="str">
        <f>IFERROR(IF($AJ228&gt;=1,VLOOKUP($C228,'R-7'!$H$9:$AD$1008,14,0),""),"")</f>
        <v/>
      </c>
      <c s="1103"/>
      <c s="1103"/>
      <c s="1103"/>
      <c s="1103"/>
      <c s="1103"/>
      <c s="1103"/>
      <c s="1103"/>
      <c s="20">
        <f t="shared" si="113"/>
        <v>0</v>
      </c>
      <c s="1105">
        <f>IFERROR(IF($BE228&gt;=1,VLOOKUP($D228,'R-8'!$G$13:$AG$1012,2,0),0),0)</f>
        <v>0</v>
      </c>
      <c s="1105"/>
      <c s="1105"/>
      <c s="1090" t="str">
        <f>IFERROR(IF($BE228&gt;=1,VLOOKUP($D228,'R-8'!$G$13:$AG$1012,3,0),""),"")</f>
        <v/>
      </c>
      <c s="1091"/>
      <c s="1091"/>
      <c s="1104"/>
      <c s="1103" t="str">
        <f>IFERROR(IF($BE228&gt;=1,VLOOKUP($D228,'R-8'!$G$13:$AG$1012,5,0),""),"")</f>
        <v/>
      </c>
      <c s="1103"/>
      <c s="1103" t="str">
        <f>IFERROR(IF($BE228&gt;=1,VLOOKUP($D228,'R-8'!$G$13:$AG$1012,6,0),""),"")</f>
        <v/>
      </c>
      <c s="1103"/>
      <c s="1090" t="str">
        <f>IFERROR(IF($BE228&gt;=1,VLOOKUP($D228,'R-8'!$G$13:$AG$1012,2,0),""),"")</f>
        <v/>
      </c>
      <c s="1091"/>
      <c s="1104"/>
      <c s="1103"/>
      <c s="1103"/>
      <c s="1103"/>
      <c s="1103"/>
      <c s="1103"/>
      <c s="1103"/>
      <c s="20">
        <f t="shared" si="108"/>
        <v>0</v>
      </c>
      <c s="1105">
        <f>IFERROR(IF($BZ228&gt;=1,VLOOKUP($E228,'R-8क'!$G$10:$AA$1009,2,0),0),0)</f>
        <v>0</v>
      </c>
      <c s="1105"/>
      <c s="1105"/>
      <c s="1090" t="str">
        <f>IFERROR(IF($BZ228&gt;=1,VLOOKUP($E228,'R-8क'!$G$10:$AA$1009,3,0),""),"")</f>
        <v/>
      </c>
      <c s="1091"/>
      <c s="1104"/>
      <c s="1090" t="str">
        <f>IFERROR(IF($BZ228&gt;=1,VLOOKUP($E228,'R-8क'!$G$10:$AA$1009,4,0),""),"")</f>
        <v/>
      </c>
      <c s="1091"/>
      <c s="1091"/>
      <c s="1104"/>
      <c s="26" t="str">
        <f>IFERROR(IF($BZ228&gt;=1,VLOOKUP($E228,'R-8क'!$G$10:$AA$1009,6,0),""),"")</f>
        <v/>
      </c>
      <c s="27" t="str">
        <f>IFERROR(IF($BZ228&gt;=1,VLOOKUP($E228,'R-8क'!$G$10:$AA$1009,7,0),""),"")</f>
        <v/>
      </c>
      <c s="720" t="str">
        <f>IFERROR(IF($BZ228&gt;=1,VLOOKUP($E228,'R-8क'!$G$10:$AA$1009,8,0),""),"")</f>
        <v/>
      </c>
      <c s="721"/>
      <c s="1106"/>
      <c s="1107" t="str">
        <f>IFERROR(IF($BZ228&gt;=1,VLOOKUP($E228,'R-8क'!$G$10:$AA$1009,16,0),""),"")</f>
        <v/>
      </c>
      <c s="1107"/>
      <c s="1107"/>
      <c s="1092"/>
      <c s="1092"/>
      <c s="21"/>
      <c s="21"/>
      <c s="21"/>
      <c s="21"/>
      <c s="21"/>
      <c s="21"/>
      <c s="21"/>
      <c s="21"/>
      <c s="21"/>
      <c s="21"/>
      <c s="21"/>
      <c s="21"/>
      <c s="21"/>
      <c s="21"/>
      <c s="21"/>
      <c s="21"/>
      <c s="21"/>
      <c s="21"/>
      <c s="21"/>
      <c s="21"/>
      <c s="21"/>
      <c s="33"/>
      <c r="DU228" s="15">
        <f t="shared" si="101"/>
        <v>200</v>
      </c>
      <c s="15">
        <f t="shared" si="102"/>
        <v>0</v>
      </c>
      <c s="15">
        <f t="shared" si="103"/>
        <v>0</v>
      </c>
      <c s="15">
        <f t="shared" si="104"/>
        <v>0</v>
      </c>
    </row>
    <row r="229" spans="1:128" ht="24" customHeight="1">
      <c r="A229" s="15">
        <f t="shared" si="109"/>
        <v>118</v>
      </c>
      <c s="15">
        <f>IFERROR(IF($A$5&gt;=A229,SMALL(#REF!,$A$6+A229),0),0)</f>
        <v>0</v>
      </c>
      <c s="15">
        <f>IFERROR(IF(B$5&gt;=$A229,SMALL('R-7'!$G$9:$G$1008,B$6+$A229),0),0)</f>
        <v>0</v>
      </c>
      <c s="15">
        <f>IFERROR(IF(C$5&gt;=$A229,SMALL('R-8'!$F$13:$F$1012,C$6+$A229),0),0)</f>
        <v>0</v>
      </c>
      <c s="15">
        <f>IFERROR(IF(D$5&gt;=$A229,SMALL('R-8क'!$F$10:$F$1009,D$6+$A229),0),0)</f>
        <v>0</v>
      </c>
      <c s="15">
        <f t="shared" si="110"/>
        <v>0</v>
      </c>
      <c s="15">
        <f t="shared" si="105"/>
        <v>0</v>
      </c>
      <c s="15">
        <f t="shared" si="106"/>
        <v>0</v>
      </c>
      <c s="15">
        <f t="shared" si="107"/>
        <v>0</v>
      </c>
      <c r="O229" s="20">
        <f t="shared" si="111"/>
        <v>0</v>
      </c>
      <c s="1149">
        <f>IFERROR(IF($O229&gt;=1,VLOOKUP($B229,'R-6'!$G$8:$AL$920,2,0),0),0)</f>
        <v>0</v>
      </c>
      <c s="1150"/>
      <c s="1151"/>
      <c s="1090" t="str">
        <f>IFERROR(IF($O229&gt;=1,VLOOKUP($B229,'R-6'!$G$8:$AL$920,4,0),""),"")</f>
        <v/>
      </c>
      <c s="1091"/>
      <c s="1104"/>
      <c s="1090" t="str">
        <f>IFERROR(IF($O229&gt;=1,VLOOKUP($B229,'R-6'!$G$8:$AL$920,6,0),""),"")</f>
        <v/>
      </c>
      <c s="1152"/>
      <c s="1152"/>
      <c s="1153" t="str">
        <f>IFERROR(IF($O229&gt;=1,VLOOKUP($B229,'R-6'!$G$8:$AL$920,8,0),""),"")</f>
        <v/>
      </c>
      <c s="1154"/>
      <c s="1155" t="str">
        <f>IFERROR(IF($O229&gt;=1,VLOOKUP($B229,'R-6'!$G$8:$AL$920,28,0),""),"")</f>
        <v/>
      </c>
      <c s="1156"/>
      <c s="1157"/>
      <c s="1158"/>
      <c s="1153"/>
      <c s="1159"/>
      <c s="1158"/>
      <c s="1153"/>
      <c s="1159"/>
      <c s="20">
        <f t="shared" si="112"/>
        <v>0</v>
      </c>
      <c s="1160">
        <f>IFERROR(IF($AJ229&gt;=1,VLOOKUP($C229,'R-7'!$H$9:$AD$1008,2,0),0),0)</f>
        <v>0</v>
      </c>
      <c s="1161"/>
      <c s="1162"/>
      <c s="1160">
        <f>IFERROR(IF($AJ229&gt;=1,VLOOKUP($C229,'R-7'!$H$9:$AD$1008,2,0),0),0)</f>
        <v>0</v>
      </c>
      <c s="1161"/>
      <c s="1162"/>
      <c s="20" t="str">
        <f>IFERROR(IF($AJ229&gt;=1,VLOOKUP($C229,'R-7'!$H$9:$AD$1008,6,0),""),"")</f>
        <v/>
      </c>
      <c s="1158" t="str">
        <f>IFERROR(IF($AJ229&gt;=1,VLOOKUP($C229,'R-7'!$H$9:$AD$1008,7,0),""),"")</f>
        <v/>
      </c>
      <c s="1159"/>
      <c s="1090" t="str">
        <f>IFERROR(IF($AJ229&gt;=1,VLOOKUP($C229,'R-7'!$H$9:$AD$1008,9,0),""),"")</f>
        <v/>
      </c>
      <c s="1091"/>
      <c s="1104"/>
      <c s="1103" t="str">
        <f>IFERROR(IF($AJ229&gt;=1,VLOOKUP($C229,'R-7'!$H$9:$AD$1008,14,0),""),"")</f>
        <v/>
      </c>
      <c s="1103"/>
      <c s="1103"/>
      <c s="1103"/>
      <c s="1103"/>
      <c s="1103"/>
      <c s="1103"/>
      <c s="1103"/>
      <c s="20">
        <f t="shared" si="113"/>
        <v>0</v>
      </c>
      <c s="1105">
        <f>IFERROR(IF($BE229&gt;=1,VLOOKUP($D229,'R-8'!$G$13:$AG$1012,2,0),0),0)</f>
        <v>0</v>
      </c>
      <c s="1105"/>
      <c s="1105"/>
      <c s="1090" t="str">
        <f>IFERROR(IF($BE229&gt;=1,VLOOKUP($D229,'R-8'!$G$13:$AG$1012,3,0),""),"")</f>
        <v/>
      </c>
      <c s="1091"/>
      <c s="1091"/>
      <c s="1104"/>
      <c s="1103" t="str">
        <f>IFERROR(IF($BE229&gt;=1,VLOOKUP($D229,'R-8'!$G$13:$AG$1012,5,0),""),"")</f>
        <v/>
      </c>
      <c s="1103"/>
      <c s="1103" t="str">
        <f>IFERROR(IF($BE229&gt;=1,VLOOKUP($D229,'R-8'!$G$13:$AG$1012,6,0),""),"")</f>
        <v/>
      </c>
      <c s="1103"/>
      <c s="1090" t="str">
        <f>IFERROR(IF($BE229&gt;=1,VLOOKUP($D229,'R-8'!$G$13:$AG$1012,2,0),""),"")</f>
        <v/>
      </c>
      <c s="1091"/>
      <c s="1104"/>
      <c s="1103"/>
      <c s="1103"/>
      <c s="1103"/>
      <c s="1103"/>
      <c s="1103"/>
      <c s="1103"/>
      <c s="20">
        <f t="shared" si="108"/>
        <v>0</v>
      </c>
      <c s="1105">
        <f>IFERROR(IF($BZ229&gt;=1,VLOOKUP($E229,'R-8क'!$G$10:$AA$1009,2,0),0),0)</f>
        <v>0</v>
      </c>
      <c s="1105"/>
      <c s="1105"/>
      <c s="1090" t="str">
        <f>IFERROR(IF($BZ229&gt;=1,VLOOKUP($E229,'R-8क'!$G$10:$AA$1009,3,0),""),"")</f>
        <v/>
      </c>
      <c s="1091"/>
      <c s="1104"/>
      <c s="1090" t="str">
        <f>IFERROR(IF($BZ229&gt;=1,VLOOKUP($E229,'R-8क'!$G$10:$AA$1009,4,0),""),"")</f>
        <v/>
      </c>
      <c s="1091"/>
      <c s="1091"/>
      <c s="1104"/>
      <c s="26" t="str">
        <f>IFERROR(IF($BZ229&gt;=1,VLOOKUP($E229,'R-8क'!$G$10:$AA$1009,6,0),""),"")</f>
        <v/>
      </c>
      <c s="27" t="str">
        <f>IFERROR(IF($BZ229&gt;=1,VLOOKUP($E229,'R-8क'!$G$10:$AA$1009,7,0),""),"")</f>
        <v/>
      </c>
      <c s="720" t="str">
        <f>IFERROR(IF($BZ229&gt;=1,VLOOKUP($E229,'R-8क'!$G$10:$AA$1009,8,0),""),"")</f>
        <v/>
      </c>
      <c s="721"/>
      <c s="1106"/>
      <c s="1107" t="str">
        <f>IFERROR(IF($BZ229&gt;=1,VLOOKUP($E229,'R-8क'!$G$10:$AA$1009,16,0),""),"")</f>
        <v/>
      </c>
      <c s="1107"/>
      <c s="1107"/>
      <c s="1092"/>
      <c s="1092"/>
      <c s="21"/>
      <c s="21"/>
      <c s="21"/>
      <c s="21"/>
      <c s="21"/>
      <c s="21"/>
      <c s="21"/>
      <c s="21"/>
      <c s="21"/>
      <c s="21"/>
      <c s="21"/>
      <c s="21"/>
      <c s="21"/>
      <c s="21"/>
      <c s="21"/>
      <c s="21"/>
      <c s="21"/>
      <c s="21"/>
      <c s="21"/>
      <c s="21"/>
      <c s="21"/>
      <c s="33"/>
      <c r="DU229" s="15">
        <f t="shared" si="101"/>
        <v>200</v>
      </c>
      <c s="15">
        <f t="shared" si="102"/>
        <v>0</v>
      </c>
      <c s="15">
        <f t="shared" si="103"/>
        <v>0</v>
      </c>
      <c s="15">
        <f t="shared" si="104"/>
        <v>0</v>
      </c>
    </row>
    <row r="230" spans="1:128" ht="24" customHeight="1">
      <c r="A230" s="15">
        <f t="shared" si="109"/>
        <v>119</v>
      </c>
      <c s="15">
        <f>IFERROR(IF($A$5&gt;=A230,SMALL(#REF!,$A$6+A230),0),0)</f>
        <v>0</v>
      </c>
      <c s="15">
        <f>IFERROR(IF(B$5&gt;=$A230,SMALL('R-7'!$G$9:$G$1008,B$6+$A230),0),0)</f>
        <v>0</v>
      </c>
      <c s="15">
        <f>IFERROR(IF(C$5&gt;=$A230,SMALL('R-8'!$F$13:$F$1012,C$6+$A230),0),0)</f>
        <v>0</v>
      </c>
      <c s="15">
        <f>IFERROR(IF(D$5&gt;=$A230,SMALL('R-8क'!$F$10:$F$1009,D$6+$A230),0),0)</f>
        <v>0</v>
      </c>
      <c s="15">
        <f t="shared" si="110"/>
        <v>0</v>
      </c>
      <c s="15">
        <f t="shared" si="105"/>
        <v>0</v>
      </c>
      <c s="15">
        <f t="shared" si="106"/>
        <v>0</v>
      </c>
      <c s="15">
        <f t="shared" si="107"/>
        <v>0</v>
      </c>
      <c r="O230" s="20">
        <f t="shared" si="111"/>
        <v>0</v>
      </c>
      <c s="1149">
        <f>IFERROR(IF($O230&gt;=1,VLOOKUP($B230,'R-6'!$G$8:$AL$920,2,0),0),0)</f>
        <v>0</v>
      </c>
      <c s="1150"/>
      <c s="1151"/>
      <c s="1090" t="str">
        <f>IFERROR(IF($O230&gt;=1,VLOOKUP($B230,'R-6'!$G$8:$AL$920,4,0),""),"")</f>
        <v/>
      </c>
      <c s="1091"/>
      <c s="1104"/>
      <c s="1090" t="str">
        <f>IFERROR(IF($O230&gt;=1,VLOOKUP($B230,'R-6'!$G$8:$AL$920,6,0),""),"")</f>
        <v/>
      </c>
      <c s="1152"/>
      <c s="1152"/>
      <c s="1153" t="str">
        <f>IFERROR(IF($O230&gt;=1,VLOOKUP($B230,'R-6'!$G$8:$AL$920,8,0),""),"")</f>
        <v/>
      </c>
      <c s="1154"/>
      <c s="1155" t="str">
        <f>IFERROR(IF($O230&gt;=1,VLOOKUP($B230,'R-6'!$G$8:$AL$920,28,0),""),"")</f>
        <v/>
      </c>
      <c s="1156"/>
      <c s="1157"/>
      <c s="1158"/>
      <c s="1153"/>
      <c s="1159"/>
      <c s="1158"/>
      <c s="1153"/>
      <c s="1159"/>
      <c s="20">
        <f t="shared" si="112"/>
        <v>0</v>
      </c>
      <c s="1160">
        <f>IFERROR(IF($AJ230&gt;=1,VLOOKUP($C230,'R-7'!$H$9:$AD$1008,2,0),0),0)</f>
        <v>0</v>
      </c>
      <c s="1161"/>
      <c s="1162"/>
      <c s="1160">
        <f>IFERROR(IF($AJ230&gt;=1,VLOOKUP($C230,'R-7'!$H$9:$AD$1008,2,0),0),0)</f>
        <v>0</v>
      </c>
      <c s="1161"/>
      <c s="1162"/>
      <c s="20" t="str">
        <f>IFERROR(IF($AJ230&gt;=1,VLOOKUP($C230,'R-7'!$H$9:$AD$1008,6,0),""),"")</f>
        <v/>
      </c>
      <c s="1158" t="str">
        <f>IFERROR(IF($AJ230&gt;=1,VLOOKUP($C230,'R-7'!$H$9:$AD$1008,7,0),""),"")</f>
        <v/>
      </c>
      <c s="1159"/>
      <c s="1090" t="str">
        <f>IFERROR(IF($AJ230&gt;=1,VLOOKUP($C230,'R-7'!$H$9:$AD$1008,9,0),""),"")</f>
        <v/>
      </c>
      <c s="1091"/>
      <c s="1104"/>
      <c s="1103" t="str">
        <f>IFERROR(IF($AJ230&gt;=1,VLOOKUP($C230,'R-7'!$H$9:$AD$1008,14,0),""),"")</f>
        <v/>
      </c>
      <c s="1103"/>
      <c s="1103"/>
      <c s="1103"/>
      <c s="1103"/>
      <c s="1103"/>
      <c s="1103"/>
      <c s="1103"/>
      <c s="20">
        <f t="shared" si="113"/>
        <v>0</v>
      </c>
      <c s="1105">
        <f>IFERROR(IF($BE230&gt;=1,VLOOKUP($D230,'R-8'!$G$13:$AG$1012,2,0),0),0)</f>
        <v>0</v>
      </c>
      <c s="1105"/>
      <c s="1105"/>
      <c s="1090" t="str">
        <f>IFERROR(IF($BE230&gt;=1,VLOOKUP($D230,'R-8'!$G$13:$AG$1012,3,0),""),"")</f>
        <v/>
      </c>
      <c s="1091"/>
      <c s="1091"/>
      <c s="1104"/>
      <c s="1103" t="str">
        <f>IFERROR(IF($BE230&gt;=1,VLOOKUP($D230,'R-8'!$G$13:$AG$1012,5,0),""),"")</f>
        <v/>
      </c>
      <c s="1103"/>
      <c s="1103" t="str">
        <f>IFERROR(IF($BE230&gt;=1,VLOOKUP($D230,'R-8'!$G$13:$AG$1012,6,0),""),"")</f>
        <v/>
      </c>
      <c s="1103"/>
      <c s="1090" t="str">
        <f>IFERROR(IF($BE230&gt;=1,VLOOKUP($D230,'R-8'!$G$13:$AG$1012,2,0),""),"")</f>
        <v/>
      </c>
      <c s="1091"/>
      <c s="1104"/>
      <c s="1103"/>
      <c s="1103"/>
      <c s="1103"/>
      <c s="1103"/>
      <c s="1103"/>
      <c s="1103"/>
      <c s="20">
        <f t="shared" si="108"/>
        <v>0</v>
      </c>
      <c s="1105">
        <f>IFERROR(IF($BZ230&gt;=1,VLOOKUP($E230,'R-8क'!$G$10:$AA$1009,2,0),0),0)</f>
        <v>0</v>
      </c>
      <c s="1105"/>
      <c s="1105"/>
      <c s="1090" t="str">
        <f>IFERROR(IF($BZ230&gt;=1,VLOOKUP($E230,'R-8क'!$G$10:$AA$1009,3,0),""),"")</f>
        <v/>
      </c>
      <c s="1091"/>
      <c s="1104"/>
      <c s="1090" t="str">
        <f>IFERROR(IF($BZ230&gt;=1,VLOOKUP($E230,'R-8क'!$G$10:$AA$1009,4,0),""),"")</f>
        <v/>
      </c>
      <c s="1091"/>
      <c s="1091"/>
      <c s="1104"/>
      <c s="26" t="str">
        <f>IFERROR(IF($BZ230&gt;=1,VLOOKUP($E230,'R-8क'!$G$10:$AA$1009,6,0),""),"")</f>
        <v/>
      </c>
      <c s="27" t="str">
        <f>IFERROR(IF($BZ230&gt;=1,VLOOKUP($E230,'R-8क'!$G$10:$AA$1009,7,0),""),"")</f>
        <v/>
      </c>
      <c s="720" t="str">
        <f>IFERROR(IF($BZ230&gt;=1,VLOOKUP($E230,'R-8क'!$G$10:$AA$1009,8,0),""),"")</f>
        <v/>
      </c>
      <c s="721"/>
      <c s="1106"/>
      <c s="1107" t="str">
        <f>IFERROR(IF($BZ230&gt;=1,VLOOKUP($E230,'R-8क'!$G$10:$AA$1009,16,0),""),"")</f>
        <v/>
      </c>
      <c s="1107"/>
      <c s="1107"/>
      <c s="1092"/>
      <c s="1092"/>
      <c s="21"/>
      <c s="21"/>
      <c s="21"/>
      <c s="21"/>
      <c s="21"/>
      <c s="21"/>
      <c s="21"/>
      <c s="21"/>
      <c s="21"/>
      <c s="21"/>
      <c s="21"/>
      <c s="21"/>
      <c s="21"/>
      <c s="21"/>
      <c s="21"/>
      <c s="21"/>
      <c s="21"/>
      <c s="21"/>
      <c s="21"/>
      <c s="21"/>
      <c s="21"/>
      <c s="33"/>
      <c r="DU230" s="15">
        <f t="shared" si="101"/>
        <v>200</v>
      </c>
      <c s="15">
        <f t="shared" si="102"/>
        <v>0</v>
      </c>
      <c s="15">
        <f t="shared" si="103"/>
        <v>0</v>
      </c>
      <c s="15">
        <f t="shared" si="104"/>
        <v>0</v>
      </c>
    </row>
    <row r="231" spans="1:128" ht="24" customHeight="1">
      <c r="A231" s="15">
        <f t="shared" si="109"/>
        <v>120</v>
      </c>
      <c s="15">
        <f>IFERROR(IF($A$5&gt;=A231,SMALL(#REF!,$A$6+A231),0),0)</f>
        <v>0</v>
      </c>
      <c s="15">
        <f>IFERROR(IF(B$5&gt;=$A231,SMALL('R-7'!$G$9:$G$1008,B$6+$A231),0),0)</f>
        <v>0</v>
      </c>
      <c s="15">
        <f>IFERROR(IF(C$5&gt;=$A231,SMALL('R-8'!$F$13:$F$1012,C$6+$A231),0),0)</f>
        <v>0</v>
      </c>
      <c s="15">
        <f>IFERROR(IF(D$5&gt;=$A231,SMALL('R-8क'!$F$10:$F$1009,D$6+$A231),0),0)</f>
        <v>0</v>
      </c>
      <c s="15">
        <f t="shared" si="110"/>
        <v>0</v>
      </c>
      <c s="15">
        <f t="shared" si="105"/>
        <v>0</v>
      </c>
      <c s="15">
        <f t="shared" si="106"/>
        <v>0</v>
      </c>
      <c s="15">
        <f t="shared" si="107"/>
        <v>0</v>
      </c>
      <c r="O231" s="20">
        <f t="shared" si="111"/>
        <v>0</v>
      </c>
      <c s="1149">
        <f>IFERROR(IF($O231&gt;=1,VLOOKUP($B231,'R-6'!$G$8:$AL$920,2,0),0),0)</f>
        <v>0</v>
      </c>
      <c s="1150"/>
      <c s="1151"/>
      <c s="1090" t="str">
        <f>IFERROR(IF($O231&gt;=1,VLOOKUP($B231,'R-6'!$G$8:$AL$920,4,0),""),"")</f>
        <v/>
      </c>
      <c s="1091"/>
      <c s="1104"/>
      <c s="1090" t="str">
        <f>IFERROR(IF($O231&gt;=1,VLOOKUP($B231,'R-6'!$G$8:$AL$920,6,0),""),"")</f>
        <v/>
      </c>
      <c s="1152"/>
      <c s="1152"/>
      <c s="1153" t="str">
        <f>IFERROR(IF($O231&gt;=1,VLOOKUP($B231,'R-6'!$G$8:$AL$920,8,0),""),"")</f>
        <v/>
      </c>
      <c s="1154"/>
      <c s="1155" t="str">
        <f>IFERROR(IF($O231&gt;=1,VLOOKUP($B231,'R-6'!$G$8:$AL$920,28,0),""),"")</f>
        <v/>
      </c>
      <c s="1156"/>
      <c s="1157"/>
      <c s="1158"/>
      <c s="1153"/>
      <c s="1159"/>
      <c s="1158"/>
      <c s="1153"/>
      <c s="1159"/>
      <c s="20">
        <f t="shared" si="112"/>
        <v>0</v>
      </c>
      <c s="1160">
        <f>IFERROR(IF($AJ231&gt;=1,VLOOKUP($C231,'R-7'!$H$9:$AD$1008,2,0),0),0)</f>
        <v>0</v>
      </c>
      <c s="1161"/>
      <c s="1162"/>
      <c s="1160">
        <f>IFERROR(IF($AJ231&gt;=1,VLOOKUP($C231,'R-7'!$H$9:$AD$1008,2,0),0),0)</f>
        <v>0</v>
      </c>
      <c s="1161"/>
      <c s="1162"/>
      <c s="20" t="str">
        <f>IFERROR(IF($AJ231&gt;=1,VLOOKUP($C231,'R-7'!$H$9:$AD$1008,6,0),""),"")</f>
        <v/>
      </c>
      <c s="1158" t="str">
        <f>IFERROR(IF($AJ231&gt;=1,VLOOKUP($C231,'R-7'!$H$9:$AD$1008,7,0),""),"")</f>
        <v/>
      </c>
      <c s="1159"/>
      <c s="1090" t="str">
        <f>IFERROR(IF($AJ231&gt;=1,VLOOKUP($C231,'R-7'!$H$9:$AD$1008,9,0),""),"")</f>
        <v/>
      </c>
      <c s="1091"/>
      <c s="1104"/>
      <c s="1103" t="str">
        <f>IFERROR(IF($AJ231&gt;=1,VLOOKUP($C231,'R-7'!$H$9:$AD$1008,14,0),""),"")</f>
        <v/>
      </c>
      <c s="1103"/>
      <c s="1103"/>
      <c s="1103"/>
      <c s="1103"/>
      <c s="1103"/>
      <c s="1103"/>
      <c s="1103"/>
      <c s="20">
        <f t="shared" si="113"/>
        <v>0</v>
      </c>
      <c s="1105">
        <f>IFERROR(IF($BE231&gt;=1,VLOOKUP($D231,'R-8'!$G$13:$AG$1012,2,0),0),0)</f>
        <v>0</v>
      </c>
      <c s="1105"/>
      <c s="1105"/>
      <c s="1090" t="str">
        <f>IFERROR(IF($BE231&gt;=1,VLOOKUP($D231,'R-8'!$G$13:$AG$1012,3,0),""),"")</f>
        <v/>
      </c>
      <c s="1091"/>
      <c s="1091"/>
      <c s="1104"/>
      <c s="1103" t="str">
        <f>IFERROR(IF($BE231&gt;=1,VLOOKUP($D231,'R-8'!$G$13:$AG$1012,5,0),""),"")</f>
        <v/>
      </c>
      <c s="1103"/>
      <c s="1103" t="str">
        <f>IFERROR(IF($BE231&gt;=1,VLOOKUP($D231,'R-8'!$G$13:$AG$1012,6,0),""),"")</f>
        <v/>
      </c>
      <c s="1103"/>
      <c s="1090" t="str">
        <f>IFERROR(IF($BE231&gt;=1,VLOOKUP($D231,'R-8'!$G$13:$AG$1012,2,0),""),"")</f>
        <v/>
      </c>
      <c s="1091"/>
      <c s="1104"/>
      <c s="1103"/>
      <c s="1103"/>
      <c s="1103"/>
      <c s="1103"/>
      <c s="1103"/>
      <c s="1103"/>
      <c s="20">
        <f t="shared" si="108"/>
        <v>0</v>
      </c>
      <c s="1105">
        <f>IFERROR(IF($BZ231&gt;=1,VLOOKUP($E231,'R-8क'!$G$10:$AA$1009,2,0),0),0)</f>
        <v>0</v>
      </c>
      <c s="1105"/>
      <c s="1105"/>
      <c s="1090" t="str">
        <f>IFERROR(IF($BZ231&gt;=1,VLOOKUP($E231,'R-8क'!$G$10:$AA$1009,3,0),""),"")</f>
        <v/>
      </c>
      <c s="1091"/>
      <c s="1104"/>
      <c s="1090" t="str">
        <f>IFERROR(IF($BZ231&gt;=1,VLOOKUP($E231,'R-8क'!$G$10:$AA$1009,4,0),""),"")</f>
        <v/>
      </c>
      <c s="1091"/>
      <c s="1091"/>
      <c s="1104"/>
      <c s="26" t="str">
        <f>IFERROR(IF($BZ231&gt;=1,VLOOKUP($E231,'R-8क'!$G$10:$AA$1009,6,0),""),"")</f>
        <v/>
      </c>
      <c s="27" t="str">
        <f>IFERROR(IF($BZ231&gt;=1,VLOOKUP($E231,'R-8क'!$G$10:$AA$1009,7,0),""),"")</f>
        <v/>
      </c>
      <c s="720" t="str">
        <f>IFERROR(IF($BZ231&gt;=1,VLOOKUP($E231,'R-8क'!$G$10:$AA$1009,8,0),""),"")</f>
        <v/>
      </c>
      <c s="721"/>
      <c s="1106"/>
      <c s="1107" t="str">
        <f>IFERROR(IF($BZ231&gt;=1,VLOOKUP($E231,'R-8क'!$G$10:$AA$1009,16,0),""),"")</f>
        <v/>
      </c>
      <c s="1107"/>
      <c s="1107"/>
      <c s="1092"/>
      <c s="1092"/>
      <c s="21"/>
      <c s="21"/>
      <c s="21"/>
      <c s="21"/>
      <c s="21"/>
      <c s="21"/>
      <c s="21"/>
      <c s="21"/>
      <c s="21"/>
      <c s="21"/>
      <c s="21"/>
      <c s="21"/>
      <c s="21"/>
      <c s="21"/>
      <c s="21"/>
      <c s="21"/>
      <c s="21"/>
      <c s="21"/>
      <c s="21"/>
      <c s="21"/>
      <c s="21"/>
      <c s="33"/>
      <c r="DU231" s="15">
        <f t="shared" si="101"/>
        <v>200</v>
      </c>
      <c s="15">
        <f t="shared" si="102"/>
        <v>0</v>
      </c>
      <c s="15">
        <f t="shared" si="103"/>
        <v>0</v>
      </c>
      <c s="15">
        <f t="shared" si="104"/>
        <v>0</v>
      </c>
    </row>
    <row r="232" spans="6:128" ht="15">
      <c r="F232" s="15">
        <f t="shared" si="110"/>
        <v>0</v>
      </c>
      <c s="15">
        <f t="shared" si="105"/>
        <v>0</v>
      </c>
      <c s="15">
        <f t="shared" si="106"/>
        <v>0</v>
      </c>
      <c s="15">
        <f t="shared" si="107"/>
        <v>0</v>
      </c>
      <c r="O232" s="21"/>
      <c s="22"/>
      <c s="22"/>
      <c s="22"/>
      <c s="21"/>
      <c s="21"/>
      <c s="21"/>
      <c s="21"/>
      <c s="21"/>
      <c s="21"/>
      <c s="21"/>
      <c s="21"/>
      <c s="28"/>
      <c s="28"/>
      <c s="28"/>
      <c s="1100" t="s">
        <v>526</v>
      </c>
      <c s="1100"/>
      <c s="1100"/>
      <c s="1100" t="s">
        <v>527</v>
      </c>
      <c s="1100"/>
      <c s="1100"/>
      <c s="21"/>
      <c s="21"/>
      <c s="21"/>
      <c s="21"/>
      <c s="21"/>
      <c s="21"/>
      <c s="21"/>
      <c s="21"/>
      <c s="21"/>
      <c s="21"/>
      <c s="21"/>
      <c s="21"/>
      <c s="21"/>
      <c s="21"/>
      <c s="21"/>
      <c s="1101" t="s">
        <v>526</v>
      </c>
      <c s="1101"/>
      <c s="1101"/>
      <c s="1101" t="s">
        <v>527</v>
      </c>
      <c s="1101"/>
      <c s="1101"/>
      <c s="21"/>
      <c s="21"/>
      <c s="21"/>
      <c s="21"/>
      <c s="21"/>
      <c s="21"/>
      <c s="21"/>
      <c s="21"/>
      <c s="21"/>
      <c s="21"/>
      <c s="21"/>
      <c s="21"/>
      <c s="21"/>
      <c s="21"/>
      <c s="21"/>
      <c s="1101" t="s">
        <v>526</v>
      </c>
      <c s="1101"/>
      <c s="1101"/>
      <c s="1101" t="s">
        <v>527</v>
      </c>
      <c s="1101"/>
      <c s="1101"/>
      <c s="21"/>
      <c s="21"/>
      <c s="21"/>
      <c s="21"/>
      <c s="21"/>
      <c s="21"/>
      <c s="21"/>
      <c s="21"/>
      <c s="21"/>
      <c s="21"/>
      <c s="21"/>
      <c s="21"/>
      <c s="21"/>
      <c s="21"/>
      <c s="21"/>
      <c s="1101" t="s">
        <v>526</v>
      </c>
      <c s="1101"/>
      <c s="1101"/>
      <c s="1101" t="s">
        <v>527</v>
      </c>
      <c s="1101"/>
      <c s="1101"/>
      <c s="21"/>
      <c s="21"/>
      <c s="21"/>
      <c s="21"/>
      <c s="21"/>
      <c s="21"/>
      <c s="21"/>
      <c s="21"/>
      <c s="21"/>
      <c s="21"/>
      <c s="21"/>
      <c s="21"/>
      <c s="21"/>
      <c s="21"/>
      <c s="21"/>
      <c s="21"/>
      <c s="21"/>
      <c s="21"/>
      <c s="21"/>
      <c s="21"/>
      <c s="21"/>
      <c s="33"/>
      <c r="DU232" s="15">
        <f t="shared" si="101"/>
        <v>200</v>
      </c>
      <c s="15">
        <f t="shared" si="102"/>
        <v>0</v>
      </c>
      <c s="15">
        <f t="shared" si="103"/>
        <v>0</v>
      </c>
      <c s="15">
        <f t="shared" si="104"/>
        <v>0</v>
      </c>
    </row>
    <row r="233" spans="6:128" ht="15">
      <c r="F233" s="15">
        <f t="shared" si="110"/>
        <v>0</v>
      </c>
      <c s="15">
        <f t="shared" si="105"/>
        <v>0</v>
      </c>
      <c s="15">
        <f t="shared" si="106"/>
        <v>0</v>
      </c>
      <c s="15">
        <f t="shared" si="107"/>
        <v>0</v>
      </c>
      <c r="O233" s="21"/>
      <c s="22"/>
      <c s="22"/>
      <c s="22"/>
      <c s="21"/>
      <c s="21"/>
      <c s="21"/>
      <c s="21"/>
      <c s="21"/>
      <c s="21"/>
      <c s="21"/>
      <c s="21"/>
      <c s="28"/>
      <c s="28"/>
      <c s="28"/>
      <c s="1100"/>
      <c s="1100"/>
      <c s="1100"/>
      <c s="1100"/>
      <c s="1100"/>
      <c s="1100"/>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21"/>
      <c s="21"/>
      <c s="21"/>
      <c s="21"/>
      <c s="21"/>
      <c s="21"/>
      <c s="33"/>
      <c r="DU233" s="15">
        <f t="shared" si="101"/>
        <v>200</v>
      </c>
      <c s="15">
        <f t="shared" si="102"/>
        <v>0</v>
      </c>
      <c s="15">
        <f t="shared" si="103"/>
        <v>0</v>
      </c>
      <c s="15">
        <f t="shared" si="104"/>
        <v>0</v>
      </c>
    </row>
    <row r="234" spans="6:128" ht="15">
      <c r="F234" s="15">
        <f t="shared" si="110"/>
        <v>0</v>
      </c>
      <c s="15">
        <f t="shared" si="105"/>
        <v>0</v>
      </c>
      <c s="15">
        <f t="shared" si="106"/>
        <v>0</v>
      </c>
      <c s="15">
        <f t="shared" si="107"/>
        <v>0</v>
      </c>
      <c r="O234" s="21"/>
      <c s="22"/>
      <c s="22"/>
      <c s="22"/>
      <c s="21"/>
      <c s="21"/>
      <c s="21"/>
      <c s="21"/>
      <c s="21"/>
      <c s="21"/>
      <c s="21"/>
      <c s="21"/>
      <c s="28"/>
      <c s="28"/>
      <c s="28"/>
      <c s="1100"/>
      <c s="1100"/>
      <c s="1100"/>
      <c s="1100"/>
      <c s="1100"/>
      <c s="1100"/>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21"/>
      <c s="21"/>
      <c s="21"/>
      <c s="21"/>
      <c s="21"/>
      <c s="21"/>
      <c s="33"/>
      <c r="DU234" s="15">
        <f t="shared" si="101"/>
        <v>200</v>
      </c>
      <c s="15">
        <f t="shared" si="102"/>
        <v>0</v>
      </c>
      <c s="15">
        <f t="shared" si="103"/>
        <v>0</v>
      </c>
      <c s="15">
        <f t="shared" si="104"/>
        <v>0</v>
      </c>
    </row>
    <row r="235" spans="6:128" ht="15">
      <c r="F235" s="15">
        <f t="shared" si="110"/>
        <v>0</v>
      </c>
      <c s="15">
        <f t="shared" si="105"/>
        <v>0</v>
      </c>
      <c s="15">
        <f t="shared" si="106"/>
        <v>0</v>
      </c>
      <c s="15">
        <f t="shared" si="107"/>
        <v>0</v>
      </c>
      <c r="O235" s="1147" t="str">
        <f>IF(O206&gt;=1,O196,"")</f>
        <v/>
      </c>
      <c s="1147"/>
      <c s="1147"/>
      <c s="1147"/>
      <c s="1147"/>
      <c s="1147"/>
      <c s="1147"/>
      <c s="1147"/>
      <c s="1147"/>
      <c s="1147"/>
      <c s="1147"/>
      <c s="1147"/>
      <c s="1147"/>
      <c s="1147"/>
      <c s="1148"/>
      <c s="1100"/>
      <c s="1100"/>
      <c s="1100"/>
      <c s="1100"/>
      <c s="1100"/>
      <c s="1100"/>
      <c s="1147" t="str">
        <f>IF(AJ206&gt;=1,O235,"")</f>
        <v/>
      </c>
      <c s="1147"/>
      <c s="1147"/>
      <c s="1147"/>
      <c s="1147"/>
      <c s="1147"/>
      <c s="1147"/>
      <c s="1147"/>
      <c s="1147"/>
      <c s="1147"/>
      <c s="1147"/>
      <c s="1147"/>
      <c s="1147"/>
      <c s="1147"/>
      <c s="1148"/>
      <c s="1101"/>
      <c s="1101"/>
      <c s="1101"/>
      <c s="1101"/>
      <c s="1101"/>
      <c s="1101"/>
      <c s="1147" t="str">
        <f>IF(BE206&gt;=1,AJ235,"")</f>
        <v/>
      </c>
      <c s="1147"/>
      <c s="1147"/>
      <c s="1147"/>
      <c s="1147"/>
      <c s="1147"/>
      <c s="1147"/>
      <c s="1147"/>
      <c s="1147"/>
      <c s="1147"/>
      <c s="1147"/>
      <c s="1147"/>
      <c s="1147"/>
      <c s="1147"/>
      <c s="1148"/>
      <c s="1101"/>
      <c s="1101"/>
      <c s="1101"/>
      <c s="1101"/>
      <c s="1101"/>
      <c s="1101"/>
      <c s="1147" t="str">
        <f>IF(BZ206&gt;=1,BE235,"")</f>
        <v/>
      </c>
      <c s="1147"/>
      <c s="1147"/>
      <c s="1147"/>
      <c s="1147"/>
      <c s="1147"/>
      <c s="1147"/>
      <c s="1147"/>
      <c s="1147"/>
      <c s="1147"/>
      <c s="1147"/>
      <c s="1147"/>
      <c s="1147"/>
      <c s="1147"/>
      <c s="1148"/>
      <c s="1101"/>
      <c s="1101"/>
      <c s="1101"/>
      <c s="1101"/>
      <c s="1101"/>
      <c s="1101"/>
      <c s="21"/>
      <c s="21"/>
      <c s="21"/>
      <c s="21"/>
      <c s="21"/>
      <c s="21"/>
      <c s="21"/>
      <c s="21"/>
      <c s="21"/>
      <c s="21"/>
      <c s="21"/>
      <c s="21"/>
      <c s="21"/>
      <c s="21"/>
      <c s="21"/>
      <c s="21"/>
      <c s="21"/>
      <c s="21"/>
      <c s="21"/>
      <c s="21"/>
      <c s="21"/>
      <c s="33"/>
      <c r="DU235" s="15">
        <f t="shared" si="101"/>
        <v>200</v>
      </c>
      <c s="15">
        <f t="shared" si="102"/>
        <v>0</v>
      </c>
      <c s="15">
        <f t="shared" si="103"/>
        <v>0</v>
      </c>
      <c s="15">
        <f t="shared" si="104"/>
        <v>0</v>
      </c>
    </row>
    <row r="236" spans="6:128" ht="15">
      <c r="F236" s="15">
        <f t="shared" si="110"/>
        <v>0</v>
      </c>
      <c s="15">
        <f t="shared" si="105"/>
        <v>0</v>
      </c>
      <c s="15">
        <f t="shared" si="106"/>
        <v>0</v>
      </c>
      <c s="15">
        <f t="shared" si="107"/>
        <v>0</v>
      </c>
      <c r="O236" s="1147" t="str">
        <f>IF(O206&gt;=1,O197,"")</f>
        <v/>
      </c>
      <c s="1147"/>
      <c s="1147"/>
      <c s="1147"/>
      <c s="1147"/>
      <c s="1147"/>
      <c s="1147"/>
      <c s="1147"/>
      <c s="1147"/>
      <c s="1147"/>
      <c s="1147"/>
      <c s="1147"/>
      <c s="1147"/>
      <c s="1147"/>
      <c s="1148"/>
      <c s="1100"/>
      <c s="1100"/>
      <c s="1100"/>
      <c s="1100"/>
      <c s="1100"/>
      <c s="1100"/>
      <c s="1147" t="str">
        <f>IF(AJ206&gt;=1,O236,"")</f>
        <v/>
      </c>
      <c s="1147"/>
      <c s="1147"/>
      <c s="1147"/>
      <c s="1147"/>
      <c s="1147"/>
      <c s="1147"/>
      <c s="1147"/>
      <c s="1147"/>
      <c s="1147"/>
      <c s="1147"/>
      <c s="1147"/>
      <c s="1147"/>
      <c s="1147"/>
      <c s="1148"/>
      <c s="1101"/>
      <c s="1101"/>
      <c s="1101"/>
      <c s="1101"/>
      <c s="1101"/>
      <c s="1101"/>
      <c s="1147" t="str">
        <f>IF(BE206&gt;=1,AJ236,"")</f>
        <v/>
      </c>
      <c s="1147"/>
      <c s="1147"/>
      <c s="1147"/>
      <c s="1147"/>
      <c s="1147"/>
      <c s="1147"/>
      <c s="1147"/>
      <c s="1147"/>
      <c s="1147"/>
      <c s="1147"/>
      <c s="1147"/>
      <c s="1147"/>
      <c s="1147"/>
      <c s="1148"/>
      <c s="1101"/>
      <c s="1101"/>
      <c s="1101"/>
      <c s="1101"/>
      <c s="1101"/>
      <c s="1101"/>
      <c s="1147" t="str">
        <f>IF(BZ206&gt;=1,BE236,"")</f>
        <v/>
      </c>
      <c s="1147"/>
      <c s="1147"/>
      <c s="1147"/>
      <c s="1147"/>
      <c s="1147"/>
      <c s="1147"/>
      <c s="1147"/>
      <c s="1147"/>
      <c s="1147"/>
      <c s="1147"/>
      <c s="1147"/>
      <c s="1147"/>
      <c s="1147"/>
      <c s="1148"/>
      <c s="1101"/>
      <c s="1101"/>
      <c s="1101"/>
      <c s="1101"/>
      <c s="1101"/>
      <c s="1101"/>
      <c s="21"/>
      <c s="21"/>
      <c s="21"/>
      <c s="21"/>
      <c s="21"/>
      <c s="21"/>
      <c s="21"/>
      <c s="21"/>
      <c s="21"/>
      <c s="21"/>
      <c s="21"/>
      <c s="21"/>
      <c s="21"/>
      <c s="21"/>
      <c s="21"/>
      <c s="21"/>
      <c s="21"/>
      <c s="21"/>
      <c s="21"/>
      <c s="21"/>
      <c s="21"/>
      <c s="33"/>
      <c r="DU236" s="15">
        <f t="shared" si="101"/>
        <v>200</v>
      </c>
      <c s="15">
        <f t="shared" si="102"/>
        <v>0</v>
      </c>
      <c s="15">
        <f t="shared" si="103"/>
        <v>0</v>
      </c>
      <c s="15">
        <f t="shared" si="104"/>
        <v>0</v>
      </c>
    </row>
    <row r="237" spans="6:128" ht="15">
      <c r="F237" s="15">
        <f t="shared" si="110"/>
        <v>0</v>
      </c>
      <c s="15">
        <f t="shared" si="105"/>
        <v>0</v>
      </c>
      <c s="15">
        <f t="shared" si="106"/>
        <v>0</v>
      </c>
      <c s="15">
        <f t="shared" si="107"/>
        <v>0</v>
      </c>
      <c r="O237" s="1147" t="str">
        <f>IF(O206&gt;=1,O198,"")</f>
        <v/>
      </c>
      <c s="1147"/>
      <c s="1147"/>
      <c s="1147"/>
      <c s="1147"/>
      <c s="1147"/>
      <c s="1147"/>
      <c s="1147"/>
      <c s="1147"/>
      <c s="1147"/>
      <c s="1147"/>
      <c s="1147"/>
      <c s="1147"/>
      <c s="1147"/>
      <c s="1148"/>
      <c s="1102"/>
      <c s="1102"/>
      <c s="1102"/>
      <c s="1102"/>
      <c s="1102"/>
      <c s="1102"/>
      <c s="1147" t="str">
        <f>IF(AJ206&gt;=1,O237,"")</f>
        <v/>
      </c>
      <c s="1147"/>
      <c s="1147"/>
      <c s="1147"/>
      <c s="1147"/>
      <c s="1147"/>
      <c s="1147"/>
      <c s="1147"/>
      <c s="1147"/>
      <c s="1147"/>
      <c s="1147"/>
      <c s="1147"/>
      <c s="1147"/>
      <c s="1147"/>
      <c s="1148"/>
      <c s="1102"/>
      <c s="1102"/>
      <c s="1102"/>
      <c s="1102"/>
      <c s="1102"/>
      <c s="1102"/>
      <c s="1147" t="str">
        <f>IF(BE206&gt;=1,AJ237,"")</f>
        <v/>
      </c>
      <c s="1147"/>
      <c s="1147"/>
      <c s="1147"/>
      <c s="1147"/>
      <c s="1147"/>
      <c s="1147"/>
      <c s="1147"/>
      <c s="1147"/>
      <c s="1147"/>
      <c s="1147"/>
      <c s="1147"/>
      <c s="1147"/>
      <c s="1147"/>
      <c s="1148"/>
      <c s="1102"/>
      <c s="1102"/>
      <c s="1102"/>
      <c s="1102"/>
      <c s="1102"/>
      <c s="1102"/>
      <c s="1147" t="str">
        <f>IF(BZ206&gt;=1,BE237,"")</f>
        <v/>
      </c>
      <c s="1147"/>
      <c s="1147"/>
      <c s="1147"/>
      <c s="1147"/>
      <c s="1147"/>
      <c s="1147"/>
      <c s="1147"/>
      <c s="1147"/>
      <c s="1147"/>
      <c s="1147"/>
      <c s="1147"/>
      <c s="1147"/>
      <c s="1147"/>
      <c s="1148"/>
      <c s="1102"/>
      <c s="1102"/>
      <c s="1102"/>
      <c s="1102"/>
      <c s="1102"/>
      <c s="1102"/>
      <c s="21"/>
      <c s="21"/>
      <c s="21"/>
      <c s="21"/>
      <c s="21"/>
      <c s="21"/>
      <c s="21"/>
      <c s="21"/>
      <c s="21"/>
      <c s="21"/>
      <c s="21"/>
      <c s="21"/>
      <c s="21"/>
      <c s="21"/>
      <c s="21"/>
      <c s="21"/>
      <c s="21"/>
      <c s="21"/>
      <c s="21"/>
      <c s="21"/>
      <c s="21"/>
      <c s="33"/>
      <c r="DU237" s="15">
        <f t="shared" si="101"/>
        <v>200</v>
      </c>
      <c s="15">
        <f t="shared" si="102"/>
        <v>0</v>
      </c>
      <c s="15">
        <f t="shared" si="103"/>
        <v>0</v>
      </c>
      <c s="15">
        <f t="shared" si="104"/>
        <v>0</v>
      </c>
    </row>
    <row r="238" spans="6:128" ht="18.75">
      <c r="F238" s="15">
        <f t="shared" si="110"/>
        <v>0</v>
      </c>
      <c s="15">
        <f t="shared" si="105"/>
        <v>0</v>
      </c>
      <c s="15">
        <f t="shared" si="106"/>
        <v>0</v>
      </c>
      <c s="15">
        <f t="shared" si="107"/>
        <v>0</v>
      </c>
      <c r="O238" s="23"/>
      <c s="24"/>
      <c s="24"/>
      <c s="24"/>
      <c s="23"/>
      <c s="23"/>
      <c s="23"/>
      <c s="23"/>
      <c s="23"/>
      <c s="23"/>
      <c s="23"/>
      <c s="23"/>
      <c s="24"/>
      <c s="24"/>
      <c s="24"/>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1"/>
      <c s="21"/>
      <c s="21"/>
      <c s="21"/>
      <c s="21"/>
      <c s="21"/>
      <c s="21"/>
      <c s="21"/>
      <c s="21"/>
      <c s="21"/>
      <c s="21"/>
      <c s="21"/>
      <c s="21"/>
      <c s="21"/>
      <c s="21"/>
      <c s="21"/>
      <c s="21"/>
      <c s="21"/>
      <c s="21"/>
      <c s="21"/>
      <c s="21"/>
      <c s="33"/>
      <c r="DU238" s="15">
        <f t="shared" si="101"/>
        <v>200</v>
      </c>
      <c s="15">
        <f t="shared" si="102"/>
        <v>0</v>
      </c>
      <c s="15">
        <f t="shared" si="103"/>
        <v>0</v>
      </c>
      <c s="15">
        <f t="shared" si="104"/>
        <v>0</v>
      </c>
    </row>
    <row r="239" spans="6:128" ht="26.25">
      <c r="F239" s="15">
        <f>IF(O245&gt;=1,1,0)</f>
        <v>0</v>
      </c>
      <c s="15">
        <f>IF(AJ245&gt;=1,1,0)</f>
        <v>0</v>
      </c>
      <c s="15">
        <f>IF(BE245&gt;=1,1,0)</f>
        <v>0</v>
      </c>
      <c s="15">
        <f>IF(BZ245&gt;=1,1,0)</f>
        <v>0</v>
      </c>
      <c r="O239" s="1172" t="s">
        <v>474</v>
      </c>
      <c s="1172"/>
      <c s="1172"/>
      <c s="1172"/>
      <c s="1172"/>
      <c s="1172"/>
      <c s="1172"/>
      <c s="1172"/>
      <c s="1172"/>
      <c s="1172"/>
      <c s="1172"/>
      <c s="1172"/>
      <c s="1172"/>
      <c s="1172"/>
      <c s="1172"/>
      <c s="1172"/>
      <c s="1172"/>
      <c s="1172"/>
      <c s="1172"/>
      <c s="1172"/>
      <c s="1172"/>
      <c s="1172" t="s">
        <v>475</v>
      </c>
      <c s="1172"/>
      <c s="1172"/>
      <c s="1172"/>
      <c s="1172"/>
      <c s="1172"/>
      <c s="1172"/>
      <c s="1172"/>
      <c s="1172"/>
      <c s="1172"/>
      <c s="1172"/>
      <c s="1172"/>
      <c s="1172"/>
      <c s="1172"/>
      <c s="1172"/>
      <c s="1172"/>
      <c s="1172"/>
      <c s="1172"/>
      <c s="1172"/>
      <c s="1172"/>
      <c s="1172"/>
      <c s="1172" t="s">
        <v>476</v>
      </c>
      <c s="1172"/>
      <c s="1172"/>
      <c s="1172"/>
      <c s="1172"/>
      <c s="1172"/>
      <c s="1172"/>
      <c s="1172"/>
      <c s="1172"/>
      <c s="1172"/>
      <c s="1172"/>
      <c s="1172"/>
      <c s="1172"/>
      <c s="1172"/>
      <c s="1172"/>
      <c s="1172"/>
      <c s="1172"/>
      <c s="1172"/>
      <c s="1172"/>
      <c s="1172"/>
      <c s="1172"/>
      <c s="1172" t="s">
        <v>477</v>
      </c>
      <c s="1172"/>
      <c s="1172"/>
      <c s="1172"/>
      <c s="1172"/>
      <c s="1172"/>
      <c s="1172"/>
      <c s="1172"/>
      <c s="1172"/>
      <c s="1172"/>
      <c s="1172"/>
      <c s="1172"/>
      <c s="1172"/>
      <c s="1172"/>
      <c s="1172"/>
      <c s="1172"/>
      <c s="1172"/>
      <c s="1172"/>
      <c s="1172"/>
      <c s="1172"/>
      <c s="1172"/>
      <c s="21"/>
      <c s="21"/>
      <c s="21"/>
      <c s="21"/>
      <c s="21"/>
      <c s="21"/>
      <c s="21"/>
      <c s="21"/>
      <c s="21"/>
      <c s="21"/>
      <c s="21"/>
      <c s="21"/>
      <c s="21"/>
      <c s="21"/>
      <c s="21"/>
      <c s="21"/>
      <c s="21"/>
      <c s="21"/>
      <c s="21"/>
      <c s="21"/>
      <c s="21"/>
      <c s="33">
        <f>P258</f>
        <v>0</v>
      </c>
      <c r="DU239" s="15">
        <f t="shared" si="101"/>
        <v>200</v>
      </c>
      <c s="15">
        <f t="shared" si="102"/>
        <v>0</v>
      </c>
      <c s="15">
        <f t="shared" si="103"/>
        <v>0</v>
      </c>
      <c s="15">
        <f t="shared" si="104"/>
        <v>0</v>
      </c>
    </row>
    <row r="240" spans="6:128" ht="15">
      <c r="F240" s="15">
        <f>F239</f>
        <v>0</v>
      </c>
      <c s="15">
        <f t="shared" si="114" ref="G240:G277">G239</f>
        <v>0</v>
      </c>
      <c s="15">
        <f t="shared" si="115" ref="H240:H277">H239</f>
        <v>0</v>
      </c>
      <c s="15">
        <f t="shared" si="116" ref="I240:I277">I239</f>
        <v>0</v>
      </c>
      <c r="O240"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21"/>
      <c s="21"/>
      <c s="21"/>
      <c s="21"/>
      <c s="21"/>
      <c s="21"/>
      <c s="21"/>
      <c s="21"/>
      <c s="21"/>
      <c s="21"/>
      <c s="21"/>
      <c s="21"/>
      <c s="21"/>
      <c s="21"/>
      <c s="21"/>
      <c s="21"/>
      <c s="21"/>
      <c s="21"/>
      <c s="21"/>
      <c s="21"/>
      <c s="21"/>
      <c r="DU240" s="15">
        <f t="shared" si="101"/>
        <v>200</v>
      </c>
      <c s="15">
        <f t="shared" si="102"/>
        <v>0</v>
      </c>
      <c s="15">
        <f t="shared" si="103"/>
        <v>0</v>
      </c>
      <c s="15">
        <f t="shared" si="104"/>
        <v>0</v>
      </c>
    </row>
    <row r="241" spans="6:128" ht="15.75" customHeight="1">
      <c r="F241" s="15">
        <f t="shared" si="110"/>
        <v>0</v>
      </c>
      <c s="15">
        <f t="shared" si="114"/>
        <v>0</v>
      </c>
      <c s="15">
        <f t="shared" si="115"/>
        <v>0</v>
      </c>
      <c s="15">
        <f t="shared" si="116"/>
        <v>0</v>
      </c>
      <c r="O241" s="975" t="s">
        <v>483</v>
      </c>
      <c s="975"/>
      <c s="975"/>
      <c s="975"/>
      <c s="975"/>
      <c s="975"/>
      <c s="1092" t="s">
        <v>484</v>
      </c>
      <c s="1092"/>
      <c s="1092"/>
      <c s="1092"/>
      <c s="1092"/>
      <c s="1092"/>
      <c s="1092"/>
      <c s="1092"/>
      <c s="1092"/>
      <c s="1140" t="s">
        <v>485</v>
      </c>
      <c s="1140"/>
      <c s="1140"/>
      <c s="1140"/>
      <c s="1140"/>
      <c s="1140"/>
      <c s="975" t="s">
        <v>483</v>
      </c>
      <c s="975"/>
      <c s="975"/>
      <c s="975"/>
      <c s="975"/>
      <c s="975"/>
      <c s="1092" t="s">
        <v>486</v>
      </c>
      <c s="1092"/>
      <c s="1092"/>
      <c s="1092"/>
      <c s="1092"/>
      <c s="1092"/>
      <c s="1092"/>
      <c s="1092"/>
      <c s="1092"/>
      <c s="1174" t="s">
        <v>485</v>
      </c>
      <c s="1174"/>
      <c s="1174"/>
      <c s="1174"/>
      <c s="1174"/>
      <c s="1174"/>
      <c s="975" t="s">
        <v>483</v>
      </c>
      <c s="975"/>
      <c s="975"/>
      <c s="975"/>
      <c s="975"/>
      <c s="975"/>
      <c s="882" t="s">
        <v>487</v>
      </c>
      <c s="882"/>
      <c s="882"/>
      <c s="882"/>
      <c s="882"/>
      <c s="882"/>
      <c s="882"/>
      <c s="882"/>
      <c s="882"/>
      <c s="1174" t="s">
        <v>485</v>
      </c>
      <c s="1174"/>
      <c s="1174"/>
      <c s="1174"/>
      <c s="1174"/>
      <c s="1174"/>
      <c s="975" t="s">
        <v>483</v>
      </c>
      <c s="975"/>
      <c s="975"/>
      <c s="975"/>
      <c s="975"/>
      <c s="975"/>
      <c s="1092" t="s">
        <v>488</v>
      </c>
      <c s="1092"/>
      <c s="1092"/>
      <c s="1092"/>
      <c s="1092"/>
      <c s="1092"/>
      <c s="1092"/>
      <c s="1092"/>
      <c s="1092"/>
      <c s="1174" t="s">
        <v>485</v>
      </c>
      <c s="1174"/>
      <c s="1174"/>
      <c s="1174"/>
      <c s="1174"/>
      <c s="1174"/>
      <c s="21"/>
      <c s="21"/>
      <c s="21"/>
      <c s="21"/>
      <c s="21"/>
      <c s="21"/>
      <c s="21"/>
      <c s="21"/>
      <c s="21"/>
      <c s="21"/>
      <c s="21"/>
      <c s="21"/>
      <c s="21"/>
      <c s="21"/>
      <c s="21"/>
      <c s="21"/>
      <c s="21"/>
      <c s="21"/>
      <c s="21"/>
      <c s="21"/>
      <c s="21"/>
      <c r="DU241" s="15">
        <f t="shared" si="101"/>
        <v>200</v>
      </c>
      <c s="15">
        <f t="shared" si="102"/>
        <v>0</v>
      </c>
      <c s="15">
        <f t="shared" si="103"/>
        <v>0</v>
      </c>
      <c s="15">
        <f t="shared" si="104"/>
        <v>0</v>
      </c>
    </row>
    <row r="242" spans="6:128" ht="23.25" customHeight="1">
      <c r="F242" s="15">
        <f t="shared" si="110"/>
        <v>0</v>
      </c>
      <c s="15">
        <f t="shared" si="114"/>
        <v>0</v>
      </c>
      <c s="15">
        <f t="shared" si="115"/>
        <v>0</v>
      </c>
      <c s="15">
        <f t="shared" si="116"/>
        <v>0</v>
      </c>
      <c r="O242" s="975"/>
      <c s="975"/>
      <c s="975"/>
      <c s="975"/>
      <c s="975"/>
      <c s="975"/>
      <c s="1092"/>
      <c s="1092"/>
      <c s="1092"/>
      <c s="1092"/>
      <c s="1092"/>
      <c s="1092"/>
      <c s="1092"/>
      <c s="1092"/>
      <c s="1092"/>
      <c s="1092" t="s">
        <v>529</v>
      </c>
      <c s="1092"/>
      <c s="1092"/>
      <c s="1092"/>
      <c s="1092"/>
      <c s="1092"/>
      <c s="975"/>
      <c s="975"/>
      <c s="975"/>
      <c s="975"/>
      <c s="975"/>
      <c s="975"/>
      <c s="1092"/>
      <c s="1092"/>
      <c s="1092"/>
      <c s="1092"/>
      <c s="1092"/>
      <c s="1092"/>
      <c s="1092"/>
      <c s="1092"/>
      <c s="1092"/>
      <c s="1092" t="str">
        <f>AD242</f>
        <v>(NERPAP) - 2015</v>
      </c>
      <c s="1092"/>
      <c s="1092"/>
      <c s="1092"/>
      <c s="1092"/>
      <c s="1092"/>
      <c s="975"/>
      <c s="975"/>
      <c s="975"/>
      <c s="975"/>
      <c s="975"/>
      <c s="975"/>
      <c s="882"/>
      <c s="882"/>
      <c s="882"/>
      <c s="882"/>
      <c s="882"/>
      <c s="882"/>
      <c s="882"/>
      <c s="882"/>
      <c s="882"/>
      <c s="1092" t="str">
        <f>AY242</f>
        <v>(NERPAP) - 2015</v>
      </c>
      <c s="1092"/>
      <c s="1092"/>
      <c s="1092"/>
      <c s="1092"/>
      <c s="1092"/>
      <c s="975"/>
      <c s="975"/>
      <c s="975"/>
      <c s="975"/>
      <c s="975"/>
      <c s="975"/>
      <c s="1092"/>
      <c s="1092"/>
      <c s="1092"/>
      <c s="1092"/>
      <c s="1092"/>
      <c s="1092"/>
      <c s="1092"/>
      <c s="1092"/>
      <c s="1092"/>
      <c s="1092" t="str">
        <f>BT242</f>
        <v>(NERPAP) - 2015</v>
      </c>
      <c s="1092"/>
      <c s="1092"/>
      <c s="1092"/>
      <c s="1092"/>
      <c s="1092"/>
      <c s="21"/>
      <c s="21"/>
      <c s="21"/>
      <c s="21"/>
      <c s="21"/>
      <c s="21"/>
      <c s="21"/>
      <c s="21"/>
      <c s="21"/>
      <c s="21"/>
      <c s="21"/>
      <c s="21"/>
      <c s="21"/>
      <c s="21"/>
      <c s="21"/>
      <c s="21"/>
      <c s="21"/>
      <c s="21"/>
      <c s="21"/>
      <c s="21"/>
      <c s="21"/>
      <c r="DU242" s="15">
        <f t="shared" si="101"/>
        <v>200</v>
      </c>
      <c s="15">
        <f t="shared" si="102"/>
        <v>0</v>
      </c>
      <c s="15">
        <f t="shared" si="103"/>
        <v>0</v>
      </c>
      <c s="15">
        <f t="shared" si="104"/>
        <v>0</v>
      </c>
    </row>
    <row r="243" spans="6:128" ht="23.25" customHeight="1">
      <c r="F243" s="15">
        <f t="shared" si="110"/>
        <v>0</v>
      </c>
      <c s="15">
        <f t="shared" si="114"/>
        <v>0</v>
      </c>
      <c s="15">
        <f t="shared" si="115"/>
        <v>0</v>
      </c>
      <c s="15">
        <f t="shared" si="116"/>
        <v>0</v>
      </c>
      <c r="O243" s="890" t="str">
        <f>O204</f>
        <v>रा.प्रा.वि. (कन्या)कोलिया दायाँ भाग (भाग संख्या-72)</v>
      </c>
      <c s="1169"/>
      <c s="1169"/>
      <c s="1169"/>
      <c s="1169"/>
      <c s="1169"/>
      <c s="1169"/>
      <c s="1169"/>
      <c s="1169"/>
      <c s="1169"/>
      <c s="1169"/>
      <c s="891"/>
      <c s="1170" t="s">
        <v>490</v>
      </c>
      <c s="1171"/>
      <c s="1171"/>
      <c s="1171"/>
      <c s="1169" t="str">
        <f>AE204</f>
        <v>डीडवाना  (107)</v>
      </c>
      <c s="1169"/>
      <c s="1169"/>
      <c s="1169"/>
      <c s="891"/>
      <c s="890" t="str">
        <f>O243</f>
        <v>रा.प्रा.वि. (कन्या)कोलिया दायाँ भाग (भाग संख्या-72)</v>
      </c>
      <c s="1169"/>
      <c s="1169"/>
      <c s="1169"/>
      <c s="1169"/>
      <c s="1169"/>
      <c s="1169"/>
      <c s="1169"/>
      <c s="1169"/>
      <c s="1169"/>
      <c s="1169"/>
      <c s="891"/>
      <c s="1170" t="s">
        <v>490</v>
      </c>
      <c s="1171"/>
      <c s="1171"/>
      <c s="1171"/>
      <c s="1169" t="str">
        <f>AE243</f>
        <v>डीडवाना  (107)</v>
      </c>
      <c s="1169"/>
      <c s="1169"/>
      <c s="1169"/>
      <c s="891"/>
      <c s="890" t="str">
        <f>AJ243</f>
        <v>रा.प्रा.वि. (कन्या)कोलिया दायाँ भाग (भाग संख्या-72)</v>
      </c>
      <c s="1169"/>
      <c s="1169"/>
      <c s="1169"/>
      <c s="1169"/>
      <c s="1169"/>
      <c s="1169"/>
      <c s="1169"/>
      <c s="1169"/>
      <c s="1169"/>
      <c s="1169"/>
      <c s="891"/>
      <c s="1170" t="s">
        <v>490</v>
      </c>
      <c s="1171"/>
      <c s="1171"/>
      <c s="1171"/>
      <c s="1169" t="str">
        <f>AZ243</f>
        <v>डीडवाना  (107)</v>
      </c>
      <c s="1169"/>
      <c s="1169"/>
      <c s="1169"/>
      <c s="891"/>
      <c s="890" t="str">
        <f>BE243</f>
        <v>रा.प्रा.वि. (कन्या)कोलिया दायाँ भाग (भाग संख्या-72)</v>
      </c>
      <c s="1169"/>
      <c s="1169"/>
      <c s="1169"/>
      <c s="1169"/>
      <c s="1169"/>
      <c s="1169"/>
      <c s="1169"/>
      <c s="1169"/>
      <c s="1169"/>
      <c s="1169"/>
      <c s="1169"/>
      <c s="1170" t="s">
        <v>490</v>
      </c>
      <c s="1171"/>
      <c s="1171"/>
      <c s="1171"/>
      <c s="1169" t="str">
        <f>BU243</f>
        <v>डीडवाना  (107)</v>
      </c>
      <c s="1169"/>
      <c s="1169"/>
      <c s="1169"/>
      <c s="891"/>
      <c s="21"/>
      <c s="21"/>
      <c s="21"/>
      <c s="21"/>
      <c s="21"/>
      <c s="21"/>
      <c s="21"/>
      <c s="21"/>
      <c s="21"/>
      <c s="21"/>
      <c s="21"/>
      <c s="21"/>
      <c s="21"/>
      <c s="21"/>
      <c s="21"/>
      <c s="21"/>
      <c s="21"/>
      <c s="21"/>
      <c s="21"/>
      <c s="21"/>
      <c s="21"/>
      <c r="DU243" s="15">
        <f t="shared" si="101"/>
        <v>200</v>
      </c>
      <c s="15">
        <f t="shared" si="102"/>
        <v>0</v>
      </c>
      <c s="15">
        <f t="shared" si="103"/>
        <v>0</v>
      </c>
      <c s="15">
        <f t="shared" si="104"/>
        <v>0</v>
      </c>
    </row>
    <row r="244" spans="6:128" ht="23.25" customHeight="1">
      <c r="F244" s="15">
        <f t="shared" si="110"/>
        <v>0</v>
      </c>
      <c s="15">
        <f t="shared" si="114"/>
        <v>0</v>
      </c>
      <c s="15">
        <f t="shared" si="115"/>
        <v>0</v>
      </c>
      <c s="15">
        <f t="shared" si="116"/>
        <v>0</v>
      </c>
      <c r="O244"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21"/>
      <c s="21"/>
      <c s="21"/>
      <c s="21"/>
      <c s="21"/>
      <c s="21"/>
      <c s="21"/>
      <c s="21"/>
      <c s="21"/>
      <c s="21"/>
      <c s="21"/>
      <c s="21"/>
      <c s="21"/>
      <c s="21"/>
      <c s="21"/>
      <c s="21"/>
      <c s="21"/>
      <c s="21"/>
      <c s="21"/>
      <c s="21"/>
      <c s="21"/>
      <c r="DU244" s="15">
        <f t="shared" si="101"/>
        <v>200</v>
      </c>
      <c s="15">
        <f t="shared" si="102"/>
        <v>0</v>
      </c>
      <c s="15">
        <f t="shared" si="103"/>
        <v>0</v>
      </c>
      <c s="15">
        <f t="shared" si="104"/>
        <v>0</v>
      </c>
    </row>
    <row r="245" spans="6:128" ht="23.25" customHeight="1">
      <c r="F245" s="15">
        <f t="shared" si="110"/>
        <v>0</v>
      </c>
      <c s="15">
        <f t="shared" si="114"/>
        <v>0</v>
      </c>
      <c s="15">
        <f t="shared" si="115"/>
        <v>0</v>
      </c>
      <c s="15">
        <f t="shared" si="116"/>
        <v>0</v>
      </c>
      <c r="O245" s="1164">
        <f>IFERROR(IF($A$5&gt;=A251,O206+1,0),0)</f>
        <v>0</v>
      </c>
      <c s="1164"/>
      <c s="1164"/>
      <c s="1164"/>
      <c s="1164"/>
      <c s="1164"/>
      <c s="1165" t="s">
        <v>497</v>
      </c>
      <c s="1166"/>
      <c s="1166"/>
      <c s="1166"/>
      <c s="1166"/>
      <c s="1166"/>
      <c s="1166"/>
      <c s="1166"/>
      <c s="1167"/>
      <c s="1168">
        <f>AD206</f>
        <v>45292</v>
      </c>
      <c s="1168"/>
      <c s="1168"/>
      <c s="1168">
        <f>AG206</f>
        <v>45382</v>
      </c>
      <c s="1168"/>
      <c s="1168"/>
      <c s="1164">
        <f>IFERROR(IF($B$5&gt;=$A251,1,0),0)</f>
        <v>0</v>
      </c>
      <c s="1164"/>
      <c s="1164"/>
      <c s="1164"/>
      <c s="1164"/>
      <c s="1164"/>
      <c s="1165" t="s">
        <v>497</v>
      </c>
      <c s="1166"/>
      <c s="1166"/>
      <c s="1166"/>
      <c s="1166"/>
      <c s="1166"/>
      <c s="1166"/>
      <c s="1166"/>
      <c s="1167"/>
      <c s="1168">
        <f>AD245</f>
        <v>45292</v>
      </c>
      <c s="1168"/>
      <c s="1168"/>
      <c s="1168">
        <f>AG245</f>
        <v>45382</v>
      </c>
      <c s="1168"/>
      <c s="1168"/>
      <c s="1164">
        <f>IFERROR(IF($C$5&gt;=$A251,1,0),0)</f>
        <v>0</v>
      </c>
      <c s="1164"/>
      <c s="1164"/>
      <c s="1164"/>
      <c s="1164"/>
      <c s="1164"/>
      <c s="1165" t="s">
        <v>497</v>
      </c>
      <c s="1166"/>
      <c s="1166"/>
      <c s="1166"/>
      <c s="1166"/>
      <c s="1166"/>
      <c s="1166"/>
      <c s="1166"/>
      <c s="1167"/>
      <c s="1168">
        <f>AY245</f>
        <v>45292</v>
      </c>
      <c s="1168"/>
      <c s="1168"/>
      <c s="1168">
        <f>BB245</f>
        <v>45382</v>
      </c>
      <c s="1168"/>
      <c s="1168"/>
      <c s="1164">
        <f>IFERROR(IF($D$5&gt;=$A251,1,0),0)</f>
        <v>0</v>
      </c>
      <c s="1164"/>
      <c s="1164"/>
      <c s="1164"/>
      <c s="1164"/>
      <c s="1164"/>
      <c s="1165" t="s">
        <v>497</v>
      </c>
      <c s="1166"/>
      <c s="1166"/>
      <c s="1166"/>
      <c s="1166"/>
      <c s="1166"/>
      <c s="1166"/>
      <c s="1166"/>
      <c s="1167"/>
      <c s="1168">
        <f>BT245</f>
        <v>45292</v>
      </c>
      <c s="1168"/>
      <c s="1168"/>
      <c s="1168">
        <f>BW245</f>
        <v>45382</v>
      </c>
      <c s="1168"/>
      <c s="1168"/>
      <c s="21"/>
      <c s="21"/>
      <c s="21"/>
      <c s="21"/>
      <c s="21"/>
      <c s="21"/>
      <c s="21"/>
      <c s="21"/>
      <c s="21"/>
      <c s="21"/>
      <c s="21"/>
      <c s="21"/>
      <c s="21"/>
      <c s="21"/>
      <c s="21"/>
      <c s="21"/>
      <c s="21"/>
      <c s="21"/>
      <c s="21"/>
      <c s="21"/>
      <c s="21"/>
      <c r="DU245" s="15">
        <f t="shared" si="101"/>
        <v>200</v>
      </c>
      <c s="15">
        <f t="shared" si="102"/>
        <v>0</v>
      </c>
      <c s="15">
        <f t="shared" si="103"/>
        <v>0</v>
      </c>
      <c s="15">
        <f t="shared" si="104"/>
        <v>0</v>
      </c>
    </row>
    <row r="246" spans="6:128" ht="15">
      <c r="F246" s="15">
        <f t="shared" si="110"/>
        <v>0</v>
      </c>
      <c s="15">
        <f t="shared" si="114"/>
        <v>0</v>
      </c>
      <c s="15">
        <f t="shared" si="115"/>
        <v>0</v>
      </c>
      <c s="15">
        <f t="shared" si="116"/>
        <v>0</v>
      </c>
      <c r="O246"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21"/>
      <c s="21"/>
      <c s="21"/>
      <c s="21"/>
      <c s="21"/>
      <c s="21"/>
      <c s="21"/>
      <c s="21"/>
      <c s="21"/>
      <c s="21"/>
      <c s="21"/>
      <c s="21"/>
      <c s="21"/>
      <c s="21"/>
      <c s="21"/>
      <c s="21"/>
      <c s="21"/>
      <c s="21"/>
      <c s="21"/>
      <c s="21"/>
      <c s="21"/>
      <c r="DU246" s="15">
        <f t="shared" si="101"/>
        <v>200</v>
      </c>
      <c s="15">
        <f t="shared" si="102"/>
        <v>0</v>
      </c>
      <c s="15">
        <f t="shared" si="103"/>
        <v>0</v>
      </c>
      <c s="15">
        <f t="shared" si="104"/>
        <v>0</v>
      </c>
    </row>
    <row r="247" spans="6:128" ht="31.5" customHeight="1">
      <c r="F247" s="15">
        <f t="shared" si="110"/>
        <v>0</v>
      </c>
      <c s="15">
        <f t="shared" si="114"/>
        <v>0</v>
      </c>
      <c s="15">
        <f t="shared" si="115"/>
        <v>0</v>
      </c>
      <c s="15">
        <f t="shared" si="116"/>
        <v>0</v>
      </c>
      <c r="O247" s="1127" t="s">
        <v>501</v>
      </c>
      <c s="1114" t="s">
        <v>502</v>
      </c>
      <c s="1115"/>
      <c s="1116"/>
      <c s="1093" t="s">
        <v>503</v>
      </c>
      <c s="854"/>
      <c s="1094"/>
      <c s="1093" t="s">
        <v>531</v>
      </c>
      <c s="854"/>
      <c s="854"/>
      <c s="854"/>
      <c s="1094"/>
      <c s="1114" t="s">
        <v>504</v>
      </c>
      <c s="1115"/>
      <c s="1116"/>
      <c s="1093" t="s">
        <v>505</v>
      </c>
      <c s="854"/>
      <c s="1094"/>
      <c s="1093" t="s">
        <v>506</v>
      </c>
      <c s="854"/>
      <c s="1094"/>
      <c s="1127" t="s">
        <v>501</v>
      </c>
      <c s="1093" t="s">
        <v>502</v>
      </c>
      <c s="854"/>
      <c s="1094"/>
      <c s="1093" t="s">
        <v>507</v>
      </c>
      <c s="854"/>
      <c s="1094"/>
      <c s="1093" t="s">
        <v>508</v>
      </c>
      <c s="854"/>
      <c s="854"/>
      <c s="854"/>
      <c s="854"/>
      <c s="1094"/>
      <c s="1093" t="s">
        <v>509</v>
      </c>
      <c s="1094"/>
      <c s="1093" t="s">
        <v>505</v>
      </c>
      <c s="854"/>
      <c s="1094"/>
      <c s="1093" t="s">
        <v>506</v>
      </c>
      <c s="854"/>
      <c s="1094"/>
      <c s="1127" t="s">
        <v>501</v>
      </c>
      <c s="1093" t="s">
        <v>502</v>
      </c>
      <c s="854"/>
      <c s="1094"/>
      <c s="1093" t="s">
        <v>510</v>
      </c>
      <c s="854"/>
      <c s="854"/>
      <c s="1094"/>
      <c s="1129" t="s">
        <v>511</v>
      </c>
      <c s="855"/>
      <c s="855"/>
      <c s="1130"/>
      <c s="1093" t="s">
        <v>509</v>
      </c>
      <c s="854"/>
      <c s="1094"/>
      <c s="1093" t="s">
        <v>505</v>
      </c>
      <c s="854"/>
      <c s="1094"/>
      <c s="1093" t="s">
        <v>506</v>
      </c>
      <c s="854"/>
      <c s="1094"/>
      <c s="1131" t="s">
        <v>501</v>
      </c>
      <c s="1121" t="s">
        <v>502</v>
      </c>
      <c s="1122"/>
      <c s="1123"/>
      <c s="1121" t="s">
        <v>512</v>
      </c>
      <c s="1122"/>
      <c s="1123"/>
      <c s="1129" t="s">
        <v>513</v>
      </c>
      <c s="855"/>
      <c s="855"/>
      <c s="855"/>
      <c s="855"/>
      <c s="855"/>
      <c s="855"/>
      <c s="855"/>
      <c s="855"/>
      <c s="855"/>
      <c s="855"/>
      <c s="1130"/>
      <c s="1093" t="s">
        <v>506</v>
      </c>
      <c s="1094"/>
      <c s="21"/>
      <c s="21"/>
      <c s="21"/>
      <c s="21"/>
      <c s="21"/>
      <c s="21"/>
      <c s="21"/>
      <c s="21"/>
      <c s="21"/>
      <c s="21"/>
      <c s="21"/>
      <c s="21"/>
      <c s="21"/>
      <c s="21"/>
      <c s="21"/>
      <c s="21"/>
      <c s="21"/>
      <c s="21"/>
      <c s="21"/>
      <c s="21"/>
      <c s="21"/>
      <c r="DU247" s="15">
        <f t="shared" si="101"/>
        <v>200</v>
      </c>
      <c s="15">
        <f t="shared" si="102"/>
        <v>0</v>
      </c>
      <c s="15">
        <f t="shared" si="103"/>
        <v>0</v>
      </c>
      <c s="15">
        <f t="shared" si="104"/>
        <v>0</v>
      </c>
    </row>
    <row r="248" spans="6:128" ht="31.5" customHeight="1">
      <c r="F248" s="15">
        <f t="shared" si="110"/>
        <v>0</v>
      </c>
      <c s="15">
        <f t="shared" si="114"/>
        <v>0</v>
      </c>
      <c s="15">
        <f t="shared" si="115"/>
        <v>0</v>
      </c>
      <c s="15">
        <f t="shared" si="116"/>
        <v>0</v>
      </c>
      <c r="O248" s="950"/>
      <c s="1117"/>
      <c s="819"/>
      <c s="856"/>
      <c s="1095"/>
      <c s="1097"/>
      <c s="1096"/>
      <c s="1095"/>
      <c s="1097"/>
      <c s="1097"/>
      <c s="1097"/>
      <c s="1096"/>
      <c s="1117"/>
      <c s="819"/>
      <c s="856"/>
      <c s="1095"/>
      <c s="1097"/>
      <c s="1096"/>
      <c s="1095"/>
      <c s="1097"/>
      <c s="1096"/>
      <c s="950"/>
      <c s="1095"/>
      <c s="1097"/>
      <c s="1096"/>
      <c s="1095"/>
      <c s="1097"/>
      <c s="1096"/>
      <c s="1127" t="s">
        <v>323</v>
      </c>
      <c s="1093" t="s">
        <v>338</v>
      </c>
      <c s="1094"/>
      <c s="1093" t="s">
        <v>514</v>
      </c>
      <c s="854"/>
      <c s="1094"/>
      <c s="1095"/>
      <c s="1096"/>
      <c s="1095"/>
      <c s="1097"/>
      <c s="1096"/>
      <c s="1095"/>
      <c s="1097"/>
      <c s="1096"/>
      <c s="950"/>
      <c s="1095"/>
      <c s="1097"/>
      <c s="1096"/>
      <c s="1095"/>
      <c s="1097"/>
      <c s="1097"/>
      <c s="1096"/>
      <c s="1093" t="s">
        <v>323</v>
      </c>
      <c s="1094"/>
      <c s="1093" t="s">
        <v>338</v>
      </c>
      <c s="1094"/>
      <c s="1095"/>
      <c s="1097"/>
      <c s="1096"/>
      <c s="1095"/>
      <c s="1097"/>
      <c s="1096"/>
      <c s="1095"/>
      <c s="1097"/>
      <c s="1096"/>
      <c s="1132"/>
      <c s="1124"/>
      <c s="1125"/>
      <c s="1126"/>
      <c s="1124"/>
      <c s="1125"/>
      <c s="1126"/>
      <c s="1108" t="s">
        <v>515</v>
      </c>
      <c s="1112"/>
      <c s="1112"/>
      <c s="1109"/>
      <c s="1108" t="s">
        <v>516</v>
      </c>
      <c s="1109"/>
      <c s="1093" t="s">
        <v>517</v>
      </c>
      <c s="854"/>
      <c s="1094"/>
      <c s="1093" t="s">
        <v>518</v>
      </c>
      <c s="854"/>
      <c s="1094"/>
      <c s="1095"/>
      <c s="1096"/>
      <c s="21"/>
      <c s="21"/>
      <c s="21"/>
      <c s="21"/>
      <c s="21"/>
      <c s="21"/>
      <c s="21"/>
      <c s="21"/>
      <c s="21"/>
      <c s="21"/>
      <c s="21"/>
      <c s="21"/>
      <c s="21"/>
      <c s="21"/>
      <c s="21"/>
      <c s="21"/>
      <c s="21"/>
      <c s="21"/>
      <c s="21"/>
      <c s="21"/>
      <c s="21"/>
      <c r="DU248" s="15">
        <f t="shared" si="101"/>
        <v>200</v>
      </c>
      <c s="15">
        <f t="shared" si="102"/>
        <v>0</v>
      </c>
      <c s="15">
        <f t="shared" si="103"/>
        <v>0</v>
      </c>
      <c s="15">
        <f t="shared" si="104"/>
        <v>0</v>
      </c>
    </row>
    <row r="249" spans="6:128" ht="31.5" customHeight="1">
      <c r="F249" s="15">
        <f t="shared" si="110"/>
        <v>0</v>
      </c>
      <c s="15">
        <f t="shared" si="114"/>
        <v>0</v>
      </c>
      <c s="15">
        <f t="shared" si="115"/>
        <v>0</v>
      </c>
      <c s="15">
        <f t="shared" si="116"/>
        <v>0</v>
      </c>
      <c r="O249" s="1128"/>
      <c s="1118"/>
      <c s="1119"/>
      <c s="1120"/>
      <c s="1098"/>
      <c s="857"/>
      <c s="1099"/>
      <c s="1098"/>
      <c s="857"/>
      <c s="857"/>
      <c s="857"/>
      <c s="1099"/>
      <c s="1118"/>
      <c s="1119"/>
      <c s="1120"/>
      <c s="1098"/>
      <c s="857"/>
      <c s="1099"/>
      <c s="1098"/>
      <c s="857"/>
      <c s="1099"/>
      <c s="1128"/>
      <c s="1098"/>
      <c s="857"/>
      <c s="1099"/>
      <c s="1098"/>
      <c s="857"/>
      <c s="1099"/>
      <c s="1128"/>
      <c s="1098"/>
      <c s="1099"/>
      <c s="1098"/>
      <c s="857"/>
      <c s="1099"/>
      <c s="1098"/>
      <c s="1099"/>
      <c s="1098"/>
      <c s="857"/>
      <c s="1099"/>
      <c s="1098"/>
      <c s="857"/>
      <c s="1099"/>
      <c s="1128"/>
      <c s="1098"/>
      <c s="857"/>
      <c s="1099"/>
      <c s="1098"/>
      <c s="857"/>
      <c s="857"/>
      <c s="1099"/>
      <c s="1098"/>
      <c s="1099"/>
      <c s="1098"/>
      <c s="1099"/>
      <c s="1098"/>
      <c s="857"/>
      <c s="1099"/>
      <c s="1098"/>
      <c s="857"/>
      <c s="1099"/>
      <c s="1098"/>
      <c s="857"/>
      <c s="1099"/>
      <c s="1132"/>
      <c s="1124"/>
      <c s="1125"/>
      <c s="1126"/>
      <c s="1124"/>
      <c s="1125"/>
      <c s="1126"/>
      <c s="1110"/>
      <c s="1113"/>
      <c s="1113"/>
      <c s="1111"/>
      <c s="1110"/>
      <c s="1111"/>
      <c s="1095"/>
      <c s="1097"/>
      <c s="1096"/>
      <c s="1095"/>
      <c s="1097"/>
      <c s="1096"/>
      <c s="1095"/>
      <c s="1096"/>
      <c s="21"/>
      <c s="21"/>
      <c s="21"/>
      <c s="21"/>
      <c s="21"/>
      <c s="21"/>
      <c s="21"/>
      <c s="21"/>
      <c s="21"/>
      <c s="21"/>
      <c s="21"/>
      <c s="21"/>
      <c s="21"/>
      <c s="21"/>
      <c s="21"/>
      <c s="21"/>
      <c s="21"/>
      <c s="21"/>
      <c s="21"/>
      <c s="21"/>
      <c s="21"/>
      <c r="DU249" s="15">
        <f t="shared" si="101"/>
        <v>200</v>
      </c>
      <c s="15">
        <f t="shared" si="102"/>
        <v>0</v>
      </c>
      <c s="15">
        <f t="shared" si="103"/>
        <v>0</v>
      </c>
      <c s="15">
        <f t="shared" si="104"/>
        <v>0</v>
      </c>
    </row>
    <row r="250" spans="6:128" ht="11.1" customHeight="1">
      <c r="F250" s="15">
        <f t="shared" si="110"/>
        <v>0</v>
      </c>
      <c s="15">
        <f t="shared" si="114"/>
        <v>0</v>
      </c>
      <c s="15">
        <f t="shared" si="115"/>
        <v>0</v>
      </c>
      <c s="15">
        <f t="shared" si="116"/>
        <v>0</v>
      </c>
      <c r="O250" s="19">
        <v>1</v>
      </c>
      <c s="1163">
        <v>2</v>
      </c>
      <c s="1163"/>
      <c s="1163"/>
      <c s="958">
        <v>3</v>
      </c>
      <c s="958"/>
      <c s="958"/>
      <c s="958">
        <v>4</v>
      </c>
      <c s="958"/>
      <c s="958"/>
      <c s="958"/>
      <c s="958"/>
      <c s="1163">
        <v>5</v>
      </c>
      <c s="1163"/>
      <c s="1163"/>
      <c s="958" t="s">
        <v>520</v>
      </c>
      <c s="958"/>
      <c s="958"/>
      <c s="958" t="s">
        <v>521</v>
      </c>
      <c s="958"/>
      <c s="958"/>
      <c s="29">
        <v>1</v>
      </c>
      <c s="958">
        <v>2</v>
      </c>
      <c s="958"/>
      <c s="958"/>
      <c s="958">
        <v>3</v>
      </c>
      <c s="958"/>
      <c s="958"/>
      <c s="29">
        <v>4</v>
      </c>
      <c s="958">
        <v>5</v>
      </c>
      <c s="958"/>
      <c s="958">
        <v>6</v>
      </c>
      <c s="958"/>
      <c s="958"/>
      <c s="958">
        <v>7</v>
      </c>
      <c s="958"/>
      <c s="958" t="s">
        <v>522</v>
      </c>
      <c s="958"/>
      <c s="958"/>
      <c s="958" t="s">
        <v>523</v>
      </c>
      <c s="958"/>
      <c s="958"/>
      <c s="19">
        <v>1</v>
      </c>
      <c s="958">
        <v>2</v>
      </c>
      <c s="958"/>
      <c s="958"/>
      <c s="958">
        <v>3</v>
      </c>
      <c s="958"/>
      <c s="958"/>
      <c s="958"/>
      <c s="958">
        <v>4</v>
      </c>
      <c s="958"/>
      <c s="958">
        <v>5</v>
      </c>
      <c s="958"/>
      <c s="958">
        <v>6</v>
      </c>
      <c s="958"/>
      <c s="958"/>
      <c s="958" t="s">
        <v>524</v>
      </c>
      <c s="958"/>
      <c s="958"/>
      <c s="958" t="s">
        <v>525</v>
      </c>
      <c s="958"/>
      <c s="958"/>
      <c s="19">
        <v>1</v>
      </c>
      <c s="958">
        <v>2</v>
      </c>
      <c s="958"/>
      <c s="958"/>
      <c s="958">
        <v>3</v>
      </c>
      <c s="958"/>
      <c s="958"/>
      <c s="958">
        <v>4</v>
      </c>
      <c s="958"/>
      <c s="958"/>
      <c s="958"/>
      <c s="958">
        <v>5</v>
      </c>
      <c s="958"/>
      <c s="958">
        <v>6</v>
      </c>
      <c s="958"/>
      <c s="958"/>
      <c s="958">
        <v>7</v>
      </c>
      <c s="958"/>
      <c s="958"/>
      <c s="958">
        <v>8</v>
      </c>
      <c s="958"/>
      <c s="21"/>
      <c s="21"/>
      <c s="21"/>
      <c s="21"/>
      <c s="21"/>
      <c s="21"/>
      <c s="21"/>
      <c s="21"/>
      <c s="21"/>
      <c s="21"/>
      <c s="21"/>
      <c s="21"/>
      <c s="21"/>
      <c s="21"/>
      <c s="21"/>
      <c s="21"/>
      <c s="21"/>
      <c s="21"/>
      <c s="21"/>
      <c s="21"/>
      <c s="21"/>
      <c r="DU250" s="15">
        <f t="shared" si="101"/>
        <v>200</v>
      </c>
      <c s="15">
        <f t="shared" si="102"/>
        <v>0</v>
      </c>
      <c s="15">
        <f t="shared" si="103"/>
        <v>0</v>
      </c>
      <c s="15">
        <f t="shared" si="104"/>
        <v>0</v>
      </c>
    </row>
    <row r="251" spans="1:128" ht="24" customHeight="1">
      <c r="A251" s="15">
        <f>A212+20</f>
        <v>121</v>
      </c>
      <c s="15">
        <f>IFERROR(IF($A$5&gt;=A251,SMALL('R-6'!$F$8:$F$920,$A$6+A251),0),0)</f>
        <v>0</v>
      </c>
      <c s="15">
        <f>IFERROR(IF(B$5&gt;=$A251,SMALL('R-7'!$G$9:$G$1008,B$6+$A251),0),0)</f>
        <v>0</v>
      </c>
      <c s="15">
        <f>IFERROR(IF(C$5&gt;=$A251,SMALL('R-8'!$F$13:$F$1012,C$6+$A251),0),0)</f>
        <v>0</v>
      </c>
      <c s="15">
        <f>IFERROR(IF(D$5&gt;=$A251,SMALL('R-8क'!$F$10:$F$1009,D$6+$A251),0),0)</f>
        <v>0</v>
      </c>
      <c s="15">
        <f t="shared" si="110"/>
        <v>0</v>
      </c>
      <c s="15">
        <f t="shared" si="114"/>
        <v>0</v>
      </c>
      <c s="15">
        <f t="shared" si="115"/>
        <v>0</v>
      </c>
      <c s="15">
        <f t="shared" si="116"/>
        <v>0</v>
      </c>
      <c r="O251" s="20">
        <f>IFERROR(IF(B251&gt;=1,A251,0),0)</f>
        <v>0</v>
      </c>
      <c s="1149">
        <f>IFERROR(IF($O251&gt;=1,VLOOKUP($B251,'R-6'!$G$8:$AL$920,2,0),0),0)</f>
        <v>0</v>
      </c>
      <c s="1150"/>
      <c s="1151"/>
      <c s="1090" t="str">
        <f>IFERROR(IF($O251&gt;=1,VLOOKUP($B251,'R-6'!$G$8:$AL$920,4,0),""),"")</f>
        <v/>
      </c>
      <c s="1091"/>
      <c s="1104"/>
      <c s="1090" t="str">
        <f>IFERROR(IF($O251&gt;=1,VLOOKUP($B251,'R-6'!$G$8:$AL$920,6,0),""),"")</f>
        <v/>
      </c>
      <c s="1152"/>
      <c s="1152"/>
      <c s="1153" t="str">
        <f>IFERROR(IF($O251&gt;=1,VLOOKUP($B251,'R-6'!$G$8:$AL$920,8,0),""),"")</f>
        <v/>
      </c>
      <c s="1154"/>
      <c s="1155" t="str">
        <f>IFERROR(IF($O251&gt;=1,VLOOKUP($B251,'R-6'!$G$8:$AL$920,28,0),""),"")</f>
        <v/>
      </c>
      <c s="1156"/>
      <c s="1157"/>
      <c s="1158"/>
      <c s="1153"/>
      <c s="1159"/>
      <c s="1158"/>
      <c s="1153"/>
      <c s="1159"/>
      <c s="20">
        <f>IFERROR(IF(C251&gt;=1,A251,0),0)</f>
        <v>0</v>
      </c>
      <c s="1160">
        <f>IFERROR(IF($AJ251&gt;=1,VLOOKUP($C251,'R-7'!$H$9:$AD$1008,2,0),0),0)</f>
        <v>0</v>
      </c>
      <c s="1161"/>
      <c s="1162"/>
      <c s="1160">
        <f>IFERROR(IF($AJ251&gt;=1,VLOOKUP($C251,'R-7'!$H$9:$AD$1008,2,0),0),0)</f>
        <v>0</v>
      </c>
      <c s="1161"/>
      <c s="1162"/>
      <c s="20" t="str">
        <f>IFERROR(IF($AJ251&gt;=1,VLOOKUP($C251,'R-7'!$H$9:$AD$1008,6,0),""),"")</f>
        <v/>
      </c>
      <c s="1158" t="str">
        <f>IFERROR(IF($AJ251&gt;=1,VLOOKUP($C251,'R-7'!$H$9:$AD$1008,7,0),""),"")</f>
        <v/>
      </c>
      <c s="1159"/>
      <c s="1090" t="str">
        <f>IFERROR(IF($AJ251&gt;=1,VLOOKUP($C251,'R-7'!$H$9:$AD$1008,9,0),""),"")</f>
        <v/>
      </c>
      <c s="1091"/>
      <c s="1104"/>
      <c s="1103" t="str">
        <f>IFERROR(IF($AJ251&gt;=1,VLOOKUP($C251,'R-7'!$H$9:$AD$1008,14,0),""),"")</f>
        <v/>
      </c>
      <c s="1103"/>
      <c s="1103"/>
      <c s="1103"/>
      <c s="1103"/>
      <c s="1103"/>
      <c s="1103"/>
      <c s="1103"/>
      <c s="20">
        <f>IFERROR(IF(D251&gt;=1,A251,0),0)</f>
        <v>0</v>
      </c>
      <c s="1105">
        <f>IFERROR(IF($BE251&gt;=1,VLOOKUP($D251,'R-8'!$G$13:$AG$1012,2,0),0),0)</f>
        <v>0</v>
      </c>
      <c s="1105"/>
      <c s="1105"/>
      <c s="1090" t="str">
        <f>IFERROR(IF($BE251&gt;=1,VLOOKUP($D251,'R-8'!$G$13:$AG$1012,3,0),""),"")</f>
        <v/>
      </c>
      <c s="1091"/>
      <c s="1091"/>
      <c s="1104"/>
      <c s="1103" t="str">
        <f>IFERROR(IF($BE251&gt;=1,VLOOKUP($D251,'R-8'!$G$13:$AG$1012,5,0),""),"")</f>
        <v/>
      </c>
      <c s="1103"/>
      <c s="1103" t="str">
        <f>IFERROR(IF($BE251&gt;=1,VLOOKUP($D251,'R-8'!$G$13:$AG$1012,6,0),""),"")</f>
        <v/>
      </c>
      <c s="1103"/>
      <c s="1090" t="str">
        <f>IFERROR(IF($BE251&gt;=1,VLOOKUP($D251,'R-8'!$G$13:$AG$1012,2,0),""),"")</f>
        <v/>
      </c>
      <c s="1091"/>
      <c s="1104"/>
      <c s="1103"/>
      <c s="1103"/>
      <c s="1103"/>
      <c s="1103"/>
      <c s="1103"/>
      <c s="1103"/>
      <c s="20">
        <f t="shared" si="117" ref="BZ251:BZ270">IFERROR(IF(E251&gt;=1,A251,0),0)</f>
        <v>0</v>
      </c>
      <c s="1105">
        <f>IFERROR(IF($BZ251&gt;=1,VLOOKUP($E251,'R-8क'!$G$10:$AA$1009,2,0),0),0)</f>
        <v>0</v>
      </c>
      <c s="1105"/>
      <c s="1105"/>
      <c s="1090" t="str">
        <f>IFERROR(IF($BZ251&gt;=1,VLOOKUP($E251,'R-8क'!$G$10:$AA$1009,3,0),""),"")</f>
        <v/>
      </c>
      <c s="1091"/>
      <c s="1104"/>
      <c s="1090" t="str">
        <f>IFERROR(IF($BZ251&gt;=1,VLOOKUP($E251,'R-8क'!$G$10:$AA$1009,4,0),""),"")</f>
        <v/>
      </c>
      <c s="1091"/>
      <c s="1091"/>
      <c s="1104"/>
      <c s="26" t="str">
        <f>IFERROR(IF($BZ251&gt;=1,VLOOKUP($E251,'R-8क'!$G$10:$AA$1009,6,0),""),"")</f>
        <v/>
      </c>
      <c s="27" t="str">
        <f>IFERROR(IF($BZ251&gt;=1,VLOOKUP($E251,'R-8क'!$G$10:$AA$1009,7,0),""),"")</f>
        <v/>
      </c>
      <c s="720" t="str">
        <f>IFERROR(IF($BZ251&gt;=1,VLOOKUP($E251,'R-8क'!$G$10:$AA$1009,8,0),""),"")</f>
        <v/>
      </c>
      <c s="721"/>
      <c s="1106"/>
      <c s="1107" t="str">
        <f>IFERROR(IF($BZ251&gt;=1,VLOOKUP($E251,'R-8क'!$G$10:$AA$1009,16,0),""),"")</f>
        <v/>
      </c>
      <c s="1107"/>
      <c s="1107"/>
      <c s="1092"/>
      <c s="1092"/>
      <c s="21"/>
      <c s="21"/>
      <c s="21"/>
      <c s="21"/>
      <c s="21"/>
      <c s="21"/>
      <c s="21"/>
      <c s="21"/>
      <c s="21"/>
      <c s="21"/>
      <c s="21"/>
      <c s="21"/>
      <c s="21"/>
      <c s="21"/>
      <c s="21"/>
      <c s="21"/>
      <c s="21"/>
      <c s="21"/>
      <c s="21"/>
      <c s="21"/>
      <c s="21"/>
      <c r="DU251" s="15">
        <f t="shared" si="101"/>
        <v>200</v>
      </c>
      <c s="15">
        <f t="shared" si="102"/>
        <v>0</v>
      </c>
      <c s="15">
        <f t="shared" si="103"/>
        <v>0</v>
      </c>
      <c s="15">
        <f t="shared" si="104"/>
        <v>0</v>
      </c>
    </row>
    <row r="252" spans="1:128" ht="24" customHeight="1">
      <c r="A252" s="15">
        <f t="shared" si="118" ref="A252:A270">A213+20</f>
        <v>122</v>
      </c>
      <c s="15">
        <f>IFERROR(IF($A$5&gt;=A252,SMALL(#REF!,$A$6+A252),0),0)</f>
        <v>0</v>
      </c>
      <c s="15">
        <f>IFERROR(IF(B$5&gt;=$A252,SMALL('R-7'!$G$9:$G$1008,B$6+$A252),0),0)</f>
        <v>0</v>
      </c>
      <c s="15">
        <f>IFERROR(IF(C$5&gt;=$A252,SMALL('R-8'!$F$13:$F$1012,C$6+$A252),0),0)</f>
        <v>0</v>
      </c>
      <c s="15">
        <f>IFERROR(IF(D$5&gt;=$A252,SMALL('R-8क'!$F$10:$F$1009,D$6+$A252),0),0)</f>
        <v>0</v>
      </c>
      <c s="15">
        <f t="shared" si="110"/>
        <v>0</v>
      </c>
      <c s="15">
        <f t="shared" si="114"/>
        <v>0</v>
      </c>
      <c s="15">
        <f t="shared" si="115"/>
        <v>0</v>
      </c>
      <c s="15">
        <f t="shared" si="116"/>
        <v>0</v>
      </c>
      <c r="O252" s="20">
        <f t="shared" si="119" ref="O252:O270">IFERROR(IF(B252&gt;=1,A252,0),0)</f>
        <v>0</v>
      </c>
      <c s="1149">
        <f>IFERROR(IF($O252&gt;=1,VLOOKUP($B252,'R-6'!$G$8:$AL$920,2,0),0),0)</f>
        <v>0</v>
      </c>
      <c s="1150"/>
      <c s="1151"/>
      <c s="1090" t="str">
        <f>IFERROR(IF($O252&gt;=1,VLOOKUP($B252,'R-6'!$G$8:$AL$920,4,0),""),"")</f>
        <v/>
      </c>
      <c s="1091"/>
      <c s="1104"/>
      <c s="1090" t="str">
        <f>IFERROR(IF($O252&gt;=1,VLOOKUP($B252,'R-6'!$G$8:$AL$920,6,0),""),"")</f>
        <v/>
      </c>
      <c s="1152"/>
      <c s="1152"/>
      <c s="1153" t="str">
        <f>IFERROR(IF($O252&gt;=1,VLOOKUP($B252,'R-6'!$G$8:$AL$920,8,0),""),"")</f>
        <v/>
      </c>
      <c s="1154"/>
      <c s="1155" t="str">
        <f>IFERROR(IF($O252&gt;=1,VLOOKUP($B252,'R-6'!$G$8:$AL$920,28,0),""),"")</f>
        <v/>
      </c>
      <c s="1156"/>
      <c s="1157"/>
      <c s="1158"/>
      <c s="1153"/>
      <c s="1159"/>
      <c s="1158"/>
      <c s="1153"/>
      <c s="1159"/>
      <c s="20">
        <f t="shared" si="120" ref="AJ252:AJ270">IFERROR(IF(C252&gt;=1,A252,0),0)</f>
        <v>0</v>
      </c>
      <c s="1160">
        <f>IFERROR(IF($AJ252&gt;=1,VLOOKUP($C252,'R-7'!$H$9:$AD$1008,2,0),0),0)</f>
        <v>0</v>
      </c>
      <c s="1161"/>
      <c s="1162"/>
      <c s="1160">
        <f>IFERROR(IF($AJ252&gt;=1,VLOOKUP($C252,'R-7'!$H$9:$AD$1008,2,0),0),0)</f>
        <v>0</v>
      </c>
      <c s="1161"/>
      <c s="1162"/>
      <c s="20" t="str">
        <f>IFERROR(IF($AJ252&gt;=1,VLOOKUP($C252,'R-7'!$H$9:$AD$1008,6,0),""),"")</f>
        <v/>
      </c>
      <c s="1158" t="str">
        <f>IFERROR(IF($AJ252&gt;=1,VLOOKUP($C252,'R-7'!$H$9:$AD$1008,7,0),""),"")</f>
        <v/>
      </c>
      <c s="1159"/>
      <c s="1090" t="str">
        <f>IFERROR(IF($AJ252&gt;=1,VLOOKUP($C252,'R-7'!$H$9:$AD$1008,9,0),""),"")</f>
        <v/>
      </c>
      <c s="1091"/>
      <c s="1104"/>
      <c s="1103" t="str">
        <f>IFERROR(IF($AJ252&gt;=1,VLOOKUP($C252,'R-7'!$H$9:$AD$1008,14,0),""),"")</f>
        <v/>
      </c>
      <c s="1103"/>
      <c s="1103"/>
      <c s="1103"/>
      <c s="1103"/>
      <c s="1103"/>
      <c s="1103"/>
      <c s="1103"/>
      <c s="20">
        <f t="shared" si="121" ref="BE252:BE270">IFERROR(IF(D252&gt;=1,A252,0),0)</f>
        <v>0</v>
      </c>
      <c s="1105">
        <f>IFERROR(IF($BE252&gt;=1,VLOOKUP($D252,'R-8'!$G$13:$AG$1012,2,0),0),0)</f>
        <v>0</v>
      </c>
      <c s="1105"/>
      <c s="1105"/>
      <c s="1090" t="str">
        <f>IFERROR(IF($BE252&gt;=1,VLOOKUP($D252,'R-8'!$G$13:$AG$1012,3,0),""),"")</f>
        <v/>
      </c>
      <c s="1091"/>
      <c s="1091"/>
      <c s="1104"/>
      <c s="1103" t="str">
        <f>IFERROR(IF($BE252&gt;=1,VLOOKUP($D252,'R-8'!$G$13:$AG$1012,5,0),""),"")</f>
        <v/>
      </c>
      <c s="1103"/>
      <c s="1103" t="str">
        <f>IFERROR(IF($BE252&gt;=1,VLOOKUP($D252,'R-8'!$G$13:$AG$1012,6,0),""),"")</f>
        <v/>
      </c>
      <c s="1103"/>
      <c s="1090" t="str">
        <f>IFERROR(IF($BE252&gt;=1,VLOOKUP($D252,'R-8'!$G$13:$AG$1012,2,0),""),"")</f>
        <v/>
      </c>
      <c s="1091"/>
      <c s="1104"/>
      <c s="1103"/>
      <c s="1103"/>
      <c s="1103"/>
      <c s="1103"/>
      <c s="1103"/>
      <c s="1103"/>
      <c s="20">
        <f t="shared" si="117"/>
        <v>0</v>
      </c>
      <c s="1105">
        <f>IFERROR(IF($BZ252&gt;=1,VLOOKUP($E252,'R-8क'!$G$10:$AA$1009,2,0),0),0)</f>
        <v>0</v>
      </c>
      <c s="1105"/>
      <c s="1105"/>
      <c s="1090" t="str">
        <f>IFERROR(IF($BZ252&gt;=1,VLOOKUP($E252,'R-8क'!$G$10:$AA$1009,3,0),""),"")</f>
        <v/>
      </c>
      <c s="1091"/>
      <c s="1104"/>
      <c s="1090" t="str">
        <f>IFERROR(IF($BZ252&gt;=1,VLOOKUP($E252,'R-8क'!$G$10:$AA$1009,4,0),""),"")</f>
        <v/>
      </c>
      <c s="1091"/>
      <c s="1091"/>
      <c s="1104"/>
      <c s="26" t="str">
        <f>IFERROR(IF($BZ252&gt;=1,VLOOKUP($E252,'R-8क'!$G$10:$AA$1009,6,0),""),"")</f>
        <v/>
      </c>
      <c s="27" t="str">
        <f>IFERROR(IF($BZ252&gt;=1,VLOOKUP($E252,'R-8क'!$G$10:$AA$1009,7,0),""),"")</f>
        <v/>
      </c>
      <c s="720" t="str">
        <f>IFERROR(IF($BZ252&gt;=1,VLOOKUP($E252,'R-8क'!$G$10:$AA$1009,8,0),""),"")</f>
        <v/>
      </c>
      <c s="721"/>
      <c s="1106"/>
      <c s="1107" t="str">
        <f>IFERROR(IF($BZ252&gt;=1,VLOOKUP($E252,'R-8क'!$G$10:$AA$1009,16,0),""),"")</f>
        <v/>
      </c>
      <c s="1107"/>
      <c s="1107"/>
      <c s="1092"/>
      <c s="1092"/>
      <c s="21"/>
      <c s="21"/>
      <c s="21"/>
      <c s="21"/>
      <c s="21"/>
      <c s="21"/>
      <c s="21"/>
      <c s="21"/>
      <c s="21"/>
      <c s="21"/>
      <c s="21"/>
      <c s="21"/>
      <c s="21"/>
      <c s="21"/>
      <c s="21"/>
      <c s="21"/>
      <c s="21"/>
      <c s="21"/>
      <c s="21"/>
      <c s="21"/>
      <c s="21"/>
      <c r="DU252" s="15">
        <f t="shared" si="101"/>
        <v>200</v>
      </c>
      <c s="15">
        <f t="shared" si="102"/>
        <v>0</v>
      </c>
      <c s="15">
        <f t="shared" si="103"/>
        <v>0</v>
      </c>
      <c s="15">
        <f t="shared" si="104"/>
        <v>0</v>
      </c>
    </row>
    <row r="253" spans="1:128" ht="24" customHeight="1">
      <c r="A253" s="15">
        <f t="shared" si="118"/>
        <v>123</v>
      </c>
      <c s="15">
        <f>IFERROR(IF($A$5&gt;=A253,SMALL(#REF!,$A$6+A253),0),0)</f>
        <v>0</v>
      </c>
      <c s="15">
        <f>IFERROR(IF(B$5&gt;=$A253,SMALL('R-7'!$G$9:$G$1008,B$6+$A253),0),0)</f>
        <v>0</v>
      </c>
      <c s="15">
        <f>IFERROR(IF(C$5&gt;=$A253,SMALL('R-8'!$F$13:$F$1012,C$6+$A253),0),0)</f>
        <v>0</v>
      </c>
      <c s="15">
        <f>IFERROR(IF(D$5&gt;=$A253,SMALL('R-8क'!$F$10:$F$1009,D$6+$A253),0),0)</f>
        <v>0</v>
      </c>
      <c s="15">
        <f t="shared" si="110"/>
        <v>0</v>
      </c>
      <c s="15">
        <f t="shared" si="114"/>
        <v>0</v>
      </c>
      <c s="15">
        <f t="shared" si="115"/>
        <v>0</v>
      </c>
      <c s="15">
        <f t="shared" si="116"/>
        <v>0</v>
      </c>
      <c r="O253" s="20">
        <f t="shared" si="119"/>
        <v>0</v>
      </c>
      <c s="1149">
        <f>IFERROR(IF($O253&gt;=1,VLOOKUP($B253,'R-6'!$G$8:$AL$920,2,0),0),0)</f>
        <v>0</v>
      </c>
      <c s="1150"/>
      <c s="1151"/>
      <c s="1090" t="str">
        <f>IFERROR(IF($O253&gt;=1,VLOOKUP($B253,'R-6'!$G$8:$AL$920,4,0),""),"")</f>
        <v/>
      </c>
      <c s="1091"/>
      <c s="1104"/>
      <c s="1090" t="str">
        <f>IFERROR(IF($O253&gt;=1,VLOOKUP($B253,'R-6'!$G$8:$AL$920,6,0),""),"")</f>
        <v/>
      </c>
      <c s="1152"/>
      <c s="1152"/>
      <c s="1153" t="str">
        <f>IFERROR(IF($O253&gt;=1,VLOOKUP($B253,'R-6'!$G$8:$AL$920,8,0),""),"")</f>
        <v/>
      </c>
      <c s="1154"/>
      <c s="1155" t="str">
        <f>IFERROR(IF($O253&gt;=1,VLOOKUP($B253,'R-6'!$G$8:$AL$920,28,0),""),"")</f>
        <v/>
      </c>
      <c s="1156"/>
      <c s="1157"/>
      <c s="1158"/>
      <c s="1153"/>
      <c s="1159"/>
      <c s="1158"/>
      <c s="1153"/>
      <c s="1159"/>
      <c s="20">
        <f t="shared" si="120"/>
        <v>0</v>
      </c>
      <c s="1160">
        <f>IFERROR(IF($AJ253&gt;=1,VLOOKUP($C253,'R-7'!$H$9:$AD$1008,2,0),0),0)</f>
        <v>0</v>
      </c>
      <c s="1161"/>
      <c s="1162"/>
      <c s="1160">
        <f>IFERROR(IF($AJ253&gt;=1,VLOOKUP($C253,'R-7'!$H$9:$AD$1008,2,0),0),0)</f>
        <v>0</v>
      </c>
      <c s="1161"/>
      <c s="1162"/>
      <c s="20" t="str">
        <f>IFERROR(IF($AJ253&gt;=1,VLOOKUP($C253,'R-7'!$H$9:$AD$1008,6,0),""),"")</f>
        <v/>
      </c>
      <c s="1158" t="str">
        <f>IFERROR(IF($AJ253&gt;=1,VLOOKUP($C253,'R-7'!$H$9:$AD$1008,7,0),""),"")</f>
        <v/>
      </c>
      <c s="1159"/>
      <c s="1090" t="str">
        <f>IFERROR(IF($AJ253&gt;=1,VLOOKUP($C253,'R-7'!$H$9:$AD$1008,9,0),""),"")</f>
        <v/>
      </c>
      <c s="1091"/>
      <c s="1104"/>
      <c s="1103" t="str">
        <f>IFERROR(IF($AJ253&gt;=1,VLOOKUP($C253,'R-7'!$H$9:$AD$1008,14,0),""),"")</f>
        <v/>
      </c>
      <c s="1103"/>
      <c s="1103"/>
      <c s="1103"/>
      <c s="1103"/>
      <c s="1103"/>
      <c s="1103"/>
      <c s="1103"/>
      <c s="20">
        <f t="shared" si="121"/>
        <v>0</v>
      </c>
      <c s="1105">
        <f>IFERROR(IF($BE253&gt;=1,VLOOKUP($D253,'R-8'!$G$13:$AG$1012,2,0),0),0)</f>
        <v>0</v>
      </c>
      <c s="1105"/>
      <c s="1105"/>
      <c s="1090" t="str">
        <f>IFERROR(IF($BE253&gt;=1,VLOOKUP($D253,'R-8'!$G$13:$AG$1012,3,0),""),"")</f>
        <v/>
      </c>
      <c s="1091"/>
      <c s="1091"/>
      <c s="1104"/>
      <c s="1103" t="str">
        <f>IFERROR(IF($BE253&gt;=1,VLOOKUP($D253,'R-8'!$G$13:$AG$1012,5,0),""),"")</f>
        <v/>
      </c>
      <c s="1103"/>
      <c s="1103" t="str">
        <f>IFERROR(IF($BE253&gt;=1,VLOOKUP($D253,'R-8'!$G$13:$AG$1012,6,0),""),"")</f>
        <v/>
      </c>
      <c s="1103"/>
      <c s="1090" t="str">
        <f>IFERROR(IF($BE253&gt;=1,VLOOKUP($D253,'R-8'!$G$13:$AG$1012,2,0),""),"")</f>
        <v/>
      </c>
      <c s="1091"/>
      <c s="1104"/>
      <c s="1103"/>
      <c s="1103"/>
      <c s="1103"/>
      <c s="1103"/>
      <c s="1103"/>
      <c s="1103"/>
      <c s="20">
        <f t="shared" si="117"/>
        <v>0</v>
      </c>
      <c s="1105">
        <f>IFERROR(IF($BZ253&gt;=1,VLOOKUP($E253,'R-8क'!$G$10:$AA$1009,2,0),0),0)</f>
        <v>0</v>
      </c>
      <c s="1105"/>
      <c s="1105"/>
      <c s="1090" t="str">
        <f>IFERROR(IF($BZ253&gt;=1,VLOOKUP($E253,'R-8क'!$G$10:$AA$1009,3,0),""),"")</f>
        <v/>
      </c>
      <c s="1091"/>
      <c s="1104"/>
      <c s="1090" t="str">
        <f>IFERROR(IF($BZ253&gt;=1,VLOOKUP($E253,'R-8क'!$G$10:$AA$1009,4,0),""),"")</f>
        <v/>
      </c>
      <c s="1091"/>
      <c s="1091"/>
      <c s="1104"/>
      <c s="26" t="str">
        <f>IFERROR(IF($BZ253&gt;=1,VLOOKUP($E253,'R-8क'!$G$10:$AA$1009,6,0),""),"")</f>
        <v/>
      </c>
      <c s="27" t="str">
        <f>IFERROR(IF($BZ253&gt;=1,VLOOKUP($E253,'R-8क'!$G$10:$AA$1009,7,0),""),"")</f>
        <v/>
      </c>
      <c s="720" t="str">
        <f>IFERROR(IF($BZ253&gt;=1,VLOOKUP($E253,'R-8क'!$G$10:$AA$1009,8,0),""),"")</f>
        <v/>
      </c>
      <c s="721"/>
      <c s="1106"/>
      <c s="1107" t="str">
        <f>IFERROR(IF($BZ253&gt;=1,VLOOKUP($E253,'R-8क'!$G$10:$AA$1009,16,0),""),"")</f>
        <v/>
      </c>
      <c s="1107"/>
      <c s="1107"/>
      <c s="1092"/>
      <c s="1092"/>
      <c s="21"/>
      <c s="21"/>
      <c s="21"/>
      <c s="21"/>
      <c s="21"/>
      <c s="21"/>
      <c s="21"/>
      <c s="21"/>
      <c s="21"/>
      <c s="21"/>
      <c s="21"/>
      <c s="21"/>
      <c s="21"/>
      <c s="21"/>
      <c s="21"/>
      <c s="21"/>
      <c s="21"/>
      <c s="21"/>
      <c s="21"/>
      <c s="21"/>
      <c s="21"/>
      <c r="DU253" s="15">
        <f t="shared" si="101"/>
        <v>200</v>
      </c>
      <c s="15">
        <f t="shared" si="102"/>
        <v>0</v>
      </c>
      <c s="15">
        <f t="shared" si="103"/>
        <v>0</v>
      </c>
      <c s="15">
        <f t="shared" si="104"/>
        <v>0</v>
      </c>
    </row>
    <row r="254" spans="1:128" ht="24" customHeight="1">
      <c r="A254" s="15">
        <f t="shared" si="118"/>
        <v>124</v>
      </c>
      <c s="15">
        <f>IFERROR(IF($A$5&gt;=A254,SMALL(#REF!,$A$6+A254),0),0)</f>
        <v>0</v>
      </c>
      <c s="15">
        <f>IFERROR(IF(B$5&gt;=$A254,SMALL('R-7'!$G$9:$G$1008,B$6+$A254),0),0)</f>
        <v>0</v>
      </c>
      <c s="15">
        <f>IFERROR(IF(C$5&gt;=$A254,SMALL('R-8'!$F$13:$F$1012,C$6+$A254),0),0)</f>
        <v>0</v>
      </c>
      <c s="15">
        <f>IFERROR(IF(D$5&gt;=$A254,SMALL('R-8क'!$F$10:$F$1009,D$6+$A254),0),0)</f>
        <v>0</v>
      </c>
      <c s="15">
        <f t="shared" si="110"/>
        <v>0</v>
      </c>
      <c s="15">
        <f t="shared" si="114"/>
        <v>0</v>
      </c>
      <c s="15">
        <f t="shared" si="115"/>
        <v>0</v>
      </c>
      <c s="15">
        <f t="shared" si="116"/>
        <v>0</v>
      </c>
      <c r="O254" s="20">
        <f t="shared" si="119"/>
        <v>0</v>
      </c>
      <c s="1149">
        <f>IFERROR(IF($O254&gt;=1,VLOOKUP($B254,'R-6'!$G$8:$AL$920,2,0),0),0)</f>
        <v>0</v>
      </c>
      <c s="1150"/>
      <c s="1151"/>
      <c s="1090" t="str">
        <f>IFERROR(IF($O254&gt;=1,VLOOKUP($B254,'R-6'!$G$8:$AL$920,4,0),""),"")</f>
        <v/>
      </c>
      <c s="1091"/>
      <c s="1104"/>
      <c s="1090" t="str">
        <f>IFERROR(IF($O254&gt;=1,VLOOKUP($B254,'R-6'!$G$8:$AL$920,6,0),""),"")</f>
        <v/>
      </c>
      <c s="1152"/>
      <c s="1152"/>
      <c s="1153" t="str">
        <f>IFERROR(IF($O254&gt;=1,VLOOKUP($B254,'R-6'!$G$8:$AL$920,8,0),""),"")</f>
        <v/>
      </c>
      <c s="1154"/>
      <c s="1155" t="str">
        <f>IFERROR(IF($O254&gt;=1,VLOOKUP($B254,'R-6'!$G$8:$AL$920,28,0),""),"")</f>
        <v/>
      </c>
      <c s="1156"/>
      <c s="1157"/>
      <c s="1158"/>
      <c s="1153"/>
      <c s="1159"/>
      <c s="1158"/>
      <c s="1153"/>
      <c s="1159"/>
      <c s="20">
        <f t="shared" si="120"/>
        <v>0</v>
      </c>
      <c s="1160">
        <f>IFERROR(IF($AJ254&gt;=1,VLOOKUP($C254,'R-7'!$H$9:$AD$1008,2,0),0),0)</f>
        <v>0</v>
      </c>
      <c s="1161"/>
      <c s="1162"/>
      <c s="1160">
        <f>IFERROR(IF($AJ254&gt;=1,VLOOKUP($C254,'R-7'!$H$9:$AD$1008,2,0),0),0)</f>
        <v>0</v>
      </c>
      <c s="1161"/>
      <c s="1162"/>
      <c s="20" t="str">
        <f>IFERROR(IF($AJ254&gt;=1,VLOOKUP($C254,'R-7'!$H$9:$AD$1008,6,0),""),"")</f>
        <v/>
      </c>
      <c s="1158" t="str">
        <f>IFERROR(IF($AJ254&gt;=1,VLOOKUP($C254,'R-7'!$H$9:$AD$1008,7,0),""),"")</f>
        <v/>
      </c>
      <c s="1159"/>
      <c s="1090" t="str">
        <f>IFERROR(IF($AJ254&gt;=1,VLOOKUP($C254,'R-7'!$H$9:$AD$1008,9,0),""),"")</f>
        <v/>
      </c>
      <c s="1091"/>
      <c s="1104"/>
      <c s="1103" t="str">
        <f>IFERROR(IF($AJ254&gt;=1,VLOOKUP($C254,'R-7'!$H$9:$AD$1008,14,0),""),"")</f>
        <v/>
      </c>
      <c s="1103"/>
      <c s="1103"/>
      <c s="1103"/>
      <c s="1103"/>
      <c s="1103"/>
      <c s="1103"/>
      <c s="1103"/>
      <c s="20">
        <f t="shared" si="121"/>
        <v>0</v>
      </c>
      <c s="1105">
        <f>IFERROR(IF($BE254&gt;=1,VLOOKUP($D254,'R-8'!$G$13:$AG$1012,2,0),0),0)</f>
        <v>0</v>
      </c>
      <c s="1105"/>
      <c s="1105"/>
      <c s="1090" t="str">
        <f>IFERROR(IF($BE254&gt;=1,VLOOKUP($D254,'R-8'!$G$13:$AG$1012,3,0),""),"")</f>
        <v/>
      </c>
      <c s="1091"/>
      <c s="1091"/>
      <c s="1104"/>
      <c s="1103" t="str">
        <f>IFERROR(IF($BE254&gt;=1,VLOOKUP($D254,'R-8'!$G$13:$AG$1012,5,0),""),"")</f>
        <v/>
      </c>
      <c s="1103"/>
      <c s="1103" t="str">
        <f>IFERROR(IF($BE254&gt;=1,VLOOKUP($D254,'R-8'!$G$13:$AG$1012,6,0),""),"")</f>
        <v/>
      </c>
      <c s="1103"/>
      <c s="1090" t="str">
        <f>IFERROR(IF($BE254&gt;=1,VLOOKUP($D254,'R-8'!$G$13:$AG$1012,2,0),""),"")</f>
        <v/>
      </c>
      <c s="1091"/>
      <c s="1104"/>
      <c s="1103"/>
      <c s="1103"/>
      <c s="1103"/>
      <c s="1103"/>
      <c s="1103"/>
      <c s="1103"/>
      <c s="20">
        <f t="shared" si="117"/>
        <v>0</v>
      </c>
      <c s="1105">
        <f>IFERROR(IF($BZ254&gt;=1,VLOOKUP($E254,'R-8क'!$G$10:$AA$1009,2,0),0),0)</f>
        <v>0</v>
      </c>
      <c s="1105"/>
      <c s="1105"/>
      <c s="1090" t="str">
        <f>IFERROR(IF($BZ254&gt;=1,VLOOKUP($E254,'R-8क'!$G$10:$AA$1009,3,0),""),"")</f>
        <v/>
      </c>
      <c s="1091"/>
      <c s="1104"/>
      <c s="1090" t="str">
        <f>IFERROR(IF($BZ254&gt;=1,VLOOKUP($E254,'R-8क'!$G$10:$AA$1009,4,0),""),"")</f>
        <v/>
      </c>
      <c s="1091"/>
      <c s="1091"/>
      <c s="1104"/>
      <c s="26" t="str">
        <f>IFERROR(IF($BZ254&gt;=1,VLOOKUP($E254,'R-8क'!$G$10:$AA$1009,6,0),""),"")</f>
        <v/>
      </c>
      <c s="27" t="str">
        <f>IFERROR(IF($BZ254&gt;=1,VLOOKUP($E254,'R-8क'!$G$10:$AA$1009,7,0),""),"")</f>
        <v/>
      </c>
      <c s="720" t="str">
        <f>IFERROR(IF($BZ254&gt;=1,VLOOKUP($E254,'R-8क'!$G$10:$AA$1009,8,0),""),"")</f>
        <v/>
      </c>
      <c s="721"/>
      <c s="1106"/>
      <c s="1107" t="str">
        <f>IFERROR(IF($BZ254&gt;=1,VLOOKUP($E254,'R-8क'!$G$10:$AA$1009,16,0),""),"")</f>
        <v/>
      </c>
      <c s="1107"/>
      <c s="1107"/>
      <c s="1092"/>
      <c s="1092"/>
      <c s="21"/>
      <c s="21"/>
      <c s="21"/>
      <c s="21"/>
      <c s="21"/>
      <c s="21"/>
      <c s="21"/>
      <c s="21"/>
      <c s="21"/>
      <c s="21"/>
      <c s="21"/>
      <c s="21"/>
      <c s="21"/>
      <c s="21"/>
      <c s="21"/>
      <c s="21"/>
      <c s="21"/>
      <c s="21"/>
      <c s="21"/>
      <c s="21"/>
      <c s="21"/>
      <c r="DU254" s="15">
        <f t="shared" si="101"/>
        <v>200</v>
      </c>
      <c s="15">
        <f t="shared" si="102"/>
        <v>0</v>
      </c>
      <c s="15">
        <f t="shared" si="103"/>
        <v>0</v>
      </c>
      <c s="15">
        <f t="shared" si="104"/>
        <v>0</v>
      </c>
    </row>
    <row r="255" spans="1:128" ht="24" customHeight="1">
      <c r="A255" s="15">
        <f t="shared" si="118"/>
        <v>125</v>
      </c>
      <c s="15">
        <f>IFERROR(IF($A$5&gt;=A255,SMALL(#REF!,$A$6+A255),0),0)</f>
        <v>0</v>
      </c>
      <c s="15">
        <f>IFERROR(IF(B$5&gt;=$A255,SMALL('R-7'!$G$9:$G$1008,B$6+$A255),0),0)</f>
        <v>0</v>
      </c>
      <c s="15">
        <f>IFERROR(IF(C$5&gt;=$A255,SMALL('R-8'!$F$13:$F$1012,C$6+$A255),0),0)</f>
        <v>0</v>
      </c>
      <c s="15">
        <f>IFERROR(IF(D$5&gt;=$A255,SMALL('R-8क'!$F$10:$F$1009,D$6+$A255),0),0)</f>
        <v>0</v>
      </c>
      <c s="15">
        <f t="shared" si="110"/>
        <v>0</v>
      </c>
      <c s="15">
        <f t="shared" si="114"/>
        <v>0</v>
      </c>
      <c s="15">
        <f t="shared" si="115"/>
        <v>0</v>
      </c>
      <c s="15">
        <f t="shared" si="116"/>
        <v>0</v>
      </c>
      <c r="O255" s="20">
        <f t="shared" si="119"/>
        <v>0</v>
      </c>
      <c s="1149">
        <f>IFERROR(IF($O255&gt;=1,VLOOKUP($B255,'R-6'!$G$8:$AL$920,2,0),0),0)</f>
        <v>0</v>
      </c>
      <c s="1150"/>
      <c s="1151"/>
      <c s="1090" t="str">
        <f>IFERROR(IF($O255&gt;=1,VLOOKUP($B255,'R-6'!$G$8:$AL$920,4,0),""),"")</f>
        <v/>
      </c>
      <c s="1091"/>
      <c s="1104"/>
      <c s="1090" t="str">
        <f>IFERROR(IF($O255&gt;=1,VLOOKUP($B255,'R-6'!$G$8:$AL$920,6,0),""),"")</f>
        <v/>
      </c>
      <c s="1152"/>
      <c s="1152"/>
      <c s="1153" t="str">
        <f>IFERROR(IF($O255&gt;=1,VLOOKUP($B255,'R-6'!$G$8:$AL$920,8,0),""),"")</f>
        <v/>
      </c>
      <c s="1154"/>
      <c s="1155" t="str">
        <f>IFERROR(IF($O255&gt;=1,VLOOKUP($B255,'R-6'!$G$8:$AL$920,28,0),""),"")</f>
        <v/>
      </c>
      <c s="1156"/>
      <c s="1157"/>
      <c s="1158"/>
      <c s="1153"/>
      <c s="1159"/>
      <c s="1158"/>
      <c s="1153"/>
      <c s="1159"/>
      <c s="20">
        <f t="shared" si="120"/>
        <v>0</v>
      </c>
      <c s="1160">
        <f>IFERROR(IF($AJ255&gt;=1,VLOOKUP($C255,'R-7'!$H$9:$AD$1008,2,0),0),0)</f>
        <v>0</v>
      </c>
      <c s="1161"/>
      <c s="1162"/>
      <c s="1160">
        <f>IFERROR(IF($AJ255&gt;=1,VLOOKUP($C255,'R-7'!$H$9:$AD$1008,2,0),0),0)</f>
        <v>0</v>
      </c>
      <c s="1161"/>
      <c s="1162"/>
      <c s="20" t="str">
        <f>IFERROR(IF($AJ255&gt;=1,VLOOKUP($C255,'R-7'!$H$9:$AD$1008,6,0),""),"")</f>
        <v/>
      </c>
      <c s="1158" t="str">
        <f>IFERROR(IF($AJ255&gt;=1,VLOOKUP($C255,'R-7'!$H$9:$AD$1008,7,0),""),"")</f>
        <v/>
      </c>
      <c s="1159"/>
      <c s="1090" t="str">
        <f>IFERROR(IF($AJ255&gt;=1,VLOOKUP($C255,'R-7'!$H$9:$AD$1008,9,0),""),"")</f>
        <v/>
      </c>
      <c s="1091"/>
      <c s="1104"/>
      <c s="1103" t="str">
        <f>IFERROR(IF($AJ255&gt;=1,VLOOKUP($C255,'R-7'!$H$9:$AD$1008,14,0),""),"")</f>
        <v/>
      </c>
      <c s="1103"/>
      <c s="1103"/>
      <c s="1103"/>
      <c s="1103"/>
      <c s="1103"/>
      <c s="1103"/>
      <c s="1103"/>
      <c s="20">
        <f t="shared" si="121"/>
        <v>0</v>
      </c>
      <c s="1105">
        <f>IFERROR(IF($BE255&gt;=1,VLOOKUP($D255,'R-8'!$G$13:$AG$1012,2,0),0),0)</f>
        <v>0</v>
      </c>
      <c s="1105"/>
      <c s="1105"/>
      <c s="1090" t="str">
        <f>IFERROR(IF($BE255&gt;=1,VLOOKUP($D255,'R-8'!$G$13:$AG$1012,3,0),""),"")</f>
        <v/>
      </c>
      <c s="1091"/>
      <c s="1091"/>
      <c s="1104"/>
      <c s="1103" t="str">
        <f>IFERROR(IF($BE255&gt;=1,VLOOKUP($D255,'R-8'!$G$13:$AG$1012,5,0),""),"")</f>
        <v/>
      </c>
      <c s="1103"/>
      <c s="1103" t="str">
        <f>IFERROR(IF($BE255&gt;=1,VLOOKUP($D255,'R-8'!$G$13:$AG$1012,6,0),""),"")</f>
        <v/>
      </c>
      <c s="1103"/>
      <c s="1090" t="str">
        <f>IFERROR(IF($BE255&gt;=1,VLOOKUP($D255,'R-8'!$G$13:$AG$1012,2,0),""),"")</f>
        <v/>
      </c>
      <c s="1091"/>
      <c s="1104"/>
      <c s="1103"/>
      <c s="1103"/>
      <c s="1103"/>
      <c s="1103"/>
      <c s="1103"/>
      <c s="1103"/>
      <c s="20">
        <f t="shared" si="117"/>
        <v>0</v>
      </c>
      <c s="1105">
        <f>IFERROR(IF($BZ255&gt;=1,VLOOKUP($E255,'R-8क'!$G$10:$AA$1009,2,0),0),0)</f>
        <v>0</v>
      </c>
      <c s="1105"/>
      <c s="1105"/>
      <c s="1090" t="str">
        <f>IFERROR(IF($BZ255&gt;=1,VLOOKUP($E255,'R-8क'!$G$10:$AA$1009,3,0),""),"")</f>
        <v/>
      </c>
      <c s="1091"/>
      <c s="1104"/>
      <c s="1090" t="str">
        <f>IFERROR(IF($BZ255&gt;=1,VLOOKUP($E255,'R-8क'!$G$10:$AA$1009,4,0),""),"")</f>
        <v/>
      </c>
      <c s="1091"/>
      <c s="1091"/>
      <c s="1104"/>
      <c s="26" t="str">
        <f>IFERROR(IF($BZ255&gt;=1,VLOOKUP($E255,'R-8क'!$G$10:$AA$1009,6,0),""),"")</f>
        <v/>
      </c>
      <c s="27" t="str">
        <f>IFERROR(IF($BZ255&gt;=1,VLOOKUP($E255,'R-8क'!$G$10:$AA$1009,7,0),""),"")</f>
        <v/>
      </c>
      <c s="720" t="str">
        <f>IFERROR(IF($BZ255&gt;=1,VLOOKUP($E255,'R-8क'!$G$10:$AA$1009,8,0),""),"")</f>
        <v/>
      </c>
      <c s="721"/>
      <c s="1106"/>
      <c s="1107" t="str">
        <f>IFERROR(IF($BZ255&gt;=1,VLOOKUP($E255,'R-8क'!$G$10:$AA$1009,16,0),""),"")</f>
        <v/>
      </c>
      <c s="1107"/>
      <c s="1107"/>
      <c s="1092"/>
      <c s="1092"/>
      <c s="21"/>
      <c s="21"/>
      <c s="21"/>
      <c s="21"/>
      <c s="21"/>
      <c s="21"/>
      <c s="21"/>
      <c s="21"/>
      <c s="21"/>
      <c s="21"/>
      <c s="21"/>
      <c s="21"/>
      <c s="21"/>
      <c s="21"/>
      <c s="21"/>
      <c s="21"/>
      <c s="21"/>
      <c s="21"/>
      <c s="21"/>
      <c s="21"/>
      <c s="21"/>
      <c r="DU255" s="15">
        <f t="shared" si="101"/>
        <v>200</v>
      </c>
      <c s="15">
        <f t="shared" si="102"/>
        <v>0</v>
      </c>
      <c s="15">
        <f t="shared" si="103"/>
        <v>0</v>
      </c>
      <c s="15">
        <f t="shared" si="104"/>
        <v>0</v>
      </c>
    </row>
    <row r="256" spans="1:128" ht="24" customHeight="1">
      <c r="A256" s="15">
        <f t="shared" si="118"/>
        <v>126</v>
      </c>
      <c s="15">
        <f>IFERROR(IF($A$5&gt;=A256,SMALL(#REF!,$A$6+A256),0),0)</f>
        <v>0</v>
      </c>
      <c s="15">
        <f>IFERROR(IF(B$5&gt;=$A256,SMALL('R-7'!$G$9:$G$1008,B$6+$A256),0),0)</f>
        <v>0</v>
      </c>
      <c s="15">
        <f>IFERROR(IF(C$5&gt;=$A256,SMALL('R-8'!$F$13:$F$1012,C$6+$A256),0),0)</f>
        <v>0</v>
      </c>
      <c s="15">
        <f>IFERROR(IF(D$5&gt;=$A256,SMALL('R-8क'!$F$10:$F$1009,D$6+$A256),0),0)</f>
        <v>0</v>
      </c>
      <c s="15">
        <f t="shared" si="110"/>
        <v>0</v>
      </c>
      <c s="15">
        <f t="shared" si="114"/>
        <v>0</v>
      </c>
      <c s="15">
        <f t="shared" si="115"/>
        <v>0</v>
      </c>
      <c s="15">
        <f t="shared" si="116"/>
        <v>0</v>
      </c>
      <c r="O256" s="20">
        <f t="shared" si="119"/>
        <v>0</v>
      </c>
      <c s="1149">
        <f>IFERROR(IF($O256&gt;=1,VLOOKUP($B256,'R-6'!$G$8:$AL$920,2,0),0),0)</f>
        <v>0</v>
      </c>
      <c s="1150"/>
      <c s="1151"/>
      <c s="1090" t="str">
        <f>IFERROR(IF($O256&gt;=1,VLOOKUP($B256,'R-6'!$G$8:$AL$920,4,0),""),"")</f>
        <v/>
      </c>
      <c s="1091"/>
      <c s="1104"/>
      <c s="1090" t="str">
        <f>IFERROR(IF($O256&gt;=1,VLOOKUP($B256,'R-6'!$G$8:$AL$920,6,0),""),"")</f>
        <v/>
      </c>
      <c s="1152"/>
      <c s="1152"/>
      <c s="1153" t="str">
        <f>IFERROR(IF($O256&gt;=1,VLOOKUP($B256,'R-6'!$G$8:$AL$920,8,0),""),"")</f>
        <v/>
      </c>
      <c s="1154"/>
      <c s="1155" t="str">
        <f>IFERROR(IF($O256&gt;=1,VLOOKUP($B256,'R-6'!$G$8:$AL$920,28,0),""),"")</f>
        <v/>
      </c>
      <c s="1156"/>
      <c s="1157"/>
      <c s="1158"/>
      <c s="1153"/>
      <c s="1159"/>
      <c s="1158"/>
      <c s="1153"/>
      <c s="1159"/>
      <c s="20">
        <f t="shared" si="120"/>
        <v>0</v>
      </c>
      <c s="1160">
        <f>IFERROR(IF($AJ256&gt;=1,VLOOKUP($C256,'R-7'!$H$9:$AD$1008,2,0),0),0)</f>
        <v>0</v>
      </c>
      <c s="1161"/>
      <c s="1162"/>
      <c s="1160">
        <f>IFERROR(IF($AJ256&gt;=1,VLOOKUP($C256,'R-7'!$H$9:$AD$1008,2,0),0),0)</f>
        <v>0</v>
      </c>
      <c s="1161"/>
      <c s="1162"/>
      <c s="20" t="str">
        <f>IFERROR(IF($AJ256&gt;=1,VLOOKUP($C256,'R-7'!$H$9:$AD$1008,6,0),""),"")</f>
        <v/>
      </c>
      <c s="1158" t="str">
        <f>IFERROR(IF($AJ256&gt;=1,VLOOKUP($C256,'R-7'!$H$9:$AD$1008,7,0),""),"")</f>
        <v/>
      </c>
      <c s="1159"/>
      <c s="1090" t="str">
        <f>IFERROR(IF($AJ256&gt;=1,VLOOKUP($C256,'R-7'!$H$9:$AD$1008,9,0),""),"")</f>
        <v/>
      </c>
      <c s="1091"/>
      <c s="1104"/>
      <c s="1103" t="str">
        <f>IFERROR(IF($AJ256&gt;=1,VLOOKUP($C256,'R-7'!$H$9:$AD$1008,14,0),""),"")</f>
        <v/>
      </c>
      <c s="1103"/>
      <c s="1103"/>
      <c s="1103"/>
      <c s="1103"/>
      <c s="1103"/>
      <c s="1103"/>
      <c s="1103"/>
      <c s="20">
        <f t="shared" si="121"/>
        <v>0</v>
      </c>
      <c s="1105">
        <f>IFERROR(IF($BE256&gt;=1,VLOOKUP($D256,'R-8'!$G$13:$AG$1012,2,0),0),0)</f>
        <v>0</v>
      </c>
      <c s="1105"/>
      <c s="1105"/>
      <c s="1090" t="str">
        <f>IFERROR(IF($BE256&gt;=1,VLOOKUP($D256,'R-8'!$G$13:$AG$1012,3,0),""),"")</f>
        <v/>
      </c>
      <c s="1091"/>
      <c s="1091"/>
      <c s="1104"/>
      <c s="1103" t="str">
        <f>IFERROR(IF($BE256&gt;=1,VLOOKUP($D256,'R-8'!$G$13:$AG$1012,5,0),""),"")</f>
        <v/>
      </c>
      <c s="1103"/>
      <c s="1103" t="str">
        <f>IFERROR(IF($BE256&gt;=1,VLOOKUP($D256,'R-8'!$G$13:$AG$1012,6,0),""),"")</f>
        <v/>
      </c>
      <c s="1103"/>
      <c s="1090" t="str">
        <f>IFERROR(IF($BE256&gt;=1,VLOOKUP($D256,'R-8'!$G$13:$AG$1012,2,0),""),"")</f>
        <v/>
      </c>
      <c s="1091"/>
      <c s="1104"/>
      <c s="1103"/>
      <c s="1103"/>
      <c s="1103"/>
      <c s="1103"/>
      <c s="1103"/>
      <c s="1103"/>
      <c s="20">
        <f t="shared" si="117"/>
        <v>0</v>
      </c>
      <c s="1105">
        <f>IFERROR(IF($BZ256&gt;=1,VLOOKUP($E256,'R-8क'!$G$10:$AA$1009,2,0),0),0)</f>
        <v>0</v>
      </c>
      <c s="1105"/>
      <c s="1105"/>
      <c s="1090" t="str">
        <f>IFERROR(IF($BZ256&gt;=1,VLOOKUP($E256,'R-8क'!$G$10:$AA$1009,3,0),""),"")</f>
        <v/>
      </c>
      <c s="1091"/>
      <c s="1104"/>
      <c s="1090" t="str">
        <f>IFERROR(IF($BZ256&gt;=1,VLOOKUP($E256,'R-8क'!$G$10:$AA$1009,4,0),""),"")</f>
        <v/>
      </c>
      <c s="1091"/>
      <c s="1091"/>
      <c s="1104"/>
      <c s="26" t="str">
        <f>IFERROR(IF($BZ256&gt;=1,VLOOKUP($E256,'R-8क'!$G$10:$AA$1009,6,0),""),"")</f>
        <v/>
      </c>
      <c s="27" t="str">
        <f>IFERROR(IF($BZ256&gt;=1,VLOOKUP($E256,'R-8क'!$G$10:$AA$1009,7,0),""),"")</f>
        <v/>
      </c>
      <c s="720" t="str">
        <f>IFERROR(IF($BZ256&gt;=1,VLOOKUP($E256,'R-8क'!$G$10:$AA$1009,8,0),""),"")</f>
        <v/>
      </c>
      <c s="721"/>
      <c s="1106"/>
      <c s="1107" t="str">
        <f>IFERROR(IF($BZ256&gt;=1,VLOOKUP($E256,'R-8क'!$G$10:$AA$1009,16,0),""),"")</f>
        <v/>
      </c>
      <c s="1107"/>
      <c s="1107"/>
      <c s="1092"/>
      <c s="1092"/>
      <c s="21"/>
      <c s="21"/>
      <c s="21"/>
      <c s="21"/>
      <c s="21"/>
      <c s="21"/>
      <c s="21"/>
      <c s="21"/>
      <c s="21"/>
      <c s="21"/>
      <c s="21"/>
      <c s="21"/>
      <c s="21"/>
      <c s="21"/>
      <c s="21"/>
      <c s="21"/>
      <c s="21"/>
      <c s="21"/>
      <c s="21"/>
      <c s="21"/>
      <c s="21"/>
      <c r="DU256" s="15">
        <f t="shared" si="101"/>
        <v>200</v>
      </c>
      <c s="15">
        <f t="shared" si="102"/>
        <v>0</v>
      </c>
      <c s="15">
        <f t="shared" si="103"/>
        <v>0</v>
      </c>
      <c s="15">
        <f t="shared" si="104"/>
        <v>0</v>
      </c>
    </row>
    <row r="257" spans="1:119" ht="24" customHeight="1">
      <c r="A257" s="15">
        <f t="shared" si="118"/>
        <v>127</v>
      </c>
      <c s="15">
        <f>IFERROR(IF($A$5&gt;=A257,SMALL(#REF!,$A$6+A257),0),0)</f>
        <v>0</v>
      </c>
      <c s="15">
        <f>IFERROR(IF(B$5&gt;=$A257,SMALL('R-7'!$G$9:$G$1008,B$6+$A257),0),0)</f>
        <v>0</v>
      </c>
      <c s="15">
        <f>IFERROR(IF(C$5&gt;=$A257,SMALL('R-8'!$F$13:$F$1012,C$6+$A257),0),0)</f>
        <v>0</v>
      </c>
      <c s="15">
        <f>IFERROR(IF(D$5&gt;=$A257,SMALL('R-8क'!$F$10:$F$1009,D$6+$A257),0),0)</f>
        <v>0</v>
      </c>
      <c s="15">
        <f t="shared" si="110"/>
        <v>0</v>
      </c>
      <c s="15">
        <f t="shared" si="114"/>
        <v>0</v>
      </c>
      <c s="15">
        <f t="shared" si="115"/>
        <v>0</v>
      </c>
      <c s="15">
        <f t="shared" si="116"/>
        <v>0</v>
      </c>
      <c r="O257" s="20">
        <f t="shared" si="119"/>
        <v>0</v>
      </c>
      <c s="1149">
        <f>IFERROR(IF($O257&gt;=1,VLOOKUP($B257,'R-6'!$G$8:$AL$920,2,0),0),0)</f>
        <v>0</v>
      </c>
      <c s="1150"/>
      <c s="1151"/>
      <c s="1090" t="str">
        <f>IFERROR(IF($O257&gt;=1,VLOOKUP($B257,'R-6'!$G$8:$AL$920,4,0),""),"")</f>
        <v/>
      </c>
      <c s="1091"/>
      <c s="1104"/>
      <c s="1090" t="str">
        <f>IFERROR(IF($O257&gt;=1,VLOOKUP($B257,'R-6'!$G$8:$AL$920,6,0),""),"")</f>
        <v/>
      </c>
      <c s="1152"/>
      <c s="1152"/>
      <c s="1153" t="str">
        <f>IFERROR(IF($O257&gt;=1,VLOOKUP($B257,'R-6'!$G$8:$AL$920,8,0),""),"")</f>
        <v/>
      </c>
      <c s="1154"/>
      <c s="1155" t="str">
        <f>IFERROR(IF($O257&gt;=1,VLOOKUP($B257,'R-6'!$G$8:$AL$920,28,0),""),"")</f>
        <v/>
      </c>
      <c s="1156"/>
      <c s="1157"/>
      <c s="1158"/>
      <c s="1153"/>
      <c s="1159"/>
      <c s="1158"/>
      <c s="1153"/>
      <c s="1159"/>
      <c s="20">
        <f t="shared" si="120"/>
        <v>0</v>
      </c>
      <c s="1160">
        <f>IFERROR(IF($AJ257&gt;=1,VLOOKUP($C257,'R-7'!$H$9:$AD$1008,2,0),0),0)</f>
        <v>0</v>
      </c>
      <c s="1161"/>
      <c s="1162"/>
      <c s="1160">
        <f>IFERROR(IF($AJ257&gt;=1,VLOOKUP($C257,'R-7'!$H$9:$AD$1008,2,0),0),0)</f>
        <v>0</v>
      </c>
      <c s="1161"/>
      <c s="1162"/>
      <c s="20" t="str">
        <f>IFERROR(IF($AJ257&gt;=1,VLOOKUP($C257,'R-7'!$H$9:$AD$1008,6,0),""),"")</f>
        <v/>
      </c>
      <c s="1158" t="str">
        <f>IFERROR(IF($AJ257&gt;=1,VLOOKUP($C257,'R-7'!$H$9:$AD$1008,7,0),""),"")</f>
        <v/>
      </c>
      <c s="1159"/>
      <c s="1090" t="str">
        <f>IFERROR(IF($AJ257&gt;=1,VLOOKUP($C257,'R-7'!$H$9:$AD$1008,9,0),""),"")</f>
        <v/>
      </c>
      <c s="1091"/>
      <c s="1104"/>
      <c s="1103" t="str">
        <f>IFERROR(IF($AJ257&gt;=1,VLOOKUP($C257,'R-7'!$H$9:$AD$1008,14,0),""),"")</f>
        <v/>
      </c>
      <c s="1103"/>
      <c s="1103"/>
      <c s="1103"/>
      <c s="1103"/>
      <c s="1103"/>
      <c s="1103"/>
      <c s="1103"/>
      <c s="20">
        <f t="shared" si="121"/>
        <v>0</v>
      </c>
      <c s="1105">
        <f>IFERROR(IF($BE257&gt;=1,VLOOKUP($D257,'R-8'!$G$13:$AG$1012,2,0),0),0)</f>
        <v>0</v>
      </c>
      <c s="1105"/>
      <c s="1105"/>
      <c s="1090" t="str">
        <f>IFERROR(IF($BE257&gt;=1,VLOOKUP($D257,'R-8'!$G$13:$AG$1012,3,0),""),"")</f>
        <v/>
      </c>
      <c s="1091"/>
      <c s="1091"/>
      <c s="1104"/>
      <c s="1103" t="str">
        <f>IFERROR(IF($BE257&gt;=1,VLOOKUP($D257,'R-8'!$G$13:$AG$1012,5,0),""),"")</f>
        <v/>
      </c>
      <c s="1103"/>
      <c s="1103" t="str">
        <f>IFERROR(IF($BE257&gt;=1,VLOOKUP($D257,'R-8'!$G$13:$AG$1012,6,0),""),"")</f>
        <v/>
      </c>
      <c s="1103"/>
      <c s="1090" t="str">
        <f>IFERROR(IF($BE257&gt;=1,VLOOKUP($D257,'R-8'!$G$13:$AG$1012,2,0),""),"")</f>
        <v/>
      </c>
      <c s="1091"/>
      <c s="1104"/>
      <c s="1103"/>
      <c s="1103"/>
      <c s="1103"/>
      <c s="1103"/>
      <c s="1103"/>
      <c s="1103"/>
      <c s="20">
        <f t="shared" si="117"/>
        <v>0</v>
      </c>
      <c s="1105">
        <f>IFERROR(IF($BZ257&gt;=1,VLOOKUP($E257,'R-8क'!$G$10:$AA$1009,2,0),0),0)</f>
        <v>0</v>
      </c>
      <c s="1105"/>
      <c s="1105"/>
      <c s="1090" t="str">
        <f>IFERROR(IF($BZ257&gt;=1,VLOOKUP($E257,'R-8क'!$G$10:$AA$1009,3,0),""),"")</f>
        <v/>
      </c>
      <c s="1091"/>
      <c s="1104"/>
      <c s="1090" t="str">
        <f>IFERROR(IF($BZ257&gt;=1,VLOOKUP($E257,'R-8क'!$G$10:$AA$1009,4,0),""),"")</f>
        <v/>
      </c>
      <c s="1091"/>
      <c s="1091"/>
      <c s="1104"/>
      <c s="26" t="str">
        <f>IFERROR(IF($BZ257&gt;=1,VLOOKUP($E257,'R-8क'!$G$10:$AA$1009,6,0),""),"")</f>
        <v/>
      </c>
      <c s="27" t="str">
        <f>IFERROR(IF($BZ257&gt;=1,VLOOKUP($E257,'R-8क'!$G$10:$AA$1009,7,0),""),"")</f>
        <v/>
      </c>
      <c s="720" t="str">
        <f>IFERROR(IF($BZ257&gt;=1,VLOOKUP($E257,'R-8क'!$G$10:$AA$1009,8,0),""),"")</f>
        <v/>
      </c>
      <c s="721"/>
      <c s="1106"/>
      <c s="1107" t="str">
        <f>IFERROR(IF($BZ257&gt;=1,VLOOKUP($E257,'R-8क'!$G$10:$AA$1009,16,0),""),"")</f>
        <v/>
      </c>
      <c s="1107"/>
      <c s="1107"/>
      <c s="1092"/>
      <c s="1092"/>
      <c s="21"/>
      <c s="21"/>
      <c s="21"/>
      <c s="21"/>
      <c s="21"/>
      <c s="21"/>
      <c s="21"/>
      <c s="21"/>
      <c s="21"/>
      <c s="21"/>
      <c s="21"/>
      <c s="21"/>
      <c s="21"/>
      <c s="21"/>
      <c s="21"/>
      <c s="21"/>
      <c s="21"/>
      <c s="21"/>
      <c s="21"/>
      <c s="21"/>
      <c s="21"/>
    </row>
    <row r="258" spans="1:119" ht="24" customHeight="1">
      <c r="A258" s="15">
        <f t="shared" si="118"/>
        <v>128</v>
      </c>
      <c s="15">
        <f>IFERROR(IF($A$5&gt;=A258,SMALL(#REF!,$A$6+A258),0),0)</f>
        <v>0</v>
      </c>
      <c s="15">
        <f>IFERROR(IF(B$5&gt;=$A258,SMALL('R-7'!$G$9:$G$1008,B$6+$A258),0),0)</f>
        <v>0</v>
      </c>
      <c s="15">
        <f>IFERROR(IF(C$5&gt;=$A258,SMALL('R-8'!$F$13:$F$1012,C$6+$A258),0),0)</f>
        <v>0</v>
      </c>
      <c s="15">
        <f>IFERROR(IF(D$5&gt;=$A258,SMALL('R-8क'!$F$10:$F$1009,D$6+$A258),0),0)</f>
        <v>0</v>
      </c>
      <c s="15">
        <f t="shared" si="110"/>
        <v>0</v>
      </c>
      <c s="15">
        <f t="shared" si="114"/>
        <v>0</v>
      </c>
      <c s="15">
        <f t="shared" si="115"/>
        <v>0</v>
      </c>
      <c s="15">
        <f t="shared" si="116"/>
        <v>0</v>
      </c>
      <c r="O258" s="20">
        <f t="shared" si="119"/>
        <v>0</v>
      </c>
      <c s="1149">
        <f>IFERROR(IF($O258&gt;=1,VLOOKUP($B258,'R-6'!$G$8:$AL$920,2,0),0),0)</f>
        <v>0</v>
      </c>
      <c s="1150"/>
      <c s="1151"/>
      <c s="1090" t="str">
        <f>IFERROR(IF($O258&gt;=1,VLOOKUP($B258,'R-6'!$G$8:$AL$920,4,0),""),"")</f>
        <v/>
      </c>
      <c s="1091"/>
      <c s="1104"/>
      <c s="1090" t="str">
        <f>IFERROR(IF($O258&gt;=1,VLOOKUP($B258,'R-6'!$G$8:$AL$920,6,0),""),"")</f>
        <v/>
      </c>
      <c s="1152"/>
      <c s="1152"/>
      <c s="1153" t="str">
        <f>IFERROR(IF($O258&gt;=1,VLOOKUP($B258,'R-6'!$G$8:$AL$920,8,0),""),"")</f>
        <v/>
      </c>
      <c s="1154"/>
      <c s="1155" t="str">
        <f>IFERROR(IF($O258&gt;=1,VLOOKUP($B258,'R-6'!$G$8:$AL$920,28,0),""),"")</f>
        <v/>
      </c>
      <c s="1156"/>
      <c s="1157"/>
      <c s="1158"/>
      <c s="1153"/>
      <c s="1159"/>
      <c s="1158"/>
      <c s="1153"/>
      <c s="1159"/>
      <c s="20">
        <f t="shared" si="120"/>
        <v>0</v>
      </c>
      <c s="1160">
        <f>IFERROR(IF($AJ258&gt;=1,VLOOKUP($C258,'R-7'!$H$9:$AD$1008,2,0),0),0)</f>
        <v>0</v>
      </c>
      <c s="1161"/>
      <c s="1162"/>
      <c s="1160">
        <f>IFERROR(IF($AJ258&gt;=1,VLOOKUP($C258,'R-7'!$H$9:$AD$1008,2,0),0),0)</f>
        <v>0</v>
      </c>
      <c s="1161"/>
      <c s="1162"/>
      <c s="20" t="str">
        <f>IFERROR(IF($AJ258&gt;=1,VLOOKUP($C258,'R-7'!$H$9:$AD$1008,6,0),""),"")</f>
        <v/>
      </c>
      <c s="1158" t="str">
        <f>IFERROR(IF($AJ258&gt;=1,VLOOKUP($C258,'R-7'!$H$9:$AD$1008,7,0),""),"")</f>
        <v/>
      </c>
      <c s="1159"/>
      <c s="1090" t="str">
        <f>IFERROR(IF($AJ258&gt;=1,VLOOKUP($C258,'R-7'!$H$9:$AD$1008,9,0),""),"")</f>
        <v/>
      </c>
      <c s="1091"/>
      <c s="1104"/>
      <c s="1103" t="str">
        <f>IFERROR(IF($AJ258&gt;=1,VLOOKUP($C258,'R-7'!$H$9:$AD$1008,14,0),""),"")</f>
        <v/>
      </c>
      <c s="1103"/>
      <c s="1103"/>
      <c s="1103"/>
      <c s="1103"/>
      <c s="1103"/>
      <c s="1103"/>
      <c s="1103"/>
      <c s="20">
        <f t="shared" si="121"/>
        <v>0</v>
      </c>
      <c s="1105">
        <f>IFERROR(IF($BE258&gt;=1,VLOOKUP($D258,'R-8'!$G$13:$AG$1012,2,0),0),0)</f>
        <v>0</v>
      </c>
      <c s="1105"/>
      <c s="1105"/>
      <c s="1090" t="str">
        <f>IFERROR(IF($BE258&gt;=1,VLOOKUP($D258,'R-8'!$G$13:$AG$1012,3,0),""),"")</f>
        <v/>
      </c>
      <c s="1091"/>
      <c s="1091"/>
      <c s="1104"/>
      <c s="1103" t="str">
        <f>IFERROR(IF($BE258&gt;=1,VLOOKUP($D258,'R-8'!$G$13:$AG$1012,5,0),""),"")</f>
        <v/>
      </c>
      <c s="1103"/>
      <c s="1103" t="str">
        <f>IFERROR(IF($BE258&gt;=1,VLOOKUP($D258,'R-8'!$G$13:$AG$1012,6,0),""),"")</f>
        <v/>
      </c>
      <c s="1103"/>
      <c s="1090" t="str">
        <f>IFERROR(IF($BE258&gt;=1,VLOOKUP($D258,'R-8'!$G$13:$AG$1012,2,0),""),"")</f>
        <v/>
      </c>
      <c s="1091"/>
      <c s="1104"/>
      <c s="1103"/>
      <c s="1103"/>
      <c s="1103"/>
      <c s="1103"/>
      <c s="1103"/>
      <c s="1103"/>
      <c s="20">
        <f t="shared" si="117"/>
        <v>0</v>
      </c>
      <c s="1105">
        <f>IFERROR(IF($BZ258&gt;=1,VLOOKUP($E258,'R-8क'!$G$10:$AA$1009,2,0),0),0)</f>
        <v>0</v>
      </c>
      <c s="1105"/>
      <c s="1105"/>
      <c s="1090" t="str">
        <f>IFERROR(IF($BZ258&gt;=1,VLOOKUP($E258,'R-8क'!$G$10:$AA$1009,3,0),""),"")</f>
        <v/>
      </c>
      <c s="1091"/>
      <c s="1104"/>
      <c s="1090" t="str">
        <f>IFERROR(IF($BZ258&gt;=1,VLOOKUP($E258,'R-8क'!$G$10:$AA$1009,4,0),""),"")</f>
        <v/>
      </c>
      <c s="1091"/>
      <c s="1091"/>
      <c s="1104"/>
      <c s="26" t="str">
        <f>IFERROR(IF($BZ258&gt;=1,VLOOKUP($E258,'R-8क'!$G$10:$AA$1009,6,0),""),"")</f>
        <v/>
      </c>
      <c s="27" t="str">
        <f>IFERROR(IF($BZ258&gt;=1,VLOOKUP($E258,'R-8क'!$G$10:$AA$1009,7,0),""),"")</f>
        <v/>
      </c>
      <c s="720" t="str">
        <f>IFERROR(IF($BZ258&gt;=1,VLOOKUP($E258,'R-8क'!$G$10:$AA$1009,8,0),""),"")</f>
        <v/>
      </c>
      <c s="721"/>
      <c s="1106"/>
      <c s="1107" t="str">
        <f>IFERROR(IF($BZ258&gt;=1,VLOOKUP($E258,'R-8क'!$G$10:$AA$1009,16,0),""),"")</f>
        <v/>
      </c>
      <c s="1107"/>
      <c s="1107"/>
      <c s="1092"/>
      <c s="1092"/>
      <c s="21"/>
      <c s="21"/>
      <c s="21"/>
      <c s="21"/>
      <c s="21"/>
      <c s="21"/>
      <c s="21"/>
      <c s="21"/>
      <c s="21"/>
      <c s="21"/>
      <c s="21"/>
      <c s="21"/>
      <c s="21"/>
      <c s="21"/>
      <c s="21"/>
      <c s="21"/>
      <c s="21"/>
      <c s="21"/>
      <c s="21"/>
      <c s="21"/>
      <c s="21"/>
    </row>
    <row r="259" spans="1:119" ht="24" customHeight="1">
      <c r="A259" s="15">
        <f t="shared" si="118"/>
        <v>129</v>
      </c>
      <c s="15">
        <f>IFERROR(IF($A$5&gt;=A259,SMALL(#REF!,$A$6+A259),0),0)</f>
        <v>0</v>
      </c>
      <c s="15">
        <f>IFERROR(IF(B$5&gt;=$A259,SMALL('R-7'!$G$9:$G$1008,B$6+$A259),0),0)</f>
        <v>0</v>
      </c>
      <c s="15">
        <f>IFERROR(IF(C$5&gt;=$A259,SMALL('R-8'!$F$13:$F$1012,C$6+$A259),0),0)</f>
        <v>0</v>
      </c>
      <c s="15">
        <f>IFERROR(IF(D$5&gt;=$A259,SMALL('R-8क'!$F$10:$F$1009,D$6+$A259),0),0)</f>
        <v>0</v>
      </c>
      <c s="15">
        <f t="shared" si="110"/>
        <v>0</v>
      </c>
      <c s="15">
        <f t="shared" si="114"/>
        <v>0</v>
      </c>
      <c s="15">
        <f t="shared" si="115"/>
        <v>0</v>
      </c>
      <c s="15">
        <f t="shared" si="116"/>
        <v>0</v>
      </c>
      <c r="O259" s="20">
        <f t="shared" si="119"/>
        <v>0</v>
      </c>
      <c s="1149">
        <f>IFERROR(IF($O259&gt;=1,VLOOKUP($B259,'R-6'!$G$8:$AL$920,2,0),0),0)</f>
        <v>0</v>
      </c>
      <c s="1150"/>
      <c s="1151"/>
      <c s="1090" t="str">
        <f>IFERROR(IF($O259&gt;=1,VLOOKUP($B259,'R-6'!$G$8:$AL$920,4,0),""),"")</f>
        <v/>
      </c>
      <c s="1091"/>
      <c s="1104"/>
      <c s="1090" t="str">
        <f>IFERROR(IF($O259&gt;=1,VLOOKUP($B259,'R-6'!$G$8:$AL$920,6,0),""),"")</f>
        <v/>
      </c>
      <c s="1152"/>
      <c s="1152"/>
      <c s="1153" t="str">
        <f>IFERROR(IF($O259&gt;=1,VLOOKUP($B259,'R-6'!$G$8:$AL$920,8,0),""),"")</f>
        <v/>
      </c>
      <c s="1154"/>
      <c s="1155" t="str">
        <f>IFERROR(IF($O259&gt;=1,VLOOKUP($B259,'R-6'!$G$8:$AL$920,28,0),""),"")</f>
        <v/>
      </c>
      <c s="1156"/>
      <c s="1157"/>
      <c s="1158"/>
      <c s="1153"/>
      <c s="1159"/>
      <c s="1158"/>
      <c s="1153"/>
      <c s="1159"/>
      <c s="20">
        <f t="shared" si="120"/>
        <v>0</v>
      </c>
      <c s="1160">
        <f>IFERROR(IF($AJ259&gt;=1,VLOOKUP($C259,'R-7'!$H$9:$AD$1008,2,0),0),0)</f>
        <v>0</v>
      </c>
      <c s="1161"/>
      <c s="1162"/>
      <c s="1160">
        <f>IFERROR(IF($AJ259&gt;=1,VLOOKUP($C259,'R-7'!$H$9:$AD$1008,2,0),0),0)</f>
        <v>0</v>
      </c>
      <c s="1161"/>
      <c s="1162"/>
      <c s="20" t="str">
        <f>IFERROR(IF($AJ259&gt;=1,VLOOKUP($C259,'R-7'!$H$9:$AD$1008,6,0),""),"")</f>
        <v/>
      </c>
      <c s="1158" t="str">
        <f>IFERROR(IF($AJ259&gt;=1,VLOOKUP($C259,'R-7'!$H$9:$AD$1008,7,0),""),"")</f>
        <v/>
      </c>
      <c s="1159"/>
      <c s="1090" t="str">
        <f>IFERROR(IF($AJ259&gt;=1,VLOOKUP($C259,'R-7'!$H$9:$AD$1008,9,0),""),"")</f>
        <v/>
      </c>
      <c s="1091"/>
      <c s="1104"/>
      <c s="1103" t="str">
        <f>IFERROR(IF($AJ259&gt;=1,VLOOKUP($C259,'R-7'!$H$9:$AD$1008,14,0),""),"")</f>
        <v/>
      </c>
      <c s="1103"/>
      <c s="1103"/>
      <c s="1103"/>
      <c s="1103"/>
      <c s="1103"/>
      <c s="1103"/>
      <c s="1103"/>
      <c s="20">
        <f t="shared" si="121"/>
        <v>0</v>
      </c>
      <c s="1105">
        <f>IFERROR(IF($BE259&gt;=1,VLOOKUP($D259,'R-8'!$G$13:$AG$1012,2,0),0),0)</f>
        <v>0</v>
      </c>
      <c s="1105"/>
      <c s="1105"/>
      <c s="1090" t="str">
        <f>IFERROR(IF($BE259&gt;=1,VLOOKUP($D259,'R-8'!$G$13:$AG$1012,3,0),""),"")</f>
        <v/>
      </c>
      <c s="1091"/>
      <c s="1091"/>
      <c s="1104"/>
      <c s="1103" t="str">
        <f>IFERROR(IF($BE259&gt;=1,VLOOKUP($D259,'R-8'!$G$13:$AG$1012,5,0),""),"")</f>
        <v/>
      </c>
      <c s="1103"/>
      <c s="1103" t="str">
        <f>IFERROR(IF($BE259&gt;=1,VLOOKUP($D259,'R-8'!$G$13:$AG$1012,6,0),""),"")</f>
        <v/>
      </c>
      <c s="1103"/>
      <c s="1090" t="str">
        <f>IFERROR(IF($BE259&gt;=1,VLOOKUP($D259,'R-8'!$G$13:$AG$1012,2,0),""),"")</f>
        <v/>
      </c>
      <c s="1091"/>
      <c s="1104"/>
      <c s="1103"/>
      <c s="1103"/>
      <c s="1103"/>
      <c s="1103"/>
      <c s="1103"/>
      <c s="1103"/>
      <c s="20">
        <f t="shared" si="117"/>
        <v>0</v>
      </c>
      <c s="1105">
        <f>IFERROR(IF($BZ259&gt;=1,VLOOKUP($E259,'R-8क'!$G$10:$AA$1009,2,0),0),0)</f>
        <v>0</v>
      </c>
      <c s="1105"/>
      <c s="1105"/>
      <c s="1090" t="str">
        <f>IFERROR(IF($BZ259&gt;=1,VLOOKUP($E259,'R-8क'!$G$10:$AA$1009,3,0),""),"")</f>
        <v/>
      </c>
      <c s="1091"/>
      <c s="1104"/>
      <c s="1090" t="str">
        <f>IFERROR(IF($BZ259&gt;=1,VLOOKUP($E259,'R-8क'!$G$10:$AA$1009,4,0),""),"")</f>
        <v/>
      </c>
      <c s="1091"/>
      <c s="1091"/>
      <c s="1104"/>
      <c s="26" t="str">
        <f>IFERROR(IF($BZ259&gt;=1,VLOOKUP($E259,'R-8क'!$G$10:$AA$1009,6,0),""),"")</f>
        <v/>
      </c>
      <c s="27" t="str">
        <f>IFERROR(IF($BZ259&gt;=1,VLOOKUP($E259,'R-8क'!$G$10:$AA$1009,7,0),""),"")</f>
        <v/>
      </c>
      <c s="720" t="str">
        <f>IFERROR(IF($BZ259&gt;=1,VLOOKUP($E259,'R-8क'!$G$10:$AA$1009,8,0),""),"")</f>
        <v/>
      </c>
      <c s="721"/>
      <c s="1106"/>
      <c s="1107" t="str">
        <f>IFERROR(IF($BZ259&gt;=1,VLOOKUP($E259,'R-8क'!$G$10:$AA$1009,16,0),""),"")</f>
        <v/>
      </c>
      <c s="1107"/>
      <c s="1107"/>
      <c s="1092"/>
      <c s="1092"/>
      <c s="21"/>
      <c s="21"/>
      <c s="21"/>
      <c s="21"/>
      <c s="21"/>
      <c s="21"/>
      <c s="21"/>
      <c s="21"/>
      <c s="21"/>
      <c s="21"/>
      <c s="21"/>
      <c s="21"/>
      <c s="21"/>
      <c s="21"/>
      <c s="21"/>
      <c s="21"/>
      <c s="21"/>
      <c s="21"/>
      <c s="21"/>
      <c s="21"/>
      <c s="21"/>
    </row>
    <row r="260" spans="1:119" ht="24" customHeight="1">
      <c r="A260" s="15">
        <f t="shared" si="118"/>
        <v>130</v>
      </c>
      <c s="15">
        <f>IFERROR(IF($A$5&gt;=A260,SMALL(#REF!,$A$6+A260),0),0)</f>
        <v>0</v>
      </c>
      <c s="15">
        <f>IFERROR(IF(B$5&gt;=$A260,SMALL('R-7'!$G$9:$G$1008,B$6+$A260),0),0)</f>
        <v>0</v>
      </c>
      <c s="15">
        <f>IFERROR(IF(C$5&gt;=$A260,SMALL('R-8'!$F$13:$F$1012,C$6+$A260),0),0)</f>
        <v>0</v>
      </c>
      <c s="15">
        <f>IFERROR(IF(D$5&gt;=$A260,SMALL('R-8क'!$F$10:$F$1009,D$6+$A260),0),0)</f>
        <v>0</v>
      </c>
      <c s="15">
        <f t="shared" si="110"/>
        <v>0</v>
      </c>
      <c s="15">
        <f t="shared" si="114"/>
        <v>0</v>
      </c>
      <c s="15">
        <f t="shared" si="115"/>
        <v>0</v>
      </c>
      <c s="15">
        <f t="shared" si="116"/>
        <v>0</v>
      </c>
      <c r="O260" s="20">
        <f t="shared" si="119"/>
        <v>0</v>
      </c>
      <c s="1149">
        <f>IFERROR(IF($O260&gt;=1,VLOOKUP($B260,'R-6'!$G$8:$AL$920,2,0),0),0)</f>
        <v>0</v>
      </c>
      <c s="1150"/>
      <c s="1151"/>
      <c s="1090" t="str">
        <f>IFERROR(IF($O260&gt;=1,VLOOKUP($B260,'R-6'!$G$8:$AL$920,4,0),""),"")</f>
        <v/>
      </c>
      <c s="1091"/>
      <c s="1104"/>
      <c s="1090" t="str">
        <f>IFERROR(IF($O260&gt;=1,VLOOKUP($B260,'R-6'!$G$8:$AL$920,6,0),""),"")</f>
        <v/>
      </c>
      <c s="1152"/>
      <c s="1152"/>
      <c s="1153" t="str">
        <f>IFERROR(IF($O260&gt;=1,VLOOKUP($B260,'R-6'!$G$8:$AL$920,8,0),""),"")</f>
        <v/>
      </c>
      <c s="1154"/>
      <c s="1155" t="str">
        <f>IFERROR(IF($O260&gt;=1,VLOOKUP($B260,'R-6'!$G$8:$AL$920,28,0),""),"")</f>
        <v/>
      </c>
      <c s="1156"/>
      <c s="1157"/>
      <c s="1158"/>
      <c s="1153"/>
      <c s="1159"/>
      <c s="1158"/>
      <c s="1153"/>
      <c s="1159"/>
      <c s="20">
        <f t="shared" si="120"/>
        <v>0</v>
      </c>
      <c s="1160">
        <f>IFERROR(IF($AJ260&gt;=1,VLOOKUP($C260,'R-7'!$H$9:$AD$1008,2,0),0),0)</f>
        <v>0</v>
      </c>
      <c s="1161"/>
      <c s="1162"/>
      <c s="1160">
        <f>IFERROR(IF($AJ260&gt;=1,VLOOKUP($C260,'R-7'!$H$9:$AD$1008,2,0),0),0)</f>
        <v>0</v>
      </c>
      <c s="1161"/>
      <c s="1162"/>
      <c s="20" t="str">
        <f>IFERROR(IF($AJ260&gt;=1,VLOOKUP($C260,'R-7'!$H$9:$AD$1008,6,0),""),"")</f>
        <v/>
      </c>
      <c s="1158" t="str">
        <f>IFERROR(IF($AJ260&gt;=1,VLOOKUP($C260,'R-7'!$H$9:$AD$1008,7,0),""),"")</f>
        <v/>
      </c>
      <c s="1159"/>
      <c s="1090" t="str">
        <f>IFERROR(IF($AJ260&gt;=1,VLOOKUP($C260,'R-7'!$H$9:$AD$1008,9,0),""),"")</f>
        <v/>
      </c>
      <c s="1091"/>
      <c s="1104"/>
      <c s="1103" t="str">
        <f>IFERROR(IF($AJ260&gt;=1,VLOOKUP($C260,'R-7'!$H$9:$AD$1008,14,0),""),"")</f>
        <v/>
      </c>
      <c s="1103"/>
      <c s="1103"/>
      <c s="1103"/>
      <c s="1103"/>
      <c s="1103"/>
      <c s="1103"/>
      <c s="1103"/>
      <c s="20">
        <f t="shared" si="121"/>
        <v>0</v>
      </c>
      <c s="1105">
        <f>IFERROR(IF($BE260&gt;=1,VLOOKUP($D260,'R-8'!$G$13:$AG$1012,2,0),0),0)</f>
        <v>0</v>
      </c>
      <c s="1105"/>
      <c s="1105"/>
      <c s="1090" t="str">
        <f>IFERROR(IF($BE260&gt;=1,VLOOKUP($D260,'R-8'!$G$13:$AG$1012,3,0),""),"")</f>
        <v/>
      </c>
      <c s="1091"/>
      <c s="1091"/>
      <c s="1104"/>
      <c s="1103" t="str">
        <f>IFERROR(IF($BE260&gt;=1,VLOOKUP($D260,'R-8'!$G$13:$AG$1012,5,0),""),"")</f>
        <v/>
      </c>
      <c s="1103"/>
      <c s="1103" t="str">
        <f>IFERROR(IF($BE260&gt;=1,VLOOKUP($D260,'R-8'!$G$13:$AG$1012,6,0),""),"")</f>
        <v/>
      </c>
      <c s="1103"/>
      <c s="1090" t="str">
        <f>IFERROR(IF($BE260&gt;=1,VLOOKUP($D260,'R-8'!$G$13:$AG$1012,2,0),""),"")</f>
        <v/>
      </c>
      <c s="1091"/>
      <c s="1104"/>
      <c s="1103"/>
      <c s="1103"/>
      <c s="1103"/>
      <c s="1103"/>
      <c s="1103"/>
      <c s="1103"/>
      <c s="20">
        <f t="shared" si="117"/>
        <v>0</v>
      </c>
      <c s="1105">
        <f>IFERROR(IF($BZ260&gt;=1,VLOOKUP($E260,'R-8क'!$G$10:$AA$1009,2,0),0),0)</f>
        <v>0</v>
      </c>
      <c s="1105"/>
      <c s="1105"/>
      <c s="1090" t="str">
        <f>IFERROR(IF($BZ260&gt;=1,VLOOKUP($E260,'R-8क'!$G$10:$AA$1009,3,0),""),"")</f>
        <v/>
      </c>
      <c s="1091"/>
      <c s="1104"/>
      <c s="1090" t="str">
        <f>IFERROR(IF($BZ260&gt;=1,VLOOKUP($E260,'R-8क'!$G$10:$AA$1009,4,0),""),"")</f>
        <v/>
      </c>
      <c s="1091"/>
      <c s="1091"/>
      <c s="1104"/>
      <c s="26" t="str">
        <f>IFERROR(IF($BZ260&gt;=1,VLOOKUP($E260,'R-8क'!$G$10:$AA$1009,6,0),""),"")</f>
        <v/>
      </c>
      <c s="27" t="str">
        <f>IFERROR(IF($BZ260&gt;=1,VLOOKUP($E260,'R-8क'!$G$10:$AA$1009,7,0),""),"")</f>
        <v/>
      </c>
      <c s="720" t="str">
        <f>IFERROR(IF($BZ260&gt;=1,VLOOKUP($E260,'R-8क'!$G$10:$AA$1009,8,0),""),"")</f>
        <v/>
      </c>
      <c s="721"/>
      <c s="1106"/>
      <c s="1107" t="str">
        <f>IFERROR(IF($BZ260&gt;=1,VLOOKUP($E260,'R-8क'!$G$10:$AA$1009,16,0),""),"")</f>
        <v/>
      </c>
      <c s="1107"/>
      <c s="1107"/>
      <c s="1092"/>
      <c s="1092"/>
      <c s="21"/>
      <c s="21"/>
      <c s="21"/>
      <c s="21"/>
      <c s="21"/>
      <c s="21"/>
      <c s="21"/>
      <c s="21"/>
      <c s="21"/>
      <c s="21"/>
      <c s="21"/>
      <c s="21"/>
      <c s="21"/>
      <c s="21"/>
      <c s="21"/>
      <c s="21"/>
      <c s="21"/>
      <c s="21"/>
      <c s="21"/>
      <c s="21"/>
      <c s="21"/>
    </row>
    <row r="261" spans="1:119" ht="24" customHeight="1">
      <c r="A261" s="15">
        <f t="shared" si="118"/>
        <v>131</v>
      </c>
      <c s="15">
        <f>IFERROR(IF($A$5&gt;=A261,SMALL(#REF!,$A$6+A261),0),0)</f>
        <v>0</v>
      </c>
      <c s="15">
        <f>IFERROR(IF(B$5&gt;=$A261,SMALL('R-7'!$G$9:$G$1008,B$6+$A261),0),0)</f>
        <v>0</v>
      </c>
      <c s="15">
        <f>IFERROR(IF(C$5&gt;=$A261,SMALL('R-8'!$F$13:$F$1012,C$6+$A261),0),0)</f>
        <v>0</v>
      </c>
      <c s="15">
        <f>IFERROR(IF(D$5&gt;=$A261,SMALL('R-8क'!$F$10:$F$1009,D$6+$A261),0),0)</f>
        <v>0</v>
      </c>
      <c s="15">
        <f t="shared" si="110"/>
        <v>0</v>
      </c>
      <c s="15">
        <f t="shared" si="114"/>
        <v>0</v>
      </c>
      <c s="15">
        <f t="shared" si="115"/>
        <v>0</v>
      </c>
      <c s="15">
        <f t="shared" si="116"/>
        <v>0</v>
      </c>
      <c r="O261" s="20">
        <f t="shared" si="119"/>
        <v>0</v>
      </c>
      <c s="1149">
        <f>IFERROR(IF($O261&gt;=1,VLOOKUP($B261,'R-6'!$G$8:$AL$920,2,0),0),0)</f>
        <v>0</v>
      </c>
      <c s="1150"/>
      <c s="1151"/>
      <c s="1090" t="str">
        <f>IFERROR(IF($O261&gt;=1,VLOOKUP($B261,'R-6'!$G$8:$AL$920,4,0),""),"")</f>
        <v/>
      </c>
      <c s="1091"/>
      <c s="1104"/>
      <c s="1090" t="str">
        <f>IFERROR(IF($O261&gt;=1,VLOOKUP($B261,'R-6'!$G$8:$AL$920,6,0),""),"")</f>
        <v/>
      </c>
      <c s="1152"/>
      <c s="1152"/>
      <c s="1153" t="str">
        <f>IFERROR(IF($O261&gt;=1,VLOOKUP($B261,'R-6'!$G$8:$AL$920,8,0),""),"")</f>
        <v/>
      </c>
      <c s="1154"/>
      <c s="1155" t="str">
        <f>IFERROR(IF($O261&gt;=1,VLOOKUP($B261,'R-6'!$G$8:$AL$920,28,0),""),"")</f>
        <v/>
      </c>
      <c s="1156"/>
      <c s="1157"/>
      <c s="1158"/>
      <c s="1153"/>
      <c s="1159"/>
      <c s="1158"/>
      <c s="1153"/>
      <c s="1159"/>
      <c s="20">
        <f t="shared" si="120"/>
        <v>0</v>
      </c>
      <c s="1160">
        <f>IFERROR(IF($AJ261&gt;=1,VLOOKUP($C261,'R-7'!$H$9:$AD$1008,2,0),0),0)</f>
        <v>0</v>
      </c>
      <c s="1161"/>
      <c s="1162"/>
      <c s="1160">
        <f>IFERROR(IF($AJ261&gt;=1,VLOOKUP($C261,'R-7'!$H$9:$AD$1008,2,0),0),0)</f>
        <v>0</v>
      </c>
      <c s="1161"/>
      <c s="1162"/>
      <c s="20" t="str">
        <f>IFERROR(IF($AJ261&gt;=1,VLOOKUP($C261,'R-7'!$H$9:$AD$1008,6,0),""),"")</f>
        <v/>
      </c>
      <c s="1158" t="str">
        <f>IFERROR(IF($AJ261&gt;=1,VLOOKUP($C261,'R-7'!$H$9:$AD$1008,7,0),""),"")</f>
        <v/>
      </c>
      <c s="1159"/>
      <c s="1090" t="str">
        <f>IFERROR(IF($AJ261&gt;=1,VLOOKUP($C261,'R-7'!$H$9:$AD$1008,9,0),""),"")</f>
        <v/>
      </c>
      <c s="1091"/>
      <c s="1104"/>
      <c s="1103" t="str">
        <f>IFERROR(IF($AJ261&gt;=1,VLOOKUP($C261,'R-7'!$H$9:$AD$1008,14,0),""),"")</f>
        <v/>
      </c>
      <c s="1103"/>
      <c s="1103"/>
      <c s="1103"/>
      <c s="1103"/>
      <c s="1103"/>
      <c s="1103"/>
      <c s="1103"/>
      <c s="20">
        <f t="shared" si="121"/>
        <v>0</v>
      </c>
      <c s="1105">
        <f>IFERROR(IF($BE261&gt;=1,VLOOKUP($D261,'R-8'!$G$13:$AG$1012,2,0),0),0)</f>
        <v>0</v>
      </c>
      <c s="1105"/>
      <c s="1105"/>
      <c s="1090" t="str">
        <f>IFERROR(IF($BE261&gt;=1,VLOOKUP($D261,'R-8'!$G$13:$AG$1012,3,0),""),"")</f>
        <v/>
      </c>
      <c s="1091"/>
      <c s="1091"/>
      <c s="1104"/>
      <c s="1103" t="str">
        <f>IFERROR(IF($BE261&gt;=1,VLOOKUP($D261,'R-8'!$G$13:$AG$1012,5,0),""),"")</f>
        <v/>
      </c>
      <c s="1103"/>
      <c s="1103" t="str">
        <f>IFERROR(IF($BE261&gt;=1,VLOOKUP($D261,'R-8'!$G$13:$AG$1012,6,0),""),"")</f>
        <v/>
      </c>
      <c s="1103"/>
      <c s="1090" t="str">
        <f>IFERROR(IF($BE261&gt;=1,VLOOKUP($D261,'R-8'!$G$13:$AG$1012,2,0),""),"")</f>
        <v/>
      </c>
      <c s="1091"/>
      <c s="1104"/>
      <c s="1103"/>
      <c s="1103"/>
      <c s="1103"/>
      <c s="1103"/>
      <c s="1103"/>
      <c s="1103"/>
      <c s="20">
        <f t="shared" si="117"/>
        <v>0</v>
      </c>
      <c s="1105">
        <f>IFERROR(IF($BZ261&gt;=1,VLOOKUP($E261,'R-8क'!$G$10:$AA$1009,2,0),0),0)</f>
        <v>0</v>
      </c>
      <c s="1105"/>
      <c s="1105"/>
      <c s="1090" t="str">
        <f>IFERROR(IF($BZ261&gt;=1,VLOOKUP($E261,'R-8क'!$G$10:$AA$1009,3,0),""),"")</f>
        <v/>
      </c>
      <c s="1091"/>
      <c s="1104"/>
      <c s="1090" t="str">
        <f>IFERROR(IF($BZ261&gt;=1,VLOOKUP($E261,'R-8क'!$G$10:$AA$1009,4,0),""),"")</f>
        <v/>
      </c>
      <c s="1091"/>
      <c s="1091"/>
      <c s="1104"/>
      <c s="26" t="str">
        <f>IFERROR(IF($BZ261&gt;=1,VLOOKUP($E261,'R-8क'!$G$10:$AA$1009,6,0),""),"")</f>
        <v/>
      </c>
      <c s="27" t="str">
        <f>IFERROR(IF($BZ261&gt;=1,VLOOKUP($E261,'R-8क'!$G$10:$AA$1009,7,0),""),"")</f>
        <v/>
      </c>
      <c s="720" t="str">
        <f>IFERROR(IF($BZ261&gt;=1,VLOOKUP($E261,'R-8क'!$G$10:$AA$1009,8,0),""),"")</f>
        <v/>
      </c>
      <c s="721"/>
      <c s="1106"/>
      <c s="1107" t="str">
        <f>IFERROR(IF($BZ261&gt;=1,VLOOKUP($E261,'R-8क'!$G$10:$AA$1009,16,0),""),"")</f>
        <v/>
      </c>
      <c s="1107"/>
      <c s="1107"/>
      <c s="1092"/>
      <c s="1092"/>
      <c s="21"/>
      <c s="21"/>
      <c s="21"/>
      <c s="21"/>
      <c s="21"/>
      <c s="21"/>
      <c s="21"/>
      <c s="21"/>
      <c s="21"/>
      <c s="21"/>
      <c s="21"/>
      <c s="21"/>
      <c s="21"/>
      <c s="21"/>
      <c s="21"/>
      <c s="21"/>
      <c s="21"/>
      <c s="21"/>
      <c s="21"/>
      <c s="21"/>
      <c s="21"/>
    </row>
    <row r="262" spans="1:119" ht="24" customHeight="1">
      <c r="A262" s="15">
        <f t="shared" si="118"/>
        <v>132</v>
      </c>
      <c s="15">
        <f>IFERROR(IF($A$5&gt;=A262,SMALL(#REF!,$A$6+A262),0),0)</f>
        <v>0</v>
      </c>
      <c s="15">
        <f>IFERROR(IF(B$5&gt;=$A262,SMALL('R-7'!$G$9:$G$1008,B$6+$A262),0),0)</f>
        <v>0</v>
      </c>
      <c s="15">
        <f>IFERROR(IF(C$5&gt;=$A262,SMALL('R-8'!$F$13:$F$1012,C$6+$A262),0),0)</f>
        <v>0</v>
      </c>
      <c s="15">
        <f>IFERROR(IF(D$5&gt;=$A262,SMALL('R-8क'!$F$10:$F$1009,D$6+$A262),0),0)</f>
        <v>0</v>
      </c>
      <c s="15">
        <f t="shared" si="110"/>
        <v>0</v>
      </c>
      <c s="15">
        <f t="shared" si="114"/>
        <v>0</v>
      </c>
      <c s="15">
        <f t="shared" si="115"/>
        <v>0</v>
      </c>
      <c s="15">
        <f t="shared" si="116"/>
        <v>0</v>
      </c>
      <c r="O262" s="20">
        <f t="shared" si="119"/>
        <v>0</v>
      </c>
      <c s="1149">
        <f>IFERROR(IF($O262&gt;=1,VLOOKUP($B262,'R-6'!$G$8:$AL$920,2,0),0),0)</f>
        <v>0</v>
      </c>
      <c s="1150"/>
      <c s="1151"/>
      <c s="1090" t="str">
        <f>IFERROR(IF($O262&gt;=1,VLOOKUP($B262,'R-6'!$G$8:$AL$920,4,0),""),"")</f>
        <v/>
      </c>
      <c s="1091"/>
      <c s="1104"/>
      <c s="1090" t="str">
        <f>IFERROR(IF($O262&gt;=1,VLOOKUP($B262,'R-6'!$G$8:$AL$920,6,0),""),"")</f>
        <v/>
      </c>
      <c s="1152"/>
      <c s="1152"/>
      <c s="1153" t="str">
        <f>IFERROR(IF($O262&gt;=1,VLOOKUP($B262,'R-6'!$G$8:$AL$920,8,0),""),"")</f>
        <v/>
      </c>
      <c s="1154"/>
      <c s="1155" t="str">
        <f>IFERROR(IF($O262&gt;=1,VLOOKUP($B262,'R-6'!$G$8:$AL$920,28,0),""),"")</f>
        <v/>
      </c>
      <c s="1156"/>
      <c s="1157"/>
      <c s="1158"/>
      <c s="1153"/>
      <c s="1159"/>
      <c s="1158"/>
      <c s="1153"/>
      <c s="1159"/>
      <c s="20">
        <f t="shared" si="120"/>
        <v>0</v>
      </c>
      <c s="1160">
        <f>IFERROR(IF($AJ262&gt;=1,VLOOKUP($C262,'R-7'!$H$9:$AD$1008,2,0),0),0)</f>
        <v>0</v>
      </c>
      <c s="1161"/>
      <c s="1162"/>
      <c s="1160">
        <f>IFERROR(IF($AJ262&gt;=1,VLOOKUP($C262,'R-7'!$H$9:$AD$1008,2,0),0),0)</f>
        <v>0</v>
      </c>
      <c s="1161"/>
      <c s="1162"/>
      <c s="20" t="str">
        <f>IFERROR(IF($AJ262&gt;=1,VLOOKUP($C262,'R-7'!$H$9:$AD$1008,6,0),""),"")</f>
        <v/>
      </c>
      <c s="1158" t="str">
        <f>IFERROR(IF($AJ262&gt;=1,VLOOKUP($C262,'R-7'!$H$9:$AD$1008,7,0),""),"")</f>
        <v/>
      </c>
      <c s="1159"/>
      <c s="1090" t="str">
        <f>IFERROR(IF($AJ262&gt;=1,VLOOKUP($C262,'R-7'!$H$9:$AD$1008,9,0),""),"")</f>
        <v/>
      </c>
      <c s="1091"/>
      <c s="1104"/>
      <c s="1103" t="str">
        <f>IFERROR(IF($AJ262&gt;=1,VLOOKUP($C262,'R-7'!$H$9:$AD$1008,14,0),""),"")</f>
        <v/>
      </c>
      <c s="1103"/>
      <c s="1103"/>
      <c s="1103"/>
      <c s="1103"/>
      <c s="1103"/>
      <c s="1103"/>
      <c s="1103"/>
      <c s="20">
        <f t="shared" si="121"/>
        <v>0</v>
      </c>
      <c s="1105">
        <f>IFERROR(IF($BE262&gt;=1,VLOOKUP($D262,'R-8'!$G$13:$AG$1012,2,0),0),0)</f>
        <v>0</v>
      </c>
      <c s="1105"/>
      <c s="1105"/>
      <c s="1090" t="str">
        <f>IFERROR(IF($BE262&gt;=1,VLOOKUP($D262,'R-8'!$G$13:$AG$1012,3,0),""),"")</f>
        <v/>
      </c>
      <c s="1091"/>
      <c s="1091"/>
      <c s="1104"/>
      <c s="1103" t="str">
        <f>IFERROR(IF($BE262&gt;=1,VLOOKUP($D262,'R-8'!$G$13:$AG$1012,5,0),""),"")</f>
        <v/>
      </c>
      <c s="1103"/>
      <c s="1103" t="str">
        <f>IFERROR(IF($BE262&gt;=1,VLOOKUP($D262,'R-8'!$G$13:$AG$1012,6,0),""),"")</f>
        <v/>
      </c>
      <c s="1103"/>
      <c s="1090" t="str">
        <f>IFERROR(IF($BE262&gt;=1,VLOOKUP($D262,'R-8'!$G$13:$AG$1012,2,0),""),"")</f>
        <v/>
      </c>
      <c s="1091"/>
      <c s="1104"/>
      <c s="1103"/>
      <c s="1103"/>
      <c s="1103"/>
      <c s="1103"/>
      <c s="1103"/>
      <c s="1103"/>
      <c s="20">
        <f t="shared" si="117"/>
        <v>0</v>
      </c>
      <c s="1105">
        <f>IFERROR(IF($BZ262&gt;=1,VLOOKUP($E262,'R-8क'!$G$10:$AA$1009,2,0),0),0)</f>
        <v>0</v>
      </c>
      <c s="1105"/>
      <c s="1105"/>
      <c s="1090" t="str">
        <f>IFERROR(IF($BZ262&gt;=1,VLOOKUP($E262,'R-8क'!$G$10:$AA$1009,3,0),""),"")</f>
        <v/>
      </c>
      <c s="1091"/>
      <c s="1104"/>
      <c s="1090" t="str">
        <f>IFERROR(IF($BZ262&gt;=1,VLOOKUP($E262,'R-8क'!$G$10:$AA$1009,4,0),""),"")</f>
        <v/>
      </c>
      <c s="1091"/>
      <c s="1091"/>
      <c s="1104"/>
      <c s="26" t="str">
        <f>IFERROR(IF($BZ262&gt;=1,VLOOKUP($E262,'R-8क'!$G$10:$AA$1009,6,0),""),"")</f>
        <v/>
      </c>
      <c s="27" t="str">
        <f>IFERROR(IF($BZ262&gt;=1,VLOOKUP($E262,'R-8क'!$G$10:$AA$1009,7,0),""),"")</f>
        <v/>
      </c>
      <c s="720" t="str">
        <f>IFERROR(IF($BZ262&gt;=1,VLOOKUP($E262,'R-8क'!$G$10:$AA$1009,8,0),""),"")</f>
        <v/>
      </c>
      <c s="721"/>
      <c s="1106"/>
      <c s="1107" t="str">
        <f>IFERROR(IF($BZ262&gt;=1,VLOOKUP($E262,'R-8क'!$G$10:$AA$1009,16,0),""),"")</f>
        <v/>
      </c>
      <c s="1107"/>
      <c s="1107"/>
      <c s="1092"/>
      <c s="1092"/>
      <c s="21"/>
      <c s="21"/>
      <c s="21"/>
      <c s="21"/>
      <c s="21"/>
      <c s="21"/>
      <c s="21"/>
      <c s="21"/>
      <c s="21"/>
      <c s="21"/>
      <c s="21"/>
      <c s="21"/>
      <c s="21"/>
      <c s="21"/>
      <c s="21"/>
      <c s="21"/>
      <c s="21"/>
      <c s="21"/>
      <c s="21"/>
      <c s="21"/>
      <c s="21"/>
    </row>
    <row r="263" spans="1:119" ht="24" customHeight="1">
      <c r="A263" s="15">
        <f t="shared" si="118"/>
        <v>133</v>
      </c>
      <c s="15">
        <f>IFERROR(IF($A$5&gt;=A263,SMALL(#REF!,$A$6+A263),0),0)</f>
        <v>0</v>
      </c>
      <c s="15">
        <f>IFERROR(IF(B$5&gt;=$A263,SMALL('R-7'!$G$9:$G$1008,B$6+$A263),0),0)</f>
        <v>0</v>
      </c>
      <c s="15">
        <f>IFERROR(IF(C$5&gt;=$A263,SMALL('R-8'!$F$13:$F$1012,C$6+$A263),0),0)</f>
        <v>0</v>
      </c>
      <c s="15">
        <f>IFERROR(IF(D$5&gt;=$A263,SMALL('R-8क'!$F$10:$F$1009,D$6+$A263),0),0)</f>
        <v>0</v>
      </c>
      <c s="15">
        <f t="shared" si="110"/>
        <v>0</v>
      </c>
      <c s="15">
        <f t="shared" si="114"/>
        <v>0</v>
      </c>
      <c s="15">
        <f t="shared" si="115"/>
        <v>0</v>
      </c>
      <c s="15">
        <f t="shared" si="116"/>
        <v>0</v>
      </c>
      <c r="O263" s="20">
        <f t="shared" si="119"/>
        <v>0</v>
      </c>
      <c s="1149">
        <f>IFERROR(IF($O263&gt;=1,VLOOKUP($B263,'R-6'!$G$8:$AL$920,2,0),0),0)</f>
        <v>0</v>
      </c>
      <c s="1150"/>
      <c s="1151"/>
      <c s="1090" t="str">
        <f>IFERROR(IF($O263&gt;=1,VLOOKUP($B263,'R-6'!$G$8:$AL$920,4,0),""),"")</f>
        <v/>
      </c>
      <c s="1091"/>
      <c s="1104"/>
      <c s="1090" t="str">
        <f>IFERROR(IF($O263&gt;=1,VLOOKUP($B263,'R-6'!$G$8:$AL$920,6,0),""),"")</f>
        <v/>
      </c>
      <c s="1152"/>
      <c s="1152"/>
      <c s="1153" t="str">
        <f>IFERROR(IF($O263&gt;=1,VLOOKUP($B263,'R-6'!$G$8:$AL$920,8,0),""),"")</f>
        <v/>
      </c>
      <c s="1154"/>
      <c s="1155" t="str">
        <f>IFERROR(IF($O263&gt;=1,VLOOKUP($B263,'R-6'!$G$8:$AL$920,28,0),""),"")</f>
        <v/>
      </c>
      <c s="1156"/>
      <c s="1157"/>
      <c s="1158"/>
      <c s="1153"/>
      <c s="1159"/>
      <c s="1158"/>
      <c s="1153"/>
      <c s="1159"/>
      <c s="20">
        <f t="shared" si="120"/>
        <v>0</v>
      </c>
      <c s="1160">
        <f>IFERROR(IF($AJ263&gt;=1,VLOOKUP($C263,'R-7'!$H$9:$AD$1008,2,0),0),0)</f>
        <v>0</v>
      </c>
      <c s="1161"/>
      <c s="1162"/>
      <c s="1160">
        <f>IFERROR(IF($AJ263&gt;=1,VLOOKUP($C263,'R-7'!$H$9:$AD$1008,2,0),0),0)</f>
        <v>0</v>
      </c>
      <c s="1161"/>
      <c s="1162"/>
      <c s="20" t="str">
        <f>IFERROR(IF($AJ263&gt;=1,VLOOKUP($C263,'R-7'!$H$9:$AD$1008,6,0),""),"")</f>
        <v/>
      </c>
      <c s="1158" t="str">
        <f>IFERROR(IF($AJ263&gt;=1,VLOOKUP($C263,'R-7'!$H$9:$AD$1008,7,0),""),"")</f>
        <v/>
      </c>
      <c s="1159"/>
      <c s="1090" t="str">
        <f>IFERROR(IF($AJ263&gt;=1,VLOOKUP($C263,'R-7'!$H$9:$AD$1008,9,0),""),"")</f>
        <v/>
      </c>
      <c s="1091"/>
      <c s="1104"/>
      <c s="1103" t="str">
        <f>IFERROR(IF($AJ263&gt;=1,VLOOKUP($C263,'R-7'!$H$9:$AD$1008,14,0),""),"")</f>
        <v/>
      </c>
      <c s="1103"/>
      <c s="1103"/>
      <c s="1103"/>
      <c s="1103"/>
      <c s="1103"/>
      <c s="1103"/>
      <c s="1103"/>
      <c s="20">
        <f t="shared" si="121"/>
        <v>0</v>
      </c>
      <c s="1105">
        <f>IFERROR(IF($BE263&gt;=1,VLOOKUP($D263,'R-8'!$G$13:$AG$1012,2,0),0),0)</f>
        <v>0</v>
      </c>
      <c s="1105"/>
      <c s="1105"/>
      <c s="1090" t="str">
        <f>IFERROR(IF($BE263&gt;=1,VLOOKUP($D263,'R-8'!$G$13:$AG$1012,3,0),""),"")</f>
        <v/>
      </c>
      <c s="1091"/>
      <c s="1091"/>
      <c s="1104"/>
      <c s="1103" t="str">
        <f>IFERROR(IF($BE263&gt;=1,VLOOKUP($D263,'R-8'!$G$13:$AG$1012,5,0),""),"")</f>
        <v/>
      </c>
      <c s="1103"/>
      <c s="1103" t="str">
        <f>IFERROR(IF($BE263&gt;=1,VLOOKUP($D263,'R-8'!$G$13:$AG$1012,6,0),""),"")</f>
        <v/>
      </c>
      <c s="1103"/>
      <c s="1090" t="str">
        <f>IFERROR(IF($BE263&gt;=1,VLOOKUP($D263,'R-8'!$G$13:$AG$1012,2,0),""),"")</f>
        <v/>
      </c>
      <c s="1091"/>
      <c s="1104"/>
      <c s="1103"/>
      <c s="1103"/>
      <c s="1103"/>
      <c s="1103"/>
      <c s="1103"/>
      <c s="1103"/>
      <c s="20">
        <f t="shared" si="117"/>
        <v>0</v>
      </c>
      <c s="1105">
        <f>IFERROR(IF($BZ263&gt;=1,VLOOKUP($E263,'R-8क'!$G$10:$AA$1009,2,0),0),0)</f>
        <v>0</v>
      </c>
      <c s="1105"/>
      <c s="1105"/>
      <c s="1090" t="str">
        <f>IFERROR(IF($BZ263&gt;=1,VLOOKUP($E263,'R-8क'!$G$10:$AA$1009,3,0),""),"")</f>
        <v/>
      </c>
      <c s="1091"/>
      <c s="1104"/>
      <c s="1090" t="str">
        <f>IFERROR(IF($BZ263&gt;=1,VLOOKUP($E263,'R-8क'!$G$10:$AA$1009,4,0),""),"")</f>
        <v/>
      </c>
      <c s="1091"/>
      <c s="1091"/>
      <c s="1104"/>
      <c s="26" t="str">
        <f>IFERROR(IF($BZ263&gt;=1,VLOOKUP($E263,'R-8क'!$G$10:$AA$1009,6,0),""),"")</f>
        <v/>
      </c>
      <c s="27" t="str">
        <f>IFERROR(IF($BZ263&gt;=1,VLOOKUP($E263,'R-8क'!$G$10:$AA$1009,7,0),""),"")</f>
        <v/>
      </c>
      <c s="720" t="str">
        <f>IFERROR(IF($BZ263&gt;=1,VLOOKUP($E263,'R-8क'!$G$10:$AA$1009,8,0),""),"")</f>
        <v/>
      </c>
      <c s="721"/>
      <c s="1106"/>
      <c s="1107" t="str">
        <f>IFERROR(IF($BZ263&gt;=1,VLOOKUP($E263,'R-8क'!$G$10:$AA$1009,16,0),""),"")</f>
        <v/>
      </c>
      <c s="1107"/>
      <c s="1107"/>
      <c s="1092"/>
      <c s="1092"/>
      <c s="21"/>
      <c s="21"/>
      <c s="21"/>
      <c s="21"/>
      <c s="21"/>
      <c s="21"/>
      <c s="21"/>
      <c s="21"/>
      <c s="21"/>
      <c s="21"/>
      <c s="21"/>
      <c s="21"/>
      <c s="21"/>
      <c s="21"/>
      <c s="21"/>
      <c s="21"/>
      <c s="21"/>
      <c s="21"/>
      <c s="21"/>
      <c s="21"/>
      <c s="21"/>
    </row>
    <row r="264" spans="1:119" ht="24" customHeight="1">
      <c r="A264" s="15">
        <f t="shared" si="118"/>
        <v>134</v>
      </c>
      <c s="15">
        <f>IFERROR(IF($A$5&gt;=A264,SMALL(#REF!,$A$6+A264),0),0)</f>
        <v>0</v>
      </c>
      <c s="15">
        <f>IFERROR(IF(B$5&gt;=$A264,SMALL('R-7'!$G$9:$G$1008,B$6+$A264),0),0)</f>
        <v>0</v>
      </c>
      <c s="15">
        <f>IFERROR(IF(C$5&gt;=$A264,SMALL('R-8'!$F$13:$F$1012,C$6+$A264),0),0)</f>
        <v>0</v>
      </c>
      <c s="15">
        <f>IFERROR(IF(D$5&gt;=$A264,SMALL('R-8क'!$F$10:$F$1009,D$6+$A264),0),0)</f>
        <v>0</v>
      </c>
      <c s="15">
        <f t="shared" si="110"/>
        <v>0</v>
      </c>
      <c s="15">
        <f t="shared" si="114"/>
        <v>0</v>
      </c>
      <c s="15">
        <f t="shared" si="115"/>
        <v>0</v>
      </c>
      <c s="15">
        <f t="shared" si="116"/>
        <v>0</v>
      </c>
      <c r="O264" s="20">
        <f t="shared" si="119"/>
        <v>0</v>
      </c>
      <c s="1149">
        <f>IFERROR(IF($O264&gt;=1,VLOOKUP($B264,'R-6'!$G$8:$AL$920,2,0),0),0)</f>
        <v>0</v>
      </c>
      <c s="1150"/>
      <c s="1151"/>
      <c s="1090" t="str">
        <f>IFERROR(IF($O264&gt;=1,VLOOKUP($B264,'R-6'!$G$8:$AL$920,4,0),""),"")</f>
        <v/>
      </c>
      <c s="1091"/>
      <c s="1104"/>
      <c s="1090" t="str">
        <f>IFERROR(IF($O264&gt;=1,VLOOKUP($B264,'R-6'!$G$8:$AL$920,6,0),""),"")</f>
        <v/>
      </c>
      <c s="1152"/>
      <c s="1152"/>
      <c s="1153" t="str">
        <f>IFERROR(IF($O264&gt;=1,VLOOKUP($B264,'R-6'!$G$8:$AL$920,8,0),""),"")</f>
        <v/>
      </c>
      <c s="1154"/>
      <c s="1155" t="str">
        <f>IFERROR(IF($O264&gt;=1,VLOOKUP($B264,'R-6'!$G$8:$AL$920,28,0),""),"")</f>
        <v/>
      </c>
      <c s="1156"/>
      <c s="1157"/>
      <c s="1158"/>
      <c s="1153"/>
      <c s="1159"/>
      <c s="1158"/>
      <c s="1153"/>
      <c s="1159"/>
      <c s="20">
        <f t="shared" si="120"/>
        <v>0</v>
      </c>
      <c s="1160">
        <f>IFERROR(IF($AJ264&gt;=1,VLOOKUP($C264,'R-7'!$H$9:$AD$1008,2,0),0),0)</f>
        <v>0</v>
      </c>
      <c s="1161"/>
      <c s="1162"/>
      <c s="1160">
        <f>IFERROR(IF($AJ264&gt;=1,VLOOKUP($C264,'R-7'!$H$9:$AD$1008,2,0),0),0)</f>
        <v>0</v>
      </c>
      <c s="1161"/>
      <c s="1162"/>
      <c s="20" t="str">
        <f>IFERROR(IF($AJ264&gt;=1,VLOOKUP($C264,'R-7'!$H$9:$AD$1008,6,0),""),"")</f>
        <v/>
      </c>
      <c s="1158" t="str">
        <f>IFERROR(IF($AJ264&gt;=1,VLOOKUP($C264,'R-7'!$H$9:$AD$1008,7,0),""),"")</f>
        <v/>
      </c>
      <c s="1159"/>
      <c s="1090" t="str">
        <f>IFERROR(IF($AJ264&gt;=1,VLOOKUP($C264,'R-7'!$H$9:$AD$1008,9,0),""),"")</f>
        <v/>
      </c>
      <c s="1091"/>
      <c s="1104"/>
      <c s="1103" t="str">
        <f>IFERROR(IF($AJ264&gt;=1,VLOOKUP($C264,'R-7'!$H$9:$AD$1008,14,0),""),"")</f>
        <v/>
      </c>
      <c s="1103"/>
      <c s="1103"/>
      <c s="1103"/>
      <c s="1103"/>
      <c s="1103"/>
      <c s="1103"/>
      <c s="1103"/>
      <c s="20">
        <f t="shared" si="121"/>
        <v>0</v>
      </c>
      <c s="1105">
        <f>IFERROR(IF($BE264&gt;=1,VLOOKUP($D264,'R-8'!$G$13:$AG$1012,2,0),0),0)</f>
        <v>0</v>
      </c>
      <c s="1105"/>
      <c s="1105"/>
      <c s="1090" t="str">
        <f>IFERROR(IF($BE264&gt;=1,VLOOKUP($D264,'R-8'!$G$13:$AG$1012,3,0),""),"")</f>
        <v/>
      </c>
      <c s="1091"/>
      <c s="1091"/>
      <c s="1104"/>
      <c s="1103" t="str">
        <f>IFERROR(IF($BE264&gt;=1,VLOOKUP($D264,'R-8'!$G$13:$AG$1012,5,0),""),"")</f>
        <v/>
      </c>
      <c s="1103"/>
      <c s="1103" t="str">
        <f>IFERROR(IF($BE264&gt;=1,VLOOKUP($D264,'R-8'!$G$13:$AG$1012,6,0),""),"")</f>
        <v/>
      </c>
      <c s="1103"/>
      <c s="1090" t="str">
        <f>IFERROR(IF($BE264&gt;=1,VLOOKUP($D264,'R-8'!$G$13:$AG$1012,2,0),""),"")</f>
        <v/>
      </c>
      <c s="1091"/>
      <c s="1104"/>
      <c s="1103"/>
      <c s="1103"/>
      <c s="1103"/>
      <c s="1103"/>
      <c s="1103"/>
      <c s="1103"/>
      <c s="20">
        <f t="shared" si="117"/>
        <v>0</v>
      </c>
      <c s="1105">
        <f>IFERROR(IF($BZ264&gt;=1,VLOOKUP($E264,'R-8क'!$G$10:$AA$1009,2,0),0),0)</f>
        <v>0</v>
      </c>
      <c s="1105"/>
      <c s="1105"/>
      <c s="1090" t="str">
        <f>IFERROR(IF($BZ264&gt;=1,VLOOKUP($E264,'R-8क'!$G$10:$AA$1009,3,0),""),"")</f>
        <v/>
      </c>
      <c s="1091"/>
      <c s="1104"/>
      <c s="1090" t="str">
        <f>IFERROR(IF($BZ264&gt;=1,VLOOKUP($E264,'R-8क'!$G$10:$AA$1009,4,0),""),"")</f>
        <v/>
      </c>
      <c s="1091"/>
      <c s="1091"/>
      <c s="1104"/>
      <c s="26" t="str">
        <f>IFERROR(IF($BZ264&gt;=1,VLOOKUP($E264,'R-8क'!$G$10:$AA$1009,6,0),""),"")</f>
        <v/>
      </c>
      <c s="27" t="str">
        <f>IFERROR(IF($BZ264&gt;=1,VLOOKUP($E264,'R-8क'!$G$10:$AA$1009,7,0),""),"")</f>
        <v/>
      </c>
      <c s="720" t="str">
        <f>IFERROR(IF($BZ264&gt;=1,VLOOKUP($E264,'R-8क'!$G$10:$AA$1009,8,0),""),"")</f>
        <v/>
      </c>
      <c s="721"/>
      <c s="1106"/>
      <c s="1107" t="str">
        <f>IFERROR(IF($BZ264&gt;=1,VLOOKUP($E264,'R-8क'!$G$10:$AA$1009,16,0),""),"")</f>
        <v/>
      </c>
      <c s="1107"/>
      <c s="1107"/>
      <c s="1092"/>
      <c s="1092"/>
      <c s="21"/>
      <c s="21"/>
      <c s="21"/>
      <c s="21"/>
      <c s="21"/>
      <c s="21"/>
      <c s="21"/>
      <c s="21"/>
      <c s="21"/>
      <c s="21"/>
      <c s="21"/>
      <c s="21"/>
      <c s="21"/>
      <c s="21"/>
      <c s="21"/>
      <c s="21"/>
      <c s="21"/>
      <c s="21"/>
      <c s="21"/>
      <c s="21"/>
      <c s="21"/>
    </row>
    <row r="265" spans="1:119" ht="24" customHeight="1">
      <c r="A265" s="15">
        <f t="shared" si="118"/>
        <v>135</v>
      </c>
      <c s="15">
        <f>IFERROR(IF($A$5&gt;=A265,SMALL(#REF!,$A$6+A265),0),0)</f>
        <v>0</v>
      </c>
      <c s="15">
        <f>IFERROR(IF(B$5&gt;=$A265,SMALL('R-7'!$G$9:$G$1008,B$6+$A265),0),0)</f>
        <v>0</v>
      </c>
      <c s="15">
        <f>IFERROR(IF(C$5&gt;=$A265,SMALL('R-8'!$F$13:$F$1012,C$6+$A265),0),0)</f>
        <v>0</v>
      </c>
      <c s="15">
        <f>IFERROR(IF(D$5&gt;=$A265,SMALL('R-8क'!$F$10:$F$1009,D$6+$A265),0),0)</f>
        <v>0</v>
      </c>
      <c s="15">
        <f t="shared" si="110"/>
        <v>0</v>
      </c>
      <c s="15">
        <f t="shared" si="114"/>
        <v>0</v>
      </c>
      <c s="15">
        <f t="shared" si="115"/>
        <v>0</v>
      </c>
      <c s="15">
        <f t="shared" si="116"/>
        <v>0</v>
      </c>
      <c r="O265" s="20">
        <f t="shared" si="119"/>
        <v>0</v>
      </c>
      <c s="1149">
        <f>IFERROR(IF($O265&gt;=1,VLOOKUP($B265,'R-6'!$G$8:$AL$920,2,0),0),0)</f>
        <v>0</v>
      </c>
      <c s="1150"/>
      <c s="1151"/>
      <c s="1090" t="str">
        <f>IFERROR(IF($O265&gt;=1,VLOOKUP($B265,'R-6'!$G$8:$AL$920,4,0),""),"")</f>
        <v/>
      </c>
      <c s="1091"/>
      <c s="1104"/>
      <c s="1090" t="str">
        <f>IFERROR(IF($O265&gt;=1,VLOOKUP($B265,'R-6'!$G$8:$AL$920,6,0),""),"")</f>
        <v/>
      </c>
      <c s="1152"/>
      <c s="1152"/>
      <c s="1153" t="str">
        <f>IFERROR(IF($O265&gt;=1,VLOOKUP($B265,'R-6'!$G$8:$AL$920,8,0),""),"")</f>
        <v/>
      </c>
      <c s="1154"/>
      <c s="1155" t="str">
        <f>IFERROR(IF($O265&gt;=1,VLOOKUP($B265,'R-6'!$G$8:$AL$920,28,0),""),"")</f>
        <v/>
      </c>
      <c s="1156"/>
      <c s="1157"/>
      <c s="1158"/>
      <c s="1153"/>
      <c s="1159"/>
      <c s="1158"/>
      <c s="1153"/>
      <c s="1159"/>
      <c s="20">
        <f t="shared" si="120"/>
        <v>0</v>
      </c>
      <c s="1160">
        <f>IFERROR(IF($AJ265&gt;=1,VLOOKUP($C265,'R-7'!$H$9:$AD$1008,2,0),0),0)</f>
        <v>0</v>
      </c>
      <c s="1161"/>
      <c s="1162"/>
      <c s="1160">
        <f>IFERROR(IF($AJ265&gt;=1,VLOOKUP($C265,'R-7'!$H$9:$AD$1008,2,0),0),0)</f>
        <v>0</v>
      </c>
      <c s="1161"/>
      <c s="1162"/>
      <c s="20" t="str">
        <f>IFERROR(IF($AJ265&gt;=1,VLOOKUP($C265,'R-7'!$H$9:$AD$1008,6,0),""),"")</f>
        <v/>
      </c>
      <c s="1158" t="str">
        <f>IFERROR(IF($AJ265&gt;=1,VLOOKUP($C265,'R-7'!$H$9:$AD$1008,7,0),""),"")</f>
        <v/>
      </c>
      <c s="1159"/>
      <c s="1090" t="str">
        <f>IFERROR(IF($AJ265&gt;=1,VLOOKUP($C265,'R-7'!$H$9:$AD$1008,9,0),""),"")</f>
        <v/>
      </c>
      <c s="1091"/>
      <c s="1104"/>
      <c s="1103" t="str">
        <f>IFERROR(IF($AJ265&gt;=1,VLOOKUP($C265,'R-7'!$H$9:$AD$1008,14,0),""),"")</f>
        <v/>
      </c>
      <c s="1103"/>
      <c s="1103"/>
      <c s="1103"/>
      <c s="1103"/>
      <c s="1103"/>
      <c s="1103"/>
      <c s="1103"/>
      <c s="20">
        <f t="shared" si="121"/>
        <v>0</v>
      </c>
      <c s="1105">
        <f>IFERROR(IF($BE265&gt;=1,VLOOKUP($D265,'R-8'!$G$13:$AG$1012,2,0),0),0)</f>
        <v>0</v>
      </c>
      <c s="1105"/>
      <c s="1105"/>
      <c s="1090" t="str">
        <f>IFERROR(IF($BE265&gt;=1,VLOOKUP($D265,'R-8'!$G$13:$AG$1012,3,0),""),"")</f>
        <v/>
      </c>
      <c s="1091"/>
      <c s="1091"/>
      <c s="1104"/>
      <c s="1103" t="str">
        <f>IFERROR(IF($BE265&gt;=1,VLOOKUP($D265,'R-8'!$G$13:$AG$1012,5,0),""),"")</f>
        <v/>
      </c>
      <c s="1103"/>
      <c s="1103" t="str">
        <f>IFERROR(IF($BE265&gt;=1,VLOOKUP($D265,'R-8'!$G$13:$AG$1012,6,0),""),"")</f>
        <v/>
      </c>
      <c s="1103"/>
      <c s="1090" t="str">
        <f>IFERROR(IF($BE265&gt;=1,VLOOKUP($D265,'R-8'!$G$13:$AG$1012,2,0),""),"")</f>
        <v/>
      </c>
      <c s="1091"/>
      <c s="1104"/>
      <c s="1103"/>
      <c s="1103"/>
      <c s="1103"/>
      <c s="1103"/>
      <c s="1103"/>
      <c s="1103"/>
      <c s="20">
        <f t="shared" si="117"/>
        <v>0</v>
      </c>
      <c s="1105">
        <f>IFERROR(IF($BZ265&gt;=1,VLOOKUP($E265,'R-8क'!$G$10:$AA$1009,2,0),0),0)</f>
        <v>0</v>
      </c>
      <c s="1105"/>
      <c s="1105"/>
      <c s="1090" t="str">
        <f>IFERROR(IF($BZ265&gt;=1,VLOOKUP($E265,'R-8क'!$G$10:$AA$1009,3,0),""),"")</f>
        <v/>
      </c>
      <c s="1091"/>
      <c s="1104"/>
      <c s="1090" t="str">
        <f>IFERROR(IF($BZ265&gt;=1,VLOOKUP($E265,'R-8क'!$G$10:$AA$1009,4,0),""),"")</f>
        <v/>
      </c>
      <c s="1091"/>
      <c s="1091"/>
      <c s="1104"/>
      <c s="26" t="str">
        <f>IFERROR(IF($BZ265&gt;=1,VLOOKUP($E265,'R-8क'!$G$10:$AA$1009,6,0),""),"")</f>
        <v/>
      </c>
      <c s="27" t="str">
        <f>IFERROR(IF($BZ265&gt;=1,VLOOKUP($E265,'R-8क'!$G$10:$AA$1009,7,0),""),"")</f>
        <v/>
      </c>
      <c s="720" t="str">
        <f>IFERROR(IF($BZ265&gt;=1,VLOOKUP($E265,'R-8क'!$G$10:$AA$1009,8,0),""),"")</f>
        <v/>
      </c>
      <c s="721"/>
      <c s="1106"/>
      <c s="1107" t="str">
        <f>IFERROR(IF($BZ265&gt;=1,VLOOKUP($E265,'R-8क'!$G$10:$AA$1009,16,0),""),"")</f>
        <v/>
      </c>
      <c s="1107"/>
      <c s="1107"/>
      <c s="1092"/>
      <c s="1092"/>
      <c s="21"/>
      <c s="21"/>
      <c s="21"/>
      <c s="21"/>
      <c s="21"/>
      <c s="21"/>
      <c s="21"/>
      <c s="21"/>
      <c s="21"/>
      <c s="21"/>
      <c s="21"/>
      <c s="21"/>
      <c s="21"/>
      <c s="21"/>
      <c s="21"/>
      <c s="21"/>
      <c s="21"/>
      <c s="21"/>
      <c s="21"/>
      <c s="21"/>
      <c s="21"/>
    </row>
    <row r="266" spans="1:119" ht="24" customHeight="1">
      <c r="A266" s="15">
        <f t="shared" si="118"/>
        <v>136</v>
      </c>
      <c s="15">
        <f>IFERROR(IF($A$5&gt;=A266,SMALL(#REF!,$A$6+A266),0),0)</f>
        <v>0</v>
      </c>
      <c s="15">
        <f>IFERROR(IF(B$5&gt;=$A266,SMALL('R-7'!$G$9:$G$1008,B$6+$A266),0),0)</f>
        <v>0</v>
      </c>
      <c s="15">
        <f>IFERROR(IF(C$5&gt;=$A266,SMALL('R-8'!$F$13:$F$1012,C$6+$A266),0),0)</f>
        <v>0</v>
      </c>
      <c s="15">
        <f>IFERROR(IF(D$5&gt;=$A266,SMALL('R-8क'!$F$10:$F$1009,D$6+$A266),0),0)</f>
        <v>0</v>
      </c>
      <c s="15">
        <f t="shared" si="110"/>
        <v>0</v>
      </c>
      <c s="15">
        <f t="shared" si="114"/>
        <v>0</v>
      </c>
      <c s="15">
        <f t="shared" si="115"/>
        <v>0</v>
      </c>
      <c s="15">
        <f t="shared" si="116"/>
        <v>0</v>
      </c>
      <c r="O266" s="20">
        <f t="shared" si="119"/>
        <v>0</v>
      </c>
      <c s="1149">
        <f>IFERROR(IF($O266&gt;=1,VLOOKUP($B266,'R-6'!$G$8:$AL$920,2,0),0),0)</f>
        <v>0</v>
      </c>
      <c s="1150"/>
      <c s="1151"/>
      <c s="1090" t="str">
        <f>IFERROR(IF($O266&gt;=1,VLOOKUP($B266,'R-6'!$G$8:$AL$920,4,0),""),"")</f>
        <v/>
      </c>
      <c s="1091"/>
      <c s="1104"/>
      <c s="1090" t="str">
        <f>IFERROR(IF($O266&gt;=1,VLOOKUP($B266,'R-6'!$G$8:$AL$920,6,0),""),"")</f>
        <v/>
      </c>
      <c s="1152"/>
      <c s="1152"/>
      <c s="1153" t="str">
        <f>IFERROR(IF($O266&gt;=1,VLOOKUP($B266,'R-6'!$G$8:$AL$920,8,0),""),"")</f>
        <v/>
      </c>
      <c s="1154"/>
      <c s="1155" t="str">
        <f>IFERROR(IF($O266&gt;=1,VLOOKUP($B266,'R-6'!$G$8:$AL$920,28,0),""),"")</f>
        <v/>
      </c>
      <c s="1156"/>
      <c s="1157"/>
      <c s="1158"/>
      <c s="1153"/>
      <c s="1159"/>
      <c s="1158"/>
      <c s="1153"/>
      <c s="1159"/>
      <c s="20">
        <f t="shared" si="120"/>
        <v>0</v>
      </c>
      <c s="1160">
        <f>IFERROR(IF($AJ266&gt;=1,VLOOKUP($C266,'R-7'!$H$9:$AD$1008,2,0),0),0)</f>
        <v>0</v>
      </c>
      <c s="1161"/>
      <c s="1162"/>
      <c s="1160">
        <f>IFERROR(IF($AJ266&gt;=1,VLOOKUP($C266,'R-7'!$H$9:$AD$1008,2,0),0),0)</f>
        <v>0</v>
      </c>
      <c s="1161"/>
      <c s="1162"/>
      <c s="20" t="str">
        <f>IFERROR(IF($AJ266&gt;=1,VLOOKUP($C266,'R-7'!$H$9:$AD$1008,6,0),""),"")</f>
        <v/>
      </c>
      <c s="1158" t="str">
        <f>IFERROR(IF($AJ266&gt;=1,VLOOKUP($C266,'R-7'!$H$9:$AD$1008,7,0),""),"")</f>
        <v/>
      </c>
      <c s="1159"/>
      <c s="1090" t="str">
        <f>IFERROR(IF($AJ266&gt;=1,VLOOKUP($C266,'R-7'!$H$9:$AD$1008,9,0),""),"")</f>
        <v/>
      </c>
      <c s="1091"/>
      <c s="1104"/>
      <c s="1103" t="str">
        <f>IFERROR(IF($AJ266&gt;=1,VLOOKUP($C266,'R-7'!$H$9:$AD$1008,14,0),""),"")</f>
        <v/>
      </c>
      <c s="1103"/>
      <c s="1103"/>
      <c s="1103"/>
      <c s="1103"/>
      <c s="1103"/>
      <c s="1103"/>
      <c s="1103"/>
      <c s="20">
        <f t="shared" si="121"/>
        <v>0</v>
      </c>
      <c s="1105">
        <f>IFERROR(IF($BE266&gt;=1,VLOOKUP($D266,'R-8'!$G$13:$AG$1012,2,0),0),0)</f>
        <v>0</v>
      </c>
      <c s="1105"/>
      <c s="1105"/>
      <c s="1090" t="str">
        <f>IFERROR(IF($BE266&gt;=1,VLOOKUP($D266,'R-8'!$G$13:$AG$1012,3,0),""),"")</f>
        <v/>
      </c>
      <c s="1091"/>
      <c s="1091"/>
      <c s="1104"/>
      <c s="1103" t="str">
        <f>IFERROR(IF($BE266&gt;=1,VLOOKUP($D266,'R-8'!$G$13:$AG$1012,5,0),""),"")</f>
        <v/>
      </c>
      <c s="1103"/>
      <c s="1103" t="str">
        <f>IFERROR(IF($BE266&gt;=1,VLOOKUP($D266,'R-8'!$G$13:$AG$1012,6,0),""),"")</f>
        <v/>
      </c>
      <c s="1103"/>
      <c s="1090" t="str">
        <f>IFERROR(IF($BE266&gt;=1,VLOOKUP($D266,'R-8'!$G$13:$AG$1012,2,0),""),"")</f>
        <v/>
      </c>
      <c s="1091"/>
      <c s="1104"/>
      <c s="1103"/>
      <c s="1103"/>
      <c s="1103"/>
      <c s="1103"/>
      <c s="1103"/>
      <c s="1103"/>
      <c s="20">
        <f t="shared" si="117"/>
        <v>0</v>
      </c>
      <c s="1105">
        <f>IFERROR(IF($BZ266&gt;=1,VLOOKUP($E266,'R-8क'!$G$10:$AA$1009,2,0),0),0)</f>
        <v>0</v>
      </c>
      <c s="1105"/>
      <c s="1105"/>
      <c s="1090" t="str">
        <f>IFERROR(IF($BZ266&gt;=1,VLOOKUP($E266,'R-8क'!$G$10:$AA$1009,3,0),""),"")</f>
        <v/>
      </c>
      <c s="1091"/>
      <c s="1104"/>
      <c s="1090" t="str">
        <f>IFERROR(IF($BZ266&gt;=1,VLOOKUP($E266,'R-8क'!$G$10:$AA$1009,4,0),""),"")</f>
        <v/>
      </c>
      <c s="1091"/>
      <c s="1091"/>
      <c s="1104"/>
      <c s="26" t="str">
        <f>IFERROR(IF($BZ266&gt;=1,VLOOKUP($E266,'R-8क'!$G$10:$AA$1009,6,0),""),"")</f>
        <v/>
      </c>
      <c s="27" t="str">
        <f>IFERROR(IF($BZ266&gt;=1,VLOOKUP($E266,'R-8क'!$G$10:$AA$1009,7,0),""),"")</f>
        <v/>
      </c>
      <c s="720" t="str">
        <f>IFERROR(IF($BZ266&gt;=1,VLOOKUP($E266,'R-8क'!$G$10:$AA$1009,8,0),""),"")</f>
        <v/>
      </c>
      <c s="721"/>
      <c s="1106"/>
      <c s="1107" t="str">
        <f>IFERROR(IF($BZ266&gt;=1,VLOOKUP($E266,'R-8क'!$G$10:$AA$1009,16,0),""),"")</f>
        <v/>
      </c>
      <c s="1107"/>
      <c s="1107"/>
      <c s="1092"/>
      <c s="1092"/>
      <c s="21"/>
      <c s="21"/>
      <c s="21"/>
      <c s="21"/>
      <c s="21"/>
      <c s="21"/>
      <c s="21"/>
      <c s="21"/>
      <c s="21"/>
      <c s="21"/>
      <c s="21"/>
      <c s="21"/>
      <c s="21"/>
      <c s="21"/>
      <c s="21"/>
      <c s="21"/>
      <c s="21"/>
      <c s="21"/>
      <c s="21"/>
      <c s="21"/>
      <c s="21"/>
    </row>
    <row r="267" spans="1:119" ht="24" customHeight="1">
      <c r="A267" s="15">
        <f t="shared" si="118"/>
        <v>137</v>
      </c>
      <c s="15">
        <f>IFERROR(IF($A$5&gt;=A267,SMALL(#REF!,$A$6+A267),0),0)</f>
        <v>0</v>
      </c>
      <c s="15">
        <f>IFERROR(IF(B$5&gt;=$A267,SMALL('R-7'!$G$9:$G$1008,B$6+$A267),0),0)</f>
        <v>0</v>
      </c>
      <c s="15">
        <f>IFERROR(IF(C$5&gt;=$A267,SMALL('R-8'!$F$13:$F$1012,C$6+$A267),0),0)</f>
        <v>0</v>
      </c>
      <c s="15">
        <f>IFERROR(IF(D$5&gt;=$A267,SMALL('R-8क'!$F$10:$F$1009,D$6+$A267),0),0)</f>
        <v>0</v>
      </c>
      <c s="15">
        <f t="shared" si="110"/>
        <v>0</v>
      </c>
      <c s="15">
        <f t="shared" si="114"/>
        <v>0</v>
      </c>
      <c s="15">
        <f t="shared" si="115"/>
        <v>0</v>
      </c>
      <c s="15">
        <f t="shared" si="116"/>
        <v>0</v>
      </c>
      <c r="O267" s="20">
        <f t="shared" si="119"/>
        <v>0</v>
      </c>
      <c s="1149">
        <f>IFERROR(IF($O267&gt;=1,VLOOKUP($B267,'R-6'!$G$8:$AL$920,2,0),0),0)</f>
        <v>0</v>
      </c>
      <c s="1150"/>
      <c s="1151"/>
      <c s="1090" t="str">
        <f>IFERROR(IF($O267&gt;=1,VLOOKUP($B267,'R-6'!$G$8:$AL$920,4,0),""),"")</f>
        <v/>
      </c>
      <c s="1091"/>
      <c s="1104"/>
      <c s="1090" t="str">
        <f>IFERROR(IF($O267&gt;=1,VLOOKUP($B267,'R-6'!$G$8:$AL$920,6,0),""),"")</f>
        <v/>
      </c>
      <c s="1152"/>
      <c s="1152"/>
      <c s="1153" t="str">
        <f>IFERROR(IF($O267&gt;=1,VLOOKUP($B267,'R-6'!$G$8:$AL$920,8,0),""),"")</f>
        <v/>
      </c>
      <c s="1154"/>
      <c s="1155" t="str">
        <f>IFERROR(IF($O267&gt;=1,VLOOKUP($B267,'R-6'!$G$8:$AL$920,28,0),""),"")</f>
        <v/>
      </c>
      <c s="1156"/>
      <c s="1157"/>
      <c s="1158"/>
      <c s="1153"/>
      <c s="1159"/>
      <c s="1158"/>
      <c s="1153"/>
      <c s="1159"/>
      <c s="20">
        <f t="shared" si="120"/>
        <v>0</v>
      </c>
      <c s="1160">
        <f>IFERROR(IF($AJ267&gt;=1,VLOOKUP($C267,'R-7'!$H$9:$AD$1008,2,0),0),0)</f>
        <v>0</v>
      </c>
      <c s="1161"/>
      <c s="1162"/>
      <c s="1160">
        <f>IFERROR(IF($AJ267&gt;=1,VLOOKUP($C267,'R-7'!$H$9:$AD$1008,2,0),0),0)</f>
        <v>0</v>
      </c>
      <c s="1161"/>
      <c s="1162"/>
      <c s="20" t="str">
        <f>IFERROR(IF($AJ267&gt;=1,VLOOKUP($C267,'R-7'!$H$9:$AD$1008,6,0),""),"")</f>
        <v/>
      </c>
      <c s="1158" t="str">
        <f>IFERROR(IF($AJ267&gt;=1,VLOOKUP($C267,'R-7'!$H$9:$AD$1008,7,0),""),"")</f>
        <v/>
      </c>
      <c s="1159"/>
      <c s="1090" t="str">
        <f>IFERROR(IF($AJ267&gt;=1,VLOOKUP($C267,'R-7'!$H$9:$AD$1008,9,0),""),"")</f>
        <v/>
      </c>
      <c s="1091"/>
      <c s="1104"/>
      <c s="1103" t="str">
        <f>IFERROR(IF($AJ267&gt;=1,VLOOKUP($C267,'R-7'!$H$9:$AD$1008,14,0),""),"")</f>
        <v/>
      </c>
      <c s="1103"/>
      <c s="1103"/>
      <c s="1103"/>
      <c s="1103"/>
      <c s="1103"/>
      <c s="1103"/>
      <c s="1103"/>
      <c s="20">
        <f t="shared" si="121"/>
        <v>0</v>
      </c>
      <c s="1105">
        <f>IFERROR(IF($BE267&gt;=1,VLOOKUP($D267,'R-8'!$G$13:$AG$1012,2,0),0),0)</f>
        <v>0</v>
      </c>
      <c s="1105"/>
      <c s="1105"/>
      <c s="1090" t="str">
        <f>IFERROR(IF($BE267&gt;=1,VLOOKUP($D267,'R-8'!$G$13:$AG$1012,3,0),""),"")</f>
        <v/>
      </c>
      <c s="1091"/>
      <c s="1091"/>
      <c s="1104"/>
      <c s="1103" t="str">
        <f>IFERROR(IF($BE267&gt;=1,VLOOKUP($D267,'R-8'!$G$13:$AG$1012,5,0),""),"")</f>
        <v/>
      </c>
      <c s="1103"/>
      <c s="1103" t="str">
        <f>IFERROR(IF($BE267&gt;=1,VLOOKUP($D267,'R-8'!$G$13:$AG$1012,6,0),""),"")</f>
        <v/>
      </c>
      <c s="1103"/>
      <c s="1090" t="str">
        <f>IFERROR(IF($BE267&gt;=1,VLOOKUP($D267,'R-8'!$G$13:$AG$1012,2,0),""),"")</f>
        <v/>
      </c>
      <c s="1091"/>
      <c s="1104"/>
      <c s="1103"/>
      <c s="1103"/>
      <c s="1103"/>
      <c s="1103"/>
      <c s="1103"/>
      <c s="1103"/>
      <c s="20">
        <f t="shared" si="117"/>
        <v>0</v>
      </c>
      <c s="1105">
        <f>IFERROR(IF($BZ267&gt;=1,VLOOKUP($E267,'R-8क'!$G$10:$AA$1009,2,0),0),0)</f>
        <v>0</v>
      </c>
      <c s="1105"/>
      <c s="1105"/>
      <c s="1090" t="str">
        <f>IFERROR(IF($BZ267&gt;=1,VLOOKUP($E267,'R-8क'!$G$10:$AA$1009,3,0),""),"")</f>
        <v/>
      </c>
      <c s="1091"/>
      <c s="1104"/>
      <c s="1090" t="str">
        <f>IFERROR(IF($BZ267&gt;=1,VLOOKUP($E267,'R-8क'!$G$10:$AA$1009,4,0),""),"")</f>
        <v/>
      </c>
      <c s="1091"/>
      <c s="1091"/>
      <c s="1104"/>
      <c s="26" t="str">
        <f>IFERROR(IF($BZ267&gt;=1,VLOOKUP($E267,'R-8क'!$G$10:$AA$1009,6,0),""),"")</f>
        <v/>
      </c>
      <c s="27" t="str">
        <f>IFERROR(IF($BZ267&gt;=1,VLOOKUP($E267,'R-8क'!$G$10:$AA$1009,7,0),""),"")</f>
        <v/>
      </c>
      <c s="720" t="str">
        <f>IFERROR(IF($BZ267&gt;=1,VLOOKUP($E267,'R-8क'!$G$10:$AA$1009,8,0),""),"")</f>
        <v/>
      </c>
      <c s="721"/>
      <c s="1106"/>
      <c s="1107" t="str">
        <f>IFERROR(IF($BZ267&gt;=1,VLOOKUP($E267,'R-8क'!$G$10:$AA$1009,16,0),""),"")</f>
        <v/>
      </c>
      <c s="1107"/>
      <c s="1107"/>
      <c s="1092"/>
      <c s="1092"/>
      <c s="21"/>
      <c s="21"/>
      <c s="21"/>
      <c s="21"/>
      <c s="21"/>
      <c s="21"/>
      <c s="21"/>
      <c s="21"/>
      <c s="21"/>
      <c s="21"/>
      <c s="21"/>
      <c s="21"/>
      <c s="21"/>
      <c s="21"/>
      <c s="21"/>
      <c s="21"/>
      <c s="21"/>
      <c s="21"/>
      <c s="21"/>
      <c s="21"/>
      <c s="21"/>
    </row>
    <row r="268" spans="1:119" ht="24" customHeight="1">
      <c r="A268" s="15">
        <f t="shared" si="118"/>
        <v>138</v>
      </c>
      <c s="15">
        <f>IFERROR(IF($A$5&gt;=A268,SMALL(#REF!,$A$6+A268),0),0)</f>
        <v>0</v>
      </c>
      <c s="15">
        <f>IFERROR(IF(B$5&gt;=$A268,SMALL('R-7'!$G$9:$G$1008,B$6+$A268),0),0)</f>
        <v>0</v>
      </c>
      <c s="15">
        <f>IFERROR(IF(C$5&gt;=$A268,SMALL('R-8'!$F$13:$F$1012,C$6+$A268),0),0)</f>
        <v>0</v>
      </c>
      <c s="15">
        <f>IFERROR(IF(D$5&gt;=$A268,SMALL('R-8क'!$F$10:$F$1009,D$6+$A268),0),0)</f>
        <v>0</v>
      </c>
      <c s="15">
        <f t="shared" si="110"/>
        <v>0</v>
      </c>
      <c s="15">
        <f t="shared" si="114"/>
        <v>0</v>
      </c>
      <c s="15">
        <f t="shared" si="115"/>
        <v>0</v>
      </c>
      <c s="15">
        <f t="shared" si="116"/>
        <v>0</v>
      </c>
      <c r="O268" s="20">
        <f t="shared" si="119"/>
        <v>0</v>
      </c>
      <c s="1149">
        <f>IFERROR(IF($O268&gt;=1,VLOOKUP($B268,'R-6'!$G$8:$AL$920,2,0),0),0)</f>
        <v>0</v>
      </c>
      <c s="1150"/>
      <c s="1151"/>
      <c s="1090" t="str">
        <f>IFERROR(IF($O268&gt;=1,VLOOKUP($B268,'R-6'!$G$8:$AL$920,4,0),""),"")</f>
        <v/>
      </c>
      <c s="1091"/>
      <c s="1104"/>
      <c s="1090" t="str">
        <f>IFERROR(IF($O268&gt;=1,VLOOKUP($B268,'R-6'!$G$8:$AL$920,6,0),""),"")</f>
        <v/>
      </c>
      <c s="1152"/>
      <c s="1152"/>
      <c s="1153" t="str">
        <f>IFERROR(IF($O268&gt;=1,VLOOKUP($B268,'R-6'!$G$8:$AL$920,8,0),""),"")</f>
        <v/>
      </c>
      <c s="1154"/>
      <c s="1155" t="str">
        <f>IFERROR(IF($O268&gt;=1,VLOOKUP($B268,'R-6'!$G$8:$AL$920,28,0),""),"")</f>
        <v/>
      </c>
      <c s="1156"/>
      <c s="1157"/>
      <c s="1158"/>
      <c s="1153"/>
      <c s="1159"/>
      <c s="1158"/>
      <c s="1153"/>
      <c s="1159"/>
      <c s="20">
        <f t="shared" si="120"/>
        <v>0</v>
      </c>
      <c s="1160">
        <f>IFERROR(IF($AJ268&gt;=1,VLOOKUP($C268,'R-7'!$H$9:$AD$1008,2,0),0),0)</f>
        <v>0</v>
      </c>
      <c s="1161"/>
      <c s="1162"/>
      <c s="1160">
        <f>IFERROR(IF($AJ268&gt;=1,VLOOKUP($C268,'R-7'!$H$9:$AD$1008,2,0),0),0)</f>
        <v>0</v>
      </c>
      <c s="1161"/>
      <c s="1162"/>
      <c s="20" t="str">
        <f>IFERROR(IF($AJ268&gt;=1,VLOOKUP($C268,'R-7'!$H$9:$AD$1008,6,0),""),"")</f>
        <v/>
      </c>
      <c s="1158" t="str">
        <f>IFERROR(IF($AJ268&gt;=1,VLOOKUP($C268,'R-7'!$H$9:$AD$1008,7,0),""),"")</f>
        <v/>
      </c>
      <c s="1159"/>
      <c s="1090" t="str">
        <f>IFERROR(IF($AJ268&gt;=1,VLOOKUP($C268,'R-7'!$H$9:$AD$1008,9,0),""),"")</f>
        <v/>
      </c>
      <c s="1091"/>
      <c s="1104"/>
      <c s="1103" t="str">
        <f>IFERROR(IF($AJ268&gt;=1,VLOOKUP($C268,'R-7'!$H$9:$AD$1008,14,0),""),"")</f>
        <v/>
      </c>
      <c s="1103"/>
      <c s="1103"/>
      <c s="1103"/>
      <c s="1103"/>
      <c s="1103"/>
      <c s="1103"/>
      <c s="1103"/>
      <c s="20">
        <f t="shared" si="121"/>
        <v>0</v>
      </c>
      <c s="1105">
        <f>IFERROR(IF($BE268&gt;=1,VLOOKUP($D268,'R-8'!$G$13:$AG$1012,2,0),0),0)</f>
        <v>0</v>
      </c>
      <c s="1105"/>
      <c s="1105"/>
      <c s="1090" t="str">
        <f>IFERROR(IF($BE268&gt;=1,VLOOKUP($D268,'R-8'!$G$13:$AG$1012,3,0),""),"")</f>
        <v/>
      </c>
      <c s="1091"/>
      <c s="1091"/>
      <c s="1104"/>
      <c s="1103" t="str">
        <f>IFERROR(IF($BE268&gt;=1,VLOOKUP($D268,'R-8'!$G$13:$AG$1012,5,0),""),"")</f>
        <v/>
      </c>
      <c s="1103"/>
      <c s="1103" t="str">
        <f>IFERROR(IF($BE268&gt;=1,VLOOKUP($D268,'R-8'!$G$13:$AG$1012,6,0),""),"")</f>
        <v/>
      </c>
      <c s="1103"/>
      <c s="1090" t="str">
        <f>IFERROR(IF($BE268&gt;=1,VLOOKUP($D268,'R-8'!$G$13:$AG$1012,2,0),""),"")</f>
        <v/>
      </c>
      <c s="1091"/>
      <c s="1104"/>
      <c s="1103"/>
      <c s="1103"/>
      <c s="1103"/>
      <c s="1103"/>
      <c s="1103"/>
      <c s="1103"/>
      <c s="20">
        <f t="shared" si="117"/>
        <v>0</v>
      </c>
      <c s="1105">
        <f>IFERROR(IF($BZ268&gt;=1,VLOOKUP($E268,'R-8क'!$G$10:$AA$1009,2,0),0),0)</f>
        <v>0</v>
      </c>
      <c s="1105"/>
      <c s="1105"/>
      <c s="1090" t="str">
        <f>IFERROR(IF($BZ268&gt;=1,VLOOKUP($E268,'R-8क'!$G$10:$AA$1009,3,0),""),"")</f>
        <v/>
      </c>
      <c s="1091"/>
      <c s="1104"/>
      <c s="1090" t="str">
        <f>IFERROR(IF($BZ268&gt;=1,VLOOKUP($E268,'R-8क'!$G$10:$AA$1009,4,0),""),"")</f>
        <v/>
      </c>
      <c s="1091"/>
      <c s="1091"/>
      <c s="1104"/>
      <c s="26" t="str">
        <f>IFERROR(IF($BZ268&gt;=1,VLOOKUP($E268,'R-8क'!$G$10:$AA$1009,6,0),""),"")</f>
        <v/>
      </c>
      <c s="27" t="str">
        <f>IFERROR(IF($BZ268&gt;=1,VLOOKUP($E268,'R-8क'!$G$10:$AA$1009,7,0),""),"")</f>
        <v/>
      </c>
      <c s="720" t="str">
        <f>IFERROR(IF($BZ268&gt;=1,VLOOKUP($E268,'R-8क'!$G$10:$AA$1009,8,0),""),"")</f>
        <v/>
      </c>
      <c s="721"/>
      <c s="1106"/>
      <c s="1107" t="str">
        <f>IFERROR(IF($BZ268&gt;=1,VLOOKUP($E268,'R-8क'!$G$10:$AA$1009,16,0),""),"")</f>
        <v/>
      </c>
      <c s="1107"/>
      <c s="1107"/>
      <c s="1092"/>
      <c s="1092"/>
      <c s="21"/>
      <c s="21"/>
      <c s="21"/>
      <c s="21"/>
      <c s="21"/>
      <c s="21"/>
      <c s="21"/>
      <c s="21"/>
      <c s="21"/>
      <c s="21"/>
      <c s="21"/>
      <c s="21"/>
      <c s="21"/>
      <c s="21"/>
      <c s="21"/>
      <c s="21"/>
      <c s="21"/>
      <c s="21"/>
      <c s="21"/>
      <c s="21"/>
      <c s="21"/>
    </row>
    <row r="269" spans="1:119" ht="24" customHeight="1">
      <c r="A269" s="15">
        <f t="shared" si="118"/>
        <v>139</v>
      </c>
      <c s="15">
        <f>IFERROR(IF($A$5&gt;=A269,SMALL(#REF!,$A$6+A269),0),0)</f>
        <v>0</v>
      </c>
      <c s="15">
        <f>IFERROR(IF(B$5&gt;=$A269,SMALL('R-7'!$G$9:$G$1008,B$6+$A269),0),0)</f>
        <v>0</v>
      </c>
      <c s="15">
        <f>IFERROR(IF(C$5&gt;=$A269,SMALL('R-8'!$F$13:$F$1012,C$6+$A269),0),0)</f>
        <v>0</v>
      </c>
      <c s="15">
        <f>IFERROR(IF(D$5&gt;=$A269,SMALL('R-8क'!$F$10:$F$1009,D$6+$A269),0),0)</f>
        <v>0</v>
      </c>
      <c s="15">
        <f t="shared" si="110"/>
        <v>0</v>
      </c>
      <c s="15">
        <f t="shared" si="114"/>
        <v>0</v>
      </c>
      <c s="15">
        <f t="shared" si="115"/>
        <v>0</v>
      </c>
      <c s="15">
        <f t="shared" si="116"/>
        <v>0</v>
      </c>
      <c r="O269" s="20">
        <f t="shared" si="119"/>
        <v>0</v>
      </c>
      <c s="1149">
        <f>IFERROR(IF($O269&gt;=1,VLOOKUP($B269,'R-6'!$G$8:$AL$920,2,0),0),0)</f>
        <v>0</v>
      </c>
      <c s="1150"/>
      <c s="1151"/>
      <c s="1090" t="str">
        <f>IFERROR(IF($O269&gt;=1,VLOOKUP($B269,'R-6'!$G$8:$AL$920,4,0),""),"")</f>
        <v/>
      </c>
      <c s="1091"/>
      <c s="1104"/>
      <c s="1090" t="str">
        <f>IFERROR(IF($O269&gt;=1,VLOOKUP($B269,'R-6'!$G$8:$AL$920,6,0),""),"")</f>
        <v/>
      </c>
      <c s="1152"/>
      <c s="1152"/>
      <c s="1153" t="str">
        <f>IFERROR(IF($O269&gt;=1,VLOOKUP($B269,'R-6'!$G$8:$AL$920,8,0),""),"")</f>
        <v/>
      </c>
      <c s="1154"/>
      <c s="1155" t="str">
        <f>IFERROR(IF($O269&gt;=1,VLOOKUP($B269,'R-6'!$G$8:$AL$920,28,0),""),"")</f>
        <v/>
      </c>
      <c s="1156"/>
      <c s="1157"/>
      <c s="1158"/>
      <c s="1153"/>
      <c s="1159"/>
      <c s="1158"/>
      <c s="1153"/>
      <c s="1159"/>
      <c s="20">
        <f t="shared" si="120"/>
        <v>0</v>
      </c>
      <c s="1160">
        <f>IFERROR(IF($AJ269&gt;=1,VLOOKUP($C269,'R-7'!$H$9:$AD$1008,2,0),0),0)</f>
        <v>0</v>
      </c>
      <c s="1161"/>
      <c s="1162"/>
      <c s="1160">
        <f>IFERROR(IF($AJ269&gt;=1,VLOOKUP($C269,'R-7'!$H$9:$AD$1008,2,0),0),0)</f>
        <v>0</v>
      </c>
      <c s="1161"/>
      <c s="1162"/>
      <c s="20" t="str">
        <f>IFERROR(IF($AJ269&gt;=1,VLOOKUP($C269,'R-7'!$H$9:$AD$1008,6,0),""),"")</f>
        <v/>
      </c>
      <c s="1158" t="str">
        <f>IFERROR(IF($AJ269&gt;=1,VLOOKUP($C269,'R-7'!$H$9:$AD$1008,7,0),""),"")</f>
        <v/>
      </c>
      <c s="1159"/>
      <c s="1090" t="str">
        <f>IFERROR(IF($AJ269&gt;=1,VLOOKUP($C269,'R-7'!$H$9:$AD$1008,9,0),""),"")</f>
        <v/>
      </c>
      <c s="1091"/>
      <c s="1104"/>
      <c s="1103" t="str">
        <f>IFERROR(IF($AJ269&gt;=1,VLOOKUP($C269,'R-7'!$H$9:$AD$1008,14,0),""),"")</f>
        <v/>
      </c>
      <c s="1103"/>
      <c s="1103"/>
      <c s="1103"/>
      <c s="1103"/>
      <c s="1103"/>
      <c s="1103"/>
      <c s="1103"/>
      <c s="20">
        <f t="shared" si="121"/>
        <v>0</v>
      </c>
      <c s="1105">
        <f>IFERROR(IF($BE269&gt;=1,VLOOKUP($D269,'R-8'!$G$13:$AG$1012,2,0),0),0)</f>
        <v>0</v>
      </c>
      <c s="1105"/>
      <c s="1105"/>
      <c s="1090" t="str">
        <f>IFERROR(IF($BE269&gt;=1,VLOOKUP($D269,'R-8'!$G$13:$AG$1012,3,0),""),"")</f>
        <v/>
      </c>
      <c s="1091"/>
      <c s="1091"/>
      <c s="1104"/>
      <c s="1103" t="str">
        <f>IFERROR(IF($BE269&gt;=1,VLOOKUP($D269,'R-8'!$G$13:$AG$1012,5,0),""),"")</f>
        <v/>
      </c>
      <c s="1103"/>
      <c s="1103" t="str">
        <f>IFERROR(IF($BE269&gt;=1,VLOOKUP($D269,'R-8'!$G$13:$AG$1012,6,0),""),"")</f>
        <v/>
      </c>
      <c s="1103"/>
      <c s="1090" t="str">
        <f>IFERROR(IF($BE269&gt;=1,VLOOKUP($D269,'R-8'!$G$13:$AG$1012,2,0),""),"")</f>
        <v/>
      </c>
      <c s="1091"/>
      <c s="1104"/>
      <c s="1103"/>
      <c s="1103"/>
      <c s="1103"/>
      <c s="1103"/>
      <c s="1103"/>
      <c s="1103"/>
      <c s="20">
        <f t="shared" si="117"/>
        <v>0</v>
      </c>
      <c s="1105">
        <f>IFERROR(IF($BZ269&gt;=1,VLOOKUP($E269,'R-8क'!$G$10:$AA$1009,2,0),0),0)</f>
        <v>0</v>
      </c>
      <c s="1105"/>
      <c s="1105"/>
      <c s="1090" t="str">
        <f>IFERROR(IF($BZ269&gt;=1,VLOOKUP($E269,'R-8क'!$G$10:$AA$1009,3,0),""),"")</f>
        <v/>
      </c>
      <c s="1091"/>
      <c s="1104"/>
      <c s="1090" t="str">
        <f>IFERROR(IF($BZ269&gt;=1,VLOOKUP($E269,'R-8क'!$G$10:$AA$1009,4,0),""),"")</f>
        <v/>
      </c>
      <c s="1091"/>
      <c s="1091"/>
      <c s="1104"/>
      <c s="26" t="str">
        <f>IFERROR(IF($BZ269&gt;=1,VLOOKUP($E269,'R-8क'!$G$10:$AA$1009,6,0),""),"")</f>
        <v/>
      </c>
      <c s="27" t="str">
        <f>IFERROR(IF($BZ269&gt;=1,VLOOKUP($E269,'R-8क'!$G$10:$AA$1009,7,0),""),"")</f>
        <v/>
      </c>
      <c s="720" t="str">
        <f>IFERROR(IF($BZ269&gt;=1,VLOOKUP($E269,'R-8क'!$G$10:$AA$1009,8,0),""),"")</f>
        <v/>
      </c>
      <c s="721"/>
      <c s="1106"/>
      <c s="1107" t="str">
        <f>IFERROR(IF($BZ269&gt;=1,VLOOKUP($E269,'R-8क'!$G$10:$AA$1009,16,0),""),"")</f>
        <v/>
      </c>
      <c s="1107"/>
      <c s="1107"/>
      <c s="1092"/>
      <c s="1092"/>
      <c s="21"/>
      <c s="21"/>
      <c s="21"/>
      <c s="21"/>
      <c s="21"/>
      <c s="21"/>
      <c s="21"/>
      <c s="21"/>
      <c s="21"/>
      <c s="21"/>
      <c s="21"/>
      <c s="21"/>
      <c s="21"/>
      <c s="21"/>
      <c s="21"/>
      <c s="21"/>
      <c s="21"/>
      <c s="21"/>
      <c s="21"/>
      <c s="21"/>
      <c s="21"/>
    </row>
    <row r="270" spans="1:119" ht="24" customHeight="1">
      <c r="A270" s="15">
        <f t="shared" si="118"/>
        <v>140</v>
      </c>
      <c s="15">
        <f>IFERROR(IF($A$5&gt;=A270,SMALL(#REF!,$A$6+A270),0),0)</f>
        <v>0</v>
      </c>
      <c s="15">
        <f>IFERROR(IF(B$5&gt;=$A270,SMALL('R-7'!$G$9:$G$1008,B$6+$A270),0),0)</f>
        <v>0</v>
      </c>
      <c s="15">
        <f>IFERROR(IF(C$5&gt;=$A270,SMALL('R-8'!$F$13:$F$1012,C$6+$A270),0),0)</f>
        <v>0</v>
      </c>
      <c s="15">
        <f>IFERROR(IF(D$5&gt;=$A270,SMALL('R-8क'!$F$10:$F$1009,D$6+$A270),0),0)</f>
        <v>0</v>
      </c>
      <c s="15">
        <f t="shared" si="110"/>
        <v>0</v>
      </c>
      <c s="15">
        <f t="shared" si="114"/>
        <v>0</v>
      </c>
      <c s="15">
        <f t="shared" si="115"/>
        <v>0</v>
      </c>
      <c s="15">
        <f t="shared" si="116"/>
        <v>0</v>
      </c>
      <c r="O270" s="20">
        <f t="shared" si="119"/>
        <v>0</v>
      </c>
      <c s="1149">
        <f>IFERROR(IF($O270&gt;=1,VLOOKUP($B270,'R-6'!$G$8:$AL$920,2,0),0),0)</f>
        <v>0</v>
      </c>
      <c s="1150"/>
      <c s="1151"/>
      <c s="1090" t="str">
        <f>IFERROR(IF($O270&gt;=1,VLOOKUP($B270,'R-6'!$G$8:$AL$920,4,0),""),"")</f>
        <v/>
      </c>
      <c s="1091"/>
      <c s="1104"/>
      <c s="1090" t="str">
        <f>IFERROR(IF($O270&gt;=1,VLOOKUP($B270,'R-6'!$G$8:$AL$920,6,0),""),"")</f>
        <v/>
      </c>
      <c s="1152"/>
      <c s="1152"/>
      <c s="1153" t="str">
        <f>IFERROR(IF($O270&gt;=1,VLOOKUP($B270,'R-6'!$G$8:$AL$920,8,0),""),"")</f>
        <v/>
      </c>
      <c s="1154"/>
      <c s="1155" t="str">
        <f>IFERROR(IF($O270&gt;=1,VLOOKUP($B270,'R-6'!$G$8:$AL$920,28,0),""),"")</f>
        <v/>
      </c>
      <c s="1156"/>
      <c s="1157"/>
      <c s="1158"/>
      <c s="1153"/>
      <c s="1159"/>
      <c s="1158"/>
      <c s="1153"/>
      <c s="1159"/>
      <c s="20">
        <f t="shared" si="120"/>
        <v>0</v>
      </c>
      <c s="1160">
        <f>IFERROR(IF($AJ270&gt;=1,VLOOKUP($C270,'R-7'!$H$9:$AD$1008,2,0),0),0)</f>
        <v>0</v>
      </c>
      <c s="1161"/>
      <c s="1162"/>
      <c s="1160">
        <f>IFERROR(IF($AJ270&gt;=1,VLOOKUP($C270,'R-7'!$H$9:$AD$1008,2,0),0),0)</f>
        <v>0</v>
      </c>
      <c s="1161"/>
      <c s="1162"/>
      <c s="20" t="str">
        <f>IFERROR(IF($AJ270&gt;=1,VLOOKUP($C270,'R-7'!$H$9:$AD$1008,6,0),""),"")</f>
        <v/>
      </c>
      <c s="1158" t="str">
        <f>IFERROR(IF($AJ270&gt;=1,VLOOKUP($C270,'R-7'!$H$9:$AD$1008,7,0),""),"")</f>
        <v/>
      </c>
      <c s="1159"/>
      <c s="1090" t="str">
        <f>IFERROR(IF($AJ270&gt;=1,VLOOKUP($C270,'R-7'!$H$9:$AD$1008,9,0),""),"")</f>
        <v/>
      </c>
      <c s="1091"/>
      <c s="1104"/>
      <c s="1103" t="str">
        <f>IFERROR(IF($AJ270&gt;=1,VLOOKUP($C270,'R-7'!$H$9:$AD$1008,14,0),""),"")</f>
        <v/>
      </c>
      <c s="1103"/>
      <c s="1103"/>
      <c s="1103"/>
      <c s="1103"/>
      <c s="1103"/>
      <c s="1103"/>
      <c s="1103"/>
      <c s="20">
        <f t="shared" si="121"/>
        <v>0</v>
      </c>
      <c s="1105">
        <f>IFERROR(IF($BE270&gt;=1,VLOOKUP($D270,'R-8'!$G$13:$AG$1012,2,0),0),0)</f>
        <v>0</v>
      </c>
      <c s="1105"/>
      <c s="1105"/>
      <c s="1090" t="str">
        <f>IFERROR(IF($BE270&gt;=1,VLOOKUP($D270,'R-8'!$G$13:$AG$1012,3,0),""),"")</f>
        <v/>
      </c>
      <c s="1091"/>
      <c s="1091"/>
      <c s="1104"/>
      <c s="1103" t="str">
        <f>IFERROR(IF($BE270&gt;=1,VLOOKUP($D270,'R-8'!$G$13:$AG$1012,5,0),""),"")</f>
        <v/>
      </c>
      <c s="1103"/>
      <c s="1103" t="str">
        <f>IFERROR(IF($BE270&gt;=1,VLOOKUP($D270,'R-8'!$G$13:$AG$1012,6,0),""),"")</f>
        <v/>
      </c>
      <c s="1103"/>
      <c s="1090" t="str">
        <f>IFERROR(IF($BE270&gt;=1,VLOOKUP($D270,'R-8'!$G$13:$AG$1012,2,0),""),"")</f>
        <v/>
      </c>
      <c s="1091"/>
      <c s="1104"/>
      <c s="1103"/>
      <c s="1103"/>
      <c s="1103"/>
      <c s="1103"/>
      <c s="1103"/>
      <c s="1103"/>
      <c s="20">
        <f t="shared" si="117"/>
        <v>0</v>
      </c>
      <c s="1105">
        <f>IFERROR(IF($BZ270&gt;=1,VLOOKUP($E270,'R-8क'!$G$10:$AA$1009,2,0),0),0)</f>
        <v>0</v>
      </c>
      <c s="1105"/>
      <c s="1105"/>
      <c s="1090" t="str">
        <f>IFERROR(IF($BZ270&gt;=1,VLOOKUP($E270,'R-8क'!$G$10:$AA$1009,3,0),""),"")</f>
        <v/>
      </c>
      <c s="1091"/>
      <c s="1104"/>
      <c s="1090" t="str">
        <f>IFERROR(IF($BZ270&gt;=1,VLOOKUP($E270,'R-8क'!$G$10:$AA$1009,4,0),""),"")</f>
        <v/>
      </c>
      <c s="1091"/>
      <c s="1091"/>
      <c s="1104"/>
      <c s="26" t="str">
        <f>IFERROR(IF($BZ270&gt;=1,VLOOKUP($E270,'R-8क'!$G$10:$AA$1009,6,0),""),"")</f>
        <v/>
      </c>
      <c s="27" t="str">
        <f>IFERROR(IF($BZ270&gt;=1,VLOOKUP($E270,'R-8क'!$G$10:$AA$1009,7,0),""),"")</f>
        <v/>
      </c>
      <c s="720" t="str">
        <f>IFERROR(IF($BZ270&gt;=1,VLOOKUP($E270,'R-8क'!$G$10:$AA$1009,8,0),""),"")</f>
        <v/>
      </c>
      <c s="721"/>
      <c s="1106"/>
      <c s="1107" t="str">
        <f>IFERROR(IF($BZ270&gt;=1,VLOOKUP($E270,'R-8क'!$G$10:$AA$1009,16,0),""),"")</f>
        <v/>
      </c>
      <c s="1107"/>
      <c s="1107"/>
      <c s="1092"/>
      <c s="1092"/>
      <c s="21"/>
      <c s="21"/>
      <c s="21"/>
      <c s="21"/>
      <c s="21"/>
      <c s="21"/>
      <c s="21"/>
      <c s="21"/>
      <c s="21"/>
      <c s="21"/>
      <c s="21"/>
      <c s="21"/>
      <c s="21"/>
      <c s="21"/>
      <c s="21"/>
      <c s="21"/>
      <c s="21"/>
      <c s="21"/>
      <c s="21"/>
      <c s="21"/>
      <c s="21"/>
    </row>
    <row r="271" spans="6:119" ht="15">
      <c r="F271" s="15">
        <f t="shared" si="110"/>
        <v>0</v>
      </c>
      <c s="15">
        <f t="shared" si="114"/>
        <v>0</v>
      </c>
      <c s="15">
        <f t="shared" si="115"/>
        <v>0</v>
      </c>
      <c s="15">
        <f t="shared" si="116"/>
        <v>0</v>
      </c>
      <c r="O271" s="21"/>
      <c s="22"/>
      <c s="22"/>
      <c s="22"/>
      <c s="21"/>
      <c s="21"/>
      <c s="21"/>
      <c s="21"/>
      <c s="21"/>
      <c s="21"/>
      <c s="21"/>
      <c s="21"/>
      <c s="28"/>
      <c s="28"/>
      <c s="28"/>
      <c s="1100" t="s">
        <v>526</v>
      </c>
      <c s="1100"/>
      <c s="1100"/>
      <c s="1100" t="s">
        <v>527</v>
      </c>
      <c s="1100"/>
      <c s="1100"/>
      <c s="21"/>
      <c s="21"/>
      <c s="21"/>
      <c s="21"/>
      <c s="21"/>
      <c s="21"/>
      <c s="21"/>
      <c s="21"/>
      <c s="21"/>
      <c s="21"/>
      <c s="21"/>
      <c s="21"/>
      <c s="21"/>
      <c s="21"/>
      <c s="21"/>
      <c s="1101" t="s">
        <v>526</v>
      </c>
      <c s="1101"/>
      <c s="1101"/>
      <c s="1101" t="s">
        <v>527</v>
      </c>
      <c s="1101"/>
      <c s="1101"/>
      <c s="21"/>
      <c s="21"/>
      <c s="21"/>
      <c s="21"/>
      <c s="21"/>
      <c s="21"/>
      <c s="21"/>
      <c s="21"/>
      <c s="21"/>
      <c s="21"/>
      <c s="21"/>
      <c s="21"/>
      <c s="21"/>
      <c s="21"/>
      <c s="21"/>
      <c s="1101" t="s">
        <v>526</v>
      </c>
      <c s="1101"/>
      <c s="1101"/>
      <c s="1101" t="s">
        <v>527</v>
      </c>
      <c s="1101"/>
      <c s="1101"/>
      <c s="21"/>
      <c s="21"/>
      <c s="21"/>
      <c s="21"/>
      <c s="21"/>
      <c s="21"/>
      <c s="21"/>
      <c s="21"/>
      <c s="21"/>
      <c s="21"/>
      <c s="21"/>
      <c s="21"/>
      <c s="21"/>
      <c s="21"/>
      <c s="21"/>
      <c s="1101" t="s">
        <v>526</v>
      </c>
      <c s="1101"/>
      <c s="1101"/>
      <c s="1101" t="s">
        <v>527</v>
      </c>
      <c s="1101"/>
      <c s="1101"/>
      <c s="21"/>
      <c s="21"/>
      <c s="21"/>
      <c s="21"/>
      <c s="21"/>
      <c s="21"/>
      <c s="21"/>
      <c s="21"/>
      <c s="21"/>
      <c s="21"/>
      <c s="21"/>
      <c s="21"/>
      <c s="21"/>
      <c s="21"/>
      <c s="21"/>
      <c s="21"/>
      <c s="21"/>
      <c s="21"/>
      <c s="21"/>
      <c s="21"/>
      <c s="21"/>
    </row>
    <row r="272" spans="6:119" ht="15">
      <c r="F272" s="15">
        <f t="shared" si="110"/>
        <v>0</v>
      </c>
      <c s="15">
        <f t="shared" si="114"/>
        <v>0</v>
      </c>
      <c s="15">
        <f t="shared" si="115"/>
        <v>0</v>
      </c>
      <c s="15">
        <f t="shared" si="116"/>
        <v>0</v>
      </c>
      <c r="O272" s="21"/>
      <c s="22"/>
      <c s="22"/>
      <c s="22"/>
      <c s="21"/>
      <c s="21"/>
      <c s="21"/>
      <c s="21"/>
      <c s="21"/>
      <c s="21"/>
      <c s="21"/>
      <c s="21"/>
      <c s="28"/>
      <c s="28"/>
      <c s="28"/>
      <c s="1100"/>
      <c s="1100"/>
      <c s="1100"/>
      <c s="1100"/>
      <c s="1100"/>
      <c s="1100"/>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21"/>
      <c s="21"/>
      <c s="21"/>
      <c s="21"/>
      <c s="21"/>
      <c s="21"/>
    </row>
    <row r="273" spans="6:119" ht="15">
      <c r="F273" s="15">
        <f t="shared" si="110"/>
        <v>0</v>
      </c>
      <c s="15">
        <f t="shared" si="114"/>
        <v>0</v>
      </c>
      <c s="15">
        <f t="shared" si="115"/>
        <v>0</v>
      </c>
      <c s="15">
        <f t="shared" si="116"/>
        <v>0</v>
      </c>
      <c r="O273" s="21"/>
      <c s="22"/>
      <c s="22"/>
      <c s="22"/>
      <c s="21"/>
      <c s="21"/>
      <c s="21"/>
      <c s="21"/>
      <c s="21"/>
      <c s="21"/>
      <c s="21"/>
      <c s="21"/>
      <c s="28"/>
      <c s="28"/>
      <c s="28"/>
      <c s="1100"/>
      <c s="1100"/>
      <c s="1100"/>
      <c s="1100"/>
      <c s="1100"/>
      <c s="1100"/>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21"/>
      <c s="21"/>
      <c s="21"/>
      <c s="21"/>
      <c s="21"/>
      <c s="21"/>
    </row>
    <row r="274" spans="6:119" ht="15">
      <c r="F274" s="15">
        <f t="shared" si="110"/>
        <v>0</v>
      </c>
      <c s="15">
        <f t="shared" si="114"/>
        <v>0</v>
      </c>
      <c s="15">
        <f t="shared" si="115"/>
        <v>0</v>
      </c>
      <c s="15">
        <f t="shared" si="116"/>
        <v>0</v>
      </c>
      <c r="O274" s="1147" t="str">
        <f>IF(O245&gt;=1,O235,"")</f>
        <v/>
      </c>
      <c s="1147"/>
      <c s="1147"/>
      <c s="1147"/>
      <c s="1147"/>
      <c s="1147"/>
      <c s="1147"/>
      <c s="1147"/>
      <c s="1147"/>
      <c s="1147"/>
      <c s="1147"/>
      <c s="1147"/>
      <c s="1147"/>
      <c s="1147"/>
      <c s="1148"/>
      <c s="1100"/>
      <c s="1100"/>
      <c s="1100"/>
      <c s="1100"/>
      <c s="1100"/>
      <c s="1100"/>
      <c s="1147" t="str">
        <f>IF(AJ245&gt;=1,O274,"")</f>
        <v/>
      </c>
      <c s="1147"/>
      <c s="1147"/>
      <c s="1147"/>
      <c s="1147"/>
      <c s="1147"/>
      <c s="1147"/>
      <c s="1147"/>
      <c s="1147"/>
      <c s="1147"/>
      <c s="1147"/>
      <c s="1147"/>
      <c s="1147"/>
      <c s="1147"/>
      <c s="1148"/>
      <c s="1101"/>
      <c s="1101"/>
      <c s="1101"/>
      <c s="1101"/>
      <c s="1101"/>
      <c s="1101"/>
      <c s="1147" t="str">
        <f>IF(BE245&gt;=1,AJ274,"")</f>
        <v/>
      </c>
      <c s="1147"/>
      <c s="1147"/>
      <c s="1147"/>
      <c s="1147"/>
      <c s="1147"/>
      <c s="1147"/>
      <c s="1147"/>
      <c s="1147"/>
      <c s="1147"/>
      <c s="1147"/>
      <c s="1147"/>
      <c s="1147"/>
      <c s="1147"/>
      <c s="1148"/>
      <c s="1101"/>
      <c s="1101"/>
      <c s="1101"/>
      <c s="1101"/>
      <c s="1101"/>
      <c s="1101"/>
      <c s="1147" t="str">
        <f>IF(BZ245&gt;=1,BE274,"")</f>
        <v/>
      </c>
      <c s="1147"/>
      <c s="1147"/>
      <c s="1147"/>
      <c s="1147"/>
      <c s="1147"/>
      <c s="1147"/>
      <c s="1147"/>
      <c s="1147"/>
      <c s="1147"/>
      <c s="1147"/>
      <c s="1147"/>
      <c s="1147"/>
      <c s="1147"/>
      <c s="1148"/>
      <c s="1101"/>
      <c s="1101"/>
      <c s="1101"/>
      <c s="1101"/>
      <c s="1101"/>
      <c s="1101"/>
      <c s="21"/>
      <c s="21"/>
      <c s="21"/>
      <c s="21"/>
      <c s="21"/>
      <c s="21"/>
      <c s="21"/>
      <c s="21"/>
      <c s="21"/>
      <c s="21"/>
      <c s="21"/>
      <c s="21"/>
      <c s="21"/>
      <c s="21"/>
      <c s="21"/>
      <c s="21"/>
      <c s="21"/>
      <c s="21"/>
      <c s="21"/>
      <c s="21"/>
      <c s="21"/>
    </row>
    <row r="275" spans="6:119" ht="15">
      <c r="F275" s="15">
        <f t="shared" si="110"/>
        <v>0</v>
      </c>
      <c s="15">
        <f t="shared" si="114"/>
        <v>0</v>
      </c>
      <c s="15">
        <f t="shared" si="115"/>
        <v>0</v>
      </c>
      <c s="15">
        <f t="shared" si="116"/>
        <v>0</v>
      </c>
      <c r="O275" s="1147" t="str">
        <f>IF(O245&gt;=1,O236,"")</f>
        <v/>
      </c>
      <c s="1147"/>
      <c s="1147"/>
      <c s="1147"/>
      <c s="1147"/>
      <c s="1147"/>
      <c s="1147"/>
      <c s="1147"/>
      <c s="1147"/>
      <c s="1147"/>
      <c s="1147"/>
      <c s="1147"/>
      <c s="1147"/>
      <c s="1147"/>
      <c s="1148"/>
      <c s="1100"/>
      <c s="1100"/>
      <c s="1100"/>
      <c s="1100"/>
      <c s="1100"/>
      <c s="1100"/>
      <c s="1147" t="str">
        <f>IF(AJ245&gt;=1,O275,"")</f>
        <v/>
      </c>
      <c s="1147"/>
      <c s="1147"/>
      <c s="1147"/>
      <c s="1147"/>
      <c s="1147"/>
      <c s="1147"/>
      <c s="1147"/>
      <c s="1147"/>
      <c s="1147"/>
      <c s="1147"/>
      <c s="1147"/>
      <c s="1147"/>
      <c s="1147"/>
      <c s="1148"/>
      <c s="1101"/>
      <c s="1101"/>
      <c s="1101"/>
      <c s="1101"/>
      <c s="1101"/>
      <c s="1101"/>
      <c s="1147" t="str">
        <f>IF(BE245&gt;=1,AJ275,"")</f>
        <v/>
      </c>
      <c s="1147"/>
      <c s="1147"/>
      <c s="1147"/>
      <c s="1147"/>
      <c s="1147"/>
      <c s="1147"/>
      <c s="1147"/>
      <c s="1147"/>
      <c s="1147"/>
      <c s="1147"/>
      <c s="1147"/>
      <c s="1147"/>
      <c s="1147"/>
      <c s="1148"/>
      <c s="1101"/>
      <c s="1101"/>
      <c s="1101"/>
      <c s="1101"/>
      <c s="1101"/>
      <c s="1101"/>
      <c s="1147" t="str">
        <f>IF(BZ245&gt;=1,BE275,"")</f>
        <v/>
      </c>
      <c s="1147"/>
      <c s="1147"/>
      <c s="1147"/>
      <c s="1147"/>
      <c s="1147"/>
      <c s="1147"/>
      <c s="1147"/>
      <c s="1147"/>
      <c s="1147"/>
      <c s="1147"/>
      <c s="1147"/>
      <c s="1147"/>
      <c s="1147"/>
      <c s="1148"/>
      <c s="1101"/>
      <c s="1101"/>
      <c s="1101"/>
      <c s="1101"/>
      <c s="1101"/>
      <c s="1101"/>
      <c s="21"/>
      <c s="21"/>
      <c s="21"/>
      <c s="21"/>
      <c s="21"/>
      <c s="21"/>
      <c s="21"/>
      <c s="21"/>
      <c s="21"/>
      <c s="21"/>
      <c s="21"/>
      <c s="21"/>
      <c s="21"/>
      <c s="21"/>
      <c s="21"/>
      <c s="21"/>
      <c s="21"/>
      <c s="21"/>
      <c s="21"/>
      <c s="21"/>
      <c s="21"/>
    </row>
    <row r="276" spans="6:119" ht="15">
      <c r="F276" s="15">
        <f t="shared" si="122" ref="F276:F339">F275</f>
        <v>0</v>
      </c>
      <c s="15">
        <f t="shared" si="114"/>
        <v>0</v>
      </c>
      <c s="15">
        <f t="shared" si="115"/>
        <v>0</v>
      </c>
      <c s="15">
        <f t="shared" si="116"/>
        <v>0</v>
      </c>
      <c r="O276" s="1147" t="str">
        <f>IF(O245&gt;=1,O237,"")</f>
        <v/>
      </c>
      <c s="1147"/>
      <c s="1147"/>
      <c s="1147"/>
      <c s="1147"/>
      <c s="1147"/>
      <c s="1147"/>
      <c s="1147"/>
      <c s="1147"/>
      <c s="1147"/>
      <c s="1147"/>
      <c s="1147"/>
      <c s="1147"/>
      <c s="1147"/>
      <c s="1148"/>
      <c s="1102"/>
      <c s="1102"/>
      <c s="1102"/>
      <c s="1102"/>
      <c s="1102"/>
      <c s="1102"/>
      <c s="1147" t="str">
        <f>IF(AJ245&gt;=1,O276,"")</f>
        <v/>
      </c>
      <c s="1147"/>
      <c s="1147"/>
      <c s="1147"/>
      <c s="1147"/>
      <c s="1147"/>
      <c s="1147"/>
      <c s="1147"/>
      <c s="1147"/>
      <c s="1147"/>
      <c s="1147"/>
      <c s="1147"/>
      <c s="1147"/>
      <c s="1147"/>
      <c s="1148"/>
      <c s="1102"/>
      <c s="1102"/>
      <c s="1102"/>
      <c s="1102"/>
      <c s="1102"/>
      <c s="1102"/>
      <c s="1147" t="str">
        <f>IF(BE245&gt;=1,AJ276,"")</f>
        <v/>
      </c>
      <c s="1147"/>
      <c s="1147"/>
      <c s="1147"/>
      <c s="1147"/>
      <c s="1147"/>
      <c s="1147"/>
      <c s="1147"/>
      <c s="1147"/>
      <c s="1147"/>
      <c s="1147"/>
      <c s="1147"/>
      <c s="1147"/>
      <c s="1147"/>
      <c s="1148"/>
      <c s="1102"/>
      <c s="1102"/>
      <c s="1102"/>
      <c s="1102"/>
      <c s="1102"/>
      <c s="1102"/>
      <c s="1147" t="str">
        <f>IF(BZ245&gt;=1,BE276,"")</f>
        <v/>
      </c>
      <c s="1147"/>
      <c s="1147"/>
      <c s="1147"/>
      <c s="1147"/>
      <c s="1147"/>
      <c s="1147"/>
      <c s="1147"/>
      <c s="1147"/>
      <c s="1147"/>
      <c s="1147"/>
      <c s="1147"/>
      <c s="1147"/>
      <c s="1147"/>
      <c s="1148"/>
      <c s="1102"/>
      <c s="1102"/>
      <c s="1102"/>
      <c s="1102"/>
      <c s="1102"/>
      <c s="1102"/>
      <c s="21"/>
      <c s="21"/>
      <c s="21"/>
      <c s="21"/>
      <c s="21"/>
      <c s="21"/>
      <c s="21"/>
      <c s="21"/>
      <c s="21"/>
      <c s="21"/>
      <c s="21"/>
      <c s="21"/>
      <c s="21"/>
      <c s="21"/>
      <c s="21"/>
      <c s="21"/>
      <c s="21"/>
      <c s="21"/>
      <c s="21"/>
      <c s="21"/>
      <c s="21"/>
    </row>
    <row r="277" spans="6:119" ht="18.75">
      <c r="F277" s="15">
        <f t="shared" si="122"/>
        <v>0</v>
      </c>
      <c s="15">
        <f t="shared" si="114"/>
        <v>0</v>
      </c>
      <c s="15">
        <f t="shared" si="115"/>
        <v>0</v>
      </c>
      <c s="15">
        <f t="shared" si="116"/>
        <v>0</v>
      </c>
      <c r="O277" s="23"/>
      <c s="24"/>
      <c s="24"/>
      <c s="24"/>
      <c s="23"/>
      <c s="23"/>
      <c s="23"/>
      <c s="23"/>
      <c s="23"/>
      <c s="23"/>
      <c s="23"/>
      <c s="23"/>
      <c s="24"/>
      <c s="24"/>
      <c s="24"/>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1"/>
      <c s="21"/>
      <c s="21"/>
      <c s="21"/>
      <c s="21"/>
      <c s="21"/>
      <c s="21"/>
      <c s="21"/>
      <c s="21"/>
      <c s="21"/>
      <c s="21"/>
      <c s="21"/>
      <c s="21"/>
      <c s="21"/>
      <c s="21"/>
      <c s="21"/>
      <c s="21"/>
      <c s="21"/>
      <c s="21"/>
      <c s="21"/>
      <c s="21"/>
    </row>
    <row r="278" spans="6:119" ht="26.25">
      <c r="F278" s="15">
        <f>IF(O284&gt;=1,1,0)</f>
        <v>0</v>
      </c>
      <c s="15">
        <f>IF(AJ284&gt;=1,1,0)</f>
        <v>0</v>
      </c>
      <c s="15">
        <f>IF(BE284&gt;=1,1,0)</f>
        <v>0</v>
      </c>
      <c s="15">
        <f>IF(BZ284&gt;=1,1,0)</f>
        <v>0</v>
      </c>
      <c r="O278" s="1172" t="s">
        <v>474</v>
      </c>
      <c s="1172"/>
      <c s="1172"/>
      <c s="1172"/>
      <c s="1172"/>
      <c s="1172"/>
      <c s="1172"/>
      <c s="1172"/>
      <c s="1172"/>
      <c s="1172"/>
      <c s="1172"/>
      <c s="1172"/>
      <c s="1172"/>
      <c s="1172"/>
      <c s="1172"/>
      <c s="1172"/>
      <c s="1172"/>
      <c s="1172"/>
      <c s="1172"/>
      <c s="1172"/>
      <c s="1172"/>
      <c s="1172" t="s">
        <v>475</v>
      </c>
      <c s="1172"/>
      <c s="1172"/>
      <c s="1172"/>
      <c s="1172"/>
      <c s="1172"/>
      <c s="1172"/>
      <c s="1172"/>
      <c s="1172"/>
      <c s="1172"/>
      <c s="1172"/>
      <c s="1172"/>
      <c s="1172"/>
      <c s="1172"/>
      <c s="1172"/>
      <c s="1172"/>
      <c s="1172"/>
      <c s="1172"/>
      <c s="1172"/>
      <c s="1172"/>
      <c s="1172"/>
      <c s="1172" t="s">
        <v>476</v>
      </c>
      <c s="1172"/>
      <c s="1172"/>
      <c s="1172"/>
      <c s="1172"/>
      <c s="1172"/>
      <c s="1172"/>
      <c s="1172"/>
      <c s="1172"/>
      <c s="1172"/>
      <c s="1172"/>
      <c s="1172"/>
      <c s="1172"/>
      <c s="1172"/>
      <c s="1172"/>
      <c s="1172"/>
      <c s="1172"/>
      <c s="1172"/>
      <c s="1172"/>
      <c s="1172"/>
      <c s="1172"/>
      <c s="1172" t="s">
        <v>477</v>
      </c>
      <c s="1172"/>
      <c s="1172"/>
      <c s="1172"/>
      <c s="1172"/>
      <c s="1172"/>
      <c s="1172"/>
      <c s="1172"/>
      <c s="1172"/>
      <c s="1172"/>
      <c s="1172"/>
      <c s="1172"/>
      <c s="1172"/>
      <c s="1172"/>
      <c s="1172"/>
      <c s="1172"/>
      <c s="1172"/>
      <c s="1172"/>
      <c s="1172"/>
      <c s="1172"/>
      <c s="1172"/>
      <c s="21"/>
      <c s="21"/>
      <c s="21"/>
      <c s="21"/>
      <c s="21"/>
      <c s="21"/>
      <c s="21"/>
      <c s="21"/>
      <c s="21"/>
      <c s="21"/>
      <c s="21"/>
      <c s="21"/>
      <c s="21"/>
      <c s="21"/>
      <c s="21"/>
      <c s="21"/>
      <c s="21"/>
      <c s="21"/>
      <c s="21"/>
      <c s="21"/>
      <c s="21"/>
    </row>
    <row r="279" spans="6:119" ht="15">
      <c r="F279" s="15">
        <f>F278</f>
        <v>0</v>
      </c>
      <c s="15">
        <f t="shared" si="123" ref="G279:G316">G278</f>
        <v>0</v>
      </c>
      <c s="15">
        <f t="shared" si="124" ref="H279:H316">H278</f>
        <v>0</v>
      </c>
      <c s="15">
        <f t="shared" si="125" ref="I279:I316">I278</f>
        <v>0</v>
      </c>
      <c r="O279"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21"/>
      <c s="21"/>
      <c s="21"/>
      <c s="21"/>
      <c s="21"/>
      <c s="21"/>
      <c s="21"/>
      <c s="21"/>
      <c s="21"/>
      <c s="21"/>
      <c s="21"/>
      <c s="21"/>
      <c s="21"/>
      <c s="21"/>
      <c s="21"/>
      <c s="21"/>
      <c s="21"/>
      <c s="21"/>
      <c s="21"/>
      <c s="21"/>
      <c s="21"/>
    </row>
    <row r="280" spans="6:119" ht="15.75" customHeight="1">
      <c r="F280" s="15">
        <f t="shared" si="122"/>
        <v>0</v>
      </c>
      <c s="15">
        <f t="shared" si="123"/>
        <v>0</v>
      </c>
      <c s="15">
        <f t="shared" si="124"/>
        <v>0</v>
      </c>
      <c s="15">
        <f t="shared" si="125"/>
        <v>0</v>
      </c>
      <c r="O280" s="975" t="s">
        <v>483</v>
      </c>
      <c s="975"/>
      <c s="975"/>
      <c s="975"/>
      <c s="975"/>
      <c s="975"/>
      <c s="1092" t="s">
        <v>484</v>
      </c>
      <c s="1092"/>
      <c s="1092"/>
      <c s="1092"/>
      <c s="1092"/>
      <c s="1092"/>
      <c s="1092"/>
      <c s="1092"/>
      <c s="1092"/>
      <c s="1140" t="s">
        <v>485</v>
      </c>
      <c s="1140"/>
      <c s="1140"/>
      <c s="1140"/>
      <c s="1140"/>
      <c s="1140"/>
      <c s="975" t="s">
        <v>483</v>
      </c>
      <c s="975"/>
      <c s="975"/>
      <c s="975"/>
      <c s="975"/>
      <c s="975"/>
      <c s="1092" t="s">
        <v>486</v>
      </c>
      <c s="1092"/>
      <c s="1092"/>
      <c s="1092"/>
      <c s="1092"/>
      <c s="1092"/>
      <c s="1092"/>
      <c s="1092"/>
      <c s="1092"/>
      <c s="1174" t="s">
        <v>485</v>
      </c>
      <c s="1174"/>
      <c s="1174"/>
      <c s="1174"/>
      <c s="1174"/>
      <c s="1174"/>
      <c s="975" t="s">
        <v>483</v>
      </c>
      <c s="975"/>
      <c s="975"/>
      <c s="975"/>
      <c s="975"/>
      <c s="975"/>
      <c s="882" t="s">
        <v>487</v>
      </c>
      <c s="882"/>
      <c s="882"/>
      <c s="882"/>
      <c s="882"/>
      <c s="882"/>
      <c s="882"/>
      <c s="882"/>
      <c s="882"/>
      <c s="1174" t="s">
        <v>485</v>
      </c>
      <c s="1174"/>
      <c s="1174"/>
      <c s="1174"/>
      <c s="1174"/>
      <c s="1174"/>
      <c s="975" t="s">
        <v>483</v>
      </c>
      <c s="975"/>
      <c s="975"/>
      <c s="975"/>
      <c s="975"/>
      <c s="975"/>
      <c s="1092" t="s">
        <v>488</v>
      </c>
      <c s="1092"/>
      <c s="1092"/>
      <c s="1092"/>
      <c s="1092"/>
      <c s="1092"/>
      <c s="1092"/>
      <c s="1092"/>
      <c s="1092"/>
      <c s="1174" t="s">
        <v>485</v>
      </c>
      <c s="1174"/>
      <c s="1174"/>
      <c s="1174"/>
      <c s="1174"/>
      <c s="1174"/>
      <c s="21"/>
      <c s="21"/>
      <c s="21"/>
      <c s="21"/>
      <c s="21"/>
      <c s="21"/>
      <c s="21"/>
      <c s="21"/>
      <c s="21"/>
      <c s="21"/>
      <c s="21"/>
      <c s="21"/>
      <c s="21"/>
      <c s="21"/>
      <c s="21"/>
      <c s="21"/>
      <c s="21"/>
      <c s="21"/>
      <c s="21"/>
      <c s="21"/>
      <c s="21"/>
    </row>
    <row r="281" spans="6:119" ht="23.25" customHeight="1">
      <c r="F281" s="15">
        <f t="shared" si="122"/>
        <v>0</v>
      </c>
      <c s="15">
        <f t="shared" si="123"/>
        <v>0</v>
      </c>
      <c s="15">
        <f t="shared" si="124"/>
        <v>0</v>
      </c>
      <c s="15">
        <f t="shared" si="125"/>
        <v>0</v>
      </c>
      <c r="O281" s="975"/>
      <c s="975"/>
      <c s="975"/>
      <c s="975"/>
      <c s="975"/>
      <c s="975"/>
      <c s="1092"/>
      <c s="1092"/>
      <c s="1092"/>
      <c s="1092"/>
      <c s="1092"/>
      <c s="1092"/>
      <c s="1092"/>
      <c s="1092"/>
      <c s="1092"/>
      <c s="1092" t="s">
        <v>529</v>
      </c>
      <c s="1092"/>
      <c s="1092"/>
      <c s="1092"/>
      <c s="1092"/>
      <c s="1092"/>
      <c s="975"/>
      <c s="975"/>
      <c s="975"/>
      <c s="975"/>
      <c s="975"/>
      <c s="975"/>
      <c s="1092"/>
      <c s="1092"/>
      <c s="1092"/>
      <c s="1092"/>
      <c s="1092"/>
      <c s="1092"/>
      <c s="1092"/>
      <c s="1092"/>
      <c s="1092"/>
      <c s="1092" t="str">
        <f>AD281</f>
        <v>(NERPAP) - 2015</v>
      </c>
      <c s="1092"/>
      <c s="1092"/>
      <c s="1092"/>
      <c s="1092"/>
      <c s="1092"/>
      <c s="975"/>
      <c s="975"/>
      <c s="975"/>
      <c s="975"/>
      <c s="975"/>
      <c s="975"/>
      <c s="882"/>
      <c s="882"/>
      <c s="882"/>
      <c s="882"/>
      <c s="882"/>
      <c s="882"/>
      <c s="882"/>
      <c s="882"/>
      <c s="882"/>
      <c s="1092" t="str">
        <f>AY281</f>
        <v>(NERPAP) - 2015</v>
      </c>
      <c s="1092"/>
      <c s="1092"/>
      <c s="1092"/>
      <c s="1092"/>
      <c s="1092"/>
      <c s="975"/>
      <c s="975"/>
      <c s="975"/>
      <c s="975"/>
      <c s="975"/>
      <c s="975"/>
      <c s="1092"/>
      <c s="1092"/>
      <c s="1092"/>
      <c s="1092"/>
      <c s="1092"/>
      <c s="1092"/>
      <c s="1092"/>
      <c s="1092"/>
      <c s="1092"/>
      <c s="1092" t="str">
        <f>BT281</f>
        <v>(NERPAP) - 2015</v>
      </c>
      <c s="1092"/>
      <c s="1092"/>
      <c s="1092"/>
      <c s="1092"/>
      <c s="1092"/>
      <c s="21"/>
      <c s="21"/>
      <c s="21"/>
      <c s="21"/>
      <c s="21"/>
      <c s="21"/>
      <c s="21"/>
      <c s="21"/>
      <c s="21"/>
      <c s="21"/>
      <c s="21"/>
      <c s="21"/>
      <c s="21"/>
      <c s="21"/>
      <c s="21"/>
      <c s="21"/>
      <c s="21"/>
      <c s="21"/>
      <c s="21"/>
      <c s="21"/>
      <c s="21"/>
    </row>
    <row r="282" spans="6:119" ht="23.25" customHeight="1">
      <c r="F282" s="15">
        <f t="shared" si="122"/>
        <v>0</v>
      </c>
      <c s="15">
        <f t="shared" si="123"/>
        <v>0</v>
      </c>
      <c s="15">
        <f t="shared" si="124"/>
        <v>0</v>
      </c>
      <c s="15">
        <f t="shared" si="125"/>
        <v>0</v>
      </c>
      <c r="O282" s="890" t="str">
        <f>O243</f>
        <v>रा.प्रा.वि. (कन्या)कोलिया दायाँ भाग (भाग संख्या-72)</v>
      </c>
      <c s="1169"/>
      <c s="1169"/>
      <c s="1169"/>
      <c s="1169"/>
      <c s="1169"/>
      <c s="1169"/>
      <c s="1169"/>
      <c s="1169"/>
      <c s="1169"/>
      <c s="1169"/>
      <c s="891"/>
      <c s="1170" t="s">
        <v>490</v>
      </c>
      <c s="1171"/>
      <c s="1171"/>
      <c s="1171"/>
      <c s="1169" t="str">
        <f>AE243</f>
        <v>डीडवाना  (107)</v>
      </c>
      <c s="1169"/>
      <c s="1169"/>
      <c s="1169"/>
      <c s="891"/>
      <c s="890" t="str">
        <f>O282</f>
        <v>रा.प्रा.वि. (कन्या)कोलिया दायाँ भाग (भाग संख्या-72)</v>
      </c>
      <c s="1169"/>
      <c s="1169"/>
      <c s="1169"/>
      <c s="1169"/>
      <c s="1169"/>
      <c s="1169"/>
      <c s="1169"/>
      <c s="1169"/>
      <c s="1169"/>
      <c s="1169"/>
      <c s="891"/>
      <c s="1170" t="s">
        <v>490</v>
      </c>
      <c s="1171"/>
      <c s="1171"/>
      <c s="1171"/>
      <c s="1169" t="str">
        <f>AE282</f>
        <v>डीडवाना  (107)</v>
      </c>
      <c s="1169"/>
      <c s="1169"/>
      <c s="1169"/>
      <c s="891"/>
      <c s="890" t="str">
        <f>AJ282</f>
        <v>रा.प्रा.वि. (कन्या)कोलिया दायाँ भाग (भाग संख्या-72)</v>
      </c>
      <c s="1169"/>
      <c s="1169"/>
      <c s="1169"/>
      <c s="1169"/>
      <c s="1169"/>
      <c s="1169"/>
      <c s="1169"/>
      <c s="1169"/>
      <c s="1169"/>
      <c s="1169"/>
      <c s="891"/>
      <c s="1170" t="s">
        <v>490</v>
      </c>
      <c s="1171"/>
      <c s="1171"/>
      <c s="1171"/>
      <c s="1169" t="str">
        <f>AZ282</f>
        <v>डीडवाना  (107)</v>
      </c>
      <c s="1169"/>
      <c s="1169"/>
      <c s="1169"/>
      <c s="891"/>
      <c s="890" t="str">
        <f>BE282</f>
        <v>रा.प्रा.वि. (कन्या)कोलिया दायाँ भाग (भाग संख्या-72)</v>
      </c>
      <c s="1169"/>
      <c s="1169"/>
      <c s="1169"/>
      <c s="1169"/>
      <c s="1169"/>
      <c s="1169"/>
      <c s="1169"/>
      <c s="1169"/>
      <c s="1169"/>
      <c s="1169"/>
      <c s="1169"/>
      <c s="1170" t="s">
        <v>490</v>
      </c>
      <c s="1171"/>
      <c s="1171"/>
      <c s="1171"/>
      <c s="1169" t="str">
        <f>BU282</f>
        <v>डीडवाना  (107)</v>
      </c>
      <c s="1169"/>
      <c s="1169"/>
      <c s="1169"/>
      <c s="891"/>
      <c s="21"/>
      <c s="21"/>
      <c s="21"/>
      <c s="21"/>
      <c s="21"/>
      <c s="21"/>
      <c s="21"/>
      <c s="21"/>
      <c s="21"/>
      <c s="21"/>
      <c s="21"/>
      <c s="21"/>
      <c s="21"/>
      <c s="21"/>
      <c s="21"/>
      <c s="21"/>
      <c s="21"/>
      <c s="21"/>
      <c s="21"/>
      <c s="21"/>
      <c s="21"/>
    </row>
    <row r="283" spans="6:119" ht="23.25" customHeight="1">
      <c r="F283" s="15">
        <f t="shared" si="122"/>
        <v>0</v>
      </c>
      <c s="15">
        <f t="shared" si="123"/>
        <v>0</v>
      </c>
      <c s="15">
        <f t="shared" si="124"/>
        <v>0</v>
      </c>
      <c s="15">
        <f t="shared" si="125"/>
        <v>0</v>
      </c>
      <c r="O283"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21"/>
      <c s="21"/>
      <c s="21"/>
      <c s="21"/>
      <c s="21"/>
      <c s="21"/>
      <c s="21"/>
      <c s="21"/>
      <c s="21"/>
      <c s="21"/>
      <c s="21"/>
      <c s="21"/>
      <c s="21"/>
      <c s="21"/>
      <c s="21"/>
      <c s="21"/>
      <c s="21"/>
      <c s="21"/>
      <c s="21"/>
      <c s="21"/>
      <c s="21"/>
    </row>
    <row r="284" spans="6:119" ht="23.25" customHeight="1">
      <c r="F284" s="15">
        <f t="shared" si="122"/>
        <v>0</v>
      </c>
      <c s="15">
        <f t="shared" si="123"/>
        <v>0</v>
      </c>
      <c s="15">
        <f t="shared" si="124"/>
        <v>0</v>
      </c>
      <c s="15">
        <f t="shared" si="125"/>
        <v>0</v>
      </c>
      <c r="O284" s="1164">
        <f>IFERROR(IF($A$5&gt;=A290,O245+1,0),0)</f>
        <v>0</v>
      </c>
      <c s="1164"/>
      <c s="1164"/>
      <c s="1164"/>
      <c s="1164"/>
      <c s="1164"/>
      <c s="1165" t="s">
        <v>497</v>
      </c>
      <c s="1166"/>
      <c s="1166"/>
      <c s="1166"/>
      <c s="1166"/>
      <c s="1166"/>
      <c s="1166"/>
      <c s="1166"/>
      <c s="1167"/>
      <c s="1168">
        <f>AD245</f>
        <v>45292</v>
      </c>
      <c s="1168"/>
      <c s="1168"/>
      <c s="1168">
        <f>AG245</f>
        <v>45382</v>
      </c>
      <c s="1168"/>
      <c s="1168"/>
      <c s="1164">
        <f>IFERROR(IF($B$5&gt;=$A290,1,0),0)</f>
        <v>0</v>
      </c>
      <c s="1164"/>
      <c s="1164"/>
      <c s="1164"/>
      <c s="1164"/>
      <c s="1164"/>
      <c s="1165" t="s">
        <v>497</v>
      </c>
      <c s="1166"/>
      <c s="1166"/>
      <c s="1166"/>
      <c s="1166"/>
      <c s="1166"/>
      <c s="1166"/>
      <c s="1166"/>
      <c s="1167"/>
      <c s="1168">
        <f>AD284</f>
        <v>45292</v>
      </c>
      <c s="1168"/>
      <c s="1168"/>
      <c s="1168">
        <f>AG284</f>
        <v>45382</v>
      </c>
      <c s="1168"/>
      <c s="1168"/>
      <c s="1164">
        <f>IFERROR(IF($C$5&gt;=$A290,1,0),0)</f>
        <v>0</v>
      </c>
      <c s="1164"/>
      <c s="1164"/>
      <c s="1164"/>
      <c s="1164"/>
      <c s="1164"/>
      <c s="1165" t="s">
        <v>497</v>
      </c>
      <c s="1166"/>
      <c s="1166"/>
      <c s="1166"/>
      <c s="1166"/>
      <c s="1166"/>
      <c s="1166"/>
      <c s="1166"/>
      <c s="1167"/>
      <c s="1168">
        <f>AY284</f>
        <v>45292</v>
      </c>
      <c s="1168"/>
      <c s="1168"/>
      <c s="1168">
        <f>BB284</f>
        <v>45382</v>
      </c>
      <c s="1168"/>
      <c s="1168"/>
      <c s="1164">
        <f>IFERROR(IF($D$5&gt;=$A290,1,0),0)</f>
        <v>0</v>
      </c>
      <c s="1164"/>
      <c s="1164"/>
      <c s="1164"/>
      <c s="1164"/>
      <c s="1164"/>
      <c s="1165" t="s">
        <v>497</v>
      </c>
      <c s="1166"/>
      <c s="1166"/>
      <c s="1166"/>
      <c s="1166"/>
      <c s="1166"/>
      <c s="1166"/>
      <c s="1166"/>
      <c s="1167"/>
      <c s="1168">
        <f>BT284</f>
        <v>45292</v>
      </c>
      <c s="1168"/>
      <c s="1168"/>
      <c s="1168">
        <f>BW284</f>
        <v>45382</v>
      </c>
      <c s="1168"/>
      <c s="1168"/>
      <c s="21"/>
      <c s="21"/>
      <c s="21"/>
      <c s="21"/>
      <c s="21"/>
      <c s="21"/>
      <c s="21"/>
      <c s="21"/>
      <c s="21"/>
      <c s="21"/>
      <c s="21"/>
      <c s="21"/>
      <c s="21"/>
      <c s="21"/>
      <c s="21"/>
      <c s="21"/>
      <c s="21"/>
      <c s="21"/>
      <c s="21"/>
      <c s="21"/>
      <c s="21"/>
    </row>
    <row r="285" spans="6:119" ht="15">
      <c r="F285" s="15">
        <f t="shared" si="122"/>
        <v>0</v>
      </c>
      <c s="15">
        <f t="shared" si="123"/>
        <v>0</v>
      </c>
      <c s="15">
        <f t="shared" si="124"/>
        <v>0</v>
      </c>
      <c s="15">
        <f t="shared" si="125"/>
        <v>0</v>
      </c>
      <c r="O285"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21"/>
      <c s="21"/>
      <c s="21"/>
      <c s="21"/>
      <c s="21"/>
      <c s="21"/>
      <c s="21"/>
      <c s="21"/>
      <c s="21"/>
      <c s="21"/>
      <c s="21"/>
      <c s="21"/>
      <c s="21"/>
      <c s="21"/>
      <c s="21"/>
      <c s="21"/>
      <c s="21"/>
      <c s="21"/>
      <c s="21"/>
      <c s="21"/>
      <c s="21"/>
    </row>
    <row r="286" spans="6:119" ht="31.5" customHeight="1">
      <c r="F286" s="15">
        <f t="shared" si="122"/>
        <v>0</v>
      </c>
      <c s="15">
        <f t="shared" si="123"/>
        <v>0</v>
      </c>
      <c s="15">
        <f t="shared" si="124"/>
        <v>0</v>
      </c>
      <c s="15">
        <f t="shared" si="125"/>
        <v>0</v>
      </c>
      <c r="O286" s="1127" t="s">
        <v>501</v>
      </c>
      <c s="1114" t="s">
        <v>502</v>
      </c>
      <c s="1115"/>
      <c s="1116"/>
      <c s="1093" t="s">
        <v>503</v>
      </c>
      <c s="854"/>
      <c s="1094"/>
      <c s="1093" t="s">
        <v>531</v>
      </c>
      <c s="854"/>
      <c s="854"/>
      <c s="854"/>
      <c s="1094"/>
      <c s="1114" t="s">
        <v>504</v>
      </c>
      <c s="1115"/>
      <c s="1116"/>
      <c s="1093" t="s">
        <v>505</v>
      </c>
      <c s="854"/>
      <c s="1094"/>
      <c s="1093" t="s">
        <v>506</v>
      </c>
      <c s="854"/>
      <c s="1094"/>
      <c s="1127" t="s">
        <v>501</v>
      </c>
      <c s="1093" t="s">
        <v>502</v>
      </c>
      <c s="854"/>
      <c s="1094"/>
      <c s="1093" t="s">
        <v>507</v>
      </c>
      <c s="854"/>
      <c s="1094"/>
      <c s="1093" t="s">
        <v>508</v>
      </c>
      <c s="854"/>
      <c s="854"/>
      <c s="854"/>
      <c s="854"/>
      <c s="1094"/>
      <c s="1093" t="s">
        <v>509</v>
      </c>
      <c s="1094"/>
      <c s="1093" t="s">
        <v>505</v>
      </c>
      <c s="854"/>
      <c s="1094"/>
      <c s="1093" t="s">
        <v>506</v>
      </c>
      <c s="854"/>
      <c s="1094"/>
      <c s="1127" t="s">
        <v>501</v>
      </c>
      <c s="1093" t="s">
        <v>502</v>
      </c>
      <c s="854"/>
      <c s="1094"/>
      <c s="1093" t="s">
        <v>510</v>
      </c>
      <c s="854"/>
      <c s="854"/>
      <c s="1094"/>
      <c s="1129" t="s">
        <v>511</v>
      </c>
      <c s="855"/>
      <c s="855"/>
      <c s="1130"/>
      <c s="1093" t="s">
        <v>509</v>
      </c>
      <c s="854"/>
      <c s="1094"/>
      <c s="1093" t="s">
        <v>505</v>
      </c>
      <c s="854"/>
      <c s="1094"/>
      <c s="1093" t="s">
        <v>506</v>
      </c>
      <c s="854"/>
      <c s="1094"/>
      <c s="1131" t="s">
        <v>501</v>
      </c>
      <c s="1121" t="s">
        <v>502</v>
      </c>
      <c s="1122"/>
      <c s="1123"/>
      <c s="1121" t="s">
        <v>512</v>
      </c>
      <c s="1122"/>
      <c s="1123"/>
      <c s="1129" t="s">
        <v>513</v>
      </c>
      <c s="855"/>
      <c s="855"/>
      <c s="855"/>
      <c s="855"/>
      <c s="855"/>
      <c s="855"/>
      <c s="855"/>
      <c s="855"/>
      <c s="855"/>
      <c s="855"/>
      <c s="1130"/>
      <c s="1093" t="s">
        <v>506</v>
      </c>
      <c s="1094"/>
      <c s="21"/>
      <c s="21"/>
      <c s="21"/>
      <c s="21"/>
      <c s="21"/>
      <c s="21"/>
      <c s="21"/>
      <c s="21"/>
      <c s="21"/>
      <c s="21"/>
      <c s="21"/>
      <c s="21"/>
      <c s="21"/>
      <c s="21"/>
      <c s="21"/>
      <c s="21"/>
      <c s="21"/>
      <c s="21"/>
      <c s="21"/>
      <c s="21"/>
      <c s="21"/>
    </row>
    <row r="287" spans="6:119" ht="31.5" customHeight="1">
      <c r="F287" s="15">
        <f t="shared" si="122"/>
        <v>0</v>
      </c>
      <c s="15">
        <f t="shared" si="123"/>
        <v>0</v>
      </c>
      <c s="15">
        <f t="shared" si="124"/>
        <v>0</v>
      </c>
      <c s="15">
        <f t="shared" si="125"/>
        <v>0</v>
      </c>
      <c r="O287" s="950"/>
      <c s="1117"/>
      <c s="819"/>
      <c s="856"/>
      <c s="1095"/>
      <c s="1097"/>
      <c s="1096"/>
      <c s="1095"/>
      <c s="1097"/>
      <c s="1097"/>
      <c s="1097"/>
      <c s="1096"/>
      <c s="1117"/>
      <c s="819"/>
      <c s="856"/>
      <c s="1095"/>
      <c s="1097"/>
      <c s="1096"/>
      <c s="1095"/>
      <c s="1097"/>
      <c s="1096"/>
      <c s="950"/>
      <c s="1095"/>
      <c s="1097"/>
      <c s="1096"/>
      <c s="1095"/>
      <c s="1097"/>
      <c s="1096"/>
      <c s="1127" t="s">
        <v>323</v>
      </c>
      <c s="1093" t="s">
        <v>338</v>
      </c>
      <c s="1094"/>
      <c s="1093" t="s">
        <v>514</v>
      </c>
      <c s="854"/>
      <c s="1094"/>
      <c s="1095"/>
      <c s="1096"/>
      <c s="1095"/>
      <c s="1097"/>
      <c s="1096"/>
      <c s="1095"/>
      <c s="1097"/>
      <c s="1096"/>
      <c s="950"/>
      <c s="1095"/>
      <c s="1097"/>
      <c s="1096"/>
      <c s="1095"/>
      <c s="1097"/>
      <c s="1097"/>
      <c s="1096"/>
      <c s="1093" t="s">
        <v>323</v>
      </c>
      <c s="1094"/>
      <c s="1093" t="s">
        <v>338</v>
      </c>
      <c s="1094"/>
      <c s="1095"/>
      <c s="1097"/>
      <c s="1096"/>
      <c s="1095"/>
      <c s="1097"/>
      <c s="1096"/>
      <c s="1095"/>
      <c s="1097"/>
      <c s="1096"/>
      <c s="1132"/>
      <c s="1124"/>
      <c s="1125"/>
      <c s="1126"/>
      <c s="1124"/>
      <c s="1125"/>
      <c s="1126"/>
      <c s="1108" t="s">
        <v>515</v>
      </c>
      <c s="1112"/>
      <c s="1112"/>
      <c s="1109"/>
      <c s="1108" t="s">
        <v>516</v>
      </c>
      <c s="1109"/>
      <c s="1093" t="s">
        <v>517</v>
      </c>
      <c s="854"/>
      <c s="1094"/>
      <c s="1093" t="s">
        <v>518</v>
      </c>
      <c s="854"/>
      <c s="1094"/>
      <c s="1095"/>
      <c s="1096"/>
      <c s="21"/>
      <c s="21"/>
      <c s="21"/>
      <c s="21"/>
      <c s="21"/>
      <c s="21"/>
      <c s="21"/>
      <c s="21"/>
      <c s="21"/>
      <c s="21"/>
      <c s="21"/>
      <c s="21"/>
      <c s="21"/>
      <c s="21"/>
      <c s="21"/>
      <c s="21"/>
      <c s="21"/>
      <c s="21"/>
      <c s="21"/>
      <c s="21"/>
      <c s="21"/>
    </row>
    <row r="288" spans="6:119" ht="31.5" customHeight="1">
      <c r="F288" s="15">
        <f t="shared" si="122"/>
        <v>0</v>
      </c>
      <c s="15">
        <f t="shared" si="123"/>
        <v>0</v>
      </c>
      <c s="15">
        <f t="shared" si="124"/>
        <v>0</v>
      </c>
      <c s="15">
        <f t="shared" si="125"/>
        <v>0</v>
      </c>
      <c r="O288" s="1128"/>
      <c s="1118"/>
      <c s="1119"/>
      <c s="1120"/>
      <c s="1098"/>
      <c s="857"/>
      <c s="1099"/>
      <c s="1098"/>
      <c s="857"/>
      <c s="857"/>
      <c s="857"/>
      <c s="1099"/>
      <c s="1118"/>
      <c s="1119"/>
      <c s="1120"/>
      <c s="1098"/>
      <c s="857"/>
      <c s="1099"/>
      <c s="1098"/>
      <c s="857"/>
      <c s="1099"/>
      <c s="1128"/>
      <c s="1098"/>
      <c s="857"/>
      <c s="1099"/>
      <c s="1098"/>
      <c s="857"/>
      <c s="1099"/>
      <c s="1128"/>
      <c s="1098"/>
      <c s="1099"/>
      <c s="1098"/>
      <c s="857"/>
      <c s="1099"/>
      <c s="1098"/>
      <c s="1099"/>
      <c s="1098"/>
      <c s="857"/>
      <c s="1099"/>
      <c s="1098"/>
      <c s="857"/>
      <c s="1099"/>
      <c s="1128"/>
      <c s="1098"/>
      <c s="857"/>
      <c s="1099"/>
      <c s="1098"/>
      <c s="857"/>
      <c s="857"/>
      <c s="1099"/>
      <c s="1098"/>
      <c s="1099"/>
      <c s="1098"/>
      <c s="1099"/>
      <c s="1098"/>
      <c s="857"/>
      <c s="1099"/>
      <c s="1098"/>
      <c s="857"/>
      <c s="1099"/>
      <c s="1098"/>
      <c s="857"/>
      <c s="1099"/>
      <c s="1132"/>
      <c s="1124"/>
      <c s="1125"/>
      <c s="1126"/>
      <c s="1124"/>
      <c s="1125"/>
      <c s="1126"/>
      <c s="1110"/>
      <c s="1113"/>
      <c s="1113"/>
      <c s="1111"/>
      <c s="1110"/>
      <c s="1111"/>
      <c s="1095"/>
      <c s="1097"/>
      <c s="1096"/>
      <c s="1095"/>
      <c s="1097"/>
      <c s="1096"/>
      <c s="1095"/>
      <c s="1096"/>
      <c s="21"/>
      <c s="21"/>
      <c s="21"/>
      <c s="21"/>
      <c s="21"/>
      <c s="21"/>
      <c s="21"/>
      <c s="21"/>
      <c s="21"/>
      <c s="21"/>
      <c s="21"/>
      <c s="21"/>
      <c s="21"/>
      <c s="21"/>
      <c s="21"/>
      <c s="21"/>
      <c s="21"/>
      <c s="21"/>
      <c s="21"/>
      <c s="21"/>
      <c s="21"/>
    </row>
    <row r="289" spans="6:119" ht="11.1" customHeight="1">
      <c r="F289" s="15">
        <f t="shared" si="122"/>
        <v>0</v>
      </c>
      <c s="15">
        <f t="shared" si="123"/>
        <v>0</v>
      </c>
      <c s="15">
        <f t="shared" si="124"/>
        <v>0</v>
      </c>
      <c s="15">
        <f t="shared" si="125"/>
        <v>0</v>
      </c>
      <c r="O289" s="19">
        <v>1</v>
      </c>
      <c s="1163">
        <v>2</v>
      </c>
      <c s="1163"/>
      <c s="1163"/>
      <c s="958">
        <v>3</v>
      </c>
      <c s="958"/>
      <c s="958"/>
      <c s="958">
        <v>4</v>
      </c>
      <c s="958"/>
      <c s="958"/>
      <c s="958"/>
      <c s="958"/>
      <c s="1163">
        <v>5</v>
      </c>
      <c s="1163"/>
      <c s="1163"/>
      <c s="958" t="s">
        <v>520</v>
      </c>
      <c s="958"/>
      <c s="958"/>
      <c s="958" t="s">
        <v>521</v>
      </c>
      <c s="958"/>
      <c s="958"/>
      <c s="29">
        <v>1</v>
      </c>
      <c s="958">
        <v>2</v>
      </c>
      <c s="958"/>
      <c s="958"/>
      <c s="958">
        <v>3</v>
      </c>
      <c s="958"/>
      <c s="958"/>
      <c s="29">
        <v>4</v>
      </c>
      <c s="958">
        <v>5</v>
      </c>
      <c s="958"/>
      <c s="958">
        <v>6</v>
      </c>
      <c s="958"/>
      <c s="958"/>
      <c s="958">
        <v>7</v>
      </c>
      <c s="958"/>
      <c s="958" t="s">
        <v>522</v>
      </c>
      <c s="958"/>
      <c s="958"/>
      <c s="958" t="s">
        <v>523</v>
      </c>
      <c s="958"/>
      <c s="958"/>
      <c s="19">
        <v>1</v>
      </c>
      <c s="958">
        <v>2</v>
      </c>
      <c s="958"/>
      <c s="958"/>
      <c s="958">
        <v>3</v>
      </c>
      <c s="958"/>
      <c s="958"/>
      <c s="958"/>
      <c s="958">
        <v>4</v>
      </c>
      <c s="958"/>
      <c s="958">
        <v>5</v>
      </c>
      <c s="958"/>
      <c s="958">
        <v>6</v>
      </c>
      <c s="958"/>
      <c s="958"/>
      <c s="958" t="s">
        <v>524</v>
      </c>
      <c s="958"/>
      <c s="958"/>
      <c s="958" t="s">
        <v>525</v>
      </c>
      <c s="958"/>
      <c s="958"/>
      <c s="19">
        <v>1</v>
      </c>
      <c s="958">
        <v>2</v>
      </c>
      <c s="958"/>
      <c s="958"/>
      <c s="958">
        <v>3</v>
      </c>
      <c s="958"/>
      <c s="958"/>
      <c s="958">
        <v>4</v>
      </c>
      <c s="958"/>
      <c s="958"/>
      <c s="958"/>
      <c s="958">
        <v>5</v>
      </c>
      <c s="958"/>
      <c s="958">
        <v>6</v>
      </c>
      <c s="958"/>
      <c s="958"/>
      <c s="958">
        <v>7</v>
      </c>
      <c s="958"/>
      <c s="958"/>
      <c s="958">
        <v>8</v>
      </c>
      <c s="958"/>
      <c s="21"/>
      <c s="21"/>
      <c s="21"/>
      <c s="21"/>
      <c s="21"/>
      <c s="21"/>
      <c s="21"/>
      <c s="21"/>
      <c s="21"/>
      <c s="21"/>
      <c s="21"/>
      <c s="21"/>
      <c s="21"/>
      <c s="21"/>
      <c s="21"/>
      <c s="21"/>
      <c s="21"/>
      <c s="21"/>
      <c s="21"/>
      <c s="21"/>
      <c s="21"/>
    </row>
    <row r="290" spans="1:119" ht="24" customHeight="1">
      <c r="A290" s="15">
        <f>A251+20</f>
        <v>141</v>
      </c>
      <c s="15">
        <f>IFERROR(IF($A$5&gt;=A290,SMALL('R-6'!$F$8:$F$920,$A$6+A290),0),0)</f>
        <v>0</v>
      </c>
      <c s="15">
        <f>IFERROR(IF(B$5&gt;=$A290,SMALL('R-7'!$G$9:$G$1008,B$6+$A290),0),0)</f>
        <v>0</v>
      </c>
      <c s="15">
        <f>IFERROR(IF(C$5&gt;=$A290,SMALL('R-8'!$F$13:$F$1012,C$6+$A290),0),0)</f>
        <v>0</v>
      </c>
      <c s="15">
        <f>IFERROR(IF(D$5&gt;=$A290,SMALL('R-8क'!$F$10:$F$1009,D$6+$A290),0),0)</f>
        <v>0</v>
      </c>
      <c s="15">
        <f t="shared" si="122"/>
        <v>0</v>
      </c>
      <c s="15">
        <f t="shared" si="123"/>
        <v>0</v>
      </c>
      <c s="15">
        <f t="shared" si="124"/>
        <v>0</v>
      </c>
      <c s="15">
        <f t="shared" si="125"/>
        <v>0</v>
      </c>
      <c r="O290" s="20">
        <f>IFERROR(IF(B290&gt;=1,A290,0),0)</f>
        <v>0</v>
      </c>
      <c s="1149">
        <f>IFERROR(IF($O290&gt;=1,VLOOKUP($B290,'R-6'!$G$8:$AL$920,2,0),0),0)</f>
        <v>0</v>
      </c>
      <c s="1150"/>
      <c s="1151"/>
      <c s="1090" t="str">
        <f>IFERROR(IF($O290&gt;=1,VLOOKUP($B290,'R-6'!$G$8:$AL$920,4,0),""),"")</f>
        <v/>
      </c>
      <c s="1091"/>
      <c s="1104"/>
      <c s="1090" t="str">
        <f>IFERROR(IF($O290&gt;=1,VLOOKUP($B290,'R-6'!$G$8:$AL$920,6,0),""),"")</f>
        <v/>
      </c>
      <c s="1152"/>
      <c s="1152"/>
      <c s="1153" t="str">
        <f>IFERROR(IF($O290&gt;=1,VLOOKUP($B290,'R-6'!$G$8:$AL$920,8,0),""),"")</f>
        <v/>
      </c>
      <c s="1154"/>
      <c s="1155" t="str">
        <f>IFERROR(IF($O290&gt;=1,VLOOKUP($B290,'R-6'!$G$8:$AL$920,28,0),""),"")</f>
        <v/>
      </c>
      <c s="1156"/>
      <c s="1157"/>
      <c s="1158"/>
      <c s="1153"/>
      <c s="1159"/>
      <c s="1158"/>
      <c s="1153"/>
      <c s="1159"/>
      <c s="20">
        <f>IFERROR(IF(C290&gt;=1,A290,0),0)</f>
        <v>0</v>
      </c>
      <c s="1160">
        <f>IFERROR(IF($AJ290&gt;=1,VLOOKUP($C290,'R-7'!$H$9:$AD$1008,2,0),0),0)</f>
        <v>0</v>
      </c>
      <c s="1161"/>
      <c s="1162"/>
      <c s="1160">
        <f>IFERROR(IF($AJ290&gt;=1,VLOOKUP($C290,'R-7'!$H$9:$AD$1008,2,0),0),0)</f>
        <v>0</v>
      </c>
      <c s="1161"/>
      <c s="1162"/>
      <c s="20" t="str">
        <f>IFERROR(IF($AJ290&gt;=1,VLOOKUP($C290,'R-7'!$H$9:$AD$1008,6,0),""),"")</f>
        <v/>
      </c>
      <c s="1158" t="str">
        <f>IFERROR(IF($AJ290&gt;=1,VLOOKUP($C290,'R-7'!$H$9:$AD$1008,7,0),""),"")</f>
        <v/>
      </c>
      <c s="1159"/>
      <c s="1090" t="str">
        <f>IFERROR(IF($AJ290&gt;=1,VLOOKUP($C290,'R-7'!$H$9:$AD$1008,9,0),""),"")</f>
        <v/>
      </c>
      <c s="1091"/>
      <c s="1104"/>
      <c s="1103" t="str">
        <f>IFERROR(IF($AJ290&gt;=1,VLOOKUP($C290,'R-7'!$H$9:$AD$1008,14,0),""),"")</f>
        <v/>
      </c>
      <c s="1103"/>
      <c s="1103"/>
      <c s="1103"/>
      <c s="1103"/>
      <c s="1103"/>
      <c s="1103"/>
      <c s="1103"/>
      <c s="20">
        <f>IFERROR(IF(D290&gt;=1,A290,0),0)</f>
        <v>0</v>
      </c>
      <c s="1105">
        <f>IFERROR(IF($BE290&gt;=1,VLOOKUP($D290,'R-8'!$G$13:$AG$1012,2,0),0),0)</f>
        <v>0</v>
      </c>
      <c s="1105"/>
      <c s="1105"/>
      <c s="1090" t="str">
        <f>IFERROR(IF($BE290&gt;=1,VLOOKUP($D290,'R-8'!$G$13:$AG$1012,3,0),""),"")</f>
        <v/>
      </c>
      <c s="1091"/>
      <c s="1091"/>
      <c s="1104"/>
      <c s="1103" t="str">
        <f>IFERROR(IF($BE290&gt;=1,VLOOKUP($D290,'R-8'!$G$13:$AG$1012,5,0),""),"")</f>
        <v/>
      </c>
      <c s="1103"/>
      <c s="1103" t="str">
        <f>IFERROR(IF($BE290&gt;=1,VLOOKUP($D290,'R-8'!$G$13:$AG$1012,6,0),""),"")</f>
        <v/>
      </c>
      <c s="1103"/>
      <c s="1090" t="str">
        <f>IFERROR(IF($BE290&gt;=1,VLOOKUP($D290,'R-8'!$G$13:$AG$1012,2,0),""),"")</f>
        <v/>
      </c>
      <c s="1091"/>
      <c s="1104"/>
      <c s="1103"/>
      <c s="1103"/>
      <c s="1103"/>
      <c s="1103"/>
      <c s="1103"/>
      <c s="1103"/>
      <c s="20">
        <f t="shared" si="126" ref="BZ290:BZ309">IFERROR(IF(E290&gt;=1,A290,0),0)</f>
        <v>0</v>
      </c>
      <c s="1105">
        <f>IFERROR(IF($BZ290&gt;=1,VLOOKUP($E290,'R-8क'!$G$10:$AA$1009,2,0),0),0)</f>
        <v>0</v>
      </c>
      <c s="1105"/>
      <c s="1105"/>
      <c s="1090" t="str">
        <f>IFERROR(IF($BZ290&gt;=1,VLOOKUP($E290,'R-8क'!$G$10:$AA$1009,3,0),""),"")</f>
        <v/>
      </c>
      <c s="1091"/>
      <c s="1104"/>
      <c s="1090" t="str">
        <f>IFERROR(IF($BZ290&gt;=1,VLOOKUP($E290,'R-8क'!$G$10:$AA$1009,4,0),""),"")</f>
        <v/>
      </c>
      <c s="1091"/>
      <c s="1091"/>
      <c s="1104"/>
      <c s="26" t="str">
        <f>IFERROR(IF($BZ290&gt;=1,VLOOKUP($E290,'R-8क'!$G$10:$AA$1009,6,0),""),"")</f>
        <v/>
      </c>
      <c s="27" t="str">
        <f>IFERROR(IF($BZ290&gt;=1,VLOOKUP($E290,'R-8क'!$G$10:$AA$1009,7,0),""),"")</f>
        <v/>
      </c>
      <c s="720" t="str">
        <f>IFERROR(IF($BZ290&gt;=1,VLOOKUP($E290,'R-8क'!$G$10:$AA$1009,8,0),""),"")</f>
        <v/>
      </c>
      <c s="721"/>
      <c s="1106"/>
      <c s="1107" t="str">
        <f>IFERROR(IF($BZ290&gt;=1,VLOOKUP($E290,'R-8क'!$G$10:$AA$1009,16,0),""),"")</f>
        <v/>
      </c>
      <c s="1107"/>
      <c s="1107"/>
      <c s="1092"/>
      <c s="1092"/>
      <c s="21"/>
      <c s="21"/>
      <c s="21"/>
      <c s="21"/>
      <c s="21"/>
      <c s="21"/>
      <c s="21"/>
      <c s="21"/>
      <c s="21"/>
      <c s="21"/>
      <c s="21"/>
      <c s="21"/>
      <c s="21"/>
      <c s="21"/>
      <c s="21"/>
      <c s="21"/>
      <c s="21"/>
      <c s="21"/>
      <c s="21"/>
      <c s="21"/>
      <c s="21"/>
    </row>
    <row r="291" spans="1:119" ht="24" customHeight="1">
      <c r="A291" s="15">
        <f t="shared" si="127" ref="A291:A309">A252+20</f>
        <v>142</v>
      </c>
      <c s="15">
        <f>IFERROR(IF($A$5&gt;=A291,SMALL('R-6'!$F$8:$F$920,$A$6+A291),0),0)</f>
        <v>0</v>
      </c>
      <c s="15">
        <f>IFERROR(IF(B$5&gt;=$A291,SMALL('R-7'!$G$9:$G$1008,B$6+$A291),0),0)</f>
        <v>0</v>
      </c>
      <c s="15">
        <f>IFERROR(IF(C$5&gt;=$A291,SMALL('R-8'!$F$13:$F$1012,C$6+$A291),0),0)</f>
        <v>0</v>
      </c>
      <c s="15">
        <f>IFERROR(IF(D$5&gt;=$A291,SMALL('R-8क'!$F$10:$F$1009,D$6+$A291),0),0)</f>
        <v>0</v>
      </c>
      <c s="15">
        <f t="shared" si="122"/>
        <v>0</v>
      </c>
      <c s="15">
        <f t="shared" si="123"/>
        <v>0</v>
      </c>
      <c s="15">
        <f t="shared" si="124"/>
        <v>0</v>
      </c>
      <c s="15">
        <f t="shared" si="125"/>
        <v>0</v>
      </c>
      <c r="O291" s="20">
        <f t="shared" si="128" ref="O291:O309">IFERROR(IF(B291&gt;=1,A291,0),0)</f>
        <v>0</v>
      </c>
      <c s="1149">
        <f>IFERROR(IF($O291&gt;=1,VLOOKUP($B291,'R-6'!$G$8:$AL$920,2,0),0),0)</f>
        <v>0</v>
      </c>
      <c s="1150"/>
      <c s="1151"/>
      <c s="1090" t="str">
        <f>IFERROR(IF($O291&gt;=1,VLOOKUP($B291,'R-6'!$G$8:$AL$920,4,0),""),"")</f>
        <v/>
      </c>
      <c s="1091"/>
      <c s="1104"/>
      <c s="1090" t="str">
        <f>IFERROR(IF($O291&gt;=1,VLOOKUP($B291,'R-6'!$G$8:$AL$920,6,0),""),"")</f>
        <v/>
      </c>
      <c s="1152"/>
      <c s="1152"/>
      <c s="1153" t="str">
        <f>IFERROR(IF($O291&gt;=1,VLOOKUP($B291,'R-6'!$G$8:$AL$920,8,0),""),"")</f>
        <v/>
      </c>
      <c s="1154"/>
      <c s="1155" t="str">
        <f>IFERROR(IF($O291&gt;=1,VLOOKUP($B291,'R-6'!$G$8:$AL$920,28,0),""),"")</f>
        <v/>
      </c>
      <c s="1156"/>
      <c s="1157"/>
      <c s="1158"/>
      <c s="1153"/>
      <c s="1159"/>
      <c s="1158"/>
      <c s="1153"/>
      <c s="1159"/>
      <c s="20">
        <f t="shared" si="129" ref="AJ291:AJ309">IFERROR(IF(C291&gt;=1,A291,0),0)</f>
        <v>0</v>
      </c>
      <c s="1160">
        <f>IFERROR(IF($AJ291&gt;=1,VLOOKUP($C291,'R-7'!$H$9:$AD$1008,2,0),0),0)</f>
        <v>0</v>
      </c>
      <c s="1161"/>
      <c s="1162"/>
      <c s="1160">
        <f>IFERROR(IF($AJ291&gt;=1,VLOOKUP($C291,'R-7'!$H$9:$AD$1008,2,0),0),0)</f>
        <v>0</v>
      </c>
      <c s="1161"/>
      <c s="1162"/>
      <c s="20" t="str">
        <f>IFERROR(IF($AJ291&gt;=1,VLOOKUP($C291,'R-7'!$H$9:$AD$1008,6,0),""),"")</f>
        <v/>
      </c>
      <c s="1158" t="str">
        <f>IFERROR(IF($AJ291&gt;=1,VLOOKUP($C291,'R-7'!$H$9:$AD$1008,7,0),""),"")</f>
        <v/>
      </c>
      <c s="1159"/>
      <c s="1090" t="str">
        <f>IFERROR(IF($AJ291&gt;=1,VLOOKUP($C291,'R-7'!$H$9:$AD$1008,9,0),""),"")</f>
        <v/>
      </c>
      <c s="1091"/>
      <c s="1104"/>
      <c s="1103" t="str">
        <f>IFERROR(IF($AJ291&gt;=1,VLOOKUP($C291,'R-7'!$H$9:$AD$1008,14,0),""),"")</f>
        <v/>
      </c>
      <c s="1103"/>
      <c s="1103"/>
      <c s="1103"/>
      <c s="1103"/>
      <c s="1103"/>
      <c s="1103"/>
      <c s="1103"/>
      <c s="20">
        <f t="shared" si="130" ref="BE291:BE309">IFERROR(IF(D291&gt;=1,A291,0),0)</f>
        <v>0</v>
      </c>
      <c s="1105">
        <f>IFERROR(IF($BE291&gt;=1,VLOOKUP($D291,'R-8'!$G$13:$AG$1012,2,0),0),0)</f>
        <v>0</v>
      </c>
      <c s="1105"/>
      <c s="1105"/>
      <c s="1090" t="str">
        <f>IFERROR(IF($BE291&gt;=1,VLOOKUP($D291,'R-8'!$G$13:$AG$1012,3,0),""),"")</f>
        <v/>
      </c>
      <c s="1091"/>
      <c s="1091"/>
      <c s="1104"/>
      <c s="1103" t="str">
        <f>IFERROR(IF($BE291&gt;=1,VLOOKUP($D291,'R-8'!$G$13:$AG$1012,5,0),""),"")</f>
        <v/>
      </c>
      <c s="1103"/>
      <c s="1103" t="str">
        <f>IFERROR(IF($BE291&gt;=1,VLOOKUP($D291,'R-8'!$G$13:$AG$1012,6,0),""),"")</f>
        <v/>
      </c>
      <c s="1103"/>
      <c s="1090" t="str">
        <f>IFERROR(IF($BE291&gt;=1,VLOOKUP($D291,'R-8'!$G$13:$AG$1012,2,0),""),"")</f>
        <v/>
      </c>
      <c s="1091"/>
      <c s="1104"/>
      <c s="1103"/>
      <c s="1103"/>
      <c s="1103"/>
      <c s="1103"/>
      <c s="1103"/>
      <c s="1103"/>
      <c s="20">
        <f t="shared" si="126"/>
        <v>0</v>
      </c>
      <c s="1105">
        <f>IFERROR(IF($BZ291&gt;=1,VLOOKUP($E291,'R-8क'!$G$10:$AA$1009,2,0),0),0)</f>
        <v>0</v>
      </c>
      <c s="1105"/>
      <c s="1105"/>
      <c s="1090" t="str">
        <f>IFERROR(IF($BZ291&gt;=1,VLOOKUP($E291,'R-8क'!$G$10:$AA$1009,3,0),""),"")</f>
        <v/>
      </c>
      <c s="1091"/>
      <c s="1104"/>
      <c s="1090" t="str">
        <f>IFERROR(IF($BZ291&gt;=1,VLOOKUP($E291,'R-8क'!$G$10:$AA$1009,4,0),""),"")</f>
        <v/>
      </c>
      <c s="1091"/>
      <c s="1091"/>
      <c s="1104"/>
      <c s="26" t="str">
        <f>IFERROR(IF($BZ291&gt;=1,VLOOKUP($E291,'R-8क'!$G$10:$AA$1009,6,0),""),"")</f>
        <v/>
      </c>
      <c s="27" t="str">
        <f>IFERROR(IF($BZ291&gt;=1,VLOOKUP($E291,'R-8क'!$G$10:$AA$1009,7,0),""),"")</f>
        <v/>
      </c>
      <c s="720" t="str">
        <f>IFERROR(IF($BZ291&gt;=1,VLOOKUP($E291,'R-8क'!$G$10:$AA$1009,8,0),""),"")</f>
        <v/>
      </c>
      <c s="721"/>
      <c s="1106"/>
      <c s="1107" t="str">
        <f>IFERROR(IF($BZ291&gt;=1,VLOOKUP($E291,'R-8क'!$G$10:$AA$1009,16,0),""),"")</f>
        <v/>
      </c>
      <c s="1107"/>
      <c s="1107"/>
      <c s="1092"/>
      <c s="1092"/>
      <c s="21"/>
      <c s="21"/>
      <c s="21"/>
      <c s="21"/>
      <c s="21"/>
      <c s="21"/>
      <c s="21"/>
      <c s="21"/>
      <c s="21"/>
      <c s="21"/>
      <c s="21"/>
      <c s="21"/>
      <c s="21"/>
      <c s="21"/>
      <c s="21"/>
      <c s="21"/>
      <c s="21"/>
      <c s="21"/>
      <c s="21"/>
      <c s="21"/>
      <c s="21"/>
    </row>
    <row r="292" spans="1:119" ht="24" customHeight="1">
      <c r="A292" s="15">
        <f t="shared" si="127"/>
        <v>143</v>
      </c>
      <c s="15">
        <f>IFERROR(IF($A$5&gt;=A292,SMALL('R-6'!$F$8:$F$920,$A$6+A292),0),0)</f>
        <v>0</v>
      </c>
      <c s="15">
        <f>IFERROR(IF(B$5&gt;=$A292,SMALL('R-7'!$G$9:$G$1008,B$6+$A292),0),0)</f>
        <v>0</v>
      </c>
      <c s="15">
        <f>IFERROR(IF(C$5&gt;=$A292,SMALL('R-8'!$F$13:$F$1012,C$6+$A292),0),0)</f>
        <v>0</v>
      </c>
      <c s="15">
        <f>IFERROR(IF(D$5&gt;=$A292,SMALL('R-8क'!$F$10:$F$1009,D$6+$A292),0),0)</f>
        <v>0</v>
      </c>
      <c s="15">
        <f t="shared" si="122"/>
        <v>0</v>
      </c>
      <c s="15">
        <f t="shared" si="123"/>
        <v>0</v>
      </c>
      <c s="15">
        <f t="shared" si="124"/>
        <v>0</v>
      </c>
      <c s="15">
        <f t="shared" si="125"/>
        <v>0</v>
      </c>
      <c r="O292" s="20">
        <f t="shared" si="128"/>
        <v>0</v>
      </c>
      <c s="1149">
        <f>IFERROR(IF($O292&gt;=1,VLOOKUP($B292,'R-6'!$G$8:$AL$920,2,0),0),0)</f>
        <v>0</v>
      </c>
      <c s="1150"/>
      <c s="1151"/>
      <c s="1090" t="str">
        <f>IFERROR(IF($O292&gt;=1,VLOOKUP($B292,'R-6'!$G$8:$AL$920,4,0),""),"")</f>
        <v/>
      </c>
      <c s="1091"/>
      <c s="1104"/>
      <c s="1090" t="str">
        <f>IFERROR(IF($O292&gt;=1,VLOOKUP($B292,'R-6'!$G$8:$AL$920,6,0),""),"")</f>
        <v/>
      </c>
      <c s="1152"/>
      <c s="1152"/>
      <c s="1153" t="str">
        <f>IFERROR(IF($O292&gt;=1,VLOOKUP($B292,'R-6'!$G$8:$AL$920,8,0),""),"")</f>
        <v/>
      </c>
      <c s="1154"/>
      <c s="1155" t="str">
        <f>IFERROR(IF($O292&gt;=1,VLOOKUP($B292,'R-6'!$G$8:$AL$920,28,0),""),"")</f>
        <v/>
      </c>
      <c s="1156"/>
      <c s="1157"/>
      <c s="1158"/>
      <c s="1153"/>
      <c s="1159"/>
      <c s="1158"/>
      <c s="1153"/>
      <c s="1159"/>
      <c s="20">
        <f t="shared" si="129"/>
        <v>0</v>
      </c>
      <c s="1160">
        <f>IFERROR(IF($AJ292&gt;=1,VLOOKUP($C292,'R-7'!$H$9:$AD$1008,2,0),0),0)</f>
        <v>0</v>
      </c>
      <c s="1161"/>
      <c s="1162"/>
      <c s="1160">
        <f>IFERROR(IF($AJ292&gt;=1,VLOOKUP($C292,'R-7'!$H$9:$AD$1008,2,0),0),0)</f>
        <v>0</v>
      </c>
      <c s="1161"/>
      <c s="1162"/>
      <c s="20" t="str">
        <f>IFERROR(IF($AJ292&gt;=1,VLOOKUP($C292,'R-7'!$H$9:$AD$1008,6,0),""),"")</f>
        <v/>
      </c>
      <c s="1158" t="str">
        <f>IFERROR(IF($AJ292&gt;=1,VLOOKUP($C292,'R-7'!$H$9:$AD$1008,7,0),""),"")</f>
        <v/>
      </c>
      <c s="1159"/>
      <c s="1090" t="str">
        <f>IFERROR(IF($AJ292&gt;=1,VLOOKUP($C292,'R-7'!$H$9:$AD$1008,9,0),""),"")</f>
        <v/>
      </c>
      <c s="1091"/>
      <c s="1104"/>
      <c s="1103" t="str">
        <f>IFERROR(IF($AJ292&gt;=1,VLOOKUP($C292,'R-7'!$H$9:$AD$1008,14,0),""),"")</f>
        <v/>
      </c>
      <c s="1103"/>
      <c s="1103"/>
      <c s="1103"/>
      <c s="1103"/>
      <c s="1103"/>
      <c s="1103"/>
      <c s="1103"/>
      <c s="20">
        <f t="shared" si="130"/>
        <v>0</v>
      </c>
      <c s="1105">
        <f>IFERROR(IF($BE292&gt;=1,VLOOKUP($D292,'R-8'!$G$13:$AG$1012,2,0),0),0)</f>
        <v>0</v>
      </c>
      <c s="1105"/>
      <c s="1105"/>
      <c s="1090" t="str">
        <f>IFERROR(IF($BE292&gt;=1,VLOOKUP($D292,'R-8'!$G$13:$AG$1012,3,0),""),"")</f>
        <v/>
      </c>
      <c s="1091"/>
      <c s="1091"/>
      <c s="1104"/>
      <c s="1103" t="str">
        <f>IFERROR(IF($BE292&gt;=1,VLOOKUP($D292,'R-8'!$G$13:$AG$1012,5,0),""),"")</f>
        <v/>
      </c>
      <c s="1103"/>
      <c s="1103" t="str">
        <f>IFERROR(IF($BE292&gt;=1,VLOOKUP($D292,'R-8'!$G$13:$AG$1012,6,0),""),"")</f>
        <v/>
      </c>
      <c s="1103"/>
      <c s="1090" t="str">
        <f>IFERROR(IF($BE292&gt;=1,VLOOKUP($D292,'R-8'!$G$13:$AG$1012,2,0),""),"")</f>
        <v/>
      </c>
      <c s="1091"/>
      <c s="1104"/>
      <c s="1103"/>
      <c s="1103"/>
      <c s="1103"/>
      <c s="1103"/>
      <c s="1103"/>
      <c s="1103"/>
      <c s="20">
        <f t="shared" si="126"/>
        <v>0</v>
      </c>
      <c s="1105">
        <f>IFERROR(IF($BZ292&gt;=1,VLOOKUP($E292,'R-8क'!$G$10:$AA$1009,2,0),0),0)</f>
        <v>0</v>
      </c>
      <c s="1105"/>
      <c s="1105"/>
      <c s="1090" t="str">
        <f>IFERROR(IF($BZ292&gt;=1,VLOOKUP($E292,'R-8क'!$G$10:$AA$1009,3,0),""),"")</f>
        <v/>
      </c>
      <c s="1091"/>
      <c s="1104"/>
      <c s="1090" t="str">
        <f>IFERROR(IF($BZ292&gt;=1,VLOOKUP($E292,'R-8क'!$G$10:$AA$1009,4,0),""),"")</f>
        <v/>
      </c>
      <c s="1091"/>
      <c s="1091"/>
      <c s="1104"/>
      <c s="26" t="str">
        <f>IFERROR(IF($BZ292&gt;=1,VLOOKUP($E292,'R-8क'!$G$10:$AA$1009,6,0),""),"")</f>
        <v/>
      </c>
      <c s="27" t="str">
        <f>IFERROR(IF($BZ292&gt;=1,VLOOKUP($E292,'R-8क'!$G$10:$AA$1009,7,0),""),"")</f>
        <v/>
      </c>
      <c s="720" t="str">
        <f>IFERROR(IF($BZ292&gt;=1,VLOOKUP($E292,'R-8क'!$G$10:$AA$1009,8,0),""),"")</f>
        <v/>
      </c>
      <c s="721"/>
      <c s="1106"/>
      <c s="1107" t="str">
        <f>IFERROR(IF($BZ292&gt;=1,VLOOKUP($E292,'R-8क'!$G$10:$AA$1009,16,0),""),"")</f>
        <v/>
      </c>
      <c s="1107"/>
      <c s="1107"/>
      <c s="1092"/>
      <c s="1092"/>
      <c s="21"/>
      <c s="21"/>
      <c s="21"/>
      <c s="21"/>
      <c s="21"/>
      <c s="21"/>
      <c s="21"/>
      <c s="21"/>
      <c s="21"/>
      <c s="21"/>
      <c s="21"/>
      <c s="21"/>
      <c s="21"/>
      <c s="21"/>
      <c s="21"/>
      <c s="21"/>
      <c s="21"/>
      <c s="21"/>
      <c s="21"/>
      <c s="21"/>
      <c s="21"/>
    </row>
    <row r="293" spans="1:119" ht="24" customHeight="1">
      <c r="A293" s="15">
        <f t="shared" si="127"/>
        <v>144</v>
      </c>
      <c s="15">
        <f>IFERROR(IF($A$5&gt;=A293,SMALL('R-6'!$F$8:$F$920,$A$6+A293),0),0)</f>
        <v>0</v>
      </c>
      <c s="15">
        <f>IFERROR(IF(B$5&gt;=$A293,SMALL('R-7'!$G$9:$G$1008,B$6+$A293),0),0)</f>
        <v>0</v>
      </c>
      <c s="15">
        <f>IFERROR(IF(C$5&gt;=$A293,SMALL('R-8'!$F$13:$F$1012,C$6+$A293),0),0)</f>
        <v>0</v>
      </c>
      <c s="15">
        <f>IFERROR(IF(D$5&gt;=$A293,SMALL('R-8क'!$F$10:$F$1009,D$6+$A293),0),0)</f>
        <v>0</v>
      </c>
      <c s="15">
        <f t="shared" si="122"/>
        <v>0</v>
      </c>
      <c s="15">
        <f t="shared" si="123"/>
        <v>0</v>
      </c>
      <c s="15">
        <f t="shared" si="124"/>
        <v>0</v>
      </c>
      <c s="15">
        <f t="shared" si="125"/>
        <v>0</v>
      </c>
      <c r="O293" s="20">
        <f t="shared" si="128"/>
        <v>0</v>
      </c>
      <c s="1149">
        <f>IFERROR(IF($O293&gt;=1,VLOOKUP($B293,'R-6'!$G$8:$AL$920,2,0),0),0)</f>
        <v>0</v>
      </c>
      <c s="1150"/>
      <c s="1151"/>
      <c s="1090" t="str">
        <f>IFERROR(IF($O293&gt;=1,VLOOKUP($B293,'R-6'!$G$8:$AL$920,4,0),""),"")</f>
        <v/>
      </c>
      <c s="1091"/>
      <c s="1104"/>
      <c s="1090" t="str">
        <f>IFERROR(IF($O293&gt;=1,VLOOKUP($B293,'R-6'!$G$8:$AL$920,6,0),""),"")</f>
        <v/>
      </c>
      <c s="1152"/>
      <c s="1152"/>
      <c s="1153" t="str">
        <f>IFERROR(IF($O293&gt;=1,VLOOKUP($B293,'R-6'!$G$8:$AL$920,8,0),""),"")</f>
        <v/>
      </c>
      <c s="1154"/>
      <c s="1155" t="str">
        <f>IFERROR(IF($O293&gt;=1,VLOOKUP($B293,'R-6'!$G$8:$AL$920,28,0),""),"")</f>
        <v/>
      </c>
      <c s="1156"/>
      <c s="1157"/>
      <c s="1158"/>
      <c s="1153"/>
      <c s="1159"/>
      <c s="1158"/>
      <c s="1153"/>
      <c s="1159"/>
      <c s="20">
        <f t="shared" si="129"/>
        <v>0</v>
      </c>
      <c s="1160">
        <f>IFERROR(IF($AJ293&gt;=1,VLOOKUP($C293,'R-7'!$H$9:$AD$1008,2,0),0),0)</f>
        <v>0</v>
      </c>
      <c s="1161"/>
      <c s="1162"/>
      <c s="1160">
        <f>IFERROR(IF($AJ293&gt;=1,VLOOKUP($C293,'R-7'!$H$9:$AD$1008,2,0),0),0)</f>
        <v>0</v>
      </c>
      <c s="1161"/>
      <c s="1162"/>
      <c s="20" t="str">
        <f>IFERROR(IF($AJ293&gt;=1,VLOOKUP($C293,'R-7'!$H$9:$AD$1008,6,0),""),"")</f>
        <v/>
      </c>
      <c s="1158" t="str">
        <f>IFERROR(IF($AJ293&gt;=1,VLOOKUP($C293,'R-7'!$H$9:$AD$1008,7,0),""),"")</f>
        <v/>
      </c>
      <c s="1159"/>
      <c s="1090" t="str">
        <f>IFERROR(IF($AJ293&gt;=1,VLOOKUP($C293,'R-7'!$H$9:$AD$1008,9,0),""),"")</f>
        <v/>
      </c>
      <c s="1091"/>
      <c s="1104"/>
      <c s="1103" t="str">
        <f>IFERROR(IF($AJ293&gt;=1,VLOOKUP($C293,'R-7'!$H$9:$AD$1008,14,0),""),"")</f>
        <v/>
      </c>
      <c s="1103"/>
      <c s="1103"/>
      <c s="1103"/>
      <c s="1103"/>
      <c s="1103"/>
      <c s="1103"/>
      <c s="1103"/>
      <c s="20">
        <f t="shared" si="130"/>
        <v>0</v>
      </c>
      <c s="1105">
        <f>IFERROR(IF($BE293&gt;=1,VLOOKUP($D293,'R-8'!$G$13:$AG$1012,2,0),0),0)</f>
        <v>0</v>
      </c>
      <c s="1105"/>
      <c s="1105"/>
      <c s="1090" t="str">
        <f>IFERROR(IF($BE293&gt;=1,VLOOKUP($D293,'R-8'!$G$13:$AG$1012,3,0),""),"")</f>
        <v/>
      </c>
      <c s="1091"/>
      <c s="1091"/>
      <c s="1104"/>
      <c s="1103" t="str">
        <f>IFERROR(IF($BE293&gt;=1,VLOOKUP($D293,'R-8'!$G$13:$AG$1012,5,0),""),"")</f>
        <v/>
      </c>
      <c s="1103"/>
      <c s="1103" t="str">
        <f>IFERROR(IF($BE293&gt;=1,VLOOKUP($D293,'R-8'!$G$13:$AG$1012,6,0),""),"")</f>
        <v/>
      </c>
      <c s="1103"/>
      <c s="1090" t="str">
        <f>IFERROR(IF($BE293&gt;=1,VLOOKUP($D293,'R-8'!$G$13:$AG$1012,2,0),""),"")</f>
        <v/>
      </c>
      <c s="1091"/>
      <c s="1104"/>
      <c s="1103"/>
      <c s="1103"/>
      <c s="1103"/>
      <c s="1103"/>
      <c s="1103"/>
      <c s="1103"/>
      <c s="20">
        <f t="shared" si="126"/>
        <v>0</v>
      </c>
      <c s="1105">
        <f>IFERROR(IF($BZ293&gt;=1,VLOOKUP($E293,'R-8क'!$G$10:$AA$1009,2,0),0),0)</f>
        <v>0</v>
      </c>
      <c s="1105"/>
      <c s="1105"/>
      <c s="1090" t="str">
        <f>IFERROR(IF($BZ293&gt;=1,VLOOKUP($E293,'R-8क'!$G$10:$AA$1009,3,0),""),"")</f>
        <v/>
      </c>
      <c s="1091"/>
      <c s="1104"/>
      <c s="1090" t="str">
        <f>IFERROR(IF($BZ293&gt;=1,VLOOKUP($E293,'R-8क'!$G$10:$AA$1009,4,0),""),"")</f>
        <v/>
      </c>
      <c s="1091"/>
      <c s="1091"/>
      <c s="1104"/>
      <c s="26" t="str">
        <f>IFERROR(IF($BZ293&gt;=1,VLOOKUP($E293,'R-8क'!$G$10:$AA$1009,6,0),""),"")</f>
        <v/>
      </c>
      <c s="27" t="str">
        <f>IFERROR(IF($BZ293&gt;=1,VLOOKUP($E293,'R-8क'!$G$10:$AA$1009,7,0),""),"")</f>
        <v/>
      </c>
      <c s="720" t="str">
        <f>IFERROR(IF($BZ293&gt;=1,VLOOKUP($E293,'R-8क'!$G$10:$AA$1009,8,0),""),"")</f>
        <v/>
      </c>
      <c s="721"/>
      <c s="1106"/>
      <c s="1107" t="str">
        <f>IFERROR(IF($BZ293&gt;=1,VLOOKUP($E293,'R-8क'!$G$10:$AA$1009,16,0),""),"")</f>
        <v/>
      </c>
      <c s="1107"/>
      <c s="1107"/>
      <c s="1092"/>
      <c s="1092"/>
      <c s="21"/>
      <c s="21"/>
      <c s="21"/>
      <c s="21"/>
      <c s="21"/>
      <c s="21"/>
      <c s="21"/>
      <c s="21"/>
      <c s="21"/>
      <c s="21"/>
      <c s="21"/>
      <c s="21"/>
      <c s="21"/>
      <c s="21"/>
      <c s="21"/>
      <c s="21"/>
      <c s="21"/>
      <c s="21"/>
      <c s="21"/>
      <c s="21"/>
      <c s="21"/>
    </row>
    <row r="294" spans="1:119" ht="24" customHeight="1">
      <c r="A294" s="15">
        <f t="shared" si="127"/>
        <v>145</v>
      </c>
      <c s="15">
        <f>IFERROR(IF($A$5&gt;=A294,SMALL('R-6'!$F$8:$F$920,$A$6+A294),0),0)</f>
        <v>0</v>
      </c>
      <c s="15">
        <f>IFERROR(IF(B$5&gt;=$A294,SMALL('R-7'!$G$9:$G$1008,B$6+$A294),0),0)</f>
        <v>0</v>
      </c>
      <c s="15">
        <f>IFERROR(IF(C$5&gt;=$A294,SMALL('R-8'!$F$13:$F$1012,C$6+$A294),0),0)</f>
        <v>0</v>
      </c>
      <c s="15">
        <f>IFERROR(IF(D$5&gt;=$A294,SMALL('R-8क'!$F$10:$F$1009,D$6+$A294),0),0)</f>
        <v>0</v>
      </c>
      <c s="15">
        <f t="shared" si="122"/>
        <v>0</v>
      </c>
      <c s="15">
        <f t="shared" si="123"/>
        <v>0</v>
      </c>
      <c s="15">
        <f t="shared" si="124"/>
        <v>0</v>
      </c>
      <c s="15">
        <f t="shared" si="125"/>
        <v>0</v>
      </c>
      <c r="O294" s="20">
        <f t="shared" si="128"/>
        <v>0</v>
      </c>
      <c s="1149">
        <f>IFERROR(IF($O294&gt;=1,VLOOKUP($B294,'R-6'!$G$8:$AL$920,2,0),0),0)</f>
        <v>0</v>
      </c>
      <c s="1150"/>
      <c s="1151"/>
      <c s="1090" t="str">
        <f>IFERROR(IF($O294&gt;=1,VLOOKUP($B294,'R-6'!$G$8:$AL$920,4,0),""),"")</f>
        <v/>
      </c>
      <c s="1091"/>
      <c s="1104"/>
      <c s="1090" t="str">
        <f>IFERROR(IF($O294&gt;=1,VLOOKUP($B294,'R-6'!$G$8:$AL$920,6,0),""),"")</f>
        <v/>
      </c>
      <c s="1152"/>
      <c s="1152"/>
      <c s="1153" t="str">
        <f>IFERROR(IF($O294&gt;=1,VLOOKUP($B294,'R-6'!$G$8:$AL$920,8,0),""),"")</f>
        <v/>
      </c>
      <c s="1154"/>
      <c s="1155" t="str">
        <f>IFERROR(IF($O294&gt;=1,VLOOKUP($B294,'R-6'!$G$8:$AL$920,28,0),""),"")</f>
        <v/>
      </c>
      <c s="1156"/>
      <c s="1157"/>
      <c s="1158"/>
      <c s="1153"/>
      <c s="1159"/>
      <c s="1158"/>
      <c s="1153"/>
      <c s="1159"/>
      <c s="20">
        <f t="shared" si="129"/>
        <v>0</v>
      </c>
      <c s="1160">
        <f>IFERROR(IF($AJ294&gt;=1,VLOOKUP($C294,'R-7'!$H$9:$AD$1008,2,0),0),0)</f>
        <v>0</v>
      </c>
      <c s="1161"/>
      <c s="1162"/>
      <c s="1160">
        <f>IFERROR(IF($AJ294&gt;=1,VLOOKUP($C294,'R-7'!$H$9:$AD$1008,2,0),0),0)</f>
        <v>0</v>
      </c>
      <c s="1161"/>
      <c s="1162"/>
      <c s="20" t="str">
        <f>IFERROR(IF($AJ294&gt;=1,VLOOKUP($C294,'R-7'!$H$9:$AD$1008,6,0),""),"")</f>
        <v/>
      </c>
      <c s="1158" t="str">
        <f>IFERROR(IF($AJ294&gt;=1,VLOOKUP($C294,'R-7'!$H$9:$AD$1008,7,0),""),"")</f>
        <v/>
      </c>
      <c s="1159"/>
      <c s="1090" t="str">
        <f>IFERROR(IF($AJ294&gt;=1,VLOOKUP($C294,'R-7'!$H$9:$AD$1008,9,0),""),"")</f>
        <v/>
      </c>
      <c s="1091"/>
      <c s="1104"/>
      <c s="1103" t="str">
        <f>IFERROR(IF($AJ294&gt;=1,VLOOKUP($C294,'R-7'!$H$9:$AD$1008,14,0),""),"")</f>
        <v/>
      </c>
      <c s="1103"/>
      <c s="1103"/>
      <c s="1103"/>
      <c s="1103"/>
      <c s="1103"/>
      <c s="1103"/>
      <c s="1103"/>
      <c s="20">
        <f t="shared" si="130"/>
        <v>0</v>
      </c>
      <c s="1105">
        <f>IFERROR(IF($BE294&gt;=1,VLOOKUP($D294,'R-8'!$G$13:$AG$1012,2,0),0),0)</f>
        <v>0</v>
      </c>
      <c s="1105"/>
      <c s="1105"/>
      <c s="1090" t="str">
        <f>IFERROR(IF($BE294&gt;=1,VLOOKUP($D294,'R-8'!$G$13:$AG$1012,3,0),""),"")</f>
        <v/>
      </c>
      <c s="1091"/>
      <c s="1091"/>
      <c s="1104"/>
      <c s="1103" t="str">
        <f>IFERROR(IF($BE294&gt;=1,VLOOKUP($D294,'R-8'!$G$13:$AG$1012,5,0),""),"")</f>
        <v/>
      </c>
      <c s="1103"/>
      <c s="1103" t="str">
        <f>IFERROR(IF($BE294&gt;=1,VLOOKUP($D294,'R-8'!$G$13:$AG$1012,6,0),""),"")</f>
        <v/>
      </c>
      <c s="1103"/>
      <c s="1090" t="str">
        <f>IFERROR(IF($BE294&gt;=1,VLOOKUP($D294,'R-8'!$G$13:$AG$1012,2,0),""),"")</f>
        <v/>
      </c>
      <c s="1091"/>
      <c s="1104"/>
      <c s="1103"/>
      <c s="1103"/>
      <c s="1103"/>
      <c s="1103"/>
      <c s="1103"/>
      <c s="1103"/>
      <c s="20">
        <f t="shared" si="126"/>
        <v>0</v>
      </c>
      <c s="1105">
        <f>IFERROR(IF($BZ294&gt;=1,VLOOKUP($E294,'R-8क'!$G$10:$AA$1009,2,0),0),0)</f>
        <v>0</v>
      </c>
      <c s="1105"/>
      <c s="1105"/>
      <c s="1090" t="str">
        <f>IFERROR(IF($BZ294&gt;=1,VLOOKUP($E294,'R-8क'!$G$10:$AA$1009,3,0),""),"")</f>
        <v/>
      </c>
      <c s="1091"/>
      <c s="1104"/>
      <c s="1090" t="str">
        <f>IFERROR(IF($BZ294&gt;=1,VLOOKUP($E294,'R-8क'!$G$10:$AA$1009,4,0),""),"")</f>
        <v/>
      </c>
      <c s="1091"/>
      <c s="1091"/>
      <c s="1104"/>
      <c s="26" t="str">
        <f>IFERROR(IF($BZ294&gt;=1,VLOOKUP($E294,'R-8क'!$G$10:$AA$1009,6,0),""),"")</f>
        <v/>
      </c>
      <c s="27" t="str">
        <f>IFERROR(IF($BZ294&gt;=1,VLOOKUP($E294,'R-8क'!$G$10:$AA$1009,7,0),""),"")</f>
        <v/>
      </c>
      <c s="720" t="str">
        <f>IFERROR(IF($BZ294&gt;=1,VLOOKUP($E294,'R-8क'!$G$10:$AA$1009,8,0),""),"")</f>
        <v/>
      </c>
      <c s="721"/>
      <c s="1106"/>
      <c s="1107" t="str">
        <f>IFERROR(IF($BZ294&gt;=1,VLOOKUP($E294,'R-8क'!$G$10:$AA$1009,16,0),""),"")</f>
        <v/>
      </c>
      <c s="1107"/>
      <c s="1107"/>
      <c s="1092"/>
      <c s="1092"/>
      <c s="21"/>
      <c s="21"/>
      <c s="21"/>
      <c s="21"/>
      <c s="21"/>
      <c s="21"/>
      <c s="21"/>
      <c s="21"/>
      <c s="21"/>
      <c s="21"/>
      <c s="21"/>
      <c s="21"/>
      <c s="21"/>
      <c s="21"/>
      <c s="21"/>
      <c s="21"/>
      <c s="21"/>
      <c s="21"/>
      <c s="21"/>
      <c s="21"/>
      <c s="21"/>
    </row>
    <row r="295" spans="1:119" ht="24" customHeight="1">
      <c r="A295" s="15">
        <f t="shared" si="127"/>
        <v>146</v>
      </c>
      <c s="15">
        <f>IFERROR(IF($A$5&gt;=A295,SMALL('R-6'!$F$8:$F$920,$A$6+A295),0),0)</f>
        <v>0</v>
      </c>
      <c s="15">
        <f>IFERROR(IF(B$5&gt;=$A295,SMALL('R-7'!$G$9:$G$1008,B$6+$A295),0),0)</f>
        <v>0</v>
      </c>
      <c s="15">
        <f>IFERROR(IF(C$5&gt;=$A295,SMALL('R-8'!$F$13:$F$1012,C$6+$A295),0),0)</f>
        <v>0</v>
      </c>
      <c s="15">
        <f>IFERROR(IF(D$5&gt;=$A295,SMALL('R-8क'!$F$10:$F$1009,D$6+$A295),0),0)</f>
        <v>0</v>
      </c>
      <c s="15">
        <f t="shared" si="122"/>
        <v>0</v>
      </c>
      <c s="15">
        <f t="shared" si="123"/>
        <v>0</v>
      </c>
      <c s="15">
        <f t="shared" si="124"/>
        <v>0</v>
      </c>
      <c s="15">
        <f t="shared" si="125"/>
        <v>0</v>
      </c>
      <c r="O295" s="20">
        <f t="shared" si="128"/>
        <v>0</v>
      </c>
      <c s="1149">
        <f>IFERROR(IF($O295&gt;=1,VLOOKUP($B295,'R-6'!$G$8:$AL$920,2,0),0),0)</f>
        <v>0</v>
      </c>
      <c s="1150"/>
      <c s="1151"/>
      <c s="1090" t="str">
        <f>IFERROR(IF($O295&gt;=1,VLOOKUP($B295,'R-6'!$G$8:$AL$920,4,0),""),"")</f>
        <v/>
      </c>
      <c s="1091"/>
      <c s="1104"/>
      <c s="1090" t="str">
        <f>IFERROR(IF($O295&gt;=1,VLOOKUP($B295,'R-6'!$G$8:$AL$920,6,0),""),"")</f>
        <v/>
      </c>
      <c s="1152"/>
      <c s="1152"/>
      <c s="1153" t="str">
        <f>IFERROR(IF($O295&gt;=1,VLOOKUP($B295,'R-6'!$G$8:$AL$920,8,0),""),"")</f>
        <v/>
      </c>
      <c s="1154"/>
      <c s="1155" t="str">
        <f>IFERROR(IF($O295&gt;=1,VLOOKUP($B295,'R-6'!$G$8:$AL$920,28,0),""),"")</f>
        <v/>
      </c>
      <c s="1156"/>
      <c s="1157"/>
      <c s="1158"/>
      <c s="1153"/>
      <c s="1159"/>
      <c s="1158"/>
      <c s="1153"/>
      <c s="1159"/>
      <c s="20">
        <f t="shared" si="129"/>
        <v>0</v>
      </c>
      <c s="1160">
        <f>IFERROR(IF($AJ295&gt;=1,VLOOKUP($C295,'R-7'!$H$9:$AD$1008,2,0),0),0)</f>
        <v>0</v>
      </c>
      <c s="1161"/>
      <c s="1162"/>
      <c s="1160">
        <f>IFERROR(IF($AJ295&gt;=1,VLOOKUP($C295,'R-7'!$H$9:$AD$1008,2,0),0),0)</f>
        <v>0</v>
      </c>
      <c s="1161"/>
      <c s="1162"/>
      <c s="20" t="str">
        <f>IFERROR(IF($AJ295&gt;=1,VLOOKUP($C295,'R-7'!$H$9:$AD$1008,6,0),""),"")</f>
        <v/>
      </c>
      <c s="1158" t="str">
        <f>IFERROR(IF($AJ295&gt;=1,VLOOKUP($C295,'R-7'!$H$9:$AD$1008,7,0),""),"")</f>
        <v/>
      </c>
      <c s="1159"/>
      <c s="1090" t="str">
        <f>IFERROR(IF($AJ295&gt;=1,VLOOKUP($C295,'R-7'!$H$9:$AD$1008,9,0),""),"")</f>
        <v/>
      </c>
      <c s="1091"/>
      <c s="1104"/>
      <c s="1103" t="str">
        <f>IFERROR(IF($AJ295&gt;=1,VLOOKUP($C295,'R-7'!$H$9:$AD$1008,14,0),""),"")</f>
        <v/>
      </c>
      <c s="1103"/>
      <c s="1103"/>
      <c s="1103"/>
      <c s="1103"/>
      <c s="1103"/>
      <c s="1103"/>
      <c s="1103"/>
      <c s="20">
        <f t="shared" si="130"/>
        <v>0</v>
      </c>
      <c s="1105">
        <f>IFERROR(IF($BE295&gt;=1,VLOOKUP($D295,'R-8'!$G$13:$AG$1012,2,0),0),0)</f>
        <v>0</v>
      </c>
      <c s="1105"/>
      <c s="1105"/>
      <c s="1090" t="str">
        <f>IFERROR(IF($BE295&gt;=1,VLOOKUP($D295,'R-8'!$G$13:$AG$1012,3,0),""),"")</f>
        <v/>
      </c>
      <c s="1091"/>
      <c s="1091"/>
      <c s="1104"/>
      <c s="1103" t="str">
        <f>IFERROR(IF($BE295&gt;=1,VLOOKUP($D295,'R-8'!$G$13:$AG$1012,5,0),""),"")</f>
        <v/>
      </c>
      <c s="1103"/>
      <c s="1103" t="str">
        <f>IFERROR(IF($BE295&gt;=1,VLOOKUP($D295,'R-8'!$G$13:$AG$1012,6,0),""),"")</f>
        <v/>
      </c>
      <c s="1103"/>
      <c s="1090" t="str">
        <f>IFERROR(IF($BE295&gt;=1,VLOOKUP($D295,'R-8'!$G$13:$AG$1012,2,0),""),"")</f>
        <v/>
      </c>
      <c s="1091"/>
      <c s="1104"/>
      <c s="1103"/>
      <c s="1103"/>
      <c s="1103"/>
      <c s="1103"/>
      <c s="1103"/>
      <c s="1103"/>
      <c s="20">
        <f t="shared" si="126"/>
        <v>0</v>
      </c>
      <c s="1105">
        <f>IFERROR(IF($BZ295&gt;=1,VLOOKUP($E295,'R-8क'!$G$10:$AA$1009,2,0),0),0)</f>
        <v>0</v>
      </c>
      <c s="1105"/>
      <c s="1105"/>
      <c s="1090" t="str">
        <f>IFERROR(IF($BZ295&gt;=1,VLOOKUP($E295,'R-8क'!$G$10:$AA$1009,3,0),""),"")</f>
        <v/>
      </c>
      <c s="1091"/>
      <c s="1104"/>
      <c s="1090" t="str">
        <f>IFERROR(IF($BZ295&gt;=1,VLOOKUP($E295,'R-8क'!$G$10:$AA$1009,4,0),""),"")</f>
        <v/>
      </c>
      <c s="1091"/>
      <c s="1091"/>
      <c s="1104"/>
      <c s="26" t="str">
        <f>IFERROR(IF($BZ295&gt;=1,VLOOKUP($E295,'R-8क'!$G$10:$AA$1009,6,0),""),"")</f>
        <v/>
      </c>
      <c s="27" t="str">
        <f>IFERROR(IF($BZ295&gt;=1,VLOOKUP($E295,'R-8क'!$G$10:$AA$1009,7,0),""),"")</f>
        <v/>
      </c>
      <c s="720" t="str">
        <f>IFERROR(IF($BZ295&gt;=1,VLOOKUP($E295,'R-8क'!$G$10:$AA$1009,8,0),""),"")</f>
        <v/>
      </c>
      <c s="721"/>
      <c s="1106"/>
      <c s="1107" t="str">
        <f>IFERROR(IF($BZ295&gt;=1,VLOOKUP($E295,'R-8क'!$G$10:$AA$1009,16,0),""),"")</f>
        <v/>
      </c>
      <c s="1107"/>
      <c s="1107"/>
      <c s="1092"/>
      <c s="1092"/>
      <c s="21"/>
      <c s="21"/>
      <c s="21"/>
      <c s="21"/>
      <c s="21"/>
      <c s="21"/>
      <c s="21"/>
      <c s="21"/>
      <c s="21"/>
      <c s="21"/>
      <c s="21"/>
      <c s="21"/>
      <c s="21"/>
      <c s="21"/>
      <c s="21"/>
      <c s="21"/>
      <c s="21"/>
      <c s="21"/>
      <c s="21"/>
      <c s="21"/>
      <c s="21"/>
    </row>
    <row r="296" spans="1:119" ht="24" customHeight="1">
      <c r="A296" s="15">
        <f t="shared" si="127"/>
        <v>147</v>
      </c>
      <c s="15">
        <f>IFERROR(IF($A$5&gt;=A296,SMALL('R-6'!$F$8:$F$920,$A$6+A296),0),0)</f>
        <v>0</v>
      </c>
      <c s="15">
        <f>IFERROR(IF(B$5&gt;=$A296,SMALL('R-7'!$G$9:$G$1008,B$6+$A296),0),0)</f>
        <v>0</v>
      </c>
      <c s="15">
        <f>IFERROR(IF(C$5&gt;=$A296,SMALL('R-8'!$F$13:$F$1012,C$6+$A296),0),0)</f>
        <v>0</v>
      </c>
      <c s="15">
        <f>IFERROR(IF(D$5&gt;=$A296,SMALL('R-8क'!$F$10:$F$1009,D$6+$A296),0),0)</f>
        <v>0</v>
      </c>
      <c s="15">
        <f t="shared" si="122"/>
        <v>0</v>
      </c>
      <c s="15">
        <f t="shared" si="123"/>
        <v>0</v>
      </c>
      <c s="15">
        <f t="shared" si="124"/>
        <v>0</v>
      </c>
      <c s="15">
        <f t="shared" si="125"/>
        <v>0</v>
      </c>
      <c r="O296" s="20">
        <f t="shared" si="128"/>
        <v>0</v>
      </c>
      <c s="1149">
        <f>IFERROR(IF($O296&gt;=1,VLOOKUP($B296,'R-6'!$G$8:$AL$920,2,0),0),0)</f>
        <v>0</v>
      </c>
      <c s="1150"/>
      <c s="1151"/>
      <c s="1090" t="str">
        <f>IFERROR(IF($O296&gt;=1,VLOOKUP($B296,'R-6'!$G$8:$AL$920,4,0),""),"")</f>
        <v/>
      </c>
      <c s="1091"/>
      <c s="1104"/>
      <c s="1090" t="str">
        <f>IFERROR(IF($O296&gt;=1,VLOOKUP($B296,'R-6'!$G$8:$AL$920,6,0),""),"")</f>
        <v/>
      </c>
      <c s="1152"/>
      <c s="1152"/>
      <c s="1153" t="str">
        <f>IFERROR(IF($O296&gt;=1,VLOOKUP($B296,'R-6'!$G$8:$AL$920,8,0),""),"")</f>
        <v/>
      </c>
      <c s="1154"/>
      <c s="1155" t="str">
        <f>IFERROR(IF($O296&gt;=1,VLOOKUP($B296,'R-6'!$G$8:$AL$920,28,0),""),"")</f>
        <v/>
      </c>
      <c s="1156"/>
      <c s="1157"/>
      <c s="1158"/>
      <c s="1153"/>
      <c s="1159"/>
      <c s="1158"/>
      <c s="1153"/>
      <c s="1159"/>
      <c s="20">
        <f t="shared" si="129"/>
        <v>0</v>
      </c>
      <c s="1160">
        <f>IFERROR(IF($AJ296&gt;=1,VLOOKUP($C296,'R-7'!$H$9:$AD$1008,2,0),0),0)</f>
        <v>0</v>
      </c>
      <c s="1161"/>
      <c s="1162"/>
      <c s="1160">
        <f>IFERROR(IF($AJ296&gt;=1,VLOOKUP($C296,'R-7'!$H$9:$AD$1008,2,0),0),0)</f>
        <v>0</v>
      </c>
      <c s="1161"/>
      <c s="1162"/>
      <c s="20" t="str">
        <f>IFERROR(IF($AJ296&gt;=1,VLOOKUP($C296,'R-7'!$H$9:$AD$1008,6,0),""),"")</f>
        <v/>
      </c>
      <c s="1158" t="str">
        <f>IFERROR(IF($AJ296&gt;=1,VLOOKUP($C296,'R-7'!$H$9:$AD$1008,7,0),""),"")</f>
        <v/>
      </c>
      <c s="1159"/>
      <c s="1090" t="str">
        <f>IFERROR(IF($AJ296&gt;=1,VLOOKUP($C296,'R-7'!$H$9:$AD$1008,9,0),""),"")</f>
        <v/>
      </c>
      <c s="1091"/>
      <c s="1104"/>
      <c s="1103" t="str">
        <f>IFERROR(IF($AJ296&gt;=1,VLOOKUP($C296,'R-7'!$H$9:$AD$1008,14,0),""),"")</f>
        <v/>
      </c>
      <c s="1103"/>
      <c s="1103"/>
      <c s="1103"/>
      <c s="1103"/>
      <c s="1103"/>
      <c s="1103"/>
      <c s="1103"/>
      <c s="20">
        <f t="shared" si="130"/>
        <v>0</v>
      </c>
      <c s="1105">
        <f>IFERROR(IF($BE296&gt;=1,VLOOKUP($D296,'R-8'!$G$13:$AG$1012,2,0),0),0)</f>
        <v>0</v>
      </c>
      <c s="1105"/>
      <c s="1105"/>
      <c s="1090" t="str">
        <f>IFERROR(IF($BE296&gt;=1,VLOOKUP($D296,'R-8'!$G$13:$AG$1012,3,0),""),"")</f>
        <v/>
      </c>
      <c s="1091"/>
      <c s="1091"/>
      <c s="1104"/>
      <c s="1103" t="str">
        <f>IFERROR(IF($BE296&gt;=1,VLOOKUP($D296,'R-8'!$G$13:$AG$1012,5,0),""),"")</f>
        <v/>
      </c>
      <c s="1103"/>
      <c s="1103" t="str">
        <f>IFERROR(IF($BE296&gt;=1,VLOOKUP($D296,'R-8'!$G$13:$AG$1012,6,0),""),"")</f>
        <v/>
      </c>
      <c s="1103"/>
      <c s="1090" t="str">
        <f>IFERROR(IF($BE296&gt;=1,VLOOKUP($D296,'R-8'!$G$13:$AG$1012,2,0),""),"")</f>
        <v/>
      </c>
      <c s="1091"/>
      <c s="1104"/>
      <c s="1103"/>
      <c s="1103"/>
      <c s="1103"/>
      <c s="1103"/>
      <c s="1103"/>
      <c s="1103"/>
      <c s="20">
        <f t="shared" si="126"/>
        <v>0</v>
      </c>
      <c s="1105">
        <f>IFERROR(IF($BZ296&gt;=1,VLOOKUP($E296,'R-8क'!$G$10:$AA$1009,2,0),0),0)</f>
        <v>0</v>
      </c>
      <c s="1105"/>
      <c s="1105"/>
      <c s="1090" t="str">
        <f>IFERROR(IF($BZ296&gt;=1,VLOOKUP($E296,'R-8क'!$G$10:$AA$1009,3,0),""),"")</f>
        <v/>
      </c>
      <c s="1091"/>
      <c s="1104"/>
      <c s="1090" t="str">
        <f>IFERROR(IF($BZ296&gt;=1,VLOOKUP($E296,'R-8क'!$G$10:$AA$1009,4,0),""),"")</f>
        <v/>
      </c>
      <c s="1091"/>
      <c s="1091"/>
      <c s="1104"/>
      <c s="26" t="str">
        <f>IFERROR(IF($BZ296&gt;=1,VLOOKUP($E296,'R-8क'!$G$10:$AA$1009,6,0),""),"")</f>
        <v/>
      </c>
      <c s="27" t="str">
        <f>IFERROR(IF($BZ296&gt;=1,VLOOKUP($E296,'R-8क'!$G$10:$AA$1009,7,0),""),"")</f>
        <v/>
      </c>
      <c s="720" t="str">
        <f>IFERROR(IF($BZ296&gt;=1,VLOOKUP($E296,'R-8क'!$G$10:$AA$1009,8,0),""),"")</f>
        <v/>
      </c>
      <c s="721"/>
      <c s="1106"/>
      <c s="1107" t="str">
        <f>IFERROR(IF($BZ296&gt;=1,VLOOKUP($E296,'R-8क'!$G$10:$AA$1009,16,0),""),"")</f>
        <v/>
      </c>
      <c s="1107"/>
      <c s="1107"/>
      <c s="1092"/>
      <c s="1092"/>
      <c s="21"/>
      <c s="21"/>
      <c s="21"/>
      <c s="21"/>
      <c s="21"/>
      <c s="21"/>
      <c s="21"/>
      <c s="21"/>
      <c s="21"/>
      <c s="21"/>
      <c s="21"/>
      <c s="21"/>
      <c s="21"/>
      <c s="21"/>
      <c s="21"/>
      <c s="21"/>
      <c s="21"/>
      <c s="21"/>
      <c s="21"/>
      <c s="21"/>
      <c s="21"/>
    </row>
    <row r="297" spans="1:119" ht="24" customHeight="1">
      <c r="A297" s="15">
        <f t="shared" si="127"/>
        <v>148</v>
      </c>
      <c s="15">
        <f>IFERROR(IF($A$5&gt;=A297,SMALL('R-6'!$F$8:$F$920,$A$6+A297),0),0)</f>
        <v>0</v>
      </c>
      <c s="15">
        <f>IFERROR(IF(B$5&gt;=$A297,SMALL('R-7'!$G$9:$G$1008,B$6+$A297),0),0)</f>
        <v>0</v>
      </c>
      <c s="15">
        <f>IFERROR(IF(C$5&gt;=$A297,SMALL('R-8'!$F$13:$F$1012,C$6+$A297),0),0)</f>
        <v>0</v>
      </c>
      <c s="15">
        <f>IFERROR(IF(D$5&gt;=$A297,SMALL('R-8क'!$F$10:$F$1009,D$6+$A297),0),0)</f>
        <v>0</v>
      </c>
      <c s="15">
        <f t="shared" si="122"/>
        <v>0</v>
      </c>
      <c s="15">
        <f t="shared" si="123"/>
        <v>0</v>
      </c>
      <c s="15">
        <f t="shared" si="124"/>
        <v>0</v>
      </c>
      <c s="15">
        <f t="shared" si="125"/>
        <v>0</v>
      </c>
      <c r="O297" s="20">
        <f t="shared" si="128"/>
        <v>0</v>
      </c>
      <c s="1149">
        <f>IFERROR(IF($O297&gt;=1,VLOOKUP($B297,'R-6'!$G$8:$AL$920,2,0),0),0)</f>
        <v>0</v>
      </c>
      <c s="1150"/>
      <c s="1151"/>
      <c s="1090" t="str">
        <f>IFERROR(IF($O297&gt;=1,VLOOKUP($B297,'R-6'!$G$8:$AL$920,4,0),""),"")</f>
        <v/>
      </c>
      <c s="1091"/>
      <c s="1104"/>
      <c s="1090" t="str">
        <f>IFERROR(IF($O297&gt;=1,VLOOKUP($B297,'R-6'!$G$8:$AL$920,6,0),""),"")</f>
        <v/>
      </c>
      <c s="1152"/>
      <c s="1152"/>
      <c s="1153" t="str">
        <f>IFERROR(IF($O297&gt;=1,VLOOKUP($B297,'R-6'!$G$8:$AL$920,8,0),""),"")</f>
        <v/>
      </c>
      <c s="1154"/>
      <c s="1155" t="str">
        <f>IFERROR(IF($O297&gt;=1,VLOOKUP($B297,'R-6'!$G$8:$AL$920,28,0),""),"")</f>
        <v/>
      </c>
      <c s="1156"/>
      <c s="1157"/>
      <c s="1158"/>
      <c s="1153"/>
      <c s="1159"/>
      <c s="1158"/>
      <c s="1153"/>
      <c s="1159"/>
      <c s="20">
        <f t="shared" si="129"/>
        <v>0</v>
      </c>
      <c s="1160">
        <f>IFERROR(IF($AJ297&gt;=1,VLOOKUP($C297,'R-7'!$H$9:$AD$1008,2,0),0),0)</f>
        <v>0</v>
      </c>
      <c s="1161"/>
      <c s="1162"/>
      <c s="1160">
        <f>IFERROR(IF($AJ297&gt;=1,VLOOKUP($C297,'R-7'!$H$9:$AD$1008,2,0),0),0)</f>
        <v>0</v>
      </c>
      <c s="1161"/>
      <c s="1162"/>
      <c s="20" t="str">
        <f>IFERROR(IF($AJ297&gt;=1,VLOOKUP($C297,'R-7'!$H$9:$AD$1008,6,0),""),"")</f>
        <v/>
      </c>
      <c s="1158" t="str">
        <f>IFERROR(IF($AJ297&gt;=1,VLOOKUP($C297,'R-7'!$H$9:$AD$1008,7,0),""),"")</f>
        <v/>
      </c>
      <c s="1159"/>
      <c s="1090" t="str">
        <f>IFERROR(IF($AJ297&gt;=1,VLOOKUP($C297,'R-7'!$H$9:$AD$1008,9,0),""),"")</f>
        <v/>
      </c>
      <c s="1091"/>
      <c s="1104"/>
      <c s="1103" t="str">
        <f>IFERROR(IF($AJ297&gt;=1,VLOOKUP($C297,'R-7'!$H$9:$AD$1008,14,0),""),"")</f>
        <v/>
      </c>
      <c s="1103"/>
      <c s="1103"/>
      <c s="1103"/>
      <c s="1103"/>
      <c s="1103"/>
      <c s="1103"/>
      <c s="1103"/>
      <c s="20">
        <f t="shared" si="130"/>
        <v>0</v>
      </c>
      <c s="1105">
        <f>IFERROR(IF($BE297&gt;=1,VLOOKUP($D297,'R-8'!$G$13:$AG$1012,2,0),0),0)</f>
        <v>0</v>
      </c>
      <c s="1105"/>
      <c s="1105"/>
      <c s="1090" t="str">
        <f>IFERROR(IF($BE297&gt;=1,VLOOKUP($D297,'R-8'!$G$13:$AG$1012,3,0),""),"")</f>
        <v/>
      </c>
      <c s="1091"/>
      <c s="1091"/>
      <c s="1104"/>
      <c s="1103" t="str">
        <f>IFERROR(IF($BE297&gt;=1,VLOOKUP($D297,'R-8'!$G$13:$AG$1012,5,0),""),"")</f>
        <v/>
      </c>
      <c s="1103"/>
      <c s="1103" t="str">
        <f>IFERROR(IF($BE297&gt;=1,VLOOKUP($D297,'R-8'!$G$13:$AG$1012,6,0),""),"")</f>
        <v/>
      </c>
      <c s="1103"/>
      <c s="1090" t="str">
        <f>IFERROR(IF($BE297&gt;=1,VLOOKUP($D297,'R-8'!$G$13:$AG$1012,2,0),""),"")</f>
        <v/>
      </c>
      <c s="1091"/>
      <c s="1104"/>
      <c s="1103"/>
      <c s="1103"/>
      <c s="1103"/>
      <c s="1103"/>
      <c s="1103"/>
      <c s="1103"/>
      <c s="20">
        <f t="shared" si="126"/>
        <v>0</v>
      </c>
      <c s="1105">
        <f>IFERROR(IF($BZ297&gt;=1,VLOOKUP($E297,'R-8क'!$G$10:$AA$1009,2,0),0),0)</f>
        <v>0</v>
      </c>
      <c s="1105"/>
      <c s="1105"/>
      <c s="1090" t="str">
        <f>IFERROR(IF($BZ297&gt;=1,VLOOKUP($E297,'R-8क'!$G$10:$AA$1009,3,0),""),"")</f>
        <v/>
      </c>
      <c s="1091"/>
      <c s="1104"/>
      <c s="1090" t="str">
        <f>IFERROR(IF($BZ297&gt;=1,VLOOKUP($E297,'R-8क'!$G$10:$AA$1009,4,0),""),"")</f>
        <v/>
      </c>
      <c s="1091"/>
      <c s="1091"/>
      <c s="1104"/>
      <c s="26" t="str">
        <f>IFERROR(IF($BZ297&gt;=1,VLOOKUP($E297,'R-8क'!$G$10:$AA$1009,6,0),""),"")</f>
        <v/>
      </c>
      <c s="27" t="str">
        <f>IFERROR(IF($BZ297&gt;=1,VLOOKUP($E297,'R-8क'!$G$10:$AA$1009,7,0),""),"")</f>
        <v/>
      </c>
      <c s="720" t="str">
        <f>IFERROR(IF($BZ297&gt;=1,VLOOKUP($E297,'R-8क'!$G$10:$AA$1009,8,0),""),"")</f>
        <v/>
      </c>
      <c s="721"/>
      <c s="1106"/>
      <c s="1107" t="str">
        <f>IFERROR(IF($BZ297&gt;=1,VLOOKUP($E297,'R-8क'!$G$10:$AA$1009,16,0),""),"")</f>
        <v/>
      </c>
      <c s="1107"/>
      <c s="1107"/>
      <c s="1092"/>
      <c s="1092"/>
      <c s="21"/>
      <c s="21"/>
      <c s="21"/>
      <c s="21"/>
      <c s="21"/>
      <c s="21"/>
      <c s="21"/>
      <c s="21"/>
      <c s="21"/>
      <c s="21"/>
      <c s="21"/>
      <c s="21"/>
      <c s="21"/>
      <c s="21"/>
      <c s="21"/>
      <c s="21"/>
      <c s="21"/>
      <c s="21"/>
      <c s="21"/>
      <c s="21"/>
      <c s="21"/>
    </row>
    <row r="298" spans="1:119" ht="24" customHeight="1">
      <c r="A298" s="15">
        <f t="shared" si="127"/>
        <v>149</v>
      </c>
      <c s="15">
        <f>IFERROR(IF($A$5&gt;=A298,SMALL('R-6'!$F$8:$F$920,$A$6+A298),0),0)</f>
        <v>0</v>
      </c>
      <c s="15">
        <f>IFERROR(IF(B$5&gt;=$A298,SMALL('R-7'!$G$9:$G$1008,B$6+$A298),0),0)</f>
        <v>0</v>
      </c>
      <c s="15">
        <f>IFERROR(IF(C$5&gt;=$A298,SMALL('R-8'!$F$13:$F$1012,C$6+$A298),0),0)</f>
        <v>0</v>
      </c>
      <c s="15">
        <f>IFERROR(IF(D$5&gt;=$A298,SMALL('R-8क'!$F$10:$F$1009,D$6+$A298),0),0)</f>
        <v>0</v>
      </c>
      <c s="15">
        <f t="shared" si="122"/>
        <v>0</v>
      </c>
      <c s="15">
        <f t="shared" si="123"/>
        <v>0</v>
      </c>
      <c s="15">
        <f t="shared" si="124"/>
        <v>0</v>
      </c>
      <c s="15">
        <f t="shared" si="125"/>
        <v>0</v>
      </c>
      <c r="O298" s="20">
        <f t="shared" si="128"/>
        <v>0</v>
      </c>
      <c s="1149">
        <f>IFERROR(IF($O298&gt;=1,VLOOKUP($B298,'R-6'!$G$8:$AL$920,2,0),0),0)</f>
        <v>0</v>
      </c>
      <c s="1150"/>
      <c s="1151"/>
      <c s="1090" t="str">
        <f>IFERROR(IF($O298&gt;=1,VLOOKUP($B298,'R-6'!$G$8:$AL$920,4,0),""),"")</f>
        <v/>
      </c>
      <c s="1091"/>
      <c s="1104"/>
      <c s="1090" t="str">
        <f>IFERROR(IF($O298&gt;=1,VLOOKUP($B298,'R-6'!$G$8:$AL$920,6,0),""),"")</f>
        <v/>
      </c>
      <c s="1152"/>
      <c s="1152"/>
      <c s="1153" t="str">
        <f>IFERROR(IF($O298&gt;=1,VLOOKUP($B298,'R-6'!$G$8:$AL$920,8,0),""),"")</f>
        <v/>
      </c>
      <c s="1154"/>
      <c s="1155" t="str">
        <f>IFERROR(IF($O298&gt;=1,VLOOKUP($B298,'R-6'!$G$8:$AL$920,28,0),""),"")</f>
        <v/>
      </c>
      <c s="1156"/>
      <c s="1157"/>
      <c s="1158"/>
      <c s="1153"/>
      <c s="1159"/>
      <c s="1158"/>
      <c s="1153"/>
      <c s="1159"/>
      <c s="20">
        <f t="shared" si="129"/>
        <v>0</v>
      </c>
      <c s="1160">
        <f>IFERROR(IF($AJ298&gt;=1,VLOOKUP($C298,'R-7'!$H$9:$AD$1008,2,0),0),0)</f>
        <v>0</v>
      </c>
      <c s="1161"/>
      <c s="1162"/>
      <c s="1160">
        <f>IFERROR(IF($AJ298&gt;=1,VLOOKUP($C298,'R-7'!$H$9:$AD$1008,2,0),0),0)</f>
        <v>0</v>
      </c>
      <c s="1161"/>
      <c s="1162"/>
      <c s="20" t="str">
        <f>IFERROR(IF($AJ298&gt;=1,VLOOKUP($C298,'R-7'!$H$9:$AD$1008,6,0),""),"")</f>
        <v/>
      </c>
      <c s="1158" t="str">
        <f>IFERROR(IF($AJ298&gt;=1,VLOOKUP($C298,'R-7'!$H$9:$AD$1008,7,0),""),"")</f>
        <v/>
      </c>
      <c s="1159"/>
      <c s="1090" t="str">
        <f>IFERROR(IF($AJ298&gt;=1,VLOOKUP($C298,'R-7'!$H$9:$AD$1008,9,0),""),"")</f>
        <v/>
      </c>
      <c s="1091"/>
      <c s="1104"/>
      <c s="1103" t="str">
        <f>IFERROR(IF($AJ298&gt;=1,VLOOKUP($C298,'R-7'!$H$9:$AD$1008,14,0),""),"")</f>
        <v/>
      </c>
      <c s="1103"/>
      <c s="1103"/>
      <c s="1103"/>
      <c s="1103"/>
      <c s="1103"/>
      <c s="1103"/>
      <c s="1103"/>
      <c s="20">
        <f t="shared" si="130"/>
        <v>0</v>
      </c>
      <c s="1105">
        <f>IFERROR(IF($BE298&gt;=1,VLOOKUP($D298,'R-8'!$G$13:$AG$1012,2,0),0),0)</f>
        <v>0</v>
      </c>
      <c s="1105"/>
      <c s="1105"/>
      <c s="1090" t="str">
        <f>IFERROR(IF($BE298&gt;=1,VLOOKUP($D298,'R-8'!$G$13:$AG$1012,3,0),""),"")</f>
        <v/>
      </c>
      <c s="1091"/>
      <c s="1091"/>
      <c s="1104"/>
      <c s="1103" t="str">
        <f>IFERROR(IF($BE298&gt;=1,VLOOKUP($D298,'R-8'!$G$13:$AG$1012,5,0),""),"")</f>
        <v/>
      </c>
      <c s="1103"/>
      <c s="1103" t="str">
        <f>IFERROR(IF($BE298&gt;=1,VLOOKUP($D298,'R-8'!$G$13:$AG$1012,6,0),""),"")</f>
        <v/>
      </c>
      <c s="1103"/>
      <c s="1090" t="str">
        <f>IFERROR(IF($BE298&gt;=1,VLOOKUP($D298,'R-8'!$G$13:$AG$1012,2,0),""),"")</f>
        <v/>
      </c>
      <c s="1091"/>
      <c s="1104"/>
      <c s="1103"/>
      <c s="1103"/>
      <c s="1103"/>
      <c s="1103"/>
      <c s="1103"/>
      <c s="1103"/>
      <c s="20">
        <f t="shared" si="126"/>
        <v>0</v>
      </c>
      <c s="1105">
        <f>IFERROR(IF($BZ298&gt;=1,VLOOKUP($E298,'R-8क'!$G$10:$AA$1009,2,0),0),0)</f>
        <v>0</v>
      </c>
      <c s="1105"/>
      <c s="1105"/>
      <c s="1090" t="str">
        <f>IFERROR(IF($BZ298&gt;=1,VLOOKUP($E298,'R-8क'!$G$10:$AA$1009,3,0),""),"")</f>
        <v/>
      </c>
      <c s="1091"/>
      <c s="1104"/>
      <c s="1090" t="str">
        <f>IFERROR(IF($BZ298&gt;=1,VLOOKUP($E298,'R-8क'!$G$10:$AA$1009,4,0),""),"")</f>
        <v/>
      </c>
      <c s="1091"/>
      <c s="1091"/>
      <c s="1104"/>
      <c s="26" t="str">
        <f>IFERROR(IF($BZ298&gt;=1,VLOOKUP($E298,'R-8क'!$G$10:$AA$1009,6,0),""),"")</f>
        <v/>
      </c>
      <c s="27" t="str">
        <f>IFERROR(IF($BZ298&gt;=1,VLOOKUP($E298,'R-8क'!$G$10:$AA$1009,7,0),""),"")</f>
        <v/>
      </c>
      <c s="720" t="str">
        <f>IFERROR(IF($BZ298&gt;=1,VLOOKUP($E298,'R-8क'!$G$10:$AA$1009,8,0),""),"")</f>
        <v/>
      </c>
      <c s="721"/>
      <c s="1106"/>
      <c s="1107" t="str">
        <f>IFERROR(IF($BZ298&gt;=1,VLOOKUP($E298,'R-8क'!$G$10:$AA$1009,16,0),""),"")</f>
        <v/>
      </c>
      <c s="1107"/>
      <c s="1107"/>
      <c s="1092"/>
      <c s="1092"/>
      <c s="21"/>
      <c s="21"/>
      <c s="21"/>
      <c s="21"/>
      <c s="21"/>
      <c s="21"/>
      <c s="21"/>
      <c s="21"/>
      <c s="21"/>
      <c s="21"/>
      <c s="21"/>
      <c s="21"/>
      <c s="21"/>
      <c s="21"/>
      <c s="21"/>
      <c s="21"/>
      <c s="21"/>
      <c s="21"/>
      <c s="21"/>
      <c s="21"/>
      <c s="21"/>
    </row>
    <row r="299" spans="1:119" ht="24" customHeight="1">
      <c r="A299" s="15">
        <f t="shared" si="127"/>
        <v>150</v>
      </c>
      <c s="15">
        <f>IFERROR(IF($A$5&gt;=A299,SMALL('R-6'!$F$8:$F$920,$A$6+A299),0),0)</f>
        <v>0</v>
      </c>
      <c s="15">
        <f>IFERROR(IF(B$5&gt;=$A299,SMALL('R-7'!$G$9:$G$1008,B$6+$A299),0),0)</f>
        <v>0</v>
      </c>
      <c s="15">
        <f>IFERROR(IF(C$5&gt;=$A299,SMALL('R-8'!$F$13:$F$1012,C$6+$A299),0),0)</f>
        <v>0</v>
      </c>
      <c s="15">
        <f>IFERROR(IF(D$5&gt;=$A299,SMALL('R-8क'!$F$10:$F$1009,D$6+$A299),0),0)</f>
        <v>0</v>
      </c>
      <c s="15">
        <f t="shared" si="122"/>
        <v>0</v>
      </c>
      <c s="15">
        <f t="shared" si="123"/>
        <v>0</v>
      </c>
      <c s="15">
        <f t="shared" si="124"/>
        <v>0</v>
      </c>
      <c s="15">
        <f t="shared" si="125"/>
        <v>0</v>
      </c>
      <c r="O299" s="20">
        <f t="shared" si="128"/>
        <v>0</v>
      </c>
      <c s="1149">
        <f>IFERROR(IF($O299&gt;=1,VLOOKUP($B299,'R-6'!$G$8:$AL$920,2,0),0),0)</f>
        <v>0</v>
      </c>
      <c s="1150"/>
      <c s="1151"/>
      <c s="1090" t="str">
        <f>IFERROR(IF($O299&gt;=1,VLOOKUP($B299,'R-6'!$G$8:$AL$920,4,0),""),"")</f>
        <v/>
      </c>
      <c s="1091"/>
      <c s="1104"/>
      <c s="1090" t="str">
        <f>IFERROR(IF($O299&gt;=1,VLOOKUP($B299,'R-6'!$G$8:$AL$920,6,0),""),"")</f>
        <v/>
      </c>
      <c s="1152"/>
      <c s="1152"/>
      <c s="1153" t="str">
        <f>IFERROR(IF($O299&gt;=1,VLOOKUP($B299,'R-6'!$G$8:$AL$920,8,0),""),"")</f>
        <v/>
      </c>
      <c s="1154"/>
      <c s="1155" t="str">
        <f>IFERROR(IF($O299&gt;=1,VLOOKUP($B299,'R-6'!$G$8:$AL$920,28,0),""),"")</f>
        <v/>
      </c>
      <c s="1156"/>
      <c s="1157"/>
      <c s="1158"/>
      <c s="1153"/>
      <c s="1159"/>
      <c s="1158"/>
      <c s="1153"/>
      <c s="1159"/>
      <c s="20">
        <f t="shared" si="129"/>
        <v>0</v>
      </c>
      <c s="1160">
        <f>IFERROR(IF($AJ299&gt;=1,VLOOKUP($C299,'R-7'!$H$9:$AD$1008,2,0),0),0)</f>
        <v>0</v>
      </c>
      <c s="1161"/>
      <c s="1162"/>
      <c s="1160">
        <f>IFERROR(IF($AJ299&gt;=1,VLOOKUP($C299,'R-7'!$H$9:$AD$1008,2,0),0),0)</f>
        <v>0</v>
      </c>
      <c s="1161"/>
      <c s="1162"/>
      <c s="20" t="str">
        <f>IFERROR(IF($AJ299&gt;=1,VLOOKUP($C299,'R-7'!$H$9:$AD$1008,6,0),""),"")</f>
        <v/>
      </c>
      <c s="1158" t="str">
        <f>IFERROR(IF($AJ299&gt;=1,VLOOKUP($C299,'R-7'!$H$9:$AD$1008,7,0),""),"")</f>
        <v/>
      </c>
      <c s="1159"/>
      <c s="1090" t="str">
        <f>IFERROR(IF($AJ299&gt;=1,VLOOKUP($C299,'R-7'!$H$9:$AD$1008,9,0),""),"")</f>
        <v/>
      </c>
      <c s="1091"/>
      <c s="1104"/>
      <c s="1103" t="str">
        <f>IFERROR(IF($AJ299&gt;=1,VLOOKUP($C299,'R-7'!$H$9:$AD$1008,14,0),""),"")</f>
        <v/>
      </c>
      <c s="1103"/>
      <c s="1103"/>
      <c s="1103"/>
      <c s="1103"/>
      <c s="1103"/>
      <c s="1103"/>
      <c s="1103"/>
      <c s="20">
        <f t="shared" si="130"/>
        <v>0</v>
      </c>
      <c s="1105">
        <f>IFERROR(IF($BE299&gt;=1,VLOOKUP($D299,'R-8'!$G$13:$AG$1012,2,0),0),0)</f>
        <v>0</v>
      </c>
      <c s="1105"/>
      <c s="1105"/>
      <c s="1090" t="str">
        <f>IFERROR(IF($BE299&gt;=1,VLOOKUP($D299,'R-8'!$G$13:$AG$1012,3,0),""),"")</f>
        <v/>
      </c>
      <c s="1091"/>
      <c s="1091"/>
      <c s="1104"/>
      <c s="1103" t="str">
        <f>IFERROR(IF($BE299&gt;=1,VLOOKUP($D299,'R-8'!$G$13:$AG$1012,5,0),""),"")</f>
        <v/>
      </c>
      <c s="1103"/>
      <c s="1103" t="str">
        <f>IFERROR(IF($BE299&gt;=1,VLOOKUP($D299,'R-8'!$G$13:$AG$1012,6,0),""),"")</f>
        <v/>
      </c>
      <c s="1103"/>
      <c s="1090" t="str">
        <f>IFERROR(IF($BE299&gt;=1,VLOOKUP($D299,'R-8'!$G$13:$AG$1012,2,0),""),"")</f>
        <v/>
      </c>
      <c s="1091"/>
      <c s="1104"/>
      <c s="1103"/>
      <c s="1103"/>
      <c s="1103"/>
      <c s="1103"/>
      <c s="1103"/>
      <c s="1103"/>
      <c s="20">
        <f t="shared" si="126"/>
        <v>0</v>
      </c>
      <c s="1105">
        <f>IFERROR(IF($BZ299&gt;=1,VLOOKUP($E299,'R-8क'!$G$10:$AA$1009,2,0),0),0)</f>
        <v>0</v>
      </c>
      <c s="1105"/>
      <c s="1105"/>
      <c s="1090" t="str">
        <f>IFERROR(IF($BZ299&gt;=1,VLOOKUP($E299,'R-8क'!$G$10:$AA$1009,3,0),""),"")</f>
        <v/>
      </c>
      <c s="1091"/>
      <c s="1104"/>
      <c s="1090" t="str">
        <f>IFERROR(IF($BZ299&gt;=1,VLOOKUP($E299,'R-8क'!$G$10:$AA$1009,4,0),""),"")</f>
        <v/>
      </c>
      <c s="1091"/>
      <c s="1091"/>
      <c s="1104"/>
      <c s="26" t="str">
        <f>IFERROR(IF($BZ299&gt;=1,VLOOKUP($E299,'R-8क'!$G$10:$AA$1009,6,0),""),"")</f>
        <v/>
      </c>
      <c s="27" t="str">
        <f>IFERROR(IF($BZ299&gt;=1,VLOOKUP($E299,'R-8क'!$G$10:$AA$1009,7,0),""),"")</f>
        <v/>
      </c>
      <c s="720" t="str">
        <f>IFERROR(IF($BZ299&gt;=1,VLOOKUP($E299,'R-8क'!$G$10:$AA$1009,8,0),""),"")</f>
        <v/>
      </c>
      <c s="721"/>
      <c s="1106"/>
      <c s="1107" t="str">
        <f>IFERROR(IF($BZ299&gt;=1,VLOOKUP($E299,'R-8क'!$G$10:$AA$1009,16,0),""),"")</f>
        <v/>
      </c>
      <c s="1107"/>
      <c s="1107"/>
      <c s="1092"/>
      <c s="1092"/>
      <c s="21"/>
      <c s="21"/>
      <c s="21"/>
      <c s="21"/>
      <c s="21"/>
      <c s="21"/>
      <c s="21"/>
      <c s="21"/>
      <c s="21"/>
      <c s="21"/>
      <c s="21"/>
      <c s="21"/>
      <c s="21"/>
      <c s="21"/>
      <c s="21"/>
      <c s="21"/>
      <c s="21"/>
      <c s="21"/>
      <c s="21"/>
      <c s="21"/>
      <c s="21"/>
    </row>
    <row r="300" spans="1:119" ht="24" customHeight="1">
      <c r="A300" s="15">
        <f t="shared" si="127"/>
        <v>151</v>
      </c>
      <c s="15">
        <f>IFERROR(IF($A$5&gt;=A300,SMALL('R-6'!$F$8:$F$920,$A$6+A300),0),0)</f>
        <v>0</v>
      </c>
      <c s="15">
        <f>IFERROR(IF(B$5&gt;=$A300,SMALL('R-7'!$G$9:$G$1008,B$6+$A300),0),0)</f>
        <v>0</v>
      </c>
      <c s="15">
        <f>IFERROR(IF(C$5&gt;=$A300,SMALL('R-8'!$F$13:$F$1012,C$6+$A300),0),0)</f>
        <v>0</v>
      </c>
      <c s="15">
        <f>IFERROR(IF(D$5&gt;=$A300,SMALL('R-8क'!$F$10:$F$1009,D$6+$A300),0),0)</f>
        <v>0</v>
      </c>
      <c s="15">
        <f t="shared" si="122"/>
        <v>0</v>
      </c>
      <c s="15">
        <f t="shared" si="123"/>
        <v>0</v>
      </c>
      <c s="15">
        <f t="shared" si="124"/>
        <v>0</v>
      </c>
      <c s="15">
        <f t="shared" si="125"/>
        <v>0</v>
      </c>
      <c r="O300" s="20">
        <f t="shared" si="128"/>
        <v>0</v>
      </c>
      <c s="1149">
        <f>IFERROR(IF($O300&gt;=1,VLOOKUP($B300,'R-6'!$G$8:$AL$920,2,0),0),0)</f>
        <v>0</v>
      </c>
      <c s="1150"/>
      <c s="1151"/>
      <c s="1090" t="str">
        <f>IFERROR(IF($O300&gt;=1,VLOOKUP($B300,'R-6'!$G$8:$AL$920,4,0),""),"")</f>
        <v/>
      </c>
      <c s="1091"/>
      <c s="1104"/>
      <c s="1090" t="str">
        <f>IFERROR(IF($O300&gt;=1,VLOOKUP($B300,'R-6'!$G$8:$AL$920,6,0),""),"")</f>
        <v/>
      </c>
      <c s="1152"/>
      <c s="1152"/>
      <c s="1153" t="str">
        <f>IFERROR(IF($O300&gt;=1,VLOOKUP($B300,'R-6'!$G$8:$AL$920,8,0),""),"")</f>
        <v/>
      </c>
      <c s="1154"/>
      <c s="1155" t="str">
        <f>IFERROR(IF($O300&gt;=1,VLOOKUP($B300,'R-6'!$G$8:$AL$920,28,0),""),"")</f>
        <v/>
      </c>
      <c s="1156"/>
      <c s="1157"/>
      <c s="1158"/>
      <c s="1153"/>
      <c s="1159"/>
      <c s="1158"/>
      <c s="1153"/>
      <c s="1159"/>
      <c s="20">
        <f t="shared" si="129"/>
        <v>0</v>
      </c>
      <c s="1160">
        <f>IFERROR(IF($AJ300&gt;=1,VLOOKUP($C300,'R-7'!$H$9:$AD$1008,2,0),0),0)</f>
        <v>0</v>
      </c>
      <c s="1161"/>
      <c s="1162"/>
      <c s="1160">
        <f>IFERROR(IF($AJ300&gt;=1,VLOOKUP($C300,'R-7'!$H$9:$AD$1008,2,0),0),0)</f>
        <v>0</v>
      </c>
      <c s="1161"/>
      <c s="1162"/>
      <c s="20" t="str">
        <f>IFERROR(IF($AJ300&gt;=1,VLOOKUP($C300,'R-7'!$H$9:$AD$1008,6,0),""),"")</f>
        <v/>
      </c>
      <c s="1158" t="str">
        <f>IFERROR(IF($AJ300&gt;=1,VLOOKUP($C300,'R-7'!$H$9:$AD$1008,7,0),""),"")</f>
        <v/>
      </c>
      <c s="1159"/>
      <c s="1090" t="str">
        <f>IFERROR(IF($AJ300&gt;=1,VLOOKUP($C300,'R-7'!$H$9:$AD$1008,9,0),""),"")</f>
        <v/>
      </c>
      <c s="1091"/>
      <c s="1104"/>
      <c s="1103" t="str">
        <f>IFERROR(IF($AJ300&gt;=1,VLOOKUP($C300,'R-7'!$H$9:$AD$1008,14,0),""),"")</f>
        <v/>
      </c>
      <c s="1103"/>
      <c s="1103"/>
      <c s="1103"/>
      <c s="1103"/>
      <c s="1103"/>
      <c s="1103"/>
      <c s="1103"/>
      <c s="20">
        <f t="shared" si="130"/>
        <v>0</v>
      </c>
      <c s="1105">
        <f>IFERROR(IF($BE300&gt;=1,VLOOKUP($D300,'R-8'!$G$13:$AG$1012,2,0),0),0)</f>
        <v>0</v>
      </c>
      <c s="1105"/>
      <c s="1105"/>
      <c s="1090" t="str">
        <f>IFERROR(IF($BE300&gt;=1,VLOOKUP($D300,'R-8'!$G$13:$AG$1012,3,0),""),"")</f>
        <v/>
      </c>
      <c s="1091"/>
      <c s="1091"/>
      <c s="1104"/>
      <c s="1103" t="str">
        <f>IFERROR(IF($BE300&gt;=1,VLOOKUP($D300,'R-8'!$G$13:$AG$1012,5,0),""),"")</f>
        <v/>
      </c>
      <c s="1103"/>
      <c s="1103" t="str">
        <f>IFERROR(IF($BE300&gt;=1,VLOOKUP($D300,'R-8'!$G$13:$AG$1012,6,0),""),"")</f>
        <v/>
      </c>
      <c s="1103"/>
      <c s="1090" t="str">
        <f>IFERROR(IF($BE300&gt;=1,VLOOKUP($D300,'R-8'!$G$13:$AG$1012,2,0),""),"")</f>
        <v/>
      </c>
      <c s="1091"/>
      <c s="1104"/>
      <c s="1103"/>
      <c s="1103"/>
      <c s="1103"/>
      <c s="1103"/>
      <c s="1103"/>
      <c s="1103"/>
      <c s="20">
        <f t="shared" si="126"/>
        <v>0</v>
      </c>
      <c s="1105">
        <f>IFERROR(IF($BZ300&gt;=1,VLOOKUP($E300,'R-8क'!$G$10:$AA$1009,2,0),0),0)</f>
        <v>0</v>
      </c>
      <c s="1105"/>
      <c s="1105"/>
      <c s="1090" t="str">
        <f>IFERROR(IF($BZ300&gt;=1,VLOOKUP($E300,'R-8क'!$G$10:$AA$1009,3,0),""),"")</f>
        <v/>
      </c>
      <c s="1091"/>
      <c s="1104"/>
      <c s="1090" t="str">
        <f>IFERROR(IF($BZ300&gt;=1,VLOOKUP($E300,'R-8क'!$G$10:$AA$1009,4,0),""),"")</f>
        <v/>
      </c>
      <c s="1091"/>
      <c s="1091"/>
      <c s="1104"/>
      <c s="26" t="str">
        <f>IFERROR(IF($BZ300&gt;=1,VLOOKUP($E300,'R-8क'!$G$10:$AA$1009,6,0),""),"")</f>
        <v/>
      </c>
      <c s="27" t="str">
        <f>IFERROR(IF($BZ300&gt;=1,VLOOKUP($E300,'R-8क'!$G$10:$AA$1009,7,0),""),"")</f>
        <v/>
      </c>
      <c s="720" t="str">
        <f>IFERROR(IF($BZ300&gt;=1,VLOOKUP($E300,'R-8क'!$G$10:$AA$1009,8,0),""),"")</f>
        <v/>
      </c>
      <c s="721"/>
      <c s="1106"/>
      <c s="1107" t="str">
        <f>IFERROR(IF($BZ300&gt;=1,VLOOKUP($E300,'R-8क'!$G$10:$AA$1009,16,0),""),"")</f>
        <v/>
      </c>
      <c s="1107"/>
      <c s="1107"/>
      <c s="1092"/>
      <c s="1092"/>
      <c s="21"/>
      <c s="21"/>
      <c s="21"/>
      <c s="21"/>
      <c s="21"/>
      <c s="21"/>
      <c s="21"/>
      <c s="21"/>
      <c s="21"/>
      <c s="21"/>
      <c s="21"/>
      <c s="21"/>
      <c s="21"/>
      <c s="21"/>
      <c s="21"/>
      <c s="21"/>
      <c s="21"/>
      <c s="21"/>
      <c s="21"/>
      <c s="21"/>
      <c s="21"/>
    </row>
    <row r="301" spans="1:119" ht="24" customHeight="1">
      <c r="A301" s="15">
        <f t="shared" si="127"/>
        <v>152</v>
      </c>
      <c s="15">
        <f>IFERROR(IF($A$5&gt;=A301,SMALL('R-6'!$F$8:$F$920,$A$6+A301),0),0)</f>
        <v>0</v>
      </c>
      <c s="15">
        <f>IFERROR(IF(B$5&gt;=$A301,SMALL('R-7'!$G$9:$G$1008,B$6+$A301),0),0)</f>
        <v>0</v>
      </c>
      <c s="15">
        <f>IFERROR(IF(C$5&gt;=$A301,SMALL('R-8'!$F$13:$F$1012,C$6+$A301),0),0)</f>
        <v>0</v>
      </c>
      <c s="15">
        <f>IFERROR(IF(D$5&gt;=$A301,SMALL('R-8क'!$F$10:$F$1009,D$6+$A301),0),0)</f>
        <v>0</v>
      </c>
      <c s="15">
        <f t="shared" si="122"/>
        <v>0</v>
      </c>
      <c s="15">
        <f t="shared" si="123"/>
        <v>0</v>
      </c>
      <c s="15">
        <f t="shared" si="124"/>
        <v>0</v>
      </c>
      <c s="15">
        <f t="shared" si="125"/>
        <v>0</v>
      </c>
      <c r="O301" s="20">
        <f t="shared" si="128"/>
        <v>0</v>
      </c>
      <c s="1149">
        <f>IFERROR(IF($O301&gt;=1,VLOOKUP($B301,'R-6'!$G$8:$AL$920,2,0),0),0)</f>
        <v>0</v>
      </c>
      <c s="1150"/>
      <c s="1151"/>
      <c s="1090" t="str">
        <f>IFERROR(IF($O301&gt;=1,VLOOKUP($B301,'R-6'!$G$8:$AL$920,4,0),""),"")</f>
        <v/>
      </c>
      <c s="1091"/>
      <c s="1104"/>
      <c s="1090" t="str">
        <f>IFERROR(IF($O301&gt;=1,VLOOKUP($B301,'R-6'!$G$8:$AL$920,6,0),""),"")</f>
        <v/>
      </c>
      <c s="1152"/>
      <c s="1152"/>
      <c s="1153" t="str">
        <f>IFERROR(IF($O301&gt;=1,VLOOKUP($B301,'R-6'!$G$8:$AL$920,8,0),""),"")</f>
        <v/>
      </c>
      <c s="1154"/>
      <c s="1155" t="str">
        <f>IFERROR(IF($O301&gt;=1,VLOOKUP($B301,'R-6'!$G$8:$AL$920,28,0),""),"")</f>
        <v/>
      </c>
      <c s="1156"/>
      <c s="1157"/>
      <c s="1158"/>
      <c s="1153"/>
      <c s="1159"/>
      <c s="1158"/>
      <c s="1153"/>
      <c s="1159"/>
      <c s="20">
        <f t="shared" si="129"/>
        <v>0</v>
      </c>
      <c s="1160">
        <f>IFERROR(IF($AJ301&gt;=1,VLOOKUP($C301,'R-7'!$H$9:$AD$1008,2,0),0),0)</f>
        <v>0</v>
      </c>
      <c s="1161"/>
      <c s="1162"/>
      <c s="1160">
        <f>IFERROR(IF($AJ301&gt;=1,VLOOKUP($C301,'R-7'!$H$9:$AD$1008,2,0),0),0)</f>
        <v>0</v>
      </c>
      <c s="1161"/>
      <c s="1162"/>
      <c s="20" t="str">
        <f>IFERROR(IF($AJ301&gt;=1,VLOOKUP($C301,'R-7'!$H$9:$AD$1008,6,0),""),"")</f>
        <v/>
      </c>
      <c s="1158" t="str">
        <f>IFERROR(IF($AJ301&gt;=1,VLOOKUP($C301,'R-7'!$H$9:$AD$1008,7,0),""),"")</f>
        <v/>
      </c>
      <c s="1159"/>
      <c s="1090" t="str">
        <f>IFERROR(IF($AJ301&gt;=1,VLOOKUP($C301,'R-7'!$H$9:$AD$1008,9,0),""),"")</f>
        <v/>
      </c>
      <c s="1091"/>
      <c s="1104"/>
      <c s="1103" t="str">
        <f>IFERROR(IF($AJ301&gt;=1,VLOOKUP($C301,'R-7'!$H$9:$AD$1008,14,0),""),"")</f>
        <v/>
      </c>
      <c s="1103"/>
      <c s="1103"/>
      <c s="1103"/>
      <c s="1103"/>
      <c s="1103"/>
      <c s="1103"/>
      <c s="1103"/>
      <c s="20">
        <f t="shared" si="130"/>
        <v>0</v>
      </c>
      <c s="1105">
        <f>IFERROR(IF($BE301&gt;=1,VLOOKUP($D301,'R-8'!$G$13:$AG$1012,2,0),0),0)</f>
        <v>0</v>
      </c>
      <c s="1105"/>
      <c s="1105"/>
      <c s="1090" t="str">
        <f>IFERROR(IF($BE301&gt;=1,VLOOKUP($D301,'R-8'!$G$13:$AG$1012,3,0),""),"")</f>
        <v/>
      </c>
      <c s="1091"/>
      <c s="1091"/>
      <c s="1104"/>
      <c s="1103" t="str">
        <f>IFERROR(IF($BE301&gt;=1,VLOOKUP($D301,'R-8'!$G$13:$AG$1012,5,0),""),"")</f>
        <v/>
      </c>
      <c s="1103"/>
      <c s="1103" t="str">
        <f>IFERROR(IF($BE301&gt;=1,VLOOKUP($D301,'R-8'!$G$13:$AG$1012,6,0),""),"")</f>
        <v/>
      </c>
      <c s="1103"/>
      <c s="1090" t="str">
        <f>IFERROR(IF($BE301&gt;=1,VLOOKUP($D301,'R-8'!$G$13:$AG$1012,2,0),""),"")</f>
        <v/>
      </c>
      <c s="1091"/>
      <c s="1104"/>
      <c s="1103"/>
      <c s="1103"/>
      <c s="1103"/>
      <c s="1103"/>
      <c s="1103"/>
      <c s="1103"/>
      <c s="20">
        <f t="shared" si="126"/>
        <v>0</v>
      </c>
      <c s="1105">
        <f>IFERROR(IF($BZ301&gt;=1,VLOOKUP($E301,'R-8क'!$G$10:$AA$1009,2,0),0),0)</f>
        <v>0</v>
      </c>
      <c s="1105"/>
      <c s="1105"/>
      <c s="1090" t="str">
        <f>IFERROR(IF($BZ301&gt;=1,VLOOKUP($E301,'R-8क'!$G$10:$AA$1009,3,0),""),"")</f>
        <v/>
      </c>
      <c s="1091"/>
      <c s="1104"/>
      <c s="1090" t="str">
        <f>IFERROR(IF($BZ301&gt;=1,VLOOKUP($E301,'R-8क'!$G$10:$AA$1009,4,0),""),"")</f>
        <v/>
      </c>
      <c s="1091"/>
      <c s="1091"/>
      <c s="1104"/>
      <c s="26" t="str">
        <f>IFERROR(IF($BZ301&gt;=1,VLOOKUP($E301,'R-8क'!$G$10:$AA$1009,6,0),""),"")</f>
        <v/>
      </c>
      <c s="27" t="str">
        <f>IFERROR(IF($BZ301&gt;=1,VLOOKUP($E301,'R-8क'!$G$10:$AA$1009,7,0),""),"")</f>
        <v/>
      </c>
      <c s="720" t="str">
        <f>IFERROR(IF($BZ301&gt;=1,VLOOKUP($E301,'R-8क'!$G$10:$AA$1009,8,0),""),"")</f>
        <v/>
      </c>
      <c s="721"/>
      <c s="1106"/>
      <c s="1107" t="str">
        <f>IFERROR(IF($BZ301&gt;=1,VLOOKUP($E301,'R-8क'!$G$10:$AA$1009,16,0),""),"")</f>
        <v/>
      </c>
      <c s="1107"/>
      <c s="1107"/>
      <c s="1092"/>
      <c s="1092"/>
      <c s="21"/>
      <c s="21"/>
      <c s="21"/>
      <c s="21"/>
      <c s="21"/>
      <c s="21"/>
      <c s="21"/>
      <c s="21"/>
      <c s="21"/>
      <c s="21"/>
      <c s="21"/>
      <c s="21"/>
      <c s="21"/>
      <c s="21"/>
      <c s="21"/>
      <c s="21"/>
      <c s="21"/>
      <c s="21"/>
      <c s="21"/>
      <c s="21"/>
      <c s="21"/>
    </row>
    <row r="302" spans="1:119" ht="24" customHeight="1">
      <c r="A302" s="15">
        <f t="shared" si="127"/>
        <v>153</v>
      </c>
      <c s="15">
        <f>IFERROR(IF($A$5&gt;=A302,SMALL('R-6'!$F$8:$F$920,$A$6+A302),0),0)</f>
        <v>0</v>
      </c>
      <c s="15">
        <f>IFERROR(IF(B$5&gt;=$A302,SMALL('R-7'!$G$9:$G$1008,B$6+$A302),0),0)</f>
        <v>0</v>
      </c>
      <c s="15">
        <f>IFERROR(IF(C$5&gt;=$A302,SMALL('R-8'!$F$13:$F$1012,C$6+$A302),0),0)</f>
        <v>0</v>
      </c>
      <c s="15">
        <f>IFERROR(IF(D$5&gt;=$A302,SMALL('R-8क'!$F$10:$F$1009,D$6+$A302),0),0)</f>
        <v>0</v>
      </c>
      <c s="15">
        <f t="shared" si="122"/>
        <v>0</v>
      </c>
      <c s="15">
        <f t="shared" si="123"/>
        <v>0</v>
      </c>
      <c s="15">
        <f t="shared" si="124"/>
        <v>0</v>
      </c>
      <c s="15">
        <f t="shared" si="125"/>
        <v>0</v>
      </c>
      <c r="O302" s="20">
        <f t="shared" si="128"/>
        <v>0</v>
      </c>
      <c s="1149">
        <f>IFERROR(IF($O302&gt;=1,VLOOKUP($B302,'R-6'!$G$8:$AL$920,2,0),0),0)</f>
        <v>0</v>
      </c>
      <c s="1150"/>
      <c s="1151"/>
      <c s="1090" t="str">
        <f>IFERROR(IF($O302&gt;=1,VLOOKUP($B302,'R-6'!$G$8:$AL$920,4,0),""),"")</f>
        <v/>
      </c>
      <c s="1091"/>
      <c s="1104"/>
      <c s="1090" t="str">
        <f>IFERROR(IF($O302&gt;=1,VLOOKUP($B302,'R-6'!$G$8:$AL$920,6,0),""),"")</f>
        <v/>
      </c>
      <c s="1152"/>
      <c s="1152"/>
      <c s="1153" t="str">
        <f>IFERROR(IF($O302&gt;=1,VLOOKUP($B302,'R-6'!$G$8:$AL$920,8,0),""),"")</f>
        <v/>
      </c>
      <c s="1154"/>
      <c s="1155" t="str">
        <f>IFERROR(IF($O302&gt;=1,VLOOKUP($B302,'R-6'!$G$8:$AL$920,28,0),""),"")</f>
        <v/>
      </c>
      <c s="1156"/>
      <c s="1157"/>
      <c s="1158"/>
      <c s="1153"/>
      <c s="1159"/>
      <c s="1158"/>
      <c s="1153"/>
      <c s="1159"/>
      <c s="20">
        <f t="shared" si="129"/>
        <v>0</v>
      </c>
      <c s="1160">
        <f>IFERROR(IF($AJ302&gt;=1,VLOOKUP($C302,'R-7'!$H$9:$AD$1008,2,0),0),0)</f>
        <v>0</v>
      </c>
      <c s="1161"/>
      <c s="1162"/>
      <c s="1160">
        <f>IFERROR(IF($AJ302&gt;=1,VLOOKUP($C302,'R-7'!$H$9:$AD$1008,2,0),0),0)</f>
        <v>0</v>
      </c>
      <c s="1161"/>
      <c s="1162"/>
      <c s="20" t="str">
        <f>IFERROR(IF($AJ302&gt;=1,VLOOKUP($C302,'R-7'!$H$9:$AD$1008,6,0),""),"")</f>
        <v/>
      </c>
      <c s="1158" t="str">
        <f>IFERROR(IF($AJ302&gt;=1,VLOOKUP($C302,'R-7'!$H$9:$AD$1008,7,0),""),"")</f>
        <v/>
      </c>
      <c s="1159"/>
      <c s="1090" t="str">
        <f>IFERROR(IF($AJ302&gt;=1,VLOOKUP($C302,'R-7'!$H$9:$AD$1008,9,0),""),"")</f>
        <v/>
      </c>
      <c s="1091"/>
      <c s="1104"/>
      <c s="1103" t="str">
        <f>IFERROR(IF($AJ302&gt;=1,VLOOKUP($C302,'R-7'!$H$9:$AD$1008,14,0),""),"")</f>
        <v/>
      </c>
      <c s="1103"/>
      <c s="1103"/>
      <c s="1103"/>
      <c s="1103"/>
      <c s="1103"/>
      <c s="1103"/>
      <c s="1103"/>
      <c s="20">
        <f t="shared" si="130"/>
        <v>0</v>
      </c>
      <c s="1105">
        <f>IFERROR(IF($BE302&gt;=1,VLOOKUP($D302,'R-8'!$G$13:$AG$1012,2,0),0),0)</f>
        <v>0</v>
      </c>
      <c s="1105"/>
      <c s="1105"/>
      <c s="1090" t="str">
        <f>IFERROR(IF($BE302&gt;=1,VLOOKUP($D302,'R-8'!$G$13:$AG$1012,3,0),""),"")</f>
        <v/>
      </c>
      <c s="1091"/>
      <c s="1091"/>
      <c s="1104"/>
      <c s="1103" t="str">
        <f>IFERROR(IF($BE302&gt;=1,VLOOKUP($D302,'R-8'!$G$13:$AG$1012,5,0),""),"")</f>
        <v/>
      </c>
      <c s="1103"/>
      <c s="1103" t="str">
        <f>IFERROR(IF($BE302&gt;=1,VLOOKUP($D302,'R-8'!$G$13:$AG$1012,6,0),""),"")</f>
        <v/>
      </c>
      <c s="1103"/>
      <c s="1090" t="str">
        <f>IFERROR(IF($BE302&gt;=1,VLOOKUP($D302,'R-8'!$G$13:$AG$1012,2,0),""),"")</f>
        <v/>
      </c>
      <c s="1091"/>
      <c s="1104"/>
      <c s="1103"/>
      <c s="1103"/>
      <c s="1103"/>
      <c s="1103"/>
      <c s="1103"/>
      <c s="1103"/>
      <c s="20">
        <f t="shared" si="126"/>
        <v>0</v>
      </c>
      <c s="1105">
        <f>IFERROR(IF($BZ302&gt;=1,VLOOKUP($E302,'R-8क'!$G$10:$AA$1009,2,0),0),0)</f>
        <v>0</v>
      </c>
      <c s="1105"/>
      <c s="1105"/>
      <c s="1090" t="str">
        <f>IFERROR(IF($BZ302&gt;=1,VLOOKUP($E302,'R-8क'!$G$10:$AA$1009,3,0),""),"")</f>
        <v/>
      </c>
      <c s="1091"/>
      <c s="1104"/>
      <c s="1090" t="str">
        <f>IFERROR(IF($BZ302&gt;=1,VLOOKUP($E302,'R-8क'!$G$10:$AA$1009,4,0),""),"")</f>
        <v/>
      </c>
      <c s="1091"/>
      <c s="1091"/>
      <c s="1104"/>
      <c s="26" t="str">
        <f>IFERROR(IF($BZ302&gt;=1,VLOOKUP($E302,'R-8क'!$G$10:$AA$1009,6,0),""),"")</f>
        <v/>
      </c>
      <c s="27" t="str">
        <f>IFERROR(IF($BZ302&gt;=1,VLOOKUP($E302,'R-8क'!$G$10:$AA$1009,7,0),""),"")</f>
        <v/>
      </c>
      <c s="720" t="str">
        <f>IFERROR(IF($BZ302&gt;=1,VLOOKUP($E302,'R-8क'!$G$10:$AA$1009,8,0),""),"")</f>
        <v/>
      </c>
      <c s="721"/>
      <c s="1106"/>
      <c s="1107" t="str">
        <f>IFERROR(IF($BZ302&gt;=1,VLOOKUP($E302,'R-8क'!$G$10:$AA$1009,16,0),""),"")</f>
        <v/>
      </c>
      <c s="1107"/>
      <c s="1107"/>
      <c s="1092"/>
      <c s="1092"/>
      <c s="21"/>
      <c s="21"/>
      <c s="21"/>
      <c s="21"/>
      <c s="21"/>
      <c s="21"/>
      <c s="21"/>
      <c s="21"/>
      <c s="21"/>
      <c s="21"/>
      <c s="21"/>
      <c s="21"/>
      <c s="21"/>
      <c s="21"/>
      <c s="21"/>
      <c s="21"/>
      <c s="21"/>
      <c s="21"/>
      <c s="21"/>
      <c s="21"/>
      <c s="21"/>
    </row>
    <row r="303" spans="1:119" ht="24" customHeight="1">
      <c r="A303" s="15">
        <f t="shared" si="127"/>
        <v>154</v>
      </c>
      <c s="15">
        <f>IFERROR(IF($A$5&gt;=A303,SMALL('R-6'!$F$8:$F$920,$A$6+A303),0),0)</f>
        <v>0</v>
      </c>
      <c s="15">
        <f>IFERROR(IF(B$5&gt;=$A303,SMALL('R-7'!$G$9:$G$1008,B$6+$A303),0),0)</f>
        <v>0</v>
      </c>
      <c s="15">
        <f>IFERROR(IF(C$5&gt;=$A303,SMALL('R-8'!$F$13:$F$1012,C$6+$A303),0),0)</f>
        <v>0</v>
      </c>
      <c s="15">
        <f>IFERROR(IF(D$5&gt;=$A303,SMALL('R-8क'!$F$10:$F$1009,D$6+$A303),0),0)</f>
        <v>0</v>
      </c>
      <c s="15">
        <f t="shared" si="122"/>
        <v>0</v>
      </c>
      <c s="15">
        <f t="shared" si="123"/>
        <v>0</v>
      </c>
      <c s="15">
        <f t="shared" si="124"/>
        <v>0</v>
      </c>
      <c s="15">
        <f t="shared" si="125"/>
        <v>0</v>
      </c>
      <c r="O303" s="20">
        <f t="shared" si="128"/>
        <v>0</v>
      </c>
      <c s="1149">
        <f>IFERROR(IF($O303&gt;=1,VLOOKUP($B303,'R-6'!$G$8:$AL$920,2,0),0),0)</f>
        <v>0</v>
      </c>
      <c s="1150"/>
      <c s="1151"/>
      <c s="1090" t="str">
        <f>IFERROR(IF($O303&gt;=1,VLOOKUP($B303,'R-6'!$G$8:$AL$920,4,0),""),"")</f>
        <v/>
      </c>
      <c s="1091"/>
      <c s="1104"/>
      <c s="1090" t="str">
        <f>IFERROR(IF($O303&gt;=1,VLOOKUP($B303,'R-6'!$G$8:$AL$920,6,0),""),"")</f>
        <v/>
      </c>
      <c s="1152"/>
      <c s="1152"/>
      <c s="1153" t="str">
        <f>IFERROR(IF($O303&gt;=1,VLOOKUP($B303,'R-6'!$G$8:$AL$920,8,0),""),"")</f>
        <v/>
      </c>
      <c s="1154"/>
      <c s="1155" t="str">
        <f>IFERROR(IF($O303&gt;=1,VLOOKUP($B303,'R-6'!$G$8:$AL$920,28,0),""),"")</f>
        <v/>
      </c>
      <c s="1156"/>
      <c s="1157"/>
      <c s="1158"/>
      <c s="1153"/>
      <c s="1159"/>
      <c s="1158"/>
      <c s="1153"/>
      <c s="1159"/>
      <c s="20">
        <f t="shared" si="129"/>
        <v>0</v>
      </c>
      <c s="1160">
        <f>IFERROR(IF($AJ303&gt;=1,VLOOKUP($C303,'R-7'!$H$9:$AD$1008,2,0),0),0)</f>
        <v>0</v>
      </c>
      <c s="1161"/>
      <c s="1162"/>
      <c s="1160">
        <f>IFERROR(IF($AJ303&gt;=1,VLOOKUP($C303,'R-7'!$H$9:$AD$1008,2,0),0),0)</f>
        <v>0</v>
      </c>
      <c s="1161"/>
      <c s="1162"/>
      <c s="20" t="str">
        <f>IFERROR(IF($AJ303&gt;=1,VLOOKUP($C303,'R-7'!$H$9:$AD$1008,6,0),""),"")</f>
        <v/>
      </c>
      <c s="1158" t="str">
        <f>IFERROR(IF($AJ303&gt;=1,VLOOKUP($C303,'R-7'!$H$9:$AD$1008,7,0),""),"")</f>
        <v/>
      </c>
      <c s="1159"/>
      <c s="1090" t="str">
        <f>IFERROR(IF($AJ303&gt;=1,VLOOKUP($C303,'R-7'!$H$9:$AD$1008,9,0),""),"")</f>
        <v/>
      </c>
      <c s="1091"/>
      <c s="1104"/>
      <c s="1103" t="str">
        <f>IFERROR(IF($AJ303&gt;=1,VLOOKUP($C303,'R-7'!$H$9:$AD$1008,14,0),""),"")</f>
        <v/>
      </c>
      <c s="1103"/>
      <c s="1103"/>
      <c s="1103"/>
      <c s="1103"/>
      <c s="1103"/>
      <c s="1103"/>
      <c s="1103"/>
      <c s="20">
        <f t="shared" si="130"/>
        <v>0</v>
      </c>
      <c s="1105">
        <f>IFERROR(IF($BE303&gt;=1,VLOOKUP($D303,'R-8'!$G$13:$AG$1012,2,0),0),0)</f>
        <v>0</v>
      </c>
      <c s="1105"/>
      <c s="1105"/>
      <c s="1090" t="str">
        <f>IFERROR(IF($BE303&gt;=1,VLOOKUP($D303,'R-8'!$G$13:$AG$1012,3,0),""),"")</f>
        <v/>
      </c>
      <c s="1091"/>
      <c s="1091"/>
      <c s="1104"/>
      <c s="1103" t="str">
        <f>IFERROR(IF($BE303&gt;=1,VLOOKUP($D303,'R-8'!$G$13:$AG$1012,5,0),""),"")</f>
        <v/>
      </c>
      <c s="1103"/>
      <c s="1103" t="str">
        <f>IFERROR(IF($BE303&gt;=1,VLOOKUP($D303,'R-8'!$G$13:$AG$1012,6,0),""),"")</f>
        <v/>
      </c>
      <c s="1103"/>
      <c s="1090" t="str">
        <f>IFERROR(IF($BE303&gt;=1,VLOOKUP($D303,'R-8'!$G$13:$AG$1012,2,0),""),"")</f>
        <v/>
      </c>
      <c s="1091"/>
      <c s="1104"/>
      <c s="1103"/>
      <c s="1103"/>
      <c s="1103"/>
      <c s="1103"/>
      <c s="1103"/>
      <c s="1103"/>
      <c s="20">
        <f t="shared" si="126"/>
        <v>0</v>
      </c>
      <c s="1105">
        <f>IFERROR(IF($BZ303&gt;=1,VLOOKUP($E303,'R-8क'!$G$10:$AA$1009,2,0),0),0)</f>
        <v>0</v>
      </c>
      <c s="1105"/>
      <c s="1105"/>
      <c s="1090" t="str">
        <f>IFERROR(IF($BZ303&gt;=1,VLOOKUP($E303,'R-8क'!$G$10:$AA$1009,3,0),""),"")</f>
        <v/>
      </c>
      <c s="1091"/>
      <c s="1104"/>
      <c s="1090" t="str">
        <f>IFERROR(IF($BZ303&gt;=1,VLOOKUP($E303,'R-8क'!$G$10:$AA$1009,4,0),""),"")</f>
        <v/>
      </c>
      <c s="1091"/>
      <c s="1091"/>
      <c s="1104"/>
      <c s="26" t="str">
        <f>IFERROR(IF($BZ303&gt;=1,VLOOKUP($E303,'R-8क'!$G$10:$AA$1009,6,0),""),"")</f>
        <v/>
      </c>
      <c s="27" t="str">
        <f>IFERROR(IF($BZ303&gt;=1,VLOOKUP($E303,'R-8क'!$G$10:$AA$1009,7,0),""),"")</f>
        <v/>
      </c>
      <c s="720" t="str">
        <f>IFERROR(IF($BZ303&gt;=1,VLOOKUP($E303,'R-8क'!$G$10:$AA$1009,8,0),""),"")</f>
        <v/>
      </c>
      <c s="721"/>
      <c s="1106"/>
      <c s="1107" t="str">
        <f>IFERROR(IF($BZ303&gt;=1,VLOOKUP($E303,'R-8क'!$G$10:$AA$1009,16,0),""),"")</f>
        <v/>
      </c>
      <c s="1107"/>
      <c s="1107"/>
      <c s="1092"/>
      <c s="1092"/>
      <c s="21"/>
      <c s="21"/>
      <c s="21"/>
      <c s="21"/>
      <c s="21"/>
      <c s="21"/>
      <c s="21"/>
      <c s="21"/>
      <c s="21"/>
      <c s="21"/>
      <c s="21"/>
      <c s="21"/>
      <c s="21"/>
      <c s="21"/>
      <c s="21"/>
      <c s="21"/>
      <c s="21"/>
      <c s="21"/>
      <c s="21"/>
      <c s="21"/>
      <c s="21"/>
    </row>
    <row r="304" spans="1:119" ht="24" customHeight="1">
      <c r="A304" s="15">
        <f t="shared" si="127"/>
        <v>155</v>
      </c>
      <c s="15">
        <f>IFERROR(IF($A$5&gt;=A304,SMALL('R-6'!$F$8:$F$920,$A$6+A304),0),0)</f>
        <v>0</v>
      </c>
      <c s="15">
        <f>IFERROR(IF(B$5&gt;=$A304,SMALL('R-7'!$G$9:$G$1008,B$6+$A304),0),0)</f>
        <v>0</v>
      </c>
      <c s="15">
        <f>IFERROR(IF(C$5&gt;=$A304,SMALL('R-8'!$F$13:$F$1012,C$6+$A304),0),0)</f>
        <v>0</v>
      </c>
      <c s="15">
        <f>IFERROR(IF(D$5&gt;=$A304,SMALL('R-8क'!$F$10:$F$1009,D$6+$A304),0),0)</f>
        <v>0</v>
      </c>
      <c s="15">
        <f t="shared" si="122"/>
        <v>0</v>
      </c>
      <c s="15">
        <f t="shared" si="123"/>
        <v>0</v>
      </c>
      <c s="15">
        <f t="shared" si="124"/>
        <v>0</v>
      </c>
      <c s="15">
        <f t="shared" si="125"/>
        <v>0</v>
      </c>
      <c r="O304" s="20">
        <f t="shared" si="128"/>
        <v>0</v>
      </c>
      <c s="1149">
        <f>IFERROR(IF($O304&gt;=1,VLOOKUP($B304,'R-6'!$G$8:$AL$920,2,0),0),0)</f>
        <v>0</v>
      </c>
      <c s="1150"/>
      <c s="1151"/>
      <c s="1090" t="str">
        <f>IFERROR(IF($O304&gt;=1,VLOOKUP($B304,'R-6'!$G$8:$AL$920,4,0),""),"")</f>
        <v/>
      </c>
      <c s="1091"/>
      <c s="1104"/>
      <c s="1090" t="str">
        <f>IFERROR(IF($O304&gt;=1,VLOOKUP($B304,'R-6'!$G$8:$AL$920,6,0),""),"")</f>
        <v/>
      </c>
      <c s="1152"/>
      <c s="1152"/>
      <c s="1153" t="str">
        <f>IFERROR(IF($O304&gt;=1,VLOOKUP($B304,'R-6'!$G$8:$AL$920,8,0),""),"")</f>
        <v/>
      </c>
      <c s="1154"/>
      <c s="1155" t="str">
        <f>IFERROR(IF($O304&gt;=1,VLOOKUP($B304,'R-6'!$G$8:$AL$920,28,0),""),"")</f>
        <v/>
      </c>
      <c s="1156"/>
      <c s="1157"/>
      <c s="1158"/>
      <c s="1153"/>
      <c s="1159"/>
      <c s="1158"/>
      <c s="1153"/>
      <c s="1159"/>
      <c s="20">
        <f t="shared" si="129"/>
        <v>0</v>
      </c>
      <c s="1160">
        <f>IFERROR(IF($AJ304&gt;=1,VLOOKUP($C304,'R-7'!$H$9:$AD$1008,2,0),0),0)</f>
        <v>0</v>
      </c>
      <c s="1161"/>
      <c s="1162"/>
      <c s="1160">
        <f>IFERROR(IF($AJ304&gt;=1,VLOOKUP($C304,'R-7'!$H$9:$AD$1008,2,0),0),0)</f>
        <v>0</v>
      </c>
      <c s="1161"/>
      <c s="1162"/>
      <c s="20" t="str">
        <f>IFERROR(IF($AJ304&gt;=1,VLOOKUP($C304,'R-7'!$H$9:$AD$1008,6,0),""),"")</f>
        <v/>
      </c>
      <c s="1158" t="str">
        <f>IFERROR(IF($AJ304&gt;=1,VLOOKUP($C304,'R-7'!$H$9:$AD$1008,7,0),""),"")</f>
        <v/>
      </c>
      <c s="1159"/>
      <c s="1090" t="str">
        <f>IFERROR(IF($AJ304&gt;=1,VLOOKUP($C304,'R-7'!$H$9:$AD$1008,9,0),""),"")</f>
        <v/>
      </c>
      <c s="1091"/>
      <c s="1104"/>
      <c s="1103" t="str">
        <f>IFERROR(IF($AJ304&gt;=1,VLOOKUP($C304,'R-7'!$H$9:$AD$1008,14,0),""),"")</f>
        <v/>
      </c>
      <c s="1103"/>
      <c s="1103"/>
      <c s="1103"/>
      <c s="1103"/>
      <c s="1103"/>
      <c s="1103"/>
      <c s="1103"/>
      <c s="20">
        <f t="shared" si="130"/>
        <v>0</v>
      </c>
      <c s="1105">
        <f>IFERROR(IF($BE304&gt;=1,VLOOKUP($D304,'R-8'!$G$13:$AG$1012,2,0),0),0)</f>
        <v>0</v>
      </c>
      <c s="1105"/>
      <c s="1105"/>
      <c s="1090" t="str">
        <f>IFERROR(IF($BE304&gt;=1,VLOOKUP($D304,'R-8'!$G$13:$AG$1012,3,0),""),"")</f>
        <v/>
      </c>
      <c s="1091"/>
      <c s="1091"/>
      <c s="1104"/>
      <c s="1103" t="str">
        <f>IFERROR(IF($BE304&gt;=1,VLOOKUP($D304,'R-8'!$G$13:$AG$1012,5,0),""),"")</f>
        <v/>
      </c>
      <c s="1103"/>
      <c s="1103" t="str">
        <f>IFERROR(IF($BE304&gt;=1,VLOOKUP($D304,'R-8'!$G$13:$AG$1012,6,0),""),"")</f>
        <v/>
      </c>
      <c s="1103"/>
      <c s="1090" t="str">
        <f>IFERROR(IF($BE304&gt;=1,VLOOKUP($D304,'R-8'!$G$13:$AG$1012,2,0),""),"")</f>
        <v/>
      </c>
      <c s="1091"/>
      <c s="1104"/>
      <c s="1103"/>
      <c s="1103"/>
      <c s="1103"/>
      <c s="1103"/>
      <c s="1103"/>
      <c s="1103"/>
      <c s="20">
        <f t="shared" si="126"/>
        <v>0</v>
      </c>
      <c s="1105">
        <f>IFERROR(IF($BZ304&gt;=1,VLOOKUP($E304,'R-8क'!$G$10:$AA$1009,2,0),0),0)</f>
        <v>0</v>
      </c>
      <c s="1105"/>
      <c s="1105"/>
      <c s="1090" t="str">
        <f>IFERROR(IF($BZ304&gt;=1,VLOOKUP($E304,'R-8क'!$G$10:$AA$1009,3,0),""),"")</f>
        <v/>
      </c>
      <c s="1091"/>
      <c s="1104"/>
      <c s="1090" t="str">
        <f>IFERROR(IF($BZ304&gt;=1,VLOOKUP($E304,'R-8क'!$G$10:$AA$1009,4,0),""),"")</f>
        <v/>
      </c>
      <c s="1091"/>
      <c s="1091"/>
      <c s="1104"/>
      <c s="26" t="str">
        <f>IFERROR(IF($BZ304&gt;=1,VLOOKUP($E304,'R-8क'!$G$10:$AA$1009,6,0),""),"")</f>
        <v/>
      </c>
      <c s="27" t="str">
        <f>IFERROR(IF($BZ304&gt;=1,VLOOKUP($E304,'R-8क'!$G$10:$AA$1009,7,0),""),"")</f>
        <v/>
      </c>
      <c s="720" t="str">
        <f>IFERROR(IF($BZ304&gt;=1,VLOOKUP($E304,'R-8क'!$G$10:$AA$1009,8,0),""),"")</f>
        <v/>
      </c>
      <c s="721"/>
      <c s="1106"/>
      <c s="1107" t="str">
        <f>IFERROR(IF($BZ304&gt;=1,VLOOKUP($E304,'R-8क'!$G$10:$AA$1009,16,0),""),"")</f>
        <v/>
      </c>
      <c s="1107"/>
      <c s="1107"/>
      <c s="1092"/>
      <c s="1092"/>
      <c s="21"/>
      <c s="21"/>
      <c s="21"/>
      <c s="21"/>
      <c s="21"/>
      <c s="21"/>
      <c s="21"/>
      <c s="21"/>
      <c s="21"/>
      <c s="21"/>
      <c s="21"/>
      <c s="21"/>
      <c s="21"/>
      <c s="21"/>
      <c s="21"/>
      <c s="21"/>
      <c s="21"/>
      <c s="21"/>
      <c s="21"/>
      <c s="21"/>
      <c s="21"/>
    </row>
    <row r="305" spans="1:119" ht="24" customHeight="1">
      <c r="A305" s="15">
        <f t="shared" si="127"/>
        <v>156</v>
      </c>
      <c s="15">
        <f>IFERROR(IF($A$5&gt;=A305,SMALL('R-6'!$F$8:$F$920,$A$6+A305),0),0)</f>
        <v>0</v>
      </c>
      <c s="15">
        <f>IFERROR(IF(B$5&gt;=$A305,SMALL('R-7'!$G$9:$G$1008,B$6+$A305),0),0)</f>
        <v>0</v>
      </c>
      <c s="15">
        <f>IFERROR(IF(C$5&gt;=$A305,SMALL('R-8'!$F$13:$F$1012,C$6+$A305),0),0)</f>
        <v>0</v>
      </c>
      <c s="15">
        <f>IFERROR(IF(D$5&gt;=$A305,SMALL('R-8क'!$F$10:$F$1009,D$6+$A305),0),0)</f>
        <v>0</v>
      </c>
      <c s="15">
        <f t="shared" si="122"/>
        <v>0</v>
      </c>
      <c s="15">
        <f t="shared" si="123"/>
        <v>0</v>
      </c>
      <c s="15">
        <f t="shared" si="124"/>
        <v>0</v>
      </c>
      <c s="15">
        <f t="shared" si="125"/>
        <v>0</v>
      </c>
      <c r="O305" s="20">
        <f t="shared" si="128"/>
        <v>0</v>
      </c>
      <c s="1149">
        <f>IFERROR(IF($O305&gt;=1,VLOOKUP($B305,'R-6'!$G$8:$AL$920,2,0),0),0)</f>
        <v>0</v>
      </c>
      <c s="1150"/>
      <c s="1151"/>
      <c s="1090" t="str">
        <f>IFERROR(IF($O305&gt;=1,VLOOKUP($B305,'R-6'!$G$8:$AL$920,4,0),""),"")</f>
        <v/>
      </c>
      <c s="1091"/>
      <c s="1104"/>
      <c s="1090" t="str">
        <f>IFERROR(IF($O305&gt;=1,VLOOKUP($B305,'R-6'!$G$8:$AL$920,6,0),""),"")</f>
        <v/>
      </c>
      <c s="1152"/>
      <c s="1152"/>
      <c s="1153" t="str">
        <f>IFERROR(IF($O305&gt;=1,VLOOKUP($B305,'R-6'!$G$8:$AL$920,8,0),""),"")</f>
        <v/>
      </c>
      <c s="1154"/>
      <c s="1155" t="str">
        <f>IFERROR(IF($O305&gt;=1,VLOOKUP($B305,'R-6'!$G$8:$AL$920,28,0),""),"")</f>
        <v/>
      </c>
      <c s="1156"/>
      <c s="1157"/>
      <c s="1158"/>
      <c s="1153"/>
      <c s="1159"/>
      <c s="1158"/>
      <c s="1153"/>
      <c s="1159"/>
      <c s="20">
        <f t="shared" si="129"/>
        <v>0</v>
      </c>
      <c s="1160">
        <f>IFERROR(IF($AJ305&gt;=1,VLOOKUP($C305,'R-7'!$H$9:$AD$1008,2,0),0),0)</f>
        <v>0</v>
      </c>
      <c s="1161"/>
      <c s="1162"/>
      <c s="1160">
        <f>IFERROR(IF($AJ305&gt;=1,VLOOKUP($C305,'R-7'!$H$9:$AD$1008,2,0),0),0)</f>
        <v>0</v>
      </c>
      <c s="1161"/>
      <c s="1162"/>
      <c s="20" t="str">
        <f>IFERROR(IF($AJ305&gt;=1,VLOOKUP($C305,'R-7'!$H$9:$AD$1008,6,0),""),"")</f>
        <v/>
      </c>
      <c s="1158" t="str">
        <f>IFERROR(IF($AJ305&gt;=1,VLOOKUP($C305,'R-7'!$H$9:$AD$1008,7,0),""),"")</f>
        <v/>
      </c>
      <c s="1159"/>
      <c s="1090" t="str">
        <f>IFERROR(IF($AJ305&gt;=1,VLOOKUP($C305,'R-7'!$H$9:$AD$1008,9,0),""),"")</f>
        <v/>
      </c>
      <c s="1091"/>
      <c s="1104"/>
      <c s="1103" t="str">
        <f>IFERROR(IF($AJ305&gt;=1,VLOOKUP($C305,'R-7'!$H$9:$AD$1008,14,0),""),"")</f>
        <v/>
      </c>
      <c s="1103"/>
      <c s="1103"/>
      <c s="1103"/>
      <c s="1103"/>
      <c s="1103"/>
      <c s="1103"/>
      <c s="1103"/>
      <c s="20">
        <f t="shared" si="130"/>
        <v>0</v>
      </c>
      <c s="1105">
        <f>IFERROR(IF($BE305&gt;=1,VLOOKUP($D305,'R-8'!$G$13:$AG$1012,2,0),0),0)</f>
        <v>0</v>
      </c>
      <c s="1105"/>
      <c s="1105"/>
      <c s="1090" t="str">
        <f>IFERROR(IF($BE305&gt;=1,VLOOKUP($D305,'R-8'!$G$13:$AG$1012,3,0),""),"")</f>
        <v/>
      </c>
      <c s="1091"/>
      <c s="1091"/>
      <c s="1104"/>
      <c s="1103" t="str">
        <f>IFERROR(IF($BE305&gt;=1,VLOOKUP($D305,'R-8'!$G$13:$AG$1012,5,0),""),"")</f>
        <v/>
      </c>
      <c s="1103"/>
      <c s="1103" t="str">
        <f>IFERROR(IF($BE305&gt;=1,VLOOKUP($D305,'R-8'!$G$13:$AG$1012,6,0),""),"")</f>
        <v/>
      </c>
      <c s="1103"/>
      <c s="1090" t="str">
        <f>IFERROR(IF($BE305&gt;=1,VLOOKUP($D305,'R-8'!$G$13:$AG$1012,2,0),""),"")</f>
        <v/>
      </c>
      <c s="1091"/>
      <c s="1104"/>
      <c s="1103"/>
      <c s="1103"/>
      <c s="1103"/>
      <c s="1103"/>
      <c s="1103"/>
      <c s="1103"/>
      <c s="20">
        <f t="shared" si="126"/>
        <v>0</v>
      </c>
      <c s="1105">
        <f>IFERROR(IF($BZ305&gt;=1,VLOOKUP($E305,'R-8क'!$G$10:$AA$1009,2,0),0),0)</f>
        <v>0</v>
      </c>
      <c s="1105"/>
      <c s="1105"/>
      <c s="1090" t="str">
        <f>IFERROR(IF($BZ305&gt;=1,VLOOKUP($E305,'R-8क'!$G$10:$AA$1009,3,0),""),"")</f>
        <v/>
      </c>
      <c s="1091"/>
      <c s="1104"/>
      <c s="1090" t="str">
        <f>IFERROR(IF($BZ305&gt;=1,VLOOKUP($E305,'R-8क'!$G$10:$AA$1009,4,0),""),"")</f>
        <v/>
      </c>
      <c s="1091"/>
      <c s="1091"/>
      <c s="1104"/>
      <c s="26" t="str">
        <f>IFERROR(IF($BZ305&gt;=1,VLOOKUP($E305,'R-8क'!$G$10:$AA$1009,6,0),""),"")</f>
        <v/>
      </c>
      <c s="27" t="str">
        <f>IFERROR(IF($BZ305&gt;=1,VLOOKUP($E305,'R-8क'!$G$10:$AA$1009,7,0),""),"")</f>
        <v/>
      </c>
      <c s="720" t="str">
        <f>IFERROR(IF($BZ305&gt;=1,VLOOKUP($E305,'R-8क'!$G$10:$AA$1009,8,0),""),"")</f>
        <v/>
      </c>
      <c s="721"/>
      <c s="1106"/>
      <c s="1107" t="str">
        <f>IFERROR(IF($BZ305&gt;=1,VLOOKUP($E305,'R-8क'!$G$10:$AA$1009,16,0),""),"")</f>
        <v/>
      </c>
      <c s="1107"/>
      <c s="1107"/>
      <c s="1092"/>
      <c s="1092"/>
      <c s="21"/>
      <c s="21"/>
      <c s="21"/>
      <c s="21"/>
      <c s="21"/>
      <c s="21"/>
      <c s="21"/>
      <c s="21"/>
      <c s="21"/>
      <c s="21"/>
      <c s="21"/>
      <c s="21"/>
      <c s="21"/>
      <c s="21"/>
      <c s="21"/>
      <c s="21"/>
      <c s="21"/>
      <c s="21"/>
      <c s="21"/>
      <c s="21"/>
      <c s="21"/>
    </row>
    <row r="306" spans="1:119" ht="24" customHeight="1">
      <c r="A306" s="15">
        <f t="shared" si="127"/>
        <v>157</v>
      </c>
      <c s="15">
        <f>IFERROR(IF($A$5&gt;=A306,SMALL('R-6'!$F$8:$F$920,$A$6+A306),0),0)</f>
        <v>0</v>
      </c>
      <c s="15">
        <f>IFERROR(IF(B$5&gt;=$A306,SMALL('R-7'!$G$9:$G$1008,B$6+$A306),0),0)</f>
        <v>0</v>
      </c>
      <c s="15">
        <f>IFERROR(IF(C$5&gt;=$A306,SMALL('R-8'!$F$13:$F$1012,C$6+$A306),0),0)</f>
        <v>0</v>
      </c>
      <c s="15">
        <f>IFERROR(IF(D$5&gt;=$A306,SMALL('R-8क'!$F$10:$F$1009,D$6+$A306),0),0)</f>
        <v>0</v>
      </c>
      <c s="15">
        <f t="shared" si="122"/>
        <v>0</v>
      </c>
      <c s="15">
        <f t="shared" si="123"/>
        <v>0</v>
      </c>
      <c s="15">
        <f t="shared" si="124"/>
        <v>0</v>
      </c>
      <c s="15">
        <f t="shared" si="125"/>
        <v>0</v>
      </c>
      <c r="O306" s="20">
        <f t="shared" si="128"/>
        <v>0</v>
      </c>
      <c s="1149">
        <f>IFERROR(IF($O306&gt;=1,VLOOKUP($B306,'R-6'!$G$8:$AL$920,2,0),0),0)</f>
        <v>0</v>
      </c>
      <c s="1150"/>
      <c s="1151"/>
      <c s="1090" t="str">
        <f>IFERROR(IF($O306&gt;=1,VLOOKUP($B306,'R-6'!$G$8:$AL$920,4,0),""),"")</f>
        <v/>
      </c>
      <c s="1091"/>
      <c s="1104"/>
      <c s="1090" t="str">
        <f>IFERROR(IF($O306&gt;=1,VLOOKUP($B306,'R-6'!$G$8:$AL$920,6,0),""),"")</f>
        <v/>
      </c>
      <c s="1152"/>
      <c s="1152"/>
      <c s="1153" t="str">
        <f>IFERROR(IF($O306&gt;=1,VLOOKUP($B306,'R-6'!$G$8:$AL$920,8,0),""),"")</f>
        <v/>
      </c>
      <c s="1154"/>
      <c s="1155" t="str">
        <f>IFERROR(IF($O306&gt;=1,VLOOKUP($B306,'R-6'!$G$8:$AL$920,28,0),""),"")</f>
        <v/>
      </c>
      <c s="1156"/>
      <c s="1157"/>
      <c s="1158"/>
      <c s="1153"/>
      <c s="1159"/>
      <c s="1158"/>
      <c s="1153"/>
      <c s="1159"/>
      <c s="20">
        <f t="shared" si="129"/>
        <v>0</v>
      </c>
      <c s="1160">
        <f>IFERROR(IF($AJ306&gt;=1,VLOOKUP($C306,'R-7'!$H$9:$AD$1008,2,0),0),0)</f>
        <v>0</v>
      </c>
      <c s="1161"/>
      <c s="1162"/>
      <c s="1160">
        <f>IFERROR(IF($AJ306&gt;=1,VLOOKUP($C306,'R-7'!$H$9:$AD$1008,2,0),0),0)</f>
        <v>0</v>
      </c>
      <c s="1161"/>
      <c s="1162"/>
      <c s="20" t="str">
        <f>IFERROR(IF($AJ306&gt;=1,VLOOKUP($C306,'R-7'!$H$9:$AD$1008,6,0),""),"")</f>
        <v/>
      </c>
      <c s="1158" t="str">
        <f>IFERROR(IF($AJ306&gt;=1,VLOOKUP($C306,'R-7'!$H$9:$AD$1008,7,0),""),"")</f>
        <v/>
      </c>
      <c s="1159"/>
      <c s="1090" t="str">
        <f>IFERROR(IF($AJ306&gt;=1,VLOOKUP($C306,'R-7'!$H$9:$AD$1008,9,0),""),"")</f>
        <v/>
      </c>
      <c s="1091"/>
      <c s="1104"/>
      <c s="1103" t="str">
        <f>IFERROR(IF($AJ306&gt;=1,VLOOKUP($C306,'R-7'!$H$9:$AD$1008,14,0),""),"")</f>
        <v/>
      </c>
      <c s="1103"/>
      <c s="1103"/>
      <c s="1103"/>
      <c s="1103"/>
      <c s="1103"/>
      <c s="1103"/>
      <c s="1103"/>
      <c s="20">
        <f t="shared" si="130"/>
        <v>0</v>
      </c>
      <c s="1105">
        <f>IFERROR(IF($BE306&gt;=1,VLOOKUP($D306,'R-8'!$G$13:$AG$1012,2,0),0),0)</f>
        <v>0</v>
      </c>
      <c s="1105"/>
      <c s="1105"/>
      <c s="1090" t="str">
        <f>IFERROR(IF($BE306&gt;=1,VLOOKUP($D306,'R-8'!$G$13:$AG$1012,3,0),""),"")</f>
        <v/>
      </c>
      <c s="1091"/>
      <c s="1091"/>
      <c s="1104"/>
      <c s="1103" t="str">
        <f>IFERROR(IF($BE306&gt;=1,VLOOKUP($D306,'R-8'!$G$13:$AG$1012,5,0),""),"")</f>
        <v/>
      </c>
      <c s="1103"/>
      <c s="1103" t="str">
        <f>IFERROR(IF($BE306&gt;=1,VLOOKUP($D306,'R-8'!$G$13:$AG$1012,6,0),""),"")</f>
        <v/>
      </c>
      <c s="1103"/>
      <c s="1090" t="str">
        <f>IFERROR(IF($BE306&gt;=1,VLOOKUP($D306,'R-8'!$G$13:$AG$1012,2,0),""),"")</f>
        <v/>
      </c>
      <c s="1091"/>
      <c s="1104"/>
      <c s="1103"/>
      <c s="1103"/>
      <c s="1103"/>
      <c s="1103"/>
      <c s="1103"/>
      <c s="1103"/>
      <c s="20">
        <f t="shared" si="126"/>
        <v>0</v>
      </c>
      <c s="1105">
        <f>IFERROR(IF($BZ306&gt;=1,VLOOKUP($E306,'R-8क'!$G$10:$AA$1009,2,0),0),0)</f>
        <v>0</v>
      </c>
      <c s="1105"/>
      <c s="1105"/>
      <c s="1090" t="str">
        <f>IFERROR(IF($BZ306&gt;=1,VLOOKUP($E306,'R-8क'!$G$10:$AA$1009,3,0),""),"")</f>
        <v/>
      </c>
      <c s="1091"/>
      <c s="1104"/>
      <c s="1090" t="str">
        <f>IFERROR(IF($BZ306&gt;=1,VLOOKUP($E306,'R-8क'!$G$10:$AA$1009,4,0),""),"")</f>
        <v/>
      </c>
      <c s="1091"/>
      <c s="1091"/>
      <c s="1104"/>
      <c s="26" t="str">
        <f>IFERROR(IF($BZ306&gt;=1,VLOOKUP($E306,'R-8क'!$G$10:$AA$1009,6,0),""),"")</f>
        <v/>
      </c>
      <c s="27" t="str">
        <f>IFERROR(IF($BZ306&gt;=1,VLOOKUP($E306,'R-8क'!$G$10:$AA$1009,7,0),""),"")</f>
        <v/>
      </c>
      <c s="720" t="str">
        <f>IFERROR(IF($BZ306&gt;=1,VLOOKUP($E306,'R-8क'!$G$10:$AA$1009,8,0),""),"")</f>
        <v/>
      </c>
      <c s="721"/>
      <c s="1106"/>
      <c s="1107" t="str">
        <f>IFERROR(IF($BZ306&gt;=1,VLOOKUP($E306,'R-8क'!$G$10:$AA$1009,16,0),""),"")</f>
        <v/>
      </c>
      <c s="1107"/>
      <c s="1107"/>
      <c s="1092"/>
      <c s="1092"/>
      <c s="21"/>
      <c s="21"/>
      <c s="21"/>
      <c s="21"/>
      <c s="21"/>
      <c s="21"/>
      <c s="21"/>
      <c s="21"/>
      <c s="21"/>
      <c s="21"/>
      <c s="21"/>
      <c s="21"/>
      <c s="21"/>
      <c s="21"/>
      <c s="21"/>
      <c s="21"/>
      <c s="21"/>
      <c s="21"/>
      <c s="21"/>
      <c s="21"/>
      <c s="21"/>
    </row>
    <row r="307" spans="1:119" ht="24" customHeight="1">
      <c r="A307" s="15">
        <f t="shared" si="127"/>
        <v>158</v>
      </c>
      <c s="15">
        <f>IFERROR(IF($A$5&gt;=A307,SMALL('R-6'!$F$8:$F$920,$A$6+A307),0),0)</f>
        <v>0</v>
      </c>
      <c s="15">
        <f>IFERROR(IF(B$5&gt;=$A307,SMALL('R-7'!$G$9:$G$1008,B$6+$A307),0),0)</f>
        <v>0</v>
      </c>
      <c s="15">
        <f>IFERROR(IF(C$5&gt;=$A307,SMALL('R-8'!$F$13:$F$1012,C$6+$A307),0),0)</f>
        <v>0</v>
      </c>
      <c s="15">
        <f>IFERROR(IF(D$5&gt;=$A307,SMALL('R-8क'!$F$10:$F$1009,D$6+$A307),0),0)</f>
        <v>0</v>
      </c>
      <c s="15">
        <f t="shared" si="122"/>
        <v>0</v>
      </c>
      <c s="15">
        <f t="shared" si="123"/>
        <v>0</v>
      </c>
      <c s="15">
        <f t="shared" si="124"/>
        <v>0</v>
      </c>
      <c s="15">
        <f t="shared" si="125"/>
        <v>0</v>
      </c>
      <c r="O307" s="20">
        <f t="shared" si="128"/>
        <v>0</v>
      </c>
      <c s="1149">
        <f>IFERROR(IF($O307&gt;=1,VLOOKUP($B307,'R-6'!$G$8:$AL$920,2,0),0),0)</f>
        <v>0</v>
      </c>
      <c s="1150"/>
      <c s="1151"/>
      <c s="1090" t="str">
        <f>IFERROR(IF($O307&gt;=1,VLOOKUP($B307,'R-6'!$G$8:$AL$920,4,0),""),"")</f>
        <v/>
      </c>
      <c s="1091"/>
      <c s="1104"/>
      <c s="1090" t="str">
        <f>IFERROR(IF($O307&gt;=1,VLOOKUP($B307,'R-6'!$G$8:$AL$920,6,0),""),"")</f>
        <v/>
      </c>
      <c s="1152"/>
      <c s="1152"/>
      <c s="1153" t="str">
        <f>IFERROR(IF($O307&gt;=1,VLOOKUP($B307,'R-6'!$G$8:$AL$920,8,0),""),"")</f>
        <v/>
      </c>
      <c s="1154"/>
      <c s="1155" t="str">
        <f>IFERROR(IF($O307&gt;=1,VLOOKUP($B307,'R-6'!$G$8:$AL$920,28,0),""),"")</f>
        <v/>
      </c>
      <c s="1156"/>
      <c s="1157"/>
      <c s="1158"/>
      <c s="1153"/>
      <c s="1159"/>
      <c s="1158"/>
      <c s="1153"/>
      <c s="1159"/>
      <c s="20">
        <f t="shared" si="129"/>
        <v>0</v>
      </c>
      <c s="1160">
        <f>IFERROR(IF($AJ307&gt;=1,VLOOKUP($C307,'R-7'!$H$9:$AD$1008,2,0),0),0)</f>
        <v>0</v>
      </c>
      <c s="1161"/>
      <c s="1162"/>
      <c s="1160">
        <f>IFERROR(IF($AJ307&gt;=1,VLOOKUP($C307,'R-7'!$H$9:$AD$1008,2,0),0),0)</f>
        <v>0</v>
      </c>
      <c s="1161"/>
      <c s="1162"/>
      <c s="20" t="str">
        <f>IFERROR(IF($AJ307&gt;=1,VLOOKUP($C307,'R-7'!$H$9:$AD$1008,6,0),""),"")</f>
        <v/>
      </c>
      <c s="1158" t="str">
        <f>IFERROR(IF($AJ307&gt;=1,VLOOKUP($C307,'R-7'!$H$9:$AD$1008,7,0),""),"")</f>
        <v/>
      </c>
      <c s="1159"/>
      <c s="1090" t="str">
        <f>IFERROR(IF($AJ307&gt;=1,VLOOKUP($C307,'R-7'!$H$9:$AD$1008,9,0),""),"")</f>
        <v/>
      </c>
      <c s="1091"/>
      <c s="1104"/>
      <c s="1103" t="str">
        <f>IFERROR(IF($AJ307&gt;=1,VLOOKUP($C307,'R-7'!$H$9:$AD$1008,14,0),""),"")</f>
        <v/>
      </c>
      <c s="1103"/>
      <c s="1103"/>
      <c s="1103"/>
      <c s="1103"/>
      <c s="1103"/>
      <c s="1103"/>
      <c s="1103"/>
      <c s="20">
        <f t="shared" si="130"/>
        <v>0</v>
      </c>
      <c s="1105">
        <f>IFERROR(IF($BE307&gt;=1,VLOOKUP($D307,'R-8'!$G$13:$AG$1012,2,0),0),0)</f>
        <v>0</v>
      </c>
      <c s="1105"/>
      <c s="1105"/>
      <c s="1090" t="str">
        <f>IFERROR(IF($BE307&gt;=1,VLOOKUP($D307,'R-8'!$G$13:$AG$1012,3,0),""),"")</f>
        <v/>
      </c>
      <c s="1091"/>
      <c s="1091"/>
      <c s="1104"/>
      <c s="1103" t="str">
        <f>IFERROR(IF($BE307&gt;=1,VLOOKUP($D307,'R-8'!$G$13:$AG$1012,5,0),""),"")</f>
        <v/>
      </c>
      <c s="1103"/>
      <c s="1103" t="str">
        <f>IFERROR(IF($BE307&gt;=1,VLOOKUP($D307,'R-8'!$G$13:$AG$1012,6,0),""),"")</f>
        <v/>
      </c>
      <c s="1103"/>
      <c s="1090" t="str">
        <f>IFERROR(IF($BE307&gt;=1,VLOOKUP($D307,'R-8'!$G$13:$AG$1012,2,0),""),"")</f>
        <v/>
      </c>
      <c s="1091"/>
      <c s="1104"/>
      <c s="1103"/>
      <c s="1103"/>
      <c s="1103"/>
      <c s="1103"/>
      <c s="1103"/>
      <c s="1103"/>
      <c s="20">
        <f t="shared" si="126"/>
        <v>0</v>
      </c>
      <c s="1105">
        <f>IFERROR(IF($BZ307&gt;=1,VLOOKUP($E307,'R-8क'!$G$10:$AA$1009,2,0),0),0)</f>
        <v>0</v>
      </c>
      <c s="1105"/>
      <c s="1105"/>
      <c s="1090" t="str">
        <f>IFERROR(IF($BZ307&gt;=1,VLOOKUP($E307,'R-8क'!$G$10:$AA$1009,3,0),""),"")</f>
        <v/>
      </c>
      <c s="1091"/>
      <c s="1104"/>
      <c s="1090" t="str">
        <f>IFERROR(IF($BZ307&gt;=1,VLOOKUP($E307,'R-8क'!$G$10:$AA$1009,4,0),""),"")</f>
        <v/>
      </c>
      <c s="1091"/>
      <c s="1091"/>
      <c s="1104"/>
      <c s="26" t="str">
        <f>IFERROR(IF($BZ307&gt;=1,VLOOKUP($E307,'R-8क'!$G$10:$AA$1009,6,0),""),"")</f>
        <v/>
      </c>
      <c s="27" t="str">
        <f>IFERROR(IF($BZ307&gt;=1,VLOOKUP($E307,'R-8क'!$G$10:$AA$1009,7,0),""),"")</f>
        <v/>
      </c>
      <c s="720" t="str">
        <f>IFERROR(IF($BZ307&gt;=1,VLOOKUP($E307,'R-8क'!$G$10:$AA$1009,8,0),""),"")</f>
        <v/>
      </c>
      <c s="721"/>
      <c s="1106"/>
      <c s="1107" t="str">
        <f>IFERROR(IF($BZ307&gt;=1,VLOOKUP($E307,'R-8क'!$G$10:$AA$1009,16,0),""),"")</f>
        <v/>
      </c>
      <c s="1107"/>
      <c s="1107"/>
      <c s="1092"/>
      <c s="1092"/>
      <c s="21"/>
      <c s="21"/>
      <c s="21"/>
      <c s="21"/>
      <c s="21"/>
      <c s="21"/>
      <c s="21"/>
      <c s="21"/>
      <c s="21"/>
      <c s="21"/>
      <c s="21"/>
      <c s="21"/>
      <c s="21"/>
      <c s="21"/>
      <c s="21"/>
      <c s="21"/>
      <c s="21"/>
      <c s="21"/>
      <c s="21"/>
      <c s="21"/>
      <c s="21"/>
    </row>
    <row r="308" spans="1:119" ht="24" customHeight="1">
      <c r="A308" s="15">
        <f t="shared" si="127"/>
        <v>159</v>
      </c>
      <c s="15">
        <f>IFERROR(IF($A$5&gt;=A308,SMALL('R-6'!$F$8:$F$920,$A$6+A308),0),0)</f>
        <v>0</v>
      </c>
      <c s="15">
        <f>IFERROR(IF(B$5&gt;=$A308,SMALL('R-7'!$G$9:$G$1008,B$6+$A308),0),0)</f>
        <v>0</v>
      </c>
      <c s="15">
        <f>IFERROR(IF(C$5&gt;=$A308,SMALL('R-8'!$F$13:$F$1012,C$6+$A308),0),0)</f>
        <v>0</v>
      </c>
      <c s="15">
        <f>IFERROR(IF(D$5&gt;=$A308,SMALL('R-8क'!$F$10:$F$1009,D$6+$A308),0),0)</f>
        <v>0</v>
      </c>
      <c s="15">
        <f t="shared" si="122"/>
        <v>0</v>
      </c>
      <c s="15">
        <f t="shared" si="123"/>
        <v>0</v>
      </c>
      <c s="15">
        <f t="shared" si="124"/>
        <v>0</v>
      </c>
      <c s="15">
        <f t="shared" si="125"/>
        <v>0</v>
      </c>
      <c r="O308" s="20">
        <f t="shared" si="128"/>
        <v>0</v>
      </c>
      <c s="1149">
        <f>IFERROR(IF($O308&gt;=1,VLOOKUP($B308,'R-6'!$G$8:$AL$920,2,0),0),0)</f>
        <v>0</v>
      </c>
      <c s="1150"/>
      <c s="1151"/>
      <c s="1090" t="str">
        <f>IFERROR(IF($O308&gt;=1,VLOOKUP($B308,'R-6'!$G$8:$AL$920,4,0),""),"")</f>
        <v/>
      </c>
      <c s="1091"/>
      <c s="1104"/>
      <c s="1090" t="str">
        <f>IFERROR(IF($O308&gt;=1,VLOOKUP($B308,'R-6'!$G$8:$AL$920,6,0),""),"")</f>
        <v/>
      </c>
      <c s="1152"/>
      <c s="1152"/>
      <c s="1153" t="str">
        <f>IFERROR(IF($O308&gt;=1,VLOOKUP($B308,'R-6'!$G$8:$AL$920,8,0),""),"")</f>
        <v/>
      </c>
      <c s="1154"/>
      <c s="1155" t="str">
        <f>IFERROR(IF($O308&gt;=1,VLOOKUP($B308,'R-6'!$G$8:$AL$920,28,0),""),"")</f>
        <v/>
      </c>
      <c s="1156"/>
      <c s="1157"/>
      <c s="1158"/>
      <c s="1153"/>
      <c s="1159"/>
      <c s="1158"/>
      <c s="1153"/>
      <c s="1159"/>
      <c s="20">
        <f t="shared" si="129"/>
        <v>0</v>
      </c>
      <c s="1160">
        <f>IFERROR(IF($AJ308&gt;=1,VLOOKUP($C308,'R-7'!$H$9:$AD$1008,2,0),0),0)</f>
        <v>0</v>
      </c>
      <c s="1161"/>
      <c s="1162"/>
      <c s="1160">
        <f>IFERROR(IF($AJ308&gt;=1,VLOOKUP($C308,'R-7'!$H$9:$AD$1008,2,0),0),0)</f>
        <v>0</v>
      </c>
      <c s="1161"/>
      <c s="1162"/>
      <c s="20" t="str">
        <f>IFERROR(IF($AJ308&gt;=1,VLOOKUP($C308,'R-7'!$H$9:$AD$1008,6,0),""),"")</f>
        <v/>
      </c>
      <c s="1158" t="str">
        <f>IFERROR(IF($AJ308&gt;=1,VLOOKUP($C308,'R-7'!$H$9:$AD$1008,7,0),""),"")</f>
        <v/>
      </c>
      <c s="1159"/>
      <c s="1090" t="str">
        <f>IFERROR(IF($AJ308&gt;=1,VLOOKUP($C308,'R-7'!$H$9:$AD$1008,9,0),""),"")</f>
        <v/>
      </c>
      <c s="1091"/>
      <c s="1104"/>
      <c s="1103" t="str">
        <f>IFERROR(IF($AJ308&gt;=1,VLOOKUP($C308,'R-7'!$H$9:$AD$1008,14,0),""),"")</f>
        <v/>
      </c>
      <c s="1103"/>
      <c s="1103"/>
      <c s="1103"/>
      <c s="1103"/>
      <c s="1103"/>
      <c s="1103"/>
      <c s="1103"/>
      <c s="20">
        <f t="shared" si="130"/>
        <v>0</v>
      </c>
      <c s="1105">
        <f>IFERROR(IF($BE308&gt;=1,VLOOKUP($D308,'R-8'!$G$13:$AG$1012,2,0),0),0)</f>
        <v>0</v>
      </c>
      <c s="1105"/>
      <c s="1105"/>
      <c s="1090" t="str">
        <f>IFERROR(IF($BE308&gt;=1,VLOOKUP($D308,'R-8'!$G$13:$AG$1012,3,0),""),"")</f>
        <v/>
      </c>
      <c s="1091"/>
      <c s="1091"/>
      <c s="1104"/>
      <c s="1103" t="str">
        <f>IFERROR(IF($BE308&gt;=1,VLOOKUP($D308,'R-8'!$G$13:$AG$1012,5,0),""),"")</f>
        <v/>
      </c>
      <c s="1103"/>
      <c s="1103" t="str">
        <f>IFERROR(IF($BE308&gt;=1,VLOOKUP($D308,'R-8'!$G$13:$AG$1012,6,0),""),"")</f>
        <v/>
      </c>
      <c s="1103"/>
      <c s="1090" t="str">
        <f>IFERROR(IF($BE308&gt;=1,VLOOKUP($D308,'R-8'!$G$13:$AG$1012,2,0),""),"")</f>
        <v/>
      </c>
      <c s="1091"/>
      <c s="1104"/>
      <c s="1103"/>
      <c s="1103"/>
      <c s="1103"/>
      <c s="1103"/>
      <c s="1103"/>
      <c s="1103"/>
      <c s="20">
        <f t="shared" si="126"/>
        <v>0</v>
      </c>
      <c s="1105">
        <f>IFERROR(IF($BZ308&gt;=1,VLOOKUP($E308,'R-8क'!$G$10:$AA$1009,2,0),0),0)</f>
        <v>0</v>
      </c>
      <c s="1105"/>
      <c s="1105"/>
      <c s="1090" t="str">
        <f>IFERROR(IF($BZ308&gt;=1,VLOOKUP($E308,'R-8क'!$G$10:$AA$1009,3,0),""),"")</f>
        <v/>
      </c>
      <c s="1091"/>
      <c s="1104"/>
      <c s="1090" t="str">
        <f>IFERROR(IF($BZ308&gt;=1,VLOOKUP($E308,'R-8क'!$G$10:$AA$1009,4,0),""),"")</f>
        <v/>
      </c>
      <c s="1091"/>
      <c s="1091"/>
      <c s="1104"/>
      <c s="26" t="str">
        <f>IFERROR(IF($BZ308&gt;=1,VLOOKUP($E308,'R-8क'!$G$10:$AA$1009,6,0),""),"")</f>
        <v/>
      </c>
      <c s="27" t="str">
        <f>IFERROR(IF($BZ308&gt;=1,VLOOKUP($E308,'R-8क'!$G$10:$AA$1009,7,0),""),"")</f>
        <v/>
      </c>
      <c s="720" t="str">
        <f>IFERROR(IF($BZ308&gt;=1,VLOOKUP($E308,'R-8क'!$G$10:$AA$1009,8,0),""),"")</f>
        <v/>
      </c>
      <c s="721"/>
      <c s="1106"/>
      <c s="1107" t="str">
        <f>IFERROR(IF($BZ308&gt;=1,VLOOKUP($E308,'R-8क'!$G$10:$AA$1009,16,0),""),"")</f>
        <v/>
      </c>
      <c s="1107"/>
      <c s="1107"/>
      <c s="1092"/>
      <c s="1092"/>
      <c s="21"/>
      <c s="21"/>
      <c s="21"/>
      <c s="21"/>
      <c s="21"/>
      <c s="21"/>
      <c s="21"/>
      <c s="21"/>
      <c s="21"/>
      <c s="21"/>
      <c s="21"/>
      <c s="21"/>
      <c s="21"/>
      <c s="21"/>
      <c s="21"/>
      <c s="21"/>
      <c s="21"/>
      <c s="21"/>
      <c s="21"/>
      <c s="21"/>
      <c s="21"/>
    </row>
    <row r="309" spans="1:119" ht="24" customHeight="1">
      <c r="A309" s="15">
        <f t="shared" si="127"/>
        <v>160</v>
      </c>
      <c s="15">
        <f>IFERROR(IF($A$5&gt;=A309,SMALL('R-6'!$F$8:$F$920,$A$6+A309),0),0)</f>
        <v>0</v>
      </c>
      <c s="15">
        <f>IFERROR(IF(B$5&gt;=$A309,SMALL('R-7'!$G$9:$G$1008,B$6+$A309),0),0)</f>
        <v>0</v>
      </c>
      <c s="15">
        <f>IFERROR(IF(C$5&gt;=$A309,SMALL('R-8'!$F$13:$F$1012,C$6+$A309),0),0)</f>
        <v>0</v>
      </c>
      <c s="15">
        <f>IFERROR(IF(D$5&gt;=$A309,SMALL('R-8क'!$F$10:$F$1009,D$6+$A309),0),0)</f>
        <v>0</v>
      </c>
      <c s="15">
        <f t="shared" si="122"/>
        <v>0</v>
      </c>
      <c s="15">
        <f t="shared" si="123"/>
        <v>0</v>
      </c>
      <c s="15">
        <f t="shared" si="124"/>
        <v>0</v>
      </c>
      <c s="15">
        <f t="shared" si="125"/>
        <v>0</v>
      </c>
      <c r="O309" s="20">
        <f t="shared" si="128"/>
        <v>0</v>
      </c>
      <c s="1149">
        <f>IFERROR(IF($O309&gt;=1,VLOOKUP($B309,'R-6'!$G$8:$AL$920,2,0),0),0)</f>
        <v>0</v>
      </c>
      <c s="1150"/>
      <c s="1151"/>
      <c s="1090" t="str">
        <f>IFERROR(IF($O309&gt;=1,VLOOKUP($B309,'R-6'!$G$8:$AL$920,4,0),""),"")</f>
        <v/>
      </c>
      <c s="1091"/>
      <c s="1104"/>
      <c s="1090" t="str">
        <f>IFERROR(IF($O309&gt;=1,VLOOKUP($B309,'R-6'!$G$8:$AL$920,6,0),""),"")</f>
        <v/>
      </c>
      <c s="1152"/>
      <c s="1152"/>
      <c s="1153" t="str">
        <f>IFERROR(IF($O309&gt;=1,VLOOKUP($B309,'R-6'!$G$8:$AL$920,8,0),""),"")</f>
        <v/>
      </c>
      <c s="1154"/>
      <c s="1155" t="str">
        <f>IFERROR(IF($O309&gt;=1,VLOOKUP($B309,'R-6'!$G$8:$AL$920,28,0),""),"")</f>
        <v/>
      </c>
      <c s="1156"/>
      <c s="1157"/>
      <c s="1158"/>
      <c s="1153"/>
      <c s="1159"/>
      <c s="1158"/>
      <c s="1153"/>
      <c s="1159"/>
      <c s="20">
        <f t="shared" si="129"/>
        <v>0</v>
      </c>
      <c s="1160">
        <f>IFERROR(IF($AJ309&gt;=1,VLOOKUP($C309,'R-7'!$H$9:$AD$1008,2,0),0),0)</f>
        <v>0</v>
      </c>
      <c s="1161"/>
      <c s="1162"/>
      <c s="1160">
        <f>IFERROR(IF($AJ309&gt;=1,VLOOKUP($C309,'R-7'!$H$9:$AD$1008,2,0),0),0)</f>
        <v>0</v>
      </c>
      <c s="1161"/>
      <c s="1162"/>
      <c s="20" t="str">
        <f>IFERROR(IF($AJ309&gt;=1,VLOOKUP($C309,'R-7'!$H$9:$AD$1008,6,0),""),"")</f>
        <v/>
      </c>
      <c s="1158" t="str">
        <f>IFERROR(IF($AJ309&gt;=1,VLOOKUP($C309,'R-7'!$H$9:$AD$1008,7,0),""),"")</f>
        <v/>
      </c>
      <c s="1159"/>
      <c s="1090" t="str">
        <f>IFERROR(IF($AJ309&gt;=1,VLOOKUP($C309,'R-7'!$H$9:$AD$1008,9,0),""),"")</f>
        <v/>
      </c>
      <c s="1091"/>
      <c s="1104"/>
      <c s="1103" t="str">
        <f>IFERROR(IF($AJ309&gt;=1,VLOOKUP($C309,'R-7'!$H$9:$AD$1008,14,0),""),"")</f>
        <v/>
      </c>
      <c s="1103"/>
      <c s="1103"/>
      <c s="1103"/>
      <c s="1103"/>
      <c s="1103"/>
      <c s="1103"/>
      <c s="1103"/>
      <c s="20">
        <f t="shared" si="130"/>
        <v>0</v>
      </c>
      <c s="1105">
        <f>IFERROR(IF($BE309&gt;=1,VLOOKUP($D309,'R-8'!$G$13:$AG$1012,2,0),0),0)</f>
        <v>0</v>
      </c>
      <c s="1105"/>
      <c s="1105"/>
      <c s="1090" t="str">
        <f>IFERROR(IF($BE309&gt;=1,VLOOKUP($D309,'R-8'!$G$13:$AG$1012,3,0),""),"")</f>
        <v/>
      </c>
      <c s="1091"/>
      <c s="1091"/>
      <c s="1104"/>
      <c s="1103" t="str">
        <f>IFERROR(IF($BE309&gt;=1,VLOOKUP($D309,'R-8'!$G$13:$AG$1012,5,0),""),"")</f>
        <v/>
      </c>
      <c s="1103"/>
      <c s="1103" t="str">
        <f>IFERROR(IF($BE309&gt;=1,VLOOKUP($D309,'R-8'!$G$13:$AG$1012,6,0),""),"")</f>
        <v/>
      </c>
      <c s="1103"/>
      <c s="1090" t="str">
        <f>IFERROR(IF($BE309&gt;=1,VLOOKUP($D309,'R-8'!$G$13:$AG$1012,2,0),""),"")</f>
        <v/>
      </c>
      <c s="1091"/>
      <c s="1104"/>
      <c s="1103"/>
      <c s="1103"/>
      <c s="1103"/>
      <c s="1103"/>
      <c s="1103"/>
      <c s="1103"/>
      <c s="20">
        <f t="shared" si="126"/>
        <v>0</v>
      </c>
      <c s="1105">
        <f>IFERROR(IF($BZ309&gt;=1,VLOOKUP($E309,'R-8क'!$G$10:$AA$1009,2,0),0),0)</f>
        <v>0</v>
      </c>
      <c s="1105"/>
      <c s="1105"/>
      <c s="1090" t="str">
        <f>IFERROR(IF($BZ309&gt;=1,VLOOKUP($E309,'R-8क'!$G$10:$AA$1009,3,0),""),"")</f>
        <v/>
      </c>
      <c s="1091"/>
      <c s="1104"/>
      <c s="1090" t="str">
        <f>IFERROR(IF($BZ309&gt;=1,VLOOKUP($E309,'R-8क'!$G$10:$AA$1009,4,0),""),"")</f>
        <v/>
      </c>
      <c s="1091"/>
      <c s="1091"/>
      <c s="1104"/>
      <c s="26" t="str">
        <f>IFERROR(IF($BZ309&gt;=1,VLOOKUP($E309,'R-8क'!$G$10:$AA$1009,6,0),""),"")</f>
        <v/>
      </c>
      <c s="27" t="str">
        <f>IFERROR(IF($BZ309&gt;=1,VLOOKUP($E309,'R-8क'!$G$10:$AA$1009,7,0),""),"")</f>
        <v/>
      </c>
      <c s="720" t="str">
        <f>IFERROR(IF($BZ309&gt;=1,VLOOKUP($E309,'R-8क'!$G$10:$AA$1009,8,0),""),"")</f>
        <v/>
      </c>
      <c s="721"/>
      <c s="1106"/>
      <c s="1107" t="str">
        <f>IFERROR(IF($BZ309&gt;=1,VLOOKUP($E309,'R-8क'!$G$10:$AA$1009,16,0),""),"")</f>
        <v/>
      </c>
      <c s="1107"/>
      <c s="1107"/>
      <c s="1092"/>
      <c s="1092"/>
      <c s="21"/>
      <c s="21"/>
      <c s="21"/>
      <c s="21"/>
      <c s="21"/>
      <c s="21"/>
      <c s="21"/>
      <c s="21"/>
      <c s="21"/>
      <c s="21"/>
      <c s="21"/>
      <c s="21"/>
      <c s="21"/>
      <c s="21"/>
      <c s="21"/>
      <c s="21"/>
      <c s="21"/>
      <c s="21"/>
      <c s="21"/>
      <c s="21"/>
      <c s="21"/>
    </row>
    <row r="310" spans="6:119" ht="15">
      <c r="F310" s="15">
        <f t="shared" si="122"/>
        <v>0</v>
      </c>
      <c s="15">
        <f t="shared" si="123"/>
        <v>0</v>
      </c>
      <c s="15">
        <f t="shared" si="124"/>
        <v>0</v>
      </c>
      <c s="15">
        <f t="shared" si="125"/>
        <v>0</v>
      </c>
      <c r="O310" s="21"/>
      <c s="22"/>
      <c s="22"/>
      <c s="22"/>
      <c s="21"/>
      <c s="21"/>
      <c s="21"/>
      <c s="21"/>
      <c s="21"/>
      <c s="21"/>
      <c s="21"/>
      <c s="21"/>
      <c s="28"/>
      <c s="28"/>
      <c s="28"/>
      <c s="1100" t="s">
        <v>526</v>
      </c>
      <c s="1100"/>
      <c s="1100"/>
      <c s="1100" t="s">
        <v>527</v>
      </c>
      <c s="1100"/>
      <c s="1100"/>
      <c s="21"/>
      <c s="21"/>
      <c s="21"/>
      <c s="21"/>
      <c s="21"/>
      <c s="21"/>
      <c s="21"/>
      <c s="21"/>
      <c s="21"/>
      <c s="21"/>
      <c s="21"/>
      <c s="21"/>
      <c s="21"/>
      <c s="21"/>
      <c s="21"/>
      <c s="1101" t="s">
        <v>526</v>
      </c>
      <c s="1101"/>
      <c s="1101"/>
      <c s="1101" t="s">
        <v>527</v>
      </c>
      <c s="1101"/>
      <c s="1101"/>
      <c s="21"/>
      <c s="21"/>
      <c s="21"/>
      <c s="21"/>
      <c s="21"/>
      <c s="21"/>
      <c s="21"/>
      <c s="21"/>
      <c s="21"/>
      <c s="21"/>
      <c s="21"/>
      <c s="21"/>
      <c s="21"/>
      <c s="21"/>
      <c s="21"/>
      <c s="1101" t="s">
        <v>526</v>
      </c>
      <c s="1101"/>
      <c s="1101"/>
      <c s="1101" t="s">
        <v>527</v>
      </c>
      <c s="1101"/>
      <c s="1101"/>
      <c s="21"/>
      <c s="21"/>
      <c s="21"/>
      <c s="21"/>
      <c s="21"/>
      <c s="21"/>
      <c s="21"/>
      <c s="21"/>
      <c s="21"/>
      <c s="21"/>
      <c s="21"/>
      <c s="21"/>
      <c s="21"/>
      <c s="21"/>
      <c s="21"/>
      <c s="1101" t="s">
        <v>526</v>
      </c>
      <c s="1101"/>
      <c s="1101"/>
      <c s="1101" t="s">
        <v>527</v>
      </c>
      <c s="1101"/>
      <c s="1101"/>
      <c s="21"/>
      <c s="21"/>
      <c s="21"/>
      <c s="21"/>
      <c s="21"/>
      <c s="21"/>
      <c s="21"/>
      <c s="21"/>
      <c s="21"/>
      <c s="21"/>
      <c s="21"/>
      <c s="21"/>
      <c s="21"/>
      <c s="21"/>
      <c s="21"/>
      <c s="21"/>
      <c s="21"/>
      <c s="21"/>
      <c s="21"/>
      <c s="21"/>
      <c s="21"/>
    </row>
    <row r="311" spans="6:119" ht="15">
      <c r="F311" s="15">
        <f t="shared" si="122"/>
        <v>0</v>
      </c>
      <c s="15">
        <f t="shared" si="123"/>
        <v>0</v>
      </c>
      <c s="15">
        <f t="shared" si="124"/>
        <v>0</v>
      </c>
      <c s="15">
        <f t="shared" si="125"/>
        <v>0</v>
      </c>
      <c r="O311" s="21"/>
      <c s="22"/>
      <c s="22"/>
      <c s="22"/>
      <c s="21"/>
      <c s="21"/>
      <c s="21"/>
      <c s="21"/>
      <c s="21"/>
      <c s="21"/>
      <c s="21"/>
      <c s="21"/>
      <c s="28"/>
      <c s="28"/>
      <c s="28"/>
      <c s="1100"/>
      <c s="1100"/>
      <c s="1100"/>
      <c s="1100"/>
      <c s="1100"/>
      <c s="1100"/>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21"/>
      <c s="21"/>
      <c s="21"/>
      <c s="21"/>
      <c s="21"/>
      <c s="21"/>
    </row>
    <row r="312" spans="6:119" ht="15">
      <c r="F312" s="15">
        <f t="shared" si="122"/>
        <v>0</v>
      </c>
      <c s="15">
        <f t="shared" si="123"/>
        <v>0</v>
      </c>
      <c s="15">
        <f t="shared" si="124"/>
        <v>0</v>
      </c>
      <c s="15">
        <f t="shared" si="125"/>
        <v>0</v>
      </c>
      <c r="O312" s="21"/>
      <c s="22"/>
      <c s="22"/>
      <c s="22"/>
      <c s="21"/>
      <c s="21"/>
      <c s="21"/>
      <c s="21"/>
      <c s="21"/>
      <c s="21"/>
      <c s="21"/>
      <c s="21"/>
      <c s="28"/>
      <c s="28"/>
      <c s="28"/>
      <c s="1100"/>
      <c s="1100"/>
      <c s="1100"/>
      <c s="1100"/>
      <c s="1100"/>
      <c s="1100"/>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21"/>
      <c s="21"/>
      <c s="21"/>
      <c s="21"/>
      <c s="21"/>
      <c s="21"/>
    </row>
    <row r="313" spans="6:119" ht="15">
      <c r="F313" s="15">
        <f t="shared" si="122"/>
        <v>0</v>
      </c>
      <c s="15">
        <f t="shared" si="123"/>
        <v>0</v>
      </c>
      <c s="15">
        <f t="shared" si="124"/>
        <v>0</v>
      </c>
      <c s="15">
        <f t="shared" si="125"/>
        <v>0</v>
      </c>
      <c r="O313" s="1147" t="str">
        <f>IF(O284&gt;=1,O274,"")</f>
        <v/>
      </c>
      <c s="1147"/>
      <c s="1147"/>
      <c s="1147"/>
      <c s="1147"/>
      <c s="1147"/>
      <c s="1147"/>
      <c s="1147"/>
      <c s="1147"/>
      <c s="1147"/>
      <c s="1147"/>
      <c s="1147"/>
      <c s="1147"/>
      <c s="1147"/>
      <c s="1148"/>
      <c s="1100"/>
      <c s="1100"/>
      <c s="1100"/>
      <c s="1100"/>
      <c s="1100"/>
      <c s="1100"/>
      <c s="1147" t="str">
        <f>IF(AJ284&gt;=1,O313,"")</f>
        <v/>
      </c>
      <c s="1147"/>
      <c s="1147"/>
      <c s="1147"/>
      <c s="1147"/>
      <c s="1147"/>
      <c s="1147"/>
      <c s="1147"/>
      <c s="1147"/>
      <c s="1147"/>
      <c s="1147"/>
      <c s="1147"/>
      <c s="1147"/>
      <c s="1147"/>
      <c s="1148"/>
      <c s="1101"/>
      <c s="1101"/>
      <c s="1101"/>
      <c s="1101"/>
      <c s="1101"/>
      <c s="1101"/>
      <c s="1147" t="str">
        <f>IF(BE284&gt;=1,AJ313,"")</f>
        <v/>
      </c>
      <c s="1147"/>
      <c s="1147"/>
      <c s="1147"/>
      <c s="1147"/>
      <c s="1147"/>
      <c s="1147"/>
      <c s="1147"/>
      <c s="1147"/>
      <c s="1147"/>
      <c s="1147"/>
      <c s="1147"/>
      <c s="1147"/>
      <c s="1147"/>
      <c s="1148"/>
      <c s="1101"/>
      <c s="1101"/>
      <c s="1101"/>
      <c s="1101"/>
      <c s="1101"/>
      <c s="1101"/>
      <c s="1147" t="str">
        <f>IF(BZ284&gt;=1,BE313,"")</f>
        <v/>
      </c>
      <c s="1147"/>
      <c s="1147"/>
      <c s="1147"/>
      <c s="1147"/>
      <c s="1147"/>
      <c s="1147"/>
      <c s="1147"/>
      <c s="1147"/>
      <c s="1147"/>
      <c s="1147"/>
      <c s="1147"/>
      <c s="1147"/>
      <c s="1147"/>
      <c s="1148"/>
      <c s="1101"/>
      <c s="1101"/>
      <c s="1101"/>
      <c s="1101"/>
      <c s="1101"/>
      <c s="1101"/>
      <c s="21"/>
      <c s="21"/>
      <c s="21"/>
      <c s="21"/>
      <c s="21"/>
      <c s="21"/>
      <c s="21"/>
      <c s="21"/>
      <c s="21"/>
      <c s="21"/>
      <c s="21"/>
      <c s="21"/>
      <c s="21"/>
      <c s="21"/>
      <c s="21"/>
      <c s="21"/>
      <c s="21"/>
      <c s="21"/>
      <c s="21"/>
      <c s="21"/>
      <c s="21"/>
    </row>
    <row r="314" spans="6:119" ht="15">
      <c r="F314" s="15">
        <f t="shared" si="122"/>
        <v>0</v>
      </c>
      <c s="15">
        <f t="shared" si="123"/>
        <v>0</v>
      </c>
      <c s="15">
        <f t="shared" si="124"/>
        <v>0</v>
      </c>
      <c s="15">
        <f t="shared" si="125"/>
        <v>0</v>
      </c>
      <c r="O314" s="1147" t="str">
        <f>IF(O284&gt;=1,O275,"")</f>
        <v/>
      </c>
      <c s="1147"/>
      <c s="1147"/>
      <c s="1147"/>
      <c s="1147"/>
      <c s="1147"/>
      <c s="1147"/>
      <c s="1147"/>
      <c s="1147"/>
      <c s="1147"/>
      <c s="1147"/>
      <c s="1147"/>
      <c s="1147"/>
      <c s="1147"/>
      <c s="1148"/>
      <c s="1100"/>
      <c s="1100"/>
      <c s="1100"/>
      <c s="1100"/>
      <c s="1100"/>
      <c s="1100"/>
      <c s="1147" t="str">
        <f>IF(AJ284&gt;=1,O314,"")</f>
        <v/>
      </c>
      <c s="1147"/>
      <c s="1147"/>
      <c s="1147"/>
      <c s="1147"/>
      <c s="1147"/>
      <c s="1147"/>
      <c s="1147"/>
      <c s="1147"/>
      <c s="1147"/>
      <c s="1147"/>
      <c s="1147"/>
      <c s="1147"/>
      <c s="1147"/>
      <c s="1148"/>
      <c s="1101"/>
      <c s="1101"/>
      <c s="1101"/>
      <c s="1101"/>
      <c s="1101"/>
      <c s="1101"/>
      <c s="1147" t="str">
        <f>IF(BE284&gt;=1,AJ314,"")</f>
        <v/>
      </c>
      <c s="1147"/>
      <c s="1147"/>
      <c s="1147"/>
      <c s="1147"/>
      <c s="1147"/>
      <c s="1147"/>
      <c s="1147"/>
      <c s="1147"/>
      <c s="1147"/>
      <c s="1147"/>
      <c s="1147"/>
      <c s="1147"/>
      <c s="1147"/>
      <c s="1148"/>
      <c s="1101"/>
      <c s="1101"/>
      <c s="1101"/>
      <c s="1101"/>
      <c s="1101"/>
      <c s="1101"/>
      <c s="1147" t="str">
        <f>IF(BZ284&gt;=1,BE314,"")</f>
        <v/>
      </c>
      <c s="1147"/>
      <c s="1147"/>
      <c s="1147"/>
      <c s="1147"/>
      <c s="1147"/>
      <c s="1147"/>
      <c s="1147"/>
      <c s="1147"/>
      <c s="1147"/>
      <c s="1147"/>
      <c s="1147"/>
      <c s="1147"/>
      <c s="1147"/>
      <c s="1148"/>
      <c s="1101"/>
      <c s="1101"/>
      <c s="1101"/>
      <c s="1101"/>
      <c s="1101"/>
      <c s="1101"/>
      <c s="21"/>
      <c s="21"/>
      <c s="21"/>
      <c s="21"/>
      <c s="21"/>
      <c s="21"/>
      <c s="21"/>
      <c s="21"/>
      <c s="21"/>
      <c s="21"/>
      <c s="21"/>
      <c s="21"/>
      <c s="21"/>
      <c s="21"/>
      <c s="21"/>
      <c s="21"/>
      <c s="21"/>
      <c s="21"/>
      <c s="21"/>
      <c s="21"/>
      <c s="21"/>
    </row>
    <row r="315" spans="6:119" ht="15">
      <c r="F315" s="15">
        <f t="shared" si="122"/>
        <v>0</v>
      </c>
      <c s="15">
        <f t="shared" si="123"/>
        <v>0</v>
      </c>
      <c s="15">
        <f t="shared" si="124"/>
        <v>0</v>
      </c>
      <c s="15">
        <f t="shared" si="125"/>
        <v>0</v>
      </c>
      <c r="O315" s="1147" t="str">
        <f>IF(O284&gt;=1,O276,"")</f>
        <v/>
      </c>
      <c s="1147"/>
      <c s="1147"/>
      <c s="1147"/>
      <c s="1147"/>
      <c s="1147"/>
      <c s="1147"/>
      <c s="1147"/>
      <c s="1147"/>
      <c s="1147"/>
      <c s="1147"/>
      <c s="1147"/>
      <c s="1147"/>
      <c s="1147"/>
      <c s="1148"/>
      <c s="1102"/>
      <c s="1102"/>
      <c s="1102"/>
      <c s="1102"/>
      <c s="1102"/>
      <c s="1102"/>
      <c s="1147" t="str">
        <f>IF(AJ284&gt;=1,O315,"")</f>
        <v/>
      </c>
      <c s="1147"/>
      <c s="1147"/>
      <c s="1147"/>
      <c s="1147"/>
      <c s="1147"/>
      <c s="1147"/>
      <c s="1147"/>
      <c s="1147"/>
      <c s="1147"/>
      <c s="1147"/>
      <c s="1147"/>
      <c s="1147"/>
      <c s="1147"/>
      <c s="1148"/>
      <c s="1102"/>
      <c s="1102"/>
      <c s="1102"/>
      <c s="1102"/>
      <c s="1102"/>
      <c s="1102"/>
      <c s="1147" t="str">
        <f>IF(BE284&gt;=1,AJ315,"")</f>
        <v/>
      </c>
      <c s="1147"/>
      <c s="1147"/>
      <c s="1147"/>
      <c s="1147"/>
      <c s="1147"/>
      <c s="1147"/>
      <c s="1147"/>
      <c s="1147"/>
      <c s="1147"/>
      <c s="1147"/>
      <c s="1147"/>
      <c s="1147"/>
      <c s="1147"/>
      <c s="1148"/>
      <c s="1102"/>
      <c s="1102"/>
      <c s="1102"/>
      <c s="1102"/>
      <c s="1102"/>
      <c s="1102"/>
      <c s="1147" t="str">
        <f>IF(BZ284&gt;=1,BE315,"")</f>
        <v/>
      </c>
      <c s="1147"/>
      <c s="1147"/>
      <c s="1147"/>
      <c s="1147"/>
      <c s="1147"/>
      <c s="1147"/>
      <c s="1147"/>
      <c s="1147"/>
      <c s="1147"/>
      <c s="1147"/>
      <c s="1147"/>
      <c s="1147"/>
      <c s="1147"/>
      <c s="1148"/>
      <c s="1102"/>
      <c s="1102"/>
      <c s="1102"/>
      <c s="1102"/>
      <c s="1102"/>
      <c s="1102"/>
      <c s="21"/>
      <c s="21"/>
      <c s="21"/>
      <c s="21"/>
      <c s="21"/>
      <c s="21"/>
      <c s="21"/>
      <c s="21"/>
      <c s="21"/>
      <c s="21"/>
      <c s="21"/>
      <c s="21"/>
      <c s="21"/>
      <c s="21"/>
      <c s="21"/>
      <c s="21"/>
      <c s="21"/>
      <c s="21"/>
      <c s="21"/>
      <c s="21"/>
      <c s="21"/>
    </row>
    <row r="316" spans="6:119" ht="18.75">
      <c r="F316" s="15">
        <f t="shared" si="122"/>
        <v>0</v>
      </c>
      <c s="15">
        <f t="shared" si="123"/>
        <v>0</v>
      </c>
      <c s="15">
        <f t="shared" si="124"/>
        <v>0</v>
      </c>
      <c s="15">
        <f t="shared" si="125"/>
        <v>0</v>
      </c>
      <c r="O316" s="23"/>
      <c s="24"/>
      <c s="24"/>
      <c s="24"/>
      <c s="23"/>
      <c s="23"/>
      <c s="23"/>
      <c s="23"/>
      <c s="23"/>
      <c s="23"/>
      <c s="23"/>
      <c s="23"/>
      <c s="24"/>
      <c s="24"/>
      <c s="24"/>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1"/>
      <c s="21"/>
      <c s="21"/>
      <c s="21"/>
      <c s="21"/>
      <c s="21"/>
      <c s="21"/>
      <c s="21"/>
      <c s="21"/>
      <c s="21"/>
      <c s="21"/>
      <c s="21"/>
      <c s="21"/>
      <c s="21"/>
      <c s="21"/>
      <c s="21"/>
      <c s="21"/>
      <c s="21"/>
      <c s="21"/>
      <c s="21"/>
      <c s="21"/>
    </row>
    <row r="317" spans="6:119" ht="26.25" hidden="1">
      <c r="F317" s="15">
        <f>IF(O323&gt;=1,1,0)</f>
        <v>0</v>
      </c>
      <c s="15">
        <f>IF(AJ323&gt;=1,1,0)</f>
        <v>0</v>
      </c>
      <c s="15">
        <f>IF(BE323&gt;=1,1,0)</f>
        <v>0</v>
      </c>
      <c s="15">
        <f>IF(BZ323&gt;=1,1,0)</f>
        <v>0</v>
      </c>
      <c r="O317" s="1172" t="s">
        <v>474</v>
      </c>
      <c s="1172"/>
      <c s="1172"/>
      <c s="1172"/>
      <c s="1172"/>
      <c s="1172"/>
      <c s="1172"/>
      <c s="1172"/>
      <c s="1172"/>
      <c s="1172"/>
      <c s="1172"/>
      <c s="1172"/>
      <c s="1172"/>
      <c s="1172"/>
      <c s="1172"/>
      <c s="1172"/>
      <c s="1172"/>
      <c s="1172"/>
      <c s="1172"/>
      <c s="1172"/>
      <c s="1172"/>
      <c s="1172" t="s">
        <v>475</v>
      </c>
      <c s="1172"/>
      <c s="1172"/>
      <c s="1172"/>
      <c s="1172"/>
      <c s="1172"/>
      <c s="1172"/>
      <c s="1172"/>
      <c s="1172"/>
      <c s="1172"/>
      <c s="1172"/>
      <c s="1172"/>
      <c s="1172"/>
      <c s="1172"/>
      <c s="1172"/>
      <c s="1172"/>
      <c s="1172"/>
      <c s="1172"/>
      <c s="1172"/>
      <c s="1172"/>
      <c s="1172"/>
      <c s="1172" t="s">
        <v>476</v>
      </c>
      <c s="1172"/>
      <c s="1172"/>
      <c s="1172"/>
      <c s="1172"/>
      <c s="1172"/>
      <c s="1172"/>
      <c s="1172"/>
      <c s="1172"/>
      <c s="1172"/>
      <c s="1172"/>
      <c s="1172"/>
      <c s="1172"/>
      <c s="1172"/>
      <c s="1172"/>
      <c s="1172"/>
      <c s="1172"/>
      <c s="1172"/>
      <c s="1172"/>
      <c s="1172"/>
      <c s="1172"/>
      <c s="1172" t="s">
        <v>477</v>
      </c>
      <c s="1172"/>
      <c s="1172"/>
      <c s="1172"/>
      <c s="1172"/>
      <c s="1172"/>
      <c s="1172"/>
      <c s="1172"/>
      <c s="1172"/>
      <c s="1172"/>
      <c s="1172"/>
      <c s="1172"/>
      <c s="1172"/>
      <c s="1172"/>
      <c s="1172"/>
      <c s="1172"/>
      <c s="1172"/>
      <c s="1172"/>
      <c s="1172"/>
      <c s="1172"/>
      <c s="1172"/>
      <c s="21"/>
      <c s="21"/>
      <c s="21"/>
      <c s="21"/>
      <c s="21"/>
      <c s="21"/>
      <c s="21"/>
      <c s="21"/>
      <c s="21"/>
      <c s="21"/>
      <c s="21"/>
      <c s="21"/>
      <c s="21"/>
      <c s="21"/>
      <c s="21"/>
      <c s="21"/>
      <c s="21"/>
      <c s="21"/>
      <c s="21"/>
      <c s="21"/>
      <c s="21"/>
    </row>
    <row r="318" spans="6:119" ht="15" hidden="1">
      <c r="F318" s="15">
        <f>F317</f>
        <v>0</v>
      </c>
      <c s="15">
        <f t="shared" si="131" ref="G318:G355">G317</f>
        <v>0</v>
      </c>
      <c s="15">
        <f t="shared" si="132" ref="H318:H355">H317</f>
        <v>0</v>
      </c>
      <c s="15">
        <f t="shared" si="133" ref="I318:I355">I317</f>
        <v>0</v>
      </c>
      <c r="O318"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21"/>
      <c s="21"/>
      <c s="21"/>
      <c s="21"/>
      <c s="21"/>
      <c s="21"/>
      <c s="21"/>
      <c s="21"/>
      <c s="21"/>
      <c s="21"/>
      <c s="21"/>
      <c s="21"/>
      <c s="21"/>
      <c s="21"/>
      <c s="21"/>
      <c s="21"/>
      <c s="21"/>
      <c s="21"/>
      <c s="21"/>
      <c s="21"/>
      <c s="21"/>
    </row>
    <row r="319" spans="6:119" ht="15.75" customHeight="1" hidden="1">
      <c r="F319" s="15">
        <f t="shared" si="122"/>
        <v>0</v>
      </c>
      <c s="15">
        <f t="shared" si="131"/>
        <v>0</v>
      </c>
      <c s="15">
        <f t="shared" si="132"/>
        <v>0</v>
      </c>
      <c s="15">
        <f t="shared" si="133"/>
        <v>0</v>
      </c>
      <c r="O319" s="975" t="s">
        <v>483</v>
      </c>
      <c s="975"/>
      <c s="975"/>
      <c s="975"/>
      <c s="975"/>
      <c s="975"/>
      <c s="1092" t="s">
        <v>484</v>
      </c>
      <c s="1092"/>
      <c s="1092"/>
      <c s="1092"/>
      <c s="1092"/>
      <c s="1092"/>
      <c s="1092"/>
      <c s="1092"/>
      <c s="1092"/>
      <c s="1140" t="s">
        <v>485</v>
      </c>
      <c s="1140"/>
      <c s="1140"/>
      <c s="1140"/>
      <c s="1140"/>
      <c s="1140"/>
      <c s="975" t="s">
        <v>483</v>
      </c>
      <c s="975"/>
      <c s="975"/>
      <c s="975"/>
      <c s="975"/>
      <c s="975"/>
      <c s="1092" t="s">
        <v>486</v>
      </c>
      <c s="1092"/>
      <c s="1092"/>
      <c s="1092"/>
      <c s="1092"/>
      <c s="1092"/>
      <c s="1092"/>
      <c s="1092"/>
      <c s="1092"/>
      <c s="1174" t="s">
        <v>485</v>
      </c>
      <c s="1174"/>
      <c s="1174"/>
      <c s="1174"/>
      <c s="1174"/>
      <c s="1174"/>
      <c s="975" t="s">
        <v>483</v>
      </c>
      <c s="975"/>
      <c s="975"/>
      <c s="975"/>
      <c s="975"/>
      <c s="975"/>
      <c s="882" t="s">
        <v>487</v>
      </c>
      <c s="882"/>
      <c s="882"/>
      <c s="882"/>
      <c s="882"/>
      <c s="882"/>
      <c s="882"/>
      <c s="882"/>
      <c s="882"/>
      <c s="1174" t="s">
        <v>485</v>
      </c>
      <c s="1174"/>
      <c s="1174"/>
      <c s="1174"/>
      <c s="1174"/>
      <c s="1174"/>
      <c s="975" t="s">
        <v>483</v>
      </c>
      <c s="975"/>
      <c s="975"/>
      <c s="975"/>
      <c s="975"/>
      <c s="975"/>
      <c s="1092" t="s">
        <v>488</v>
      </c>
      <c s="1092"/>
      <c s="1092"/>
      <c s="1092"/>
      <c s="1092"/>
      <c s="1092"/>
      <c s="1092"/>
      <c s="1092"/>
      <c s="1092"/>
      <c s="1174" t="s">
        <v>485</v>
      </c>
      <c s="1174"/>
      <c s="1174"/>
      <c s="1174"/>
      <c s="1174"/>
      <c s="1174"/>
      <c s="21"/>
      <c s="21"/>
      <c s="21"/>
      <c s="21"/>
      <c s="21"/>
      <c s="21"/>
      <c s="21"/>
      <c s="21"/>
      <c s="21"/>
      <c s="21"/>
      <c s="21"/>
      <c s="21"/>
      <c s="21"/>
      <c s="21"/>
      <c s="21"/>
      <c s="21"/>
      <c s="21"/>
      <c s="21"/>
      <c s="21"/>
      <c s="21"/>
      <c s="21"/>
    </row>
    <row r="320" spans="6:119" ht="23.25" customHeight="1" hidden="1">
      <c r="F320" s="15">
        <f t="shared" si="122"/>
        <v>0</v>
      </c>
      <c s="15">
        <f t="shared" si="131"/>
        <v>0</v>
      </c>
      <c s="15">
        <f t="shared" si="132"/>
        <v>0</v>
      </c>
      <c s="15">
        <f t="shared" si="133"/>
        <v>0</v>
      </c>
      <c r="O320" s="975"/>
      <c s="975"/>
      <c s="975"/>
      <c s="975"/>
      <c s="975"/>
      <c s="975"/>
      <c s="1092"/>
      <c s="1092"/>
      <c s="1092"/>
      <c s="1092"/>
      <c s="1092"/>
      <c s="1092"/>
      <c s="1092"/>
      <c s="1092"/>
      <c s="1092"/>
      <c s="1092" t="s">
        <v>529</v>
      </c>
      <c s="1092"/>
      <c s="1092"/>
      <c s="1092"/>
      <c s="1092"/>
      <c s="1092"/>
      <c s="975"/>
      <c s="975"/>
      <c s="975"/>
      <c s="975"/>
      <c s="975"/>
      <c s="975"/>
      <c s="1092"/>
      <c s="1092"/>
      <c s="1092"/>
      <c s="1092"/>
      <c s="1092"/>
      <c s="1092"/>
      <c s="1092"/>
      <c s="1092"/>
      <c s="1092"/>
      <c s="1092" t="str">
        <f>AD320</f>
        <v>(NERPAP) - 2015</v>
      </c>
      <c s="1092"/>
      <c s="1092"/>
      <c s="1092"/>
      <c s="1092"/>
      <c s="1092"/>
      <c s="975"/>
      <c s="975"/>
      <c s="975"/>
      <c s="975"/>
      <c s="975"/>
      <c s="975"/>
      <c s="882"/>
      <c s="882"/>
      <c s="882"/>
      <c s="882"/>
      <c s="882"/>
      <c s="882"/>
      <c s="882"/>
      <c s="882"/>
      <c s="882"/>
      <c s="1092" t="str">
        <f>AY320</f>
        <v>(NERPAP) - 2015</v>
      </c>
      <c s="1092"/>
      <c s="1092"/>
      <c s="1092"/>
      <c s="1092"/>
      <c s="1092"/>
      <c s="975"/>
      <c s="975"/>
      <c s="975"/>
      <c s="975"/>
      <c s="975"/>
      <c s="975"/>
      <c s="1092"/>
      <c s="1092"/>
      <c s="1092"/>
      <c s="1092"/>
      <c s="1092"/>
      <c s="1092"/>
      <c s="1092"/>
      <c s="1092"/>
      <c s="1092"/>
      <c s="1092" t="str">
        <f>BT320</f>
        <v>(NERPAP) - 2015</v>
      </c>
      <c s="1092"/>
      <c s="1092"/>
      <c s="1092"/>
      <c s="1092"/>
      <c s="1092"/>
      <c s="21"/>
      <c s="21"/>
      <c s="21"/>
      <c s="21"/>
      <c s="21"/>
      <c s="21"/>
      <c s="21"/>
      <c s="21"/>
      <c s="21"/>
      <c s="21"/>
      <c s="21"/>
      <c s="21"/>
      <c s="21"/>
      <c s="21"/>
      <c s="21"/>
      <c s="21"/>
      <c s="21"/>
      <c s="21"/>
      <c s="21"/>
      <c s="21"/>
      <c s="21"/>
    </row>
    <row r="321" spans="6:119" ht="23.25" customHeight="1" hidden="1">
      <c r="F321" s="15">
        <f t="shared" si="122"/>
        <v>0</v>
      </c>
      <c s="15">
        <f t="shared" si="131"/>
        <v>0</v>
      </c>
      <c s="15">
        <f t="shared" si="132"/>
        <v>0</v>
      </c>
      <c s="15">
        <f t="shared" si="133"/>
        <v>0</v>
      </c>
      <c r="O321" s="890" t="str">
        <f>O282</f>
        <v>रा.प्रा.वि. (कन्या)कोलिया दायाँ भाग (भाग संख्या-72)</v>
      </c>
      <c s="1169"/>
      <c s="1169"/>
      <c s="1169"/>
      <c s="1169"/>
      <c s="1169"/>
      <c s="1169"/>
      <c s="1169"/>
      <c s="1169"/>
      <c s="1169"/>
      <c s="1169"/>
      <c s="891"/>
      <c s="1170" t="s">
        <v>490</v>
      </c>
      <c s="1171"/>
      <c s="1171"/>
      <c s="1171"/>
      <c s="1169" t="str">
        <f>AE282</f>
        <v>डीडवाना  (107)</v>
      </c>
      <c s="1169"/>
      <c s="1169"/>
      <c s="1169"/>
      <c s="891"/>
      <c s="890" t="str">
        <f>O321</f>
        <v>रा.प्रा.वि. (कन्या)कोलिया दायाँ भाग (भाग संख्या-72)</v>
      </c>
      <c s="1169"/>
      <c s="1169"/>
      <c s="1169"/>
      <c s="1169"/>
      <c s="1169"/>
      <c s="1169"/>
      <c s="1169"/>
      <c s="1169"/>
      <c s="1169"/>
      <c s="1169"/>
      <c s="891"/>
      <c s="1170" t="s">
        <v>490</v>
      </c>
      <c s="1171"/>
      <c s="1171"/>
      <c s="1171"/>
      <c s="1169" t="str">
        <f>AE321</f>
        <v>डीडवाना  (107)</v>
      </c>
      <c s="1169"/>
      <c s="1169"/>
      <c s="1169"/>
      <c s="891"/>
      <c s="890" t="str">
        <f>AJ321</f>
        <v>रा.प्रा.वि. (कन्या)कोलिया दायाँ भाग (भाग संख्या-72)</v>
      </c>
      <c s="1169"/>
      <c s="1169"/>
      <c s="1169"/>
      <c s="1169"/>
      <c s="1169"/>
      <c s="1169"/>
      <c s="1169"/>
      <c s="1169"/>
      <c s="1169"/>
      <c s="1169"/>
      <c s="891"/>
      <c s="1170" t="s">
        <v>490</v>
      </c>
      <c s="1171"/>
      <c s="1171"/>
      <c s="1171"/>
      <c s="1169" t="str">
        <f>AZ321</f>
        <v>डीडवाना  (107)</v>
      </c>
      <c s="1169"/>
      <c s="1169"/>
      <c s="1169"/>
      <c s="891"/>
      <c s="890" t="str">
        <f>BE321</f>
        <v>रा.प्रा.वि. (कन्या)कोलिया दायाँ भाग (भाग संख्या-72)</v>
      </c>
      <c s="1169"/>
      <c s="1169"/>
      <c s="1169"/>
      <c s="1169"/>
      <c s="1169"/>
      <c s="1169"/>
      <c s="1169"/>
      <c s="1169"/>
      <c s="1169"/>
      <c s="1169"/>
      <c s="1169"/>
      <c s="1170" t="s">
        <v>490</v>
      </c>
      <c s="1171"/>
      <c s="1171"/>
      <c s="1171"/>
      <c s="1169" t="str">
        <f>BU321</f>
        <v>डीडवाना  (107)</v>
      </c>
      <c s="1169"/>
      <c s="1169"/>
      <c s="1169"/>
      <c s="891"/>
      <c s="21"/>
      <c s="21"/>
      <c s="21"/>
      <c s="21"/>
      <c s="21"/>
      <c s="21"/>
      <c s="21"/>
      <c s="21"/>
      <c s="21"/>
      <c s="21"/>
      <c s="21"/>
      <c s="21"/>
      <c s="21"/>
      <c s="21"/>
      <c s="21"/>
      <c s="21"/>
      <c s="21"/>
      <c s="21"/>
      <c s="21"/>
      <c s="21"/>
      <c s="21"/>
    </row>
    <row r="322" spans="6:119" ht="23.25" customHeight="1" hidden="1">
      <c r="F322" s="15">
        <f t="shared" si="122"/>
        <v>0</v>
      </c>
      <c s="15">
        <f t="shared" si="131"/>
        <v>0</v>
      </c>
      <c s="15">
        <f t="shared" si="132"/>
        <v>0</v>
      </c>
      <c s="15">
        <f t="shared" si="133"/>
        <v>0</v>
      </c>
      <c r="O322"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21"/>
      <c s="21"/>
      <c s="21"/>
      <c s="21"/>
      <c s="21"/>
      <c s="21"/>
      <c s="21"/>
      <c s="21"/>
      <c s="21"/>
      <c s="21"/>
      <c s="21"/>
      <c s="21"/>
      <c s="21"/>
      <c s="21"/>
      <c s="21"/>
      <c s="21"/>
      <c s="21"/>
      <c s="21"/>
      <c s="21"/>
      <c s="21"/>
      <c s="21"/>
    </row>
    <row r="323" spans="6:119" ht="23.25" customHeight="1" hidden="1">
      <c r="F323" s="15">
        <f t="shared" si="122"/>
        <v>0</v>
      </c>
      <c s="15">
        <f t="shared" si="131"/>
        <v>0</v>
      </c>
      <c s="15">
        <f t="shared" si="132"/>
        <v>0</v>
      </c>
      <c s="15">
        <f t="shared" si="133"/>
        <v>0</v>
      </c>
      <c r="O323" s="1164">
        <f>IFERROR(IF($A$5&gt;=A329,O284+1,0),0)</f>
        <v>0</v>
      </c>
      <c s="1164"/>
      <c s="1164"/>
      <c s="1164"/>
      <c s="1164"/>
      <c s="1164"/>
      <c s="1165" t="s">
        <v>497</v>
      </c>
      <c s="1166"/>
      <c s="1166"/>
      <c s="1166"/>
      <c s="1166"/>
      <c s="1166"/>
      <c s="1166"/>
      <c s="1166"/>
      <c s="1167"/>
      <c s="1168">
        <f>AD284</f>
        <v>45292</v>
      </c>
      <c s="1168"/>
      <c s="1168"/>
      <c s="1168">
        <f>AG284</f>
        <v>45382</v>
      </c>
      <c s="1168"/>
      <c s="1168"/>
      <c s="1164">
        <f>IFERROR(IF($B$5&gt;=$A329,1,0),0)</f>
        <v>0</v>
      </c>
      <c s="1164"/>
      <c s="1164"/>
      <c s="1164"/>
      <c s="1164"/>
      <c s="1164"/>
      <c s="1165" t="s">
        <v>497</v>
      </c>
      <c s="1166"/>
      <c s="1166"/>
      <c s="1166"/>
      <c s="1166"/>
      <c s="1166"/>
      <c s="1166"/>
      <c s="1166"/>
      <c s="1167"/>
      <c s="1168">
        <f>AD323</f>
        <v>45292</v>
      </c>
      <c s="1168"/>
      <c s="1168"/>
      <c s="1168">
        <f>AG323</f>
        <v>45382</v>
      </c>
      <c s="1168"/>
      <c s="1168"/>
      <c s="1164">
        <f>IFERROR(IF($C$5&gt;=$A329,1,0),0)</f>
        <v>0</v>
      </c>
      <c s="1164"/>
      <c s="1164"/>
      <c s="1164"/>
      <c s="1164"/>
      <c s="1164"/>
      <c s="1165" t="s">
        <v>497</v>
      </c>
      <c s="1166"/>
      <c s="1166"/>
      <c s="1166"/>
      <c s="1166"/>
      <c s="1166"/>
      <c s="1166"/>
      <c s="1166"/>
      <c s="1167"/>
      <c s="1168">
        <f>AY323</f>
        <v>45292</v>
      </c>
      <c s="1168"/>
      <c s="1168"/>
      <c s="1168">
        <f>BB323</f>
        <v>45382</v>
      </c>
      <c s="1168"/>
      <c s="1168"/>
      <c s="1164">
        <f>IFERROR(IF($D$5&gt;=$A329,1,0),0)</f>
        <v>0</v>
      </c>
      <c s="1164"/>
      <c s="1164"/>
      <c s="1164"/>
      <c s="1164"/>
      <c s="1164"/>
      <c s="1165" t="s">
        <v>497</v>
      </c>
      <c s="1166"/>
      <c s="1166"/>
      <c s="1166"/>
      <c s="1166"/>
      <c s="1166"/>
      <c s="1166"/>
      <c s="1166"/>
      <c s="1167"/>
      <c s="1168">
        <f>BT323</f>
        <v>45292</v>
      </c>
      <c s="1168"/>
      <c s="1168"/>
      <c s="1168">
        <f>BW323</f>
        <v>45382</v>
      </c>
      <c s="1168"/>
      <c s="1168"/>
      <c s="21"/>
      <c s="21"/>
      <c s="21"/>
      <c s="21"/>
      <c s="21"/>
      <c s="21"/>
      <c s="21"/>
      <c s="21"/>
      <c s="21"/>
      <c s="21"/>
      <c s="21"/>
      <c s="21"/>
      <c s="21"/>
      <c s="21"/>
      <c s="21"/>
      <c s="21"/>
      <c s="21"/>
      <c s="21"/>
      <c s="21"/>
      <c s="21"/>
      <c s="21"/>
    </row>
    <row r="324" spans="6:119" ht="15" hidden="1">
      <c r="F324" s="15">
        <f t="shared" si="122"/>
        <v>0</v>
      </c>
      <c s="15">
        <f t="shared" si="131"/>
        <v>0</v>
      </c>
      <c s="15">
        <f t="shared" si="132"/>
        <v>0</v>
      </c>
      <c s="15">
        <f t="shared" si="133"/>
        <v>0</v>
      </c>
      <c r="O324"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21"/>
      <c s="21"/>
      <c s="21"/>
      <c s="21"/>
      <c s="21"/>
      <c s="21"/>
      <c s="21"/>
      <c s="21"/>
      <c s="21"/>
      <c s="21"/>
      <c s="21"/>
      <c s="21"/>
      <c s="21"/>
      <c s="21"/>
      <c s="21"/>
      <c s="21"/>
      <c s="21"/>
      <c s="21"/>
      <c s="21"/>
      <c s="21"/>
      <c s="21"/>
    </row>
    <row r="325" spans="6:119" ht="31.5" customHeight="1" hidden="1">
      <c r="F325" s="15">
        <f t="shared" si="122"/>
        <v>0</v>
      </c>
      <c s="15">
        <f t="shared" si="131"/>
        <v>0</v>
      </c>
      <c s="15">
        <f t="shared" si="132"/>
        <v>0</v>
      </c>
      <c s="15">
        <f t="shared" si="133"/>
        <v>0</v>
      </c>
      <c r="O325" s="1127" t="s">
        <v>501</v>
      </c>
      <c s="1114" t="s">
        <v>502</v>
      </c>
      <c s="1115"/>
      <c s="1116"/>
      <c s="1093" t="s">
        <v>503</v>
      </c>
      <c s="854"/>
      <c s="1094"/>
      <c s="1093" t="s">
        <v>531</v>
      </c>
      <c s="854"/>
      <c s="854"/>
      <c s="854"/>
      <c s="1094"/>
      <c s="1114" t="s">
        <v>504</v>
      </c>
      <c s="1115"/>
      <c s="1116"/>
      <c s="1093" t="s">
        <v>505</v>
      </c>
      <c s="854"/>
      <c s="1094"/>
      <c s="1093" t="s">
        <v>506</v>
      </c>
      <c s="854"/>
      <c s="1094"/>
      <c s="1127" t="s">
        <v>501</v>
      </c>
      <c s="1093" t="s">
        <v>502</v>
      </c>
      <c s="854"/>
      <c s="1094"/>
      <c s="1093" t="s">
        <v>507</v>
      </c>
      <c s="854"/>
      <c s="1094"/>
      <c s="1093" t="s">
        <v>508</v>
      </c>
      <c s="854"/>
      <c s="854"/>
      <c s="854"/>
      <c s="854"/>
      <c s="1094"/>
      <c s="1093" t="s">
        <v>509</v>
      </c>
      <c s="1094"/>
      <c s="1093" t="s">
        <v>505</v>
      </c>
      <c s="854"/>
      <c s="1094"/>
      <c s="1093" t="s">
        <v>506</v>
      </c>
      <c s="854"/>
      <c s="1094"/>
      <c s="1127" t="s">
        <v>501</v>
      </c>
      <c s="1093" t="s">
        <v>502</v>
      </c>
      <c s="854"/>
      <c s="1094"/>
      <c s="1093" t="s">
        <v>510</v>
      </c>
      <c s="854"/>
      <c s="854"/>
      <c s="1094"/>
      <c s="1129" t="s">
        <v>511</v>
      </c>
      <c s="855"/>
      <c s="855"/>
      <c s="1130"/>
      <c s="1093" t="s">
        <v>509</v>
      </c>
      <c s="854"/>
      <c s="1094"/>
      <c s="1093" t="s">
        <v>505</v>
      </c>
      <c s="854"/>
      <c s="1094"/>
      <c s="1093" t="s">
        <v>506</v>
      </c>
      <c s="854"/>
      <c s="1094"/>
      <c s="1131" t="s">
        <v>501</v>
      </c>
      <c s="1121" t="s">
        <v>502</v>
      </c>
      <c s="1122"/>
      <c s="1123"/>
      <c s="1121" t="s">
        <v>512</v>
      </c>
      <c s="1122"/>
      <c s="1123"/>
      <c s="1129" t="s">
        <v>513</v>
      </c>
      <c s="855"/>
      <c s="855"/>
      <c s="855"/>
      <c s="855"/>
      <c s="855"/>
      <c s="855"/>
      <c s="855"/>
      <c s="855"/>
      <c s="855"/>
      <c s="855"/>
      <c s="1130"/>
      <c s="1093" t="s">
        <v>506</v>
      </c>
      <c s="1094"/>
      <c s="21"/>
      <c s="21"/>
      <c s="21"/>
      <c s="21"/>
      <c s="21"/>
      <c s="21"/>
      <c s="21"/>
      <c s="21"/>
      <c s="21"/>
      <c s="21"/>
      <c s="21"/>
      <c s="21"/>
      <c s="21"/>
      <c s="21"/>
      <c s="21"/>
      <c s="21"/>
      <c s="21"/>
      <c s="21"/>
      <c s="21"/>
      <c s="21"/>
      <c s="21"/>
    </row>
    <row r="326" spans="6:119" ht="31.5" customHeight="1" hidden="1">
      <c r="F326" s="15">
        <f t="shared" si="122"/>
        <v>0</v>
      </c>
      <c s="15">
        <f t="shared" si="131"/>
        <v>0</v>
      </c>
      <c s="15">
        <f t="shared" si="132"/>
        <v>0</v>
      </c>
      <c s="15">
        <f t="shared" si="133"/>
        <v>0</v>
      </c>
      <c r="O326" s="950"/>
      <c s="1117"/>
      <c s="819"/>
      <c s="856"/>
      <c s="1095"/>
      <c s="1097"/>
      <c s="1096"/>
      <c s="1095"/>
      <c s="1097"/>
      <c s="1097"/>
      <c s="1097"/>
      <c s="1096"/>
      <c s="1117"/>
      <c s="819"/>
      <c s="856"/>
      <c s="1095"/>
      <c s="1097"/>
      <c s="1096"/>
      <c s="1095"/>
      <c s="1097"/>
      <c s="1096"/>
      <c s="950"/>
      <c s="1095"/>
      <c s="1097"/>
      <c s="1096"/>
      <c s="1095"/>
      <c s="1097"/>
      <c s="1096"/>
      <c s="1127" t="s">
        <v>323</v>
      </c>
      <c s="1093" t="s">
        <v>338</v>
      </c>
      <c s="1094"/>
      <c s="1093" t="s">
        <v>514</v>
      </c>
      <c s="854"/>
      <c s="1094"/>
      <c s="1095"/>
      <c s="1096"/>
      <c s="1095"/>
      <c s="1097"/>
      <c s="1096"/>
      <c s="1095"/>
      <c s="1097"/>
      <c s="1096"/>
      <c s="950"/>
      <c s="1095"/>
      <c s="1097"/>
      <c s="1096"/>
      <c s="1095"/>
      <c s="1097"/>
      <c s="1097"/>
      <c s="1096"/>
      <c s="1093" t="s">
        <v>323</v>
      </c>
      <c s="1094"/>
      <c s="1093" t="s">
        <v>338</v>
      </c>
      <c s="1094"/>
      <c s="1095"/>
      <c s="1097"/>
      <c s="1096"/>
      <c s="1095"/>
      <c s="1097"/>
      <c s="1096"/>
      <c s="1095"/>
      <c s="1097"/>
      <c s="1096"/>
      <c s="1132"/>
      <c s="1124"/>
      <c s="1125"/>
      <c s="1126"/>
      <c s="1124"/>
      <c s="1125"/>
      <c s="1126"/>
      <c s="1108" t="s">
        <v>515</v>
      </c>
      <c s="1112"/>
      <c s="1112"/>
      <c s="1109"/>
      <c s="1108" t="s">
        <v>516</v>
      </c>
      <c s="1109"/>
      <c s="1093" t="s">
        <v>517</v>
      </c>
      <c s="854"/>
      <c s="1094"/>
      <c s="1093" t="s">
        <v>518</v>
      </c>
      <c s="854"/>
      <c s="1094"/>
      <c s="1095"/>
      <c s="1096"/>
      <c s="21"/>
      <c s="21"/>
      <c s="21"/>
      <c s="21"/>
      <c s="21"/>
      <c s="21"/>
      <c s="21"/>
      <c s="21"/>
      <c s="21"/>
      <c s="21"/>
      <c s="21"/>
      <c s="21"/>
      <c s="21"/>
      <c s="21"/>
      <c s="21"/>
      <c s="21"/>
      <c s="21"/>
      <c s="21"/>
      <c s="21"/>
      <c s="21"/>
      <c s="21"/>
    </row>
    <row r="327" spans="6:119" ht="31.5" customHeight="1" hidden="1">
      <c r="F327" s="15">
        <f t="shared" si="122"/>
        <v>0</v>
      </c>
      <c s="15">
        <f t="shared" si="131"/>
        <v>0</v>
      </c>
      <c s="15">
        <f t="shared" si="132"/>
        <v>0</v>
      </c>
      <c s="15">
        <f t="shared" si="133"/>
        <v>0</v>
      </c>
      <c r="O327" s="1128"/>
      <c s="1118"/>
      <c s="1119"/>
      <c s="1120"/>
      <c s="1098"/>
      <c s="857"/>
      <c s="1099"/>
      <c s="1098"/>
      <c s="857"/>
      <c s="857"/>
      <c s="857"/>
      <c s="1099"/>
      <c s="1118"/>
      <c s="1119"/>
      <c s="1120"/>
      <c s="1098"/>
      <c s="857"/>
      <c s="1099"/>
      <c s="1098"/>
      <c s="857"/>
      <c s="1099"/>
      <c s="1128"/>
      <c s="1098"/>
      <c s="857"/>
      <c s="1099"/>
      <c s="1098"/>
      <c s="857"/>
      <c s="1099"/>
      <c s="1128"/>
      <c s="1098"/>
      <c s="1099"/>
      <c s="1098"/>
      <c s="857"/>
      <c s="1099"/>
      <c s="1098"/>
      <c s="1099"/>
      <c s="1098"/>
      <c s="857"/>
      <c s="1099"/>
      <c s="1098"/>
      <c s="857"/>
      <c s="1099"/>
      <c s="1128"/>
      <c s="1098"/>
      <c s="857"/>
      <c s="1099"/>
      <c s="1098"/>
      <c s="857"/>
      <c s="857"/>
      <c s="1099"/>
      <c s="1098"/>
      <c s="1099"/>
      <c s="1098"/>
      <c s="1099"/>
      <c s="1098"/>
      <c s="857"/>
      <c s="1099"/>
      <c s="1098"/>
      <c s="857"/>
      <c s="1099"/>
      <c s="1098"/>
      <c s="857"/>
      <c s="1099"/>
      <c s="1132"/>
      <c s="1124"/>
      <c s="1125"/>
      <c s="1126"/>
      <c s="1124"/>
      <c s="1125"/>
      <c s="1126"/>
      <c s="1110"/>
      <c s="1113"/>
      <c s="1113"/>
      <c s="1111"/>
      <c s="1110"/>
      <c s="1111"/>
      <c s="1095"/>
      <c s="1097"/>
      <c s="1096"/>
      <c s="1095"/>
      <c s="1097"/>
      <c s="1096"/>
      <c s="1095"/>
      <c s="1096"/>
      <c s="21"/>
      <c s="21"/>
      <c s="21"/>
      <c s="21"/>
      <c s="21"/>
      <c s="21"/>
      <c s="21"/>
      <c s="21"/>
      <c s="21"/>
      <c s="21"/>
      <c s="21"/>
      <c s="21"/>
      <c s="21"/>
      <c s="21"/>
      <c s="21"/>
      <c s="21"/>
      <c s="21"/>
      <c s="21"/>
      <c s="21"/>
      <c s="21"/>
      <c s="21"/>
    </row>
    <row r="328" spans="6:119" ht="11.1" customHeight="1" hidden="1">
      <c r="F328" s="15">
        <f t="shared" si="122"/>
        <v>0</v>
      </c>
      <c s="15">
        <f t="shared" si="131"/>
        <v>0</v>
      </c>
      <c s="15">
        <f t="shared" si="132"/>
        <v>0</v>
      </c>
      <c s="15">
        <f t="shared" si="133"/>
        <v>0</v>
      </c>
      <c r="O328" s="19">
        <v>1</v>
      </c>
      <c s="1163">
        <v>2</v>
      </c>
      <c s="1163"/>
      <c s="1163"/>
      <c s="958">
        <v>3</v>
      </c>
      <c s="958"/>
      <c s="958"/>
      <c s="958">
        <v>4</v>
      </c>
      <c s="958"/>
      <c s="958"/>
      <c s="958"/>
      <c s="958"/>
      <c s="1163">
        <v>5</v>
      </c>
      <c s="1163"/>
      <c s="1163"/>
      <c s="958" t="s">
        <v>520</v>
      </c>
      <c s="958"/>
      <c s="958"/>
      <c s="958" t="s">
        <v>521</v>
      </c>
      <c s="958"/>
      <c s="958"/>
      <c s="29">
        <v>1</v>
      </c>
      <c s="958">
        <v>2</v>
      </c>
      <c s="958"/>
      <c s="958"/>
      <c s="958">
        <v>3</v>
      </c>
      <c s="958"/>
      <c s="958"/>
      <c s="29">
        <v>4</v>
      </c>
      <c s="958">
        <v>5</v>
      </c>
      <c s="958"/>
      <c s="958">
        <v>6</v>
      </c>
      <c s="958"/>
      <c s="958"/>
      <c s="958">
        <v>7</v>
      </c>
      <c s="958"/>
      <c s="958" t="s">
        <v>522</v>
      </c>
      <c s="958"/>
      <c s="958"/>
      <c s="958" t="s">
        <v>523</v>
      </c>
      <c s="958"/>
      <c s="958"/>
      <c s="19">
        <v>1</v>
      </c>
      <c s="958">
        <v>2</v>
      </c>
      <c s="958"/>
      <c s="958"/>
      <c s="958">
        <v>3</v>
      </c>
      <c s="958"/>
      <c s="958"/>
      <c s="958"/>
      <c s="958">
        <v>4</v>
      </c>
      <c s="958"/>
      <c s="958">
        <v>5</v>
      </c>
      <c s="958"/>
      <c s="958">
        <v>6</v>
      </c>
      <c s="958"/>
      <c s="958"/>
      <c s="958" t="s">
        <v>524</v>
      </c>
      <c s="958"/>
      <c s="958"/>
      <c s="958" t="s">
        <v>525</v>
      </c>
      <c s="958"/>
      <c s="958"/>
      <c s="19">
        <v>1</v>
      </c>
      <c s="958">
        <v>2</v>
      </c>
      <c s="958"/>
      <c s="958"/>
      <c s="958">
        <v>3</v>
      </c>
      <c s="958"/>
      <c s="958"/>
      <c s="958">
        <v>4</v>
      </c>
      <c s="958"/>
      <c s="958"/>
      <c s="958"/>
      <c s="958">
        <v>5</v>
      </c>
      <c s="958"/>
      <c s="958">
        <v>6</v>
      </c>
      <c s="958"/>
      <c s="958"/>
      <c s="958">
        <v>7</v>
      </c>
      <c s="958"/>
      <c s="958"/>
      <c s="958">
        <v>8</v>
      </c>
      <c s="958"/>
      <c s="21"/>
      <c s="21"/>
      <c s="21"/>
      <c s="21"/>
      <c s="21"/>
      <c s="21"/>
      <c s="21"/>
      <c s="21"/>
      <c s="21"/>
      <c s="21"/>
      <c s="21"/>
      <c s="21"/>
      <c s="21"/>
      <c s="21"/>
      <c s="21"/>
      <c s="21"/>
      <c s="21"/>
      <c s="21"/>
      <c s="21"/>
      <c s="21"/>
      <c s="21"/>
    </row>
    <row r="329" spans="1:119" ht="24" customHeight="1" hidden="1">
      <c r="A329" s="15">
        <f>A290+20</f>
        <v>161</v>
      </c>
      <c s="15">
        <f>IFERROR(IF($A$5&gt;=A329,SMALL('R-6'!$F$8:$F$920,$A$6+A329),0),0)</f>
        <v>0</v>
      </c>
      <c s="15">
        <f>IFERROR(IF(B$5&gt;=$A329,SMALL('R-7'!$G$9:$G$1008,B$6+$A329),0),0)</f>
        <v>0</v>
      </c>
      <c s="15">
        <f>IFERROR(IF(C$5&gt;=$A329,SMALL('R-8'!$F$13:$F$1012,C$6+$A329),0),0)</f>
        <v>0</v>
      </c>
      <c s="15">
        <f>IFERROR(IF(D$5&gt;=$A329,SMALL('R-8क'!$F$10:$F$1009,D$6+$A329),0),0)</f>
        <v>0</v>
      </c>
      <c s="15">
        <f t="shared" si="122"/>
        <v>0</v>
      </c>
      <c s="15">
        <f t="shared" si="131"/>
        <v>0</v>
      </c>
      <c s="15">
        <f t="shared" si="132"/>
        <v>0</v>
      </c>
      <c s="15">
        <f t="shared" si="133"/>
        <v>0</v>
      </c>
      <c r="O329" s="20">
        <f>IFERROR(IF(B329&gt;=1,A329,0),0)</f>
        <v>0</v>
      </c>
      <c s="1149">
        <f>IFERROR(IF($O329&gt;=1,VLOOKUP($B329,'R-6'!$G$8:$AL$920,2,0),0),0)</f>
        <v>0</v>
      </c>
      <c s="1150"/>
      <c s="1151"/>
      <c s="1090" t="str">
        <f>IFERROR(IF($O329&gt;=1,VLOOKUP($B329,'R-6'!$G$8:$AL$920,4,0),""),"")</f>
        <v/>
      </c>
      <c s="1091"/>
      <c s="1104"/>
      <c s="1090" t="str">
        <f>IFERROR(IF($O329&gt;=1,VLOOKUP($B329,'R-6'!$G$8:$AL$920,6,0),""),"")</f>
        <v/>
      </c>
      <c s="1152"/>
      <c s="1152"/>
      <c s="1153" t="str">
        <f>IFERROR(IF($O329&gt;=1,VLOOKUP($B329,'R-6'!$G$8:$AL$920,8,0),""),"")</f>
        <v/>
      </c>
      <c s="1154"/>
      <c s="1155" t="str">
        <f>IFERROR(IF($O329&gt;=1,VLOOKUP($B329,'R-6'!$G$8:$AL$920,28,0),""),"")</f>
        <v/>
      </c>
      <c s="1156"/>
      <c s="1157"/>
      <c s="1158"/>
      <c s="1153"/>
      <c s="1159"/>
      <c s="1158"/>
      <c s="1153"/>
      <c s="1159"/>
      <c s="20">
        <f>IFERROR(IF(C329&gt;=1,A329,0),0)</f>
        <v>0</v>
      </c>
      <c s="1160">
        <f>IFERROR(IF($AJ329&gt;=1,VLOOKUP($C329,'R-7'!$H$9:$AD$1008,2,0),0),0)</f>
        <v>0</v>
      </c>
      <c s="1161"/>
      <c s="1162"/>
      <c s="1160">
        <f>IFERROR(IF($AJ329&gt;=1,VLOOKUP($C329,'R-7'!$H$9:$AD$1008,2,0),0),0)</f>
        <v>0</v>
      </c>
      <c s="1161"/>
      <c s="1162"/>
      <c s="20" t="str">
        <f>IFERROR(IF($AJ329&gt;=1,VLOOKUP($C329,'R-7'!$H$9:$AD$1008,6,0),""),"")</f>
        <v/>
      </c>
      <c s="1158" t="str">
        <f>IFERROR(IF($AJ329&gt;=1,VLOOKUP($C329,'R-7'!$H$9:$AD$1008,7,0),""),"")</f>
        <v/>
      </c>
      <c s="1159"/>
      <c s="1090" t="str">
        <f>IFERROR(IF($AJ329&gt;=1,VLOOKUP($C329,'R-7'!$H$9:$AD$1008,9,0),""),"")</f>
        <v/>
      </c>
      <c s="1091"/>
      <c s="1104"/>
      <c s="1103" t="str">
        <f>IFERROR(IF($AJ329&gt;=1,VLOOKUP($C329,'R-7'!$H$9:$AD$1008,14,0),""),"")</f>
        <v/>
      </c>
      <c s="1103"/>
      <c s="1103"/>
      <c s="1103"/>
      <c s="1103"/>
      <c s="1103"/>
      <c s="1103"/>
      <c s="1103"/>
      <c s="20">
        <f>IFERROR(IF(D329&gt;=1,A329,0),0)</f>
        <v>0</v>
      </c>
      <c s="1105">
        <f>IFERROR(IF($BE329&gt;=1,VLOOKUP($D329,'R-8'!$G$13:$AG$1012,2,0),0),0)</f>
        <v>0</v>
      </c>
      <c s="1105"/>
      <c s="1105"/>
      <c s="1090" t="str">
        <f>IFERROR(IF($BE329&gt;=1,VLOOKUP($D329,'R-8'!$G$13:$AG$1012,3,0),""),"")</f>
        <v/>
      </c>
      <c s="1091"/>
      <c s="1091"/>
      <c s="1104"/>
      <c s="1103" t="str">
        <f>IFERROR(IF($BE329&gt;=1,VLOOKUP($D329,'R-8'!$G$13:$AG$1012,5,0),""),"")</f>
        <v/>
      </c>
      <c s="1103"/>
      <c s="1103" t="str">
        <f>IFERROR(IF($BE329&gt;=1,VLOOKUP($D329,'R-8'!$G$13:$AG$1012,6,0),""),"")</f>
        <v/>
      </c>
      <c s="1103"/>
      <c s="1090" t="str">
        <f>IFERROR(IF($BE329&gt;=1,VLOOKUP($D329,'R-8'!$G$13:$AG$1012,2,0),""),"")</f>
        <v/>
      </c>
      <c s="1091"/>
      <c s="1104"/>
      <c s="1103"/>
      <c s="1103"/>
      <c s="1103"/>
      <c s="1103"/>
      <c s="1103"/>
      <c s="1103"/>
      <c s="20">
        <f t="shared" si="134" ref="BZ329:BZ348">IFERROR(IF(E329&gt;=1,A329,0),0)</f>
        <v>0</v>
      </c>
      <c s="1105">
        <f>IFERROR(IF($BZ329&gt;=1,VLOOKUP($E329,'R-8क'!$G$10:$AA$1009,2,0),0),0)</f>
        <v>0</v>
      </c>
      <c s="1105"/>
      <c s="1105"/>
      <c s="1090" t="str">
        <f>IFERROR(IF($BZ329&gt;=1,VLOOKUP($E329,'R-8क'!$G$10:$AA$1009,3,0),""),"")</f>
        <v/>
      </c>
      <c s="1091"/>
      <c s="1104"/>
      <c s="1090" t="str">
        <f>IFERROR(IF($BZ329&gt;=1,VLOOKUP($E329,'R-8क'!$G$10:$AA$1009,4,0),""),"")</f>
        <v/>
      </c>
      <c s="1091"/>
      <c s="1091"/>
      <c s="1104"/>
      <c s="26" t="str">
        <f>IFERROR(IF($BZ329&gt;=1,VLOOKUP($E329,'R-8क'!$G$10:$AA$1009,6,0),""),"")</f>
        <v/>
      </c>
      <c s="27" t="str">
        <f>IFERROR(IF($BZ329&gt;=1,VLOOKUP($E329,'R-8क'!$G$10:$AA$1009,7,0),""),"")</f>
        <v/>
      </c>
      <c s="720" t="str">
        <f>IFERROR(IF($BZ329&gt;=1,VLOOKUP($E329,'R-8क'!$G$10:$AA$1009,8,0),""),"")</f>
        <v/>
      </c>
      <c s="721"/>
      <c s="1106"/>
      <c s="1107" t="str">
        <f>IFERROR(IF($BZ329&gt;=1,VLOOKUP($E329,'R-8क'!$G$10:$AA$1009,16,0),""),"")</f>
        <v/>
      </c>
      <c s="1107"/>
      <c s="1107"/>
      <c s="1092"/>
      <c s="1092"/>
      <c s="21"/>
      <c s="21"/>
      <c s="21"/>
      <c s="21"/>
      <c s="21"/>
      <c s="21"/>
      <c s="21"/>
      <c s="21"/>
      <c s="21"/>
      <c s="21"/>
      <c s="21"/>
      <c s="21"/>
      <c s="21"/>
      <c s="21"/>
      <c s="21"/>
      <c s="21"/>
      <c s="21"/>
      <c s="21"/>
      <c s="21"/>
      <c s="21"/>
      <c s="21"/>
    </row>
    <row r="330" spans="1:119" ht="24" customHeight="1" hidden="1">
      <c r="A330" s="15">
        <f t="shared" si="135" ref="A330:A348">A291+20</f>
        <v>162</v>
      </c>
      <c s="15">
        <f>IFERROR(IF($A$5&gt;=A330,SMALL('R-6'!$F$8:$F$920,$A$6+A330),0),0)</f>
        <v>0</v>
      </c>
      <c s="15">
        <f>IFERROR(IF(B$5&gt;=$A330,SMALL('R-7'!$G$9:$G$1008,B$6+$A330),0),0)</f>
        <v>0</v>
      </c>
      <c s="15">
        <f>IFERROR(IF(C$5&gt;=$A330,SMALL('R-8'!$F$13:$F$1012,C$6+$A330),0),0)</f>
        <v>0</v>
      </c>
      <c s="15">
        <f>IFERROR(IF(D$5&gt;=$A330,SMALL('R-8क'!$F$10:$F$1009,D$6+$A330),0),0)</f>
        <v>0</v>
      </c>
      <c s="15">
        <f t="shared" si="122"/>
        <v>0</v>
      </c>
      <c s="15">
        <f t="shared" si="131"/>
        <v>0</v>
      </c>
      <c s="15">
        <f t="shared" si="132"/>
        <v>0</v>
      </c>
      <c s="15">
        <f t="shared" si="133"/>
        <v>0</v>
      </c>
      <c r="O330" s="20">
        <f t="shared" si="136" ref="O330:O348">IFERROR(IF(B330&gt;=1,A330,0),0)</f>
        <v>0</v>
      </c>
      <c s="1149">
        <f>IFERROR(IF($O330&gt;=1,VLOOKUP($B330,'R-6'!$G$8:$AL$920,2,0),0),0)</f>
        <v>0</v>
      </c>
      <c s="1150"/>
      <c s="1151"/>
      <c s="1090" t="str">
        <f>IFERROR(IF($O330&gt;=1,VLOOKUP($B330,'R-6'!$G$8:$AL$920,4,0),""),"")</f>
        <v/>
      </c>
      <c s="1091"/>
      <c s="1104"/>
      <c s="1090" t="str">
        <f>IFERROR(IF($O330&gt;=1,VLOOKUP($B330,'R-6'!$G$8:$AL$920,6,0),""),"")</f>
        <v/>
      </c>
      <c s="1152"/>
      <c s="1152"/>
      <c s="1153" t="str">
        <f>IFERROR(IF($O330&gt;=1,VLOOKUP($B330,'R-6'!$G$8:$AL$920,8,0),""),"")</f>
        <v/>
      </c>
      <c s="1154"/>
      <c s="1155" t="str">
        <f>IFERROR(IF($O330&gt;=1,VLOOKUP($B330,'R-6'!$G$8:$AL$920,28,0),""),"")</f>
        <v/>
      </c>
      <c s="1156"/>
      <c s="1157"/>
      <c s="1158"/>
      <c s="1153"/>
      <c s="1159"/>
      <c s="1158"/>
      <c s="1153"/>
      <c s="1159"/>
      <c s="20">
        <f t="shared" si="137" ref="AJ330:AJ348">IFERROR(IF(C330&gt;=1,A330,0),0)</f>
        <v>0</v>
      </c>
      <c s="1160">
        <f>IFERROR(IF($AJ330&gt;=1,VLOOKUP($C330,'R-7'!$H$9:$AD$1008,2,0),0),0)</f>
        <v>0</v>
      </c>
      <c s="1161"/>
      <c s="1162"/>
      <c s="1160">
        <f>IFERROR(IF($AJ330&gt;=1,VLOOKUP($C330,'R-7'!$H$9:$AD$1008,2,0),0),0)</f>
        <v>0</v>
      </c>
      <c s="1161"/>
      <c s="1162"/>
      <c s="20" t="str">
        <f>IFERROR(IF($AJ330&gt;=1,VLOOKUP($C330,'R-7'!$H$9:$AD$1008,6,0),""),"")</f>
        <v/>
      </c>
      <c s="1158" t="str">
        <f>IFERROR(IF($AJ330&gt;=1,VLOOKUP($C330,'R-7'!$H$9:$AD$1008,7,0),""),"")</f>
        <v/>
      </c>
      <c s="1159"/>
      <c s="1090" t="str">
        <f>IFERROR(IF($AJ330&gt;=1,VLOOKUP($C330,'R-7'!$H$9:$AD$1008,9,0),""),"")</f>
        <v/>
      </c>
      <c s="1091"/>
      <c s="1104"/>
      <c s="1103" t="str">
        <f>IFERROR(IF($AJ330&gt;=1,VLOOKUP($C330,'R-7'!$H$9:$AD$1008,14,0),""),"")</f>
        <v/>
      </c>
      <c s="1103"/>
      <c s="1103"/>
      <c s="1103"/>
      <c s="1103"/>
      <c s="1103"/>
      <c s="1103"/>
      <c s="1103"/>
      <c s="20">
        <f t="shared" si="138" ref="BE330:BE348">IFERROR(IF(D330&gt;=1,A330,0),0)</f>
        <v>0</v>
      </c>
      <c s="1105">
        <f>IFERROR(IF($BE330&gt;=1,VLOOKUP($D330,'R-8'!$G$13:$AG$1012,2,0),0),0)</f>
        <v>0</v>
      </c>
      <c s="1105"/>
      <c s="1105"/>
      <c s="1090" t="str">
        <f>IFERROR(IF($BE330&gt;=1,VLOOKUP($D330,'R-8'!$G$13:$AG$1012,3,0),""),"")</f>
        <v/>
      </c>
      <c s="1091"/>
      <c s="1091"/>
      <c s="1104"/>
      <c s="1103" t="str">
        <f>IFERROR(IF($BE330&gt;=1,VLOOKUP($D330,'R-8'!$G$13:$AG$1012,5,0),""),"")</f>
        <v/>
      </c>
      <c s="1103"/>
      <c s="1103" t="str">
        <f>IFERROR(IF($BE330&gt;=1,VLOOKUP($D330,'R-8'!$G$13:$AG$1012,6,0),""),"")</f>
        <v/>
      </c>
      <c s="1103"/>
      <c s="1090" t="str">
        <f>IFERROR(IF($BE330&gt;=1,VLOOKUP($D330,'R-8'!$G$13:$AG$1012,2,0),""),"")</f>
        <v/>
      </c>
      <c s="1091"/>
      <c s="1104"/>
      <c s="1103"/>
      <c s="1103"/>
      <c s="1103"/>
      <c s="1103"/>
      <c s="1103"/>
      <c s="1103"/>
      <c s="20">
        <f t="shared" si="134"/>
        <v>0</v>
      </c>
      <c s="1105">
        <f>IFERROR(IF($BZ330&gt;=1,VLOOKUP($E330,'R-8क'!$G$10:$AA$1009,2,0),0),0)</f>
        <v>0</v>
      </c>
      <c s="1105"/>
      <c s="1105"/>
      <c s="1090" t="str">
        <f>IFERROR(IF($BZ330&gt;=1,VLOOKUP($E330,'R-8क'!$G$10:$AA$1009,3,0),""),"")</f>
        <v/>
      </c>
      <c s="1091"/>
      <c s="1104"/>
      <c s="1090" t="str">
        <f>IFERROR(IF($BZ330&gt;=1,VLOOKUP($E330,'R-8क'!$G$10:$AA$1009,4,0),""),"")</f>
        <v/>
      </c>
      <c s="1091"/>
      <c s="1091"/>
      <c s="1104"/>
      <c s="26" t="str">
        <f>IFERROR(IF($BZ330&gt;=1,VLOOKUP($E330,'R-8क'!$G$10:$AA$1009,6,0),""),"")</f>
        <v/>
      </c>
      <c s="27" t="str">
        <f>IFERROR(IF($BZ330&gt;=1,VLOOKUP($E330,'R-8क'!$G$10:$AA$1009,7,0),""),"")</f>
        <v/>
      </c>
      <c s="720" t="str">
        <f>IFERROR(IF($BZ330&gt;=1,VLOOKUP($E330,'R-8क'!$G$10:$AA$1009,8,0),""),"")</f>
        <v/>
      </c>
      <c s="721"/>
      <c s="1106"/>
      <c s="1107" t="str">
        <f>IFERROR(IF($BZ330&gt;=1,VLOOKUP($E330,'R-8क'!$G$10:$AA$1009,16,0),""),"")</f>
        <v/>
      </c>
      <c s="1107"/>
      <c s="1107"/>
      <c s="1092"/>
      <c s="1092"/>
      <c s="21"/>
      <c s="21"/>
      <c s="21"/>
      <c s="21"/>
      <c s="21"/>
      <c s="21"/>
      <c s="21"/>
      <c s="21"/>
      <c s="21"/>
      <c s="21"/>
      <c s="21"/>
      <c s="21"/>
      <c s="21"/>
      <c s="21"/>
      <c s="21"/>
      <c s="21"/>
      <c s="21"/>
      <c s="21"/>
      <c s="21"/>
      <c s="21"/>
      <c s="21"/>
    </row>
    <row r="331" spans="1:119" ht="24" customHeight="1" hidden="1">
      <c r="A331" s="15">
        <f t="shared" si="135"/>
        <v>163</v>
      </c>
      <c s="15">
        <f>IFERROR(IF($A$5&gt;=A331,SMALL('R-6'!$F$8:$F$920,$A$6+A331),0),0)</f>
        <v>0</v>
      </c>
      <c s="15">
        <f>IFERROR(IF(B$5&gt;=$A331,SMALL('R-7'!$G$9:$G$1008,B$6+$A331),0),0)</f>
        <v>0</v>
      </c>
      <c s="15">
        <f>IFERROR(IF(C$5&gt;=$A331,SMALL('R-8'!$F$13:$F$1012,C$6+$A331),0),0)</f>
        <v>0</v>
      </c>
      <c s="15">
        <f>IFERROR(IF(D$5&gt;=$A331,SMALL('R-8क'!$F$10:$F$1009,D$6+$A331),0),0)</f>
        <v>0</v>
      </c>
      <c s="15">
        <f t="shared" si="122"/>
        <v>0</v>
      </c>
      <c s="15">
        <f t="shared" si="131"/>
        <v>0</v>
      </c>
      <c s="15">
        <f t="shared" si="132"/>
        <v>0</v>
      </c>
      <c s="15">
        <f t="shared" si="133"/>
        <v>0</v>
      </c>
      <c r="O331" s="20">
        <f t="shared" si="136"/>
        <v>0</v>
      </c>
      <c s="1149">
        <f>IFERROR(IF($O331&gt;=1,VLOOKUP($B331,'R-6'!$G$8:$AL$920,2,0),0),0)</f>
        <v>0</v>
      </c>
      <c s="1150"/>
      <c s="1151"/>
      <c s="1090" t="str">
        <f>IFERROR(IF($O331&gt;=1,VLOOKUP($B331,'R-6'!$G$8:$AL$920,4,0),""),"")</f>
        <v/>
      </c>
      <c s="1091"/>
      <c s="1104"/>
      <c s="1090" t="str">
        <f>IFERROR(IF($O331&gt;=1,VLOOKUP($B331,'R-6'!$G$8:$AL$920,6,0),""),"")</f>
        <v/>
      </c>
      <c s="1152"/>
      <c s="1152"/>
      <c s="1153" t="str">
        <f>IFERROR(IF($O331&gt;=1,VLOOKUP($B331,'R-6'!$G$8:$AL$920,8,0),""),"")</f>
        <v/>
      </c>
      <c s="1154"/>
      <c s="1155" t="str">
        <f>IFERROR(IF($O331&gt;=1,VLOOKUP($B331,'R-6'!$G$8:$AL$920,28,0),""),"")</f>
        <v/>
      </c>
      <c s="1156"/>
      <c s="1157"/>
      <c s="1158"/>
      <c s="1153"/>
      <c s="1159"/>
      <c s="1158"/>
      <c s="1153"/>
      <c s="1159"/>
      <c s="20">
        <f t="shared" si="137"/>
        <v>0</v>
      </c>
      <c s="1160">
        <f>IFERROR(IF($AJ331&gt;=1,VLOOKUP($C331,'R-7'!$H$9:$AD$1008,2,0),0),0)</f>
        <v>0</v>
      </c>
      <c s="1161"/>
      <c s="1162"/>
      <c s="1160">
        <f>IFERROR(IF($AJ331&gt;=1,VLOOKUP($C331,'R-7'!$H$9:$AD$1008,2,0),0),0)</f>
        <v>0</v>
      </c>
      <c s="1161"/>
      <c s="1162"/>
      <c s="20" t="str">
        <f>IFERROR(IF($AJ331&gt;=1,VLOOKUP($C331,'R-7'!$H$9:$AD$1008,6,0),""),"")</f>
        <v/>
      </c>
      <c s="1158" t="str">
        <f>IFERROR(IF($AJ331&gt;=1,VLOOKUP($C331,'R-7'!$H$9:$AD$1008,7,0),""),"")</f>
        <v/>
      </c>
      <c s="1159"/>
      <c s="1090" t="str">
        <f>IFERROR(IF($AJ331&gt;=1,VLOOKUP($C331,'R-7'!$H$9:$AD$1008,9,0),""),"")</f>
        <v/>
      </c>
      <c s="1091"/>
      <c s="1104"/>
      <c s="1103" t="str">
        <f>IFERROR(IF($AJ331&gt;=1,VLOOKUP($C331,'R-7'!$H$9:$AD$1008,14,0),""),"")</f>
        <v/>
      </c>
      <c s="1103"/>
      <c s="1103"/>
      <c s="1103"/>
      <c s="1103"/>
      <c s="1103"/>
      <c s="1103"/>
      <c s="1103"/>
      <c s="20">
        <f t="shared" si="138"/>
        <v>0</v>
      </c>
      <c s="1105">
        <f>IFERROR(IF($BE331&gt;=1,VLOOKUP($D331,'R-8'!$G$13:$AG$1012,2,0),0),0)</f>
        <v>0</v>
      </c>
      <c s="1105"/>
      <c s="1105"/>
      <c s="1090" t="str">
        <f>IFERROR(IF($BE331&gt;=1,VLOOKUP($D331,'R-8'!$G$13:$AG$1012,3,0),""),"")</f>
        <v/>
      </c>
      <c s="1091"/>
      <c s="1091"/>
      <c s="1104"/>
      <c s="1103" t="str">
        <f>IFERROR(IF($BE331&gt;=1,VLOOKUP($D331,'R-8'!$G$13:$AG$1012,5,0),""),"")</f>
        <v/>
      </c>
      <c s="1103"/>
      <c s="1103" t="str">
        <f>IFERROR(IF($BE331&gt;=1,VLOOKUP($D331,'R-8'!$G$13:$AG$1012,6,0),""),"")</f>
        <v/>
      </c>
      <c s="1103"/>
      <c s="1090" t="str">
        <f>IFERROR(IF($BE331&gt;=1,VLOOKUP($D331,'R-8'!$G$13:$AG$1012,2,0),""),"")</f>
        <v/>
      </c>
      <c s="1091"/>
      <c s="1104"/>
      <c s="1103"/>
      <c s="1103"/>
      <c s="1103"/>
      <c s="1103"/>
      <c s="1103"/>
      <c s="1103"/>
      <c s="20">
        <f t="shared" si="134"/>
        <v>0</v>
      </c>
      <c s="1105">
        <f>IFERROR(IF($BZ331&gt;=1,VLOOKUP($E331,'R-8क'!$G$10:$AA$1009,2,0),0),0)</f>
        <v>0</v>
      </c>
      <c s="1105"/>
      <c s="1105"/>
      <c s="1090" t="str">
        <f>IFERROR(IF($BZ331&gt;=1,VLOOKUP($E331,'R-8क'!$G$10:$AA$1009,3,0),""),"")</f>
        <v/>
      </c>
      <c s="1091"/>
      <c s="1104"/>
      <c s="1090" t="str">
        <f>IFERROR(IF($BZ331&gt;=1,VLOOKUP($E331,'R-8क'!$G$10:$AA$1009,4,0),""),"")</f>
        <v/>
      </c>
      <c s="1091"/>
      <c s="1091"/>
      <c s="1104"/>
      <c s="26" t="str">
        <f>IFERROR(IF($BZ331&gt;=1,VLOOKUP($E331,'R-8क'!$G$10:$AA$1009,6,0),""),"")</f>
        <v/>
      </c>
      <c s="27" t="str">
        <f>IFERROR(IF($BZ331&gt;=1,VLOOKUP($E331,'R-8क'!$G$10:$AA$1009,7,0),""),"")</f>
        <v/>
      </c>
      <c s="720" t="str">
        <f>IFERROR(IF($BZ331&gt;=1,VLOOKUP($E331,'R-8क'!$G$10:$AA$1009,8,0),""),"")</f>
        <v/>
      </c>
      <c s="721"/>
      <c s="1106"/>
      <c s="1107" t="str">
        <f>IFERROR(IF($BZ331&gt;=1,VLOOKUP($E331,'R-8क'!$G$10:$AA$1009,16,0),""),"")</f>
        <v/>
      </c>
      <c s="1107"/>
      <c s="1107"/>
      <c s="1092"/>
      <c s="1092"/>
      <c s="21"/>
      <c s="21"/>
      <c s="21"/>
      <c s="21"/>
      <c s="21"/>
      <c s="21"/>
      <c s="21"/>
      <c s="21"/>
      <c s="21"/>
      <c s="21"/>
      <c s="21"/>
      <c s="21"/>
      <c s="21"/>
      <c s="21"/>
      <c s="21"/>
      <c s="21"/>
      <c s="21"/>
      <c s="21"/>
      <c s="21"/>
      <c s="21"/>
      <c s="21"/>
    </row>
    <row r="332" spans="1:119" ht="24" customHeight="1" hidden="1">
      <c r="A332" s="15">
        <f t="shared" si="135"/>
        <v>164</v>
      </c>
      <c s="15">
        <f>IFERROR(IF($A$5&gt;=A332,SMALL('R-6'!$F$8:$F$920,$A$6+A332),0),0)</f>
        <v>0</v>
      </c>
      <c s="15">
        <f>IFERROR(IF(B$5&gt;=$A332,SMALL('R-7'!$G$9:$G$1008,B$6+$A332),0),0)</f>
        <v>0</v>
      </c>
      <c s="15">
        <f>IFERROR(IF(C$5&gt;=$A332,SMALL('R-8'!$F$13:$F$1012,C$6+$A332),0),0)</f>
        <v>0</v>
      </c>
      <c s="15">
        <f>IFERROR(IF(D$5&gt;=$A332,SMALL('R-8क'!$F$10:$F$1009,D$6+$A332),0),0)</f>
        <v>0</v>
      </c>
      <c s="15">
        <f t="shared" si="122"/>
        <v>0</v>
      </c>
      <c s="15">
        <f t="shared" si="131"/>
        <v>0</v>
      </c>
      <c s="15">
        <f t="shared" si="132"/>
        <v>0</v>
      </c>
      <c s="15">
        <f t="shared" si="133"/>
        <v>0</v>
      </c>
      <c r="O332" s="20">
        <f t="shared" si="136"/>
        <v>0</v>
      </c>
      <c s="1149">
        <f>IFERROR(IF($O332&gt;=1,VLOOKUP($B332,'R-6'!$G$8:$AL$920,2,0),0),0)</f>
        <v>0</v>
      </c>
      <c s="1150"/>
      <c s="1151"/>
      <c s="1090" t="str">
        <f>IFERROR(IF($O332&gt;=1,VLOOKUP($B332,'R-6'!$G$8:$AL$920,4,0),""),"")</f>
        <v/>
      </c>
      <c s="1091"/>
      <c s="1104"/>
      <c s="1090" t="str">
        <f>IFERROR(IF($O332&gt;=1,VLOOKUP($B332,'R-6'!$G$8:$AL$920,6,0),""),"")</f>
        <v/>
      </c>
      <c s="1152"/>
      <c s="1152"/>
      <c s="1153" t="str">
        <f>IFERROR(IF($O332&gt;=1,VLOOKUP($B332,'R-6'!$G$8:$AL$920,8,0),""),"")</f>
        <v/>
      </c>
      <c s="1154"/>
      <c s="1155" t="str">
        <f>IFERROR(IF($O332&gt;=1,VLOOKUP($B332,'R-6'!$G$8:$AL$920,28,0),""),"")</f>
        <v/>
      </c>
      <c s="1156"/>
      <c s="1157"/>
      <c s="1158"/>
      <c s="1153"/>
      <c s="1159"/>
      <c s="1158"/>
      <c s="1153"/>
      <c s="1159"/>
      <c s="20">
        <f t="shared" si="137"/>
        <v>0</v>
      </c>
      <c s="1160">
        <f>IFERROR(IF($AJ332&gt;=1,VLOOKUP($C332,'R-7'!$H$9:$AD$1008,2,0),0),0)</f>
        <v>0</v>
      </c>
      <c s="1161"/>
      <c s="1162"/>
      <c s="1160">
        <f>IFERROR(IF($AJ332&gt;=1,VLOOKUP($C332,'R-7'!$H$9:$AD$1008,2,0),0),0)</f>
        <v>0</v>
      </c>
      <c s="1161"/>
      <c s="1162"/>
      <c s="20" t="str">
        <f>IFERROR(IF($AJ332&gt;=1,VLOOKUP($C332,'R-7'!$H$9:$AD$1008,6,0),""),"")</f>
        <v/>
      </c>
      <c s="1158" t="str">
        <f>IFERROR(IF($AJ332&gt;=1,VLOOKUP($C332,'R-7'!$H$9:$AD$1008,7,0),""),"")</f>
        <v/>
      </c>
      <c s="1159"/>
      <c s="1090" t="str">
        <f>IFERROR(IF($AJ332&gt;=1,VLOOKUP($C332,'R-7'!$H$9:$AD$1008,9,0),""),"")</f>
        <v/>
      </c>
      <c s="1091"/>
      <c s="1104"/>
      <c s="1103" t="str">
        <f>IFERROR(IF($AJ332&gt;=1,VLOOKUP($C332,'R-7'!$H$9:$AD$1008,14,0),""),"")</f>
        <v/>
      </c>
      <c s="1103"/>
      <c s="1103"/>
      <c s="1103"/>
      <c s="1103"/>
      <c s="1103"/>
      <c s="1103"/>
      <c s="1103"/>
      <c s="20">
        <f t="shared" si="138"/>
        <v>0</v>
      </c>
      <c s="1105">
        <f>IFERROR(IF($BE332&gt;=1,VLOOKUP($D332,'R-8'!$G$13:$AG$1012,2,0),0),0)</f>
        <v>0</v>
      </c>
      <c s="1105"/>
      <c s="1105"/>
      <c s="1090" t="str">
        <f>IFERROR(IF($BE332&gt;=1,VLOOKUP($D332,'R-8'!$G$13:$AG$1012,3,0),""),"")</f>
        <v/>
      </c>
      <c s="1091"/>
      <c s="1091"/>
      <c s="1104"/>
      <c s="1103" t="str">
        <f>IFERROR(IF($BE332&gt;=1,VLOOKUP($D332,'R-8'!$G$13:$AG$1012,5,0),""),"")</f>
        <v/>
      </c>
      <c s="1103"/>
      <c s="1103" t="str">
        <f>IFERROR(IF($BE332&gt;=1,VLOOKUP($D332,'R-8'!$G$13:$AG$1012,6,0),""),"")</f>
        <v/>
      </c>
      <c s="1103"/>
      <c s="1090" t="str">
        <f>IFERROR(IF($BE332&gt;=1,VLOOKUP($D332,'R-8'!$G$13:$AG$1012,2,0),""),"")</f>
        <v/>
      </c>
      <c s="1091"/>
      <c s="1104"/>
      <c s="1103"/>
      <c s="1103"/>
      <c s="1103"/>
      <c s="1103"/>
      <c s="1103"/>
      <c s="1103"/>
      <c s="20">
        <f t="shared" si="134"/>
        <v>0</v>
      </c>
      <c s="1105">
        <f>IFERROR(IF($BZ332&gt;=1,VLOOKUP($E332,'R-8क'!$G$10:$AA$1009,2,0),0),0)</f>
        <v>0</v>
      </c>
      <c s="1105"/>
      <c s="1105"/>
      <c s="1090" t="str">
        <f>IFERROR(IF($BZ332&gt;=1,VLOOKUP($E332,'R-8क'!$G$10:$AA$1009,3,0),""),"")</f>
        <v/>
      </c>
      <c s="1091"/>
      <c s="1104"/>
      <c s="1090" t="str">
        <f>IFERROR(IF($BZ332&gt;=1,VLOOKUP($E332,'R-8क'!$G$10:$AA$1009,4,0),""),"")</f>
        <v/>
      </c>
      <c s="1091"/>
      <c s="1091"/>
      <c s="1104"/>
      <c s="26" t="str">
        <f>IFERROR(IF($BZ332&gt;=1,VLOOKUP($E332,'R-8क'!$G$10:$AA$1009,6,0),""),"")</f>
        <v/>
      </c>
      <c s="27" t="str">
        <f>IFERROR(IF($BZ332&gt;=1,VLOOKUP($E332,'R-8क'!$G$10:$AA$1009,7,0),""),"")</f>
        <v/>
      </c>
      <c s="720" t="str">
        <f>IFERROR(IF($BZ332&gt;=1,VLOOKUP($E332,'R-8क'!$G$10:$AA$1009,8,0),""),"")</f>
        <v/>
      </c>
      <c s="721"/>
      <c s="1106"/>
      <c s="1107" t="str">
        <f>IFERROR(IF($BZ332&gt;=1,VLOOKUP($E332,'R-8क'!$G$10:$AA$1009,16,0),""),"")</f>
        <v/>
      </c>
      <c s="1107"/>
      <c s="1107"/>
      <c s="1092"/>
      <c s="1092"/>
      <c s="21"/>
      <c s="21"/>
      <c s="21"/>
      <c s="21"/>
      <c s="21"/>
      <c s="21"/>
      <c s="21"/>
      <c s="21"/>
      <c s="21"/>
      <c s="21"/>
      <c s="21"/>
      <c s="21"/>
      <c s="21"/>
      <c s="21"/>
      <c s="21"/>
      <c s="21"/>
      <c s="21"/>
      <c s="21"/>
      <c s="21"/>
      <c s="21"/>
      <c s="21"/>
    </row>
    <row r="333" spans="1:119" ht="24" customHeight="1" hidden="1">
      <c r="A333" s="15">
        <f t="shared" si="135"/>
        <v>165</v>
      </c>
      <c s="15">
        <f>IFERROR(IF($A$5&gt;=A333,SMALL('R-6'!$F$8:$F$920,$A$6+A333),0),0)</f>
        <v>0</v>
      </c>
      <c s="15">
        <f>IFERROR(IF(B$5&gt;=$A333,SMALL('R-7'!$G$9:$G$1008,B$6+$A333),0),0)</f>
        <v>0</v>
      </c>
      <c s="15">
        <f>IFERROR(IF(C$5&gt;=$A333,SMALL('R-8'!$F$13:$F$1012,C$6+$A333),0),0)</f>
        <v>0</v>
      </c>
      <c s="15">
        <f>IFERROR(IF(D$5&gt;=$A333,SMALL('R-8क'!$F$10:$F$1009,D$6+$A333),0),0)</f>
        <v>0</v>
      </c>
      <c s="15">
        <f t="shared" si="122"/>
        <v>0</v>
      </c>
      <c s="15">
        <f t="shared" si="131"/>
        <v>0</v>
      </c>
      <c s="15">
        <f t="shared" si="132"/>
        <v>0</v>
      </c>
      <c s="15">
        <f t="shared" si="133"/>
        <v>0</v>
      </c>
      <c r="O333" s="20">
        <f t="shared" si="136"/>
        <v>0</v>
      </c>
      <c s="1149">
        <f>IFERROR(IF($O333&gt;=1,VLOOKUP($B333,'R-6'!$G$8:$AL$920,2,0),0),0)</f>
        <v>0</v>
      </c>
      <c s="1150"/>
      <c s="1151"/>
      <c s="1090" t="str">
        <f>IFERROR(IF($O333&gt;=1,VLOOKUP($B333,'R-6'!$G$8:$AL$920,4,0),""),"")</f>
        <v/>
      </c>
      <c s="1091"/>
      <c s="1104"/>
      <c s="1090" t="str">
        <f>IFERROR(IF($O333&gt;=1,VLOOKUP($B333,'R-6'!$G$8:$AL$920,6,0),""),"")</f>
        <v/>
      </c>
      <c s="1152"/>
      <c s="1152"/>
      <c s="1153" t="str">
        <f>IFERROR(IF($O333&gt;=1,VLOOKUP($B333,'R-6'!$G$8:$AL$920,8,0),""),"")</f>
        <v/>
      </c>
      <c s="1154"/>
      <c s="1155" t="str">
        <f>IFERROR(IF($O333&gt;=1,VLOOKUP($B333,'R-6'!$G$8:$AL$920,28,0),""),"")</f>
        <v/>
      </c>
      <c s="1156"/>
      <c s="1157"/>
      <c s="1158"/>
      <c s="1153"/>
      <c s="1159"/>
      <c s="1158"/>
      <c s="1153"/>
      <c s="1159"/>
      <c s="20">
        <f t="shared" si="137"/>
        <v>0</v>
      </c>
      <c s="1160">
        <f>IFERROR(IF($AJ333&gt;=1,VLOOKUP($C333,'R-7'!$H$9:$AD$1008,2,0),0),0)</f>
        <v>0</v>
      </c>
      <c s="1161"/>
      <c s="1162"/>
      <c s="1160">
        <f>IFERROR(IF($AJ333&gt;=1,VLOOKUP($C333,'R-7'!$H$9:$AD$1008,2,0),0),0)</f>
        <v>0</v>
      </c>
      <c s="1161"/>
      <c s="1162"/>
      <c s="20" t="str">
        <f>IFERROR(IF($AJ333&gt;=1,VLOOKUP($C333,'R-7'!$H$9:$AD$1008,6,0),""),"")</f>
        <v/>
      </c>
      <c s="1158" t="str">
        <f>IFERROR(IF($AJ333&gt;=1,VLOOKUP($C333,'R-7'!$H$9:$AD$1008,7,0),""),"")</f>
        <v/>
      </c>
      <c s="1159"/>
      <c s="1090" t="str">
        <f>IFERROR(IF($AJ333&gt;=1,VLOOKUP($C333,'R-7'!$H$9:$AD$1008,9,0),""),"")</f>
        <v/>
      </c>
      <c s="1091"/>
      <c s="1104"/>
      <c s="1103" t="str">
        <f>IFERROR(IF($AJ333&gt;=1,VLOOKUP($C333,'R-7'!$H$9:$AD$1008,14,0),""),"")</f>
        <v/>
      </c>
      <c s="1103"/>
      <c s="1103"/>
      <c s="1103"/>
      <c s="1103"/>
      <c s="1103"/>
      <c s="1103"/>
      <c s="1103"/>
      <c s="20">
        <f t="shared" si="138"/>
        <v>0</v>
      </c>
      <c s="1105">
        <f>IFERROR(IF($BE333&gt;=1,VLOOKUP($D333,'R-8'!$G$13:$AG$1012,2,0),0),0)</f>
        <v>0</v>
      </c>
      <c s="1105"/>
      <c s="1105"/>
      <c s="1090" t="str">
        <f>IFERROR(IF($BE333&gt;=1,VLOOKUP($D333,'R-8'!$G$13:$AG$1012,3,0),""),"")</f>
        <v/>
      </c>
      <c s="1091"/>
      <c s="1091"/>
      <c s="1104"/>
      <c s="1103" t="str">
        <f>IFERROR(IF($BE333&gt;=1,VLOOKUP($D333,'R-8'!$G$13:$AG$1012,5,0),""),"")</f>
        <v/>
      </c>
      <c s="1103"/>
      <c s="1103" t="str">
        <f>IFERROR(IF($BE333&gt;=1,VLOOKUP($D333,'R-8'!$G$13:$AG$1012,6,0),""),"")</f>
        <v/>
      </c>
      <c s="1103"/>
      <c s="1090" t="str">
        <f>IFERROR(IF($BE333&gt;=1,VLOOKUP($D333,'R-8'!$G$13:$AG$1012,2,0),""),"")</f>
        <v/>
      </c>
      <c s="1091"/>
      <c s="1104"/>
      <c s="1103"/>
      <c s="1103"/>
      <c s="1103"/>
      <c s="1103"/>
      <c s="1103"/>
      <c s="1103"/>
      <c s="20">
        <f t="shared" si="134"/>
        <v>0</v>
      </c>
      <c s="1105">
        <f>IFERROR(IF($BZ333&gt;=1,VLOOKUP($E333,'R-8क'!$G$10:$AA$1009,2,0),0),0)</f>
        <v>0</v>
      </c>
      <c s="1105"/>
      <c s="1105"/>
      <c s="1090" t="str">
        <f>IFERROR(IF($BZ333&gt;=1,VLOOKUP($E333,'R-8क'!$G$10:$AA$1009,3,0),""),"")</f>
        <v/>
      </c>
      <c s="1091"/>
      <c s="1104"/>
      <c s="1090" t="str">
        <f>IFERROR(IF($BZ333&gt;=1,VLOOKUP($E333,'R-8क'!$G$10:$AA$1009,4,0),""),"")</f>
        <v/>
      </c>
      <c s="1091"/>
      <c s="1091"/>
      <c s="1104"/>
      <c s="26" t="str">
        <f>IFERROR(IF($BZ333&gt;=1,VLOOKUP($E333,'R-8क'!$G$10:$AA$1009,6,0),""),"")</f>
        <v/>
      </c>
      <c s="27" t="str">
        <f>IFERROR(IF($BZ333&gt;=1,VLOOKUP($E333,'R-8क'!$G$10:$AA$1009,7,0),""),"")</f>
        <v/>
      </c>
      <c s="720" t="str">
        <f>IFERROR(IF($BZ333&gt;=1,VLOOKUP($E333,'R-8क'!$G$10:$AA$1009,8,0),""),"")</f>
        <v/>
      </c>
      <c s="721"/>
      <c s="1106"/>
      <c s="1107" t="str">
        <f>IFERROR(IF($BZ333&gt;=1,VLOOKUP($E333,'R-8क'!$G$10:$AA$1009,16,0),""),"")</f>
        <v/>
      </c>
      <c s="1107"/>
      <c s="1107"/>
      <c s="1092"/>
      <c s="1092"/>
      <c s="21"/>
      <c s="21"/>
      <c s="21"/>
      <c s="21"/>
      <c s="21"/>
      <c s="21"/>
      <c s="21"/>
      <c s="21"/>
      <c s="21"/>
      <c s="21"/>
      <c s="21"/>
      <c s="21"/>
      <c s="21"/>
      <c s="21"/>
      <c s="21"/>
      <c s="21"/>
      <c s="21"/>
      <c s="21"/>
      <c s="21"/>
      <c s="21"/>
      <c s="21"/>
    </row>
    <row r="334" spans="1:119" ht="24" customHeight="1" hidden="1">
      <c r="A334" s="15">
        <f t="shared" si="135"/>
        <v>166</v>
      </c>
      <c s="15">
        <f>IFERROR(IF($A$5&gt;=A334,SMALL('R-6'!$F$8:$F$920,$A$6+A334),0),0)</f>
        <v>0</v>
      </c>
      <c s="15">
        <f>IFERROR(IF(B$5&gt;=$A334,SMALL('R-7'!$G$9:$G$1008,B$6+$A334),0),0)</f>
        <v>0</v>
      </c>
      <c s="15">
        <f>IFERROR(IF(C$5&gt;=$A334,SMALL('R-8'!$F$13:$F$1012,C$6+$A334),0),0)</f>
        <v>0</v>
      </c>
      <c s="15">
        <f>IFERROR(IF(D$5&gt;=$A334,SMALL('R-8क'!$F$10:$F$1009,D$6+$A334),0),0)</f>
        <v>0</v>
      </c>
      <c s="15">
        <f t="shared" si="122"/>
        <v>0</v>
      </c>
      <c s="15">
        <f t="shared" si="131"/>
        <v>0</v>
      </c>
      <c s="15">
        <f t="shared" si="132"/>
        <v>0</v>
      </c>
      <c s="15">
        <f t="shared" si="133"/>
        <v>0</v>
      </c>
      <c r="O334" s="20">
        <f t="shared" si="136"/>
        <v>0</v>
      </c>
      <c s="1149">
        <f>IFERROR(IF($O334&gt;=1,VLOOKUP($B334,'R-6'!$G$8:$AL$920,2,0),0),0)</f>
        <v>0</v>
      </c>
      <c s="1150"/>
      <c s="1151"/>
      <c s="1090" t="str">
        <f>IFERROR(IF($O334&gt;=1,VLOOKUP($B334,'R-6'!$G$8:$AL$920,4,0),""),"")</f>
        <v/>
      </c>
      <c s="1091"/>
      <c s="1104"/>
      <c s="1090" t="str">
        <f>IFERROR(IF($O334&gt;=1,VLOOKUP($B334,'R-6'!$G$8:$AL$920,6,0),""),"")</f>
        <v/>
      </c>
      <c s="1152"/>
      <c s="1152"/>
      <c s="1153" t="str">
        <f>IFERROR(IF($O334&gt;=1,VLOOKUP($B334,'R-6'!$G$8:$AL$920,8,0),""),"")</f>
        <v/>
      </c>
      <c s="1154"/>
      <c s="1155" t="str">
        <f>IFERROR(IF($O334&gt;=1,VLOOKUP($B334,'R-6'!$G$8:$AL$920,28,0),""),"")</f>
        <v/>
      </c>
      <c s="1156"/>
      <c s="1157"/>
      <c s="1158"/>
      <c s="1153"/>
      <c s="1159"/>
      <c s="1158"/>
      <c s="1153"/>
      <c s="1159"/>
      <c s="20">
        <f t="shared" si="137"/>
        <v>0</v>
      </c>
      <c s="1160">
        <f>IFERROR(IF($AJ334&gt;=1,VLOOKUP($C334,'R-7'!$H$9:$AD$1008,2,0),0),0)</f>
        <v>0</v>
      </c>
      <c s="1161"/>
      <c s="1162"/>
      <c s="1160">
        <f>IFERROR(IF($AJ334&gt;=1,VLOOKUP($C334,'R-7'!$H$9:$AD$1008,2,0),0),0)</f>
        <v>0</v>
      </c>
      <c s="1161"/>
      <c s="1162"/>
      <c s="20" t="str">
        <f>IFERROR(IF($AJ334&gt;=1,VLOOKUP($C334,'R-7'!$H$9:$AD$1008,6,0),""),"")</f>
        <v/>
      </c>
      <c s="1158" t="str">
        <f>IFERROR(IF($AJ334&gt;=1,VLOOKUP($C334,'R-7'!$H$9:$AD$1008,7,0),""),"")</f>
        <v/>
      </c>
      <c s="1159"/>
      <c s="1090" t="str">
        <f>IFERROR(IF($AJ334&gt;=1,VLOOKUP($C334,'R-7'!$H$9:$AD$1008,9,0),""),"")</f>
        <v/>
      </c>
      <c s="1091"/>
      <c s="1104"/>
      <c s="1103" t="str">
        <f>IFERROR(IF($AJ334&gt;=1,VLOOKUP($C334,'R-7'!$H$9:$AD$1008,14,0),""),"")</f>
        <v/>
      </c>
      <c s="1103"/>
      <c s="1103"/>
      <c s="1103"/>
      <c s="1103"/>
      <c s="1103"/>
      <c s="1103"/>
      <c s="1103"/>
      <c s="20">
        <f t="shared" si="138"/>
        <v>0</v>
      </c>
      <c s="1105">
        <f>IFERROR(IF($BE334&gt;=1,VLOOKUP($D334,'R-8'!$G$13:$AG$1012,2,0),0),0)</f>
        <v>0</v>
      </c>
      <c s="1105"/>
      <c s="1105"/>
      <c s="1090" t="str">
        <f>IFERROR(IF($BE334&gt;=1,VLOOKUP($D334,'R-8'!$G$13:$AG$1012,3,0),""),"")</f>
        <v/>
      </c>
      <c s="1091"/>
      <c s="1091"/>
      <c s="1104"/>
      <c s="1103" t="str">
        <f>IFERROR(IF($BE334&gt;=1,VLOOKUP($D334,'R-8'!$G$13:$AG$1012,5,0),""),"")</f>
        <v/>
      </c>
      <c s="1103"/>
      <c s="1103" t="str">
        <f>IFERROR(IF($BE334&gt;=1,VLOOKUP($D334,'R-8'!$G$13:$AG$1012,6,0),""),"")</f>
        <v/>
      </c>
      <c s="1103"/>
      <c s="1090" t="str">
        <f>IFERROR(IF($BE334&gt;=1,VLOOKUP($D334,'R-8'!$G$13:$AG$1012,2,0),""),"")</f>
        <v/>
      </c>
      <c s="1091"/>
      <c s="1104"/>
      <c s="1103"/>
      <c s="1103"/>
      <c s="1103"/>
      <c s="1103"/>
      <c s="1103"/>
      <c s="1103"/>
      <c s="20">
        <f t="shared" si="134"/>
        <v>0</v>
      </c>
      <c s="1105">
        <f>IFERROR(IF($BZ334&gt;=1,VLOOKUP($E334,'R-8क'!$G$10:$AA$1009,2,0),0),0)</f>
        <v>0</v>
      </c>
      <c s="1105"/>
      <c s="1105"/>
      <c s="1090" t="str">
        <f>IFERROR(IF($BZ334&gt;=1,VLOOKUP($E334,'R-8क'!$G$10:$AA$1009,3,0),""),"")</f>
        <v/>
      </c>
      <c s="1091"/>
      <c s="1104"/>
      <c s="1090" t="str">
        <f>IFERROR(IF($BZ334&gt;=1,VLOOKUP($E334,'R-8क'!$G$10:$AA$1009,4,0),""),"")</f>
        <v/>
      </c>
      <c s="1091"/>
      <c s="1091"/>
      <c s="1104"/>
      <c s="26" t="str">
        <f>IFERROR(IF($BZ334&gt;=1,VLOOKUP($E334,'R-8क'!$G$10:$AA$1009,6,0),""),"")</f>
        <v/>
      </c>
      <c s="27" t="str">
        <f>IFERROR(IF($BZ334&gt;=1,VLOOKUP($E334,'R-8क'!$G$10:$AA$1009,7,0),""),"")</f>
        <v/>
      </c>
      <c s="720" t="str">
        <f>IFERROR(IF($BZ334&gt;=1,VLOOKUP($E334,'R-8क'!$G$10:$AA$1009,8,0),""),"")</f>
        <v/>
      </c>
      <c s="721"/>
      <c s="1106"/>
      <c s="1107" t="str">
        <f>IFERROR(IF($BZ334&gt;=1,VLOOKUP($E334,'R-8क'!$G$10:$AA$1009,16,0),""),"")</f>
        <v/>
      </c>
      <c s="1107"/>
      <c s="1107"/>
      <c s="1092"/>
      <c s="1092"/>
      <c s="21"/>
      <c s="21"/>
      <c s="21"/>
      <c s="21"/>
      <c s="21"/>
      <c s="21"/>
      <c s="21"/>
      <c s="21"/>
      <c s="21"/>
      <c s="21"/>
      <c s="21"/>
      <c s="21"/>
      <c s="21"/>
      <c s="21"/>
      <c s="21"/>
      <c s="21"/>
      <c s="21"/>
      <c s="21"/>
      <c s="21"/>
      <c s="21"/>
      <c s="21"/>
    </row>
    <row r="335" spans="1:119" ht="24" customHeight="1" hidden="1">
      <c r="A335" s="15">
        <f t="shared" si="135"/>
        <v>167</v>
      </c>
      <c s="15">
        <f>IFERROR(IF($A$5&gt;=A335,SMALL('R-6'!$F$8:$F$920,$A$6+A335),0),0)</f>
        <v>0</v>
      </c>
      <c s="15">
        <f>IFERROR(IF(B$5&gt;=$A335,SMALL('R-7'!$G$9:$G$1008,B$6+$A335),0),0)</f>
        <v>0</v>
      </c>
      <c s="15">
        <f>IFERROR(IF(C$5&gt;=$A335,SMALL('R-8'!$F$13:$F$1012,C$6+$A335),0),0)</f>
        <v>0</v>
      </c>
      <c s="15">
        <f>IFERROR(IF(D$5&gt;=$A335,SMALL('R-8क'!$F$10:$F$1009,D$6+$A335),0),0)</f>
        <v>0</v>
      </c>
      <c s="15">
        <f t="shared" si="122"/>
        <v>0</v>
      </c>
      <c s="15">
        <f t="shared" si="131"/>
        <v>0</v>
      </c>
      <c s="15">
        <f t="shared" si="132"/>
        <v>0</v>
      </c>
      <c s="15">
        <f t="shared" si="133"/>
        <v>0</v>
      </c>
      <c r="O335" s="20">
        <f t="shared" si="136"/>
        <v>0</v>
      </c>
      <c s="1149">
        <f>IFERROR(IF($O335&gt;=1,VLOOKUP($B335,'R-6'!$G$8:$AL$920,2,0),0),0)</f>
        <v>0</v>
      </c>
      <c s="1150"/>
      <c s="1151"/>
      <c s="1090" t="str">
        <f>IFERROR(IF($O335&gt;=1,VLOOKUP($B335,'R-6'!$G$8:$AL$920,4,0),""),"")</f>
        <v/>
      </c>
      <c s="1091"/>
      <c s="1104"/>
      <c s="1090" t="str">
        <f>IFERROR(IF($O335&gt;=1,VLOOKUP($B335,'R-6'!$G$8:$AL$920,6,0),""),"")</f>
        <v/>
      </c>
      <c s="1152"/>
      <c s="1152"/>
      <c s="1153" t="str">
        <f>IFERROR(IF($O335&gt;=1,VLOOKUP($B335,'R-6'!$G$8:$AL$920,8,0),""),"")</f>
        <v/>
      </c>
      <c s="1154"/>
      <c s="1155" t="str">
        <f>IFERROR(IF($O335&gt;=1,VLOOKUP($B335,'R-6'!$G$8:$AL$920,28,0),""),"")</f>
        <v/>
      </c>
      <c s="1156"/>
      <c s="1157"/>
      <c s="1158"/>
      <c s="1153"/>
      <c s="1159"/>
      <c s="1158"/>
      <c s="1153"/>
      <c s="1159"/>
      <c s="20">
        <f t="shared" si="137"/>
        <v>0</v>
      </c>
      <c s="1160">
        <f>IFERROR(IF($AJ335&gt;=1,VLOOKUP($C335,'R-7'!$H$9:$AD$1008,2,0),0),0)</f>
        <v>0</v>
      </c>
      <c s="1161"/>
      <c s="1162"/>
      <c s="1160">
        <f>IFERROR(IF($AJ335&gt;=1,VLOOKUP($C335,'R-7'!$H$9:$AD$1008,2,0),0),0)</f>
        <v>0</v>
      </c>
      <c s="1161"/>
      <c s="1162"/>
      <c s="20" t="str">
        <f>IFERROR(IF($AJ335&gt;=1,VLOOKUP($C335,'R-7'!$H$9:$AD$1008,6,0),""),"")</f>
        <v/>
      </c>
      <c s="1158" t="str">
        <f>IFERROR(IF($AJ335&gt;=1,VLOOKUP($C335,'R-7'!$H$9:$AD$1008,7,0),""),"")</f>
        <v/>
      </c>
      <c s="1159"/>
      <c s="1090" t="str">
        <f>IFERROR(IF($AJ335&gt;=1,VLOOKUP($C335,'R-7'!$H$9:$AD$1008,9,0),""),"")</f>
        <v/>
      </c>
      <c s="1091"/>
      <c s="1104"/>
      <c s="1103" t="str">
        <f>IFERROR(IF($AJ335&gt;=1,VLOOKUP($C335,'R-7'!$H$9:$AD$1008,14,0),""),"")</f>
        <v/>
      </c>
      <c s="1103"/>
      <c s="1103"/>
      <c s="1103"/>
      <c s="1103"/>
      <c s="1103"/>
      <c s="1103"/>
      <c s="1103"/>
      <c s="20">
        <f t="shared" si="138"/>
        <v>0</v>
      </c>
      <c s="1105">
        <f>IFERROR(IF($BE335&gt;=1,VLOOKUP($D335,'R-8'!$G$13:$AG$1012,2,0),0),0)</f>
        <v>0</v>
      </c>
      <c s="1105"/>
      <c s="1105"/>
      <c s="1090" t="str">
        <f>IFERROR(IF($BE335&gt;=1,VLOOKUP($D335,'R-8'!$G$13:$AG$1012,3,0),""),"")</f>
        <v/>
      </c>
      <c s="1091"/>
      <c s="1091"/>
      <c s="1104"/>
      <c s="1103" t="str">
        <f>IFERROR(IF($BE335&gt;=1,VLOOKUP($D335,'R-8'!$G$13:$AG$1012,5,0),""),"")</f>
        <v/>
      </c>
      <c s="1103"/>
      <c s="1103" t="str">
        <f>IFERROR(IF($BE335&gt;=1,VLOOKUP($D335,'R-8'!$G$13:$AG$1012,6,0),""),"")</f>
        <v/>
      </c>
      <c s="1103"/>
      <c s="1090" t="str">
        <f>IFERROR(IF($BE335&gt;=1,VLOOKUP($D335,'R-8'!$G$13:$AG$1012,2,0),""),"")</f>
        <v/>
      </c>
      <c s="1091"/>
      <c s="1104"/>
      <c s="1103"/>
      <c s="1103"/>
      <c s="1103"/>
      <c s="1103"/>
      <c s="1103"/>
      <c s="1103"/>
      <c s="20">
        <f t="shared" si="134"/>
        <v>0</v>
      </c>
      <c s="1105">
        <f>IFERROR(IF($BZ335&gt;=1,VLOOKUP($E335,'R-8क'!$G$10:$AA$1009,2,0),0),0)</f>
        <v>0</v>
      </c>
      <c s="1105"/>
      <c s="1105"/>
      <c s="1090" t="str">
        <f>IFERROR(IF($BZ335&gt;=1,VLOOKUP($E335,'R-8क'!$G$10:$AA$1009,3,0),""),"")</f>
        <v/>
      </c>
      <c s="1091"/>
      <c s="1104"/>
      <c s="1090" t="str">
        <f>IFERROR(IF($BZ335&gt;=1,VLOOKUP($E335,'R-8क'!$G$10:$AA$1009,4,0),""),"")</f>
        <v/>
      </c>
      <c s="1091"/>
      <c s="1091"/>
      <c s="1104"/>
      <c s="26" t="str">
        <f>IFERROR(IF($BZ335&gt;=1,VLOOKUP($E335,'R-8क'!$G$10:$AA$1009,6,0),""),"")</f>
        <v/>
      </c>
      <c s="27" t="str">
        <f>IFERROR(IF($BZ335&gt;=1,VLOOKUP($E335,'R-8क'!$G$10:$AA$1009,7,0),""),"")</f>
        <v/>
      </c>
      <c s="720" t="str">
        <f>IFERROR(IF($BZ335&gt;=1,VLOOKUP($E335,'R-8क'!$G$10:$AA$1009,8,0),""),"")</f>
        <v/>
      </c>
      <c s="721"/>
      <c s="1106"/>
      <c s="1107" t="str">
        <f>IFERROR(IF($BZ335&gt;=1,VLOOKUP($E335,'R-8क'!$G$10:$AA$1009,16,0),""),"")</f>
        <v/>
      </c>
      <c s="1107"/>
      <c s="1107"/>
      <c s="1092"/>
      <c s="1092"/>
      <c s="21"/>
      <c s="21"/>
      <c s="21"/>
      <c s="21"/>
      <c s="21"/>
      <c s="21"/>
      <c s="21"/>
      <c s="21"/>
      <c s="21"/>
      <c s="21"/>
      <c s="21"/>
      <c s="21"/>
      <c s="21"/>
      <c s="21"/>
      <c s="21"/>
      <c s="21"/>
      <c s="21"/>
      <c s="21"/>
      <c s="21"/>
      <c s="21"/>
      <c s="21"/>
    </row>
    <row r="336" spans="1:119" ht="24" customHeight="1" hidden="1">
      <c r="A336" s="15">
        <f t="shared" si="135"/>
        <v>168</v>
      </c>
      <c s="15">
        <f>IFERROR(IF($A$5&gt;=A336,SMALL('R-6'!$F$8:$F$920,$A$6+A336),0),0)</f>
        <v>0</v>
      </c>
      <c s="15">
        <f>IFERROR(IF(B$5&gt;=$A336,SMALL('R-7'!$G$9:$G$1008,B$6+$A336),0),0)</f>
        <v>0</v>
      </c>
      <c s="15">
        <f>IFERROR(IF(C$5&gt;=$A336,SMALL('R-8'!$F$13:$F$1012,C$6+$A336),0),0)</f>
        <v>0</v>
      </c>
      <c s="15">
        <f>IFERROR(IF(D$5&gt;=$A336,SMALL('R-8क'!$F$10:$F$1009,D$6+$A336),0),0)</f>
        <v>0</v>
      </c>
      <c s="15">
        <f t="shared" si="122"/>
        <v>0</v>
      </c>
      <c s="15">
        <f t="shared" si="131"/>
        <v>0</v>
      </c>
      <c s="15">
        <f t="shared" si="132"/>
        <v>0</v>
      </c>
      <c s="15">
        <f t="shared" si="133"/>
        <v>0</v>
      </c>
      <c r="O336" s="20">
        <f t="shared" si="136"/>
        <v>0</v>
      </c>
      <c s="1149">
        <f>IFERROR(IF($O336&gt;=1,VLOOKUP($B336,'R-6'!$G$8:$AL$920,2,0),0),0)</f>
        <v>0</v>
      </c>
      <c s="1150"/>
      <c s="1151"/>
      <c s="1090" t="str">
        <f>IFERROR(IF($O336&gt;=1,VLOOKUP($B336,'R-6'!$G$8:$AL$920,4,0),""),"")</f>
        <v/>
      </c>
      <c s="1091"/>
      <c s="1104"/>
      <c s="1090" t="str">
        <f>IFERROR(IF($O336&gt;=1,VLOOKUP($B336,'R-6'!$G$8:$AL$920,6,0),""),"")</f>
        <v/>
      </c>
      <c s="1152"/>
      <c s="1152"/>
      <c s="1153" t="str">
        <f>IFERROR(IF($O336&gt;=1,VLOOKUP($B336,'R-6'!$G$8:$AL$920,8,0),""),"")</f>
        <v/>
      </c>
      <c s="1154"/>
      <c s="1155" t="str">
        <f>IFERROR(IF($O336&gt;=1,VLOOKUP($B336,'R-6'!$G$8:$AL$920,28,0),""),"")</f>
        <v/>
      </c>
      <c s="1156"/>
      <c s="1157"/>
      <c s="1158"/>
      <c s="1153"/>
      <c s="1159"/>
      <c s="1158"/>
      <c s="1153"/>
      <c s="1159"/>
      <c s="20">
        <f t="shared" si="137"/>
        <v>0</v>
      </c>
      <c s="1160">
        <f>IFERROR(IF($AJ336&gt;=1,VLOOKUP($C336,'R-7'!$H$9:$AD$1008,2,0),0),0)</f>
        <v>0</v>
      </c>
      <c s="1161"/>
      <c s="1162"/>
      <c s="1160">
        <f>IFERROR(IF($AJ336&gt;=1,VLOOKUP($C336,'R-7'!$H$9:$AD$1008,2,0),0),0)</f>
        <v>0</v>
      </c>
      <c s="1161"/>
      <c s="1162"/>
      <c s="20" t="str">
        <f>IFERROR(IF($AJ336&gt;=1,VLOOKUP($C336,'R-7'!$H$9:$AD$1008,6,0),""),"")</f>
        <v/>
      </c>
      <c s="1158" t="str">
        <f>IFERROR(IF($AJ336&gt;=1,VLOOKUP($C336,'R-7'!$H$9:$AD$1008,7,0),""),"")</f>
        <v/>
      </c>
      <c s="1159"/>
      <c s="1090" t="str">
        <f>IFERROR(IF($AJ336&gt;=1,VLOOKUP($C336,'R-7'!$H$9:$AD$1008,9,0),""),"")</f>
        <v/>
      </c>
      <c s="1091"/>
      <c s="1104"/>
      <c s="1103" t="str">
        <f>IFERROR(IF($AJ336&gt;=1,VLOOKUP($C336,'R-7'!$H$9:$AD$1008,14,0),""),"")</f>
        <v/>
      </c>
      <c s="1103"/>
      <c s="1103"/>
      <c s="1103"/>
      <c s="1103"/>
      <c s="1103"/>
      <c s="1103"/>
      <c s="1103"/>
      <c s="20">
        <f t="shared" si="138"/>
        <v>0</v>
      </c>
      <c s="1105">
        <f>IFERROR(IF($BE336&gt;=1,VLOOKUP($D336,'R-8'!$G$13:$AG$1012,2,0),0),0)</f>
        <v>0</v>
      </c>
      <c s="1105"/>
      <c s="1105"/>
      <c s="1090" t="str">
        <f>IFERROR(IF($BE336&gt;=1,VLOOKUP($D336,'R-8'!$G$13:$AG$1012,3,0),""),"")</f>
        <v/>
      </c>
      <c s="1091"/>
      <c s="1091"/>
      <c s="1104"/>
      <c s="1103" t="str">
        <f>IFERROR(IF($BE336&gt;=1,VLOOKUP($D336,'R-8'!$G$13:$AG$1012,5,0),""),"")</f>
        <v/>
      </c>
      <c s="1103"/>
      <c s="1103" t="str">
        <f>IFERROR(IF($BE336&gt;=1,VLOOKUP($D336,'R-8'!$G$13:$AG$1012,6,0),""),"")</f>
        <v/>
      </c>
      <c s="1103"/>
      <c s="1090" t="str">
        <f>IFERROR(IF($BE336&gt;=1,VLOOKUP($D336,'R-8'!$G$13:$AG$1012,2,0),""),"")</f>
        <v/>
      </c>
      <c s="1091"/>
      <c s="1104"/>
      <c s="1103"/>
      <c s="1103"/>
      <c s="1103"/>
      <c s="1103"/>
      <c s="1103"/>
      <c s="1103"/>
      <c s="20">
        <f t="shared" si="134"/>
        <v>0</v>
      </c>
      <c s="1105">
        <f>IFERROR(IF($BZ336&gt;=1,VLOOKUP($E336,'R-8क'!$G$10:$AA$1009,2,0),0),0)</f>
        <v>0</v>
      </c>
      <c s="1105"/>
      <c s="1105"/>
      <c s="1090" t="str">
        <f>IFERROR(IF($BZ336&gt;=1,VLOOKUP($E336,'R-8क'!$G$10:$AA$1009,3,0),""),"")</f>
        <v/>
      </c>
      <c s="1091"/>
      <c s="1104"/>
      <c s="1090" t="str">
        <f>IFERROR(IF($BZ336&gt;=1,VLOOKUP($E336,'R-8क'!$G$10:$AA$1009,4,0),""),"")</f>
        <v/>
      </c>
      <c s="1091"/>
      <c s="1091"/>
      <c s="1104"/>
      <c s="26" t="str">
        <f>IFERROR(IF($BZ336&gt;=1,VLOOKUP($E336,'R-8क'!$G$10:$AA$1009,6,0),""),"")</f>
        <v/>
      </c>
      <c s="27" t="str">
        <f>IFERROR(IF($BZ336&gt;=1,VLOOKUP($E336,'R-8क'!$G$10:$AA$1009,7,0),""),"")</f>
        <v/>
      </c>
      <c s="720" t="str">
        <f>IFERROR(IF($BZ336&gt;=1,VLOOKUP($E336,'R-8क'!$G$10:$AA$1009,8,0),""),"")</f>
        <v/>
      </c>
      <c s="721"/>
      <c s="1106"/>
      <c s="1107" t="str">
        <f>IFERROR(IF($BZ336&gt;=1,VLOOKUP($E336,'R-8क'!$G$10:$AA$1009,16,0),""),"")</f>
        <v/>
      </c>
      <c s="1107"/>
      <c s="1107"/>
      <c s="1092"/>
      <c s="1092"/>
      <c s="21"/>
      <c s="21"/>
      <c s="21"/>
      <c s="21"/>
      <c s="21"/>
      <c s="21"/>
      <c s="21"/>
      <c s="21"/>
      <c s="21"/>
      <c s="21"/>
      <c s="21"/>
      <c s="21"/>
      <c s="21"/>
      <c s="21"/>
      <c s="21"/>
      <c s="21"/>
      <c s="21"/>
      <c s="21"/>
      <c s="21"/>
      <c s="21"/>
      <c s="21"/>
    </row>
    <row r="337" spans="1:119" ht="24" customHeight="1" hidden="1">
      <c r="A337" s="15">
        <f t="shared" si="135"/>
        <v>169</v>
      </c>
      <c s="15">
        <f>IFERROR(IF($A$5&gt;=A337,SMALL('R-6'!$F$8:$F$920,$A$6+A337),0),0)</f>
        <v>0</v>
      </c>
      <c s="15">
        <f>IFERROR(IF(B$5&gt;=$A337,SMALL('R-7'!$G$9:$G$1008,B$6+$A337),0),0)</f>
        <v>0</v>
      </c>
      <c s="15">
        <f>IFERROR(IF(C$5&gt;=$A337,SMALL('R-8'!$F$13:$F$1012,C$6+$A337),0),0)</f>
        <v>0</v>
      </c>
      <c s="15">
        <f>IFERROR(IF(D$5&gt;=$A337,SMALL('R-8क'!$F$10:$F$1009,D$6+$A337),0),0)</f>
        <v>0</v>
      </c>
      <c s="15">
        <f t="shared" si="122"/>
        <v>0</v>
      </c>
      <c s="15">
        <f t="shared" si="131"/>
        <v>0</v>
      </c>
      <c s="15">
        <f t="shared" si="132"/>
        <v>0</v>
      </c>
      <c s="15">
        <f t="shared" si="133"/>
        <v>0</v>
      </c>
      <c r="O337" s="20">
        <f t="shared" si="136"/>
        <v>0</v>
      </c>
      <c s="1149">
        <f>IFERROR(IF($O337&gt;=1,VLOOKUP($B337,'R-6'!$G$8:$AL$920,2,0),0),0)</f>
        <v>0</v>
      </c>
      <c s="1150"/>
      <c s="1151"/>
      <c s="1090" t="str">
        <f>IFERROR(IF($O337&gt;=1,VLOOKUP($B337,'R-6'!$G$8:$AL$920,4,0),""),"")</f>
        <v/>
      </c>
      <c s="1091"/>
      <c s="1104"/>
      <c s="1090" t="str">
        <f>IFERROR(IF($O337&gt;=1,VLOOKUP($B337,'R-6'!$G$8:$AL$920,6,0),""),"")</f>
        <v/>
      </c>
      <c s="1152"/>
      <c s="1152"/>
      <c s="1153" t="str">
        <f>IFERROR(IF($O337&gt;=1,VLOOKUP($B337,'R-6'!$G$8:$AL$920,8,0),""),"")</f>
        <v/>
      </c>
      <c s="1154"/>
      <c s="1155" t="str">
        <f>IFERROR(IF($O337&gt;=1,VLOOKUP($B337,'R-6'!$G$8:$AL$920,28,0),""),"")</f>
        <v/>
      </c>
      <c s="1156"/>
      <c s="1157"/>
      <c s="1158"/>
      <c s="1153"/>
      <c s="1159"/>
      <c s="1158"/>
      <c s="1153"/>
      <c s="1159"/>
      <c s="20">
        <f t="shared" si="137"/>
        <v>0</v>
      </c>
      <c s="1160">
        <f>IFERROR(IF($AJ337&gt;=1,VLOOKUP($C337,'R-7'!$H$9:$AD$1008,2,0),0),0)</f>
        <v>0</v>
      </c>
      <c s="1161"/>
      <c s="1162"/>
      <c s="1160">
        <f>IFERROR(IF($AJ337&gt;=1,VLOOKUP($C337,'R-7'!$H$9:$AD$1008,2,0),0),0)</f>
        <v>0</v>
      </c>
      <c s="1161"/>
      <c s="1162"/>
      <c s="20" t="str">
        <f>IFERROR(IF($AJ337&gt;=1,VLOOKUP($C337,'R-7'!$H$9:$AD$1008,6,0),""),"")</f>
        <v/>
      </c>
      <c s="1158" t="str">
        <f>IFERROR(IF($AJ337&gt;=1,VLOOKUP($C337,'R-7'!$H$9:$AD$1008,7,0),""),"")</f>
        <v/>
      </c>
      <c s="1159"/>
      <c s="1090" t="str">
        <f>IFERROR(IF($AJ337&gt;=1,VLOOKUP($C337,'R-7'!$H$9:$AD$1008,9,0),""),"")</f>
        <v/>
      </c>
      <c s="1091"/>
      <c s="1104"/>
      <c s="1103" t="str">
        <f>IFERROR(IF($AJ337&gt;=1,VLOOKUP($C337,'R-7'!$H$9:$AD$1008,14,0),""),"")</f>
        <v/>
      </c>
      <c s="1103"/>
      <c s="1103"/>
      <c s="1103"/>
      <c s="1103"/>
      <c s="1103"/>
      <c s="1103"/>
      <c s="1103"/>
      <c s="20">
        <f t="shared" si="138"/>
        <v>0</v>
      </c>
      <c s="1105">
        <f>IFERROR(IF($BE337&gt;=1,VLOOKUP($D337,'R-8'!$G$13:$AG$1012,2,0),0),0)</f>
        <v>0</v>
      </c>
      <c s="1105"/>
      <c s="1105"/>
      <c s="1090" t="str">
        <f>IFERROR(IF($BE337&gt;=1,VLOOKUP($D337,'R-8'!$G$13:$AG$1012,3,0),""),"")</f>
        <v/>
      </c>
      <c s="1091"/>
      <c s="1091"/>
      <c s="1104"/>
      <c s="1103" t="str">
        <f>IFERROR(IF($BE337&gt;=1,VLOOKUP($D337,'R-8'!$G$13:$AG$1012,5,0),""),"")</f>
        <v/>
      </c>
      <c s="1103"/>
      <c s="1103" t="str">
        <f>IFERROR(IF($BE337&gt;=1,VLOOKUP($D337,'R-8'!$G$13:$AG$1012,6,0),""),"")</f>
        <v/>
      </c>
      <c s="1103"/>
      <c s="1090" t="str">
        <f>IFERROR(IF($BE337&gt;=1,VLOOKUP($D337,'R-8'!$G$13:$AG$1012,2,0),""),"")</f>
        <v/>
      </c>
      <c s="1091"/>
      <c s="1104"/>
      <c s="1103"/>
      <c s="1103"/>
      <c s="1103"/>
      <c s="1103"/>
      <c s="1103"/>
      <c s="1103"/>
      <c s="20">
        <f t="shared" si="134"/>
        <v>0</v>
      </c>
      <c s="1105">
        <f>IFERROR(IF($BZ337&gt;=1,VLOOKUP($E337,'R-8क'!$G$10:$AA$1009,2,0),0),0)</f>
        <v>0</v>
      </c>
      <c s="1105"/>
      <c s="1105"/>
      <c s="1090" t="str">
        <f>IFERROR(IF($BZ337&gt;=1,VLOOKUP($E337,'R-8क'!$G$10:$AA$1009,3,0),""),"")</f>
        <v/>
      </c>
      <c s="1091"/>
      <c s="1104"/>
      <c s="1090" t="str">
        <f>IFERROR(IF($BZ337&gt;=1,VLOOKUP($E337,'R-8क'!$G$10:$AA$1009,4,0),""),"")</f>
        <v/>
      </c>
      <c s="1091"/>
      <c s="1091"/>
      <c s="1104"/>
      <c s="26" t="str">
        <f>IFERROR(IF($BZ337&gt;=1,VLOOKUP($E337,'R-8क'!$G$10:$AA$1009,6,0),""),"")</f>
        <v/>
      </c>
      <c s="27" t="str">
        <f>IFERROR(IF($BZ337&gt;=1,VLOOKUP($E337,'R-8क'!$G$10:$AA$1009,7,0),""),"")</f>
        <v/>
      </c>
      <c s="720" t="str">
        <f>IFERROR(IF($BZ337&gt;=1,VLOOKUP($E337,'R-8क'!$G$10:$AA$1009,8,0),""),"")</f>
        <v/>
      </c>
      <c s="721"/>
      <c s="1106"/>
      <c s="1107" t="str">
        <f>IFERROR(IF($BZ337&gt;=1,VLOOKUP($E337,'R-8क'!$G$10:$AA$1009,16,0),""),"")</f>
        <v/>
      </c>
      <c s="1107"/>
      <c s="1107"/>
      <c s="1092"/>
      <c s="1092"/>
      <c s="21"/>
      <c s="21"/>
      <c s="21"/>
      <c s="21"/>
      <c s="21"/>
      <c s="21"/>
      <c s="21"/>
      <c s="21"/>
      <c s="21"/>
      <c s="21"/>
      <c s="21"/>
      <c s="21"/>
      <c s="21"/>
      <c s="21"/>
      <c s="21"/>
      <c s="21"/>
      <c s="21"/>
      <c s="21"/>
      <c s="21"/>
      <c s="21"/>
      <c s="21"/>
    </row>
    <row r="338" spans="1:119" ht="24" customHeight="1" hidden="1">
      <c r="A338" s="15">
        <f t="shared" si="135"/>
        <v>170</v>
      </c>
      <c s="15">
        <f>IFERROR(IF($A$5&gt;=A338,SMALL('R-6'!$F$8:$F$920,$A$6+A338),0),0)</f>
        <v>0</v>
      </c>
      <c s="15">
        <f>IFERROR(IF(B$5&gt;=$A338,SMALL('R-7'!$G$9:$G$1008,B$6+$A338),0),0)</f>
        <v>0</v>
      </c>
      <c s="15">
        <f>IFERROR(IF(C$5&gt;=$A338,SMALL('R-8'!$F$13:$F$1012,C$6+$A338),0),0)</f>
        <v>0</v>
      </c>
      <c s="15">
        <f>IFERROR(IF(D$5&gt;=$A338,SMALL('R-8क'!$F$10:$F$1009,D$6+$A338),0),0)</f>
        <v>0</v>
      </c>
      <c s="15">
        <f t="shared" si="122"/>
        <v>0</v>
      </c>
      <c s="15">
        <f t="shared" si="131"/>
        <v>0</v>
      </c>
      <c s="15">
        <f t="shared" si="132"/>
        <v>0</v>
      </c>
      <c s="15">
        <f t="shared" si="133"/>
        <v>0</v>
      </c>
      <c r="O338" s="20">
        <f t="shared" si="136"/>
        <v>0</v>
      </c>
      <c s="1149">
        <f>IFERROR(IF($O338&gt;=1,VLOOKUP($B338,'R-6'!$G$8:$AL$920,2,0),0),0)</f>
        <v>0</v>
      </c>
      <c s="1150"/>
      <c s="1151"/>
      <c s="1090" t="str">
        <f>IFERROR(IF($O338&gt;=1,VLOOKUP($B338,'R-6'!$G$8:$AL$920,4,0),""),"")</f>
        <v/>
      </c>
      <c s="1091"/>
      <c s="1104"/>
      <c s="1090" t="str">
        <f>IFERROR(IF($O338&gt;=1,VLOOKUP($B338,'R-6'!$G$8:$AL$920,6,0),""),"")</f>
        <v/>
      </c>
      <c s="1152"/>
      <c s="1152"/>
      <c s="1153" t="str">
        <f>IFERROR(IF($O338&gt;=1,VLOOKUP($B338,'R-6'!$G$8:$AL$920,8,0),""),"")</f>
        <v/>
      </c>
      <c s="1154"/>
      <c s="1155" t="str">
        <f>IFERROR(IF($O338&gt;=1,VLOOKUP($B338,'R-6'!$G$8:$AL$920,28,0),""),"")</f>
        <v/>
      </c>
      <c s="1156"/>
      <c s="1157"/>
      <c s="1158"/>
      <c s="1153"/>
      <c s="1159"/>
      <c s="1158"/>
      <c s="1153"/>
      <c s="1159"/>
      <c s="20">
        <f t="shared" si="137"/>
        <v>0</v>
      </c>
      <c s="1160">
        <f>IFERROR(IF($AJ338&gt;=1,VLOOKUP($C338,'R-7'!$H$9:$AD$1008,2,0),0),0)</f>
        <v>0</v>
      </c>
      <c s="1161"/>
      <c s="1162"/>
      <c s="1160">
        <f>IFERROR(IF($AJ338&gt;=1,VLOOKUP($C338,'R-7'!$H$9:$AD$1008,2,0),0),0)</f>
        <v>0</v>
      </c>
      <c s="1161"/>
      <c s="1162"/>
      <c s="20" t="str">
        <f>IFERROR(IF($AJ338&gt;=1,VLOOKUP($C338,'R-7'!$H$9:$AD$1008,6,0),""),"")</f>
        <v/>
      </c>
      <c s="1158" t="str">
        <f>IFERROR(IF($AJ338&gt;=1,VLOOKUP($C338,'R-7'!$H$9:$AD$1008,7,0),""),"")</f>
        <v/>
      </c>
      <c s="1159"/>
      <c s="1090" t="str">
        <f>IFERROR(IF($AJ338&gt;=1,VLOOKUP($C338,'R-7'!$H$9:$AD$1008,9,0),""),"")</f>
        <v/>
      </c>
      <c s="1091"/>
      <c s="1104"/>
      <c s="1103" t="str">
        <f>IFERROR(IF($AJ338&gt;=1,VLOOKUP($C338,'R-7'!$H$9:$AD$1008,14,0),""),"")</f>
        <v/>
      </c>
      <c s="1103"/>
      <c s="1103"/>
      <c s="1103"/>
      <c s="1103"/>
      <c s="1103"/>
      <c s="1103"/>
      <c s="1103"/>
      <c s="20">
        <f t="shared" si="138"/>
        <v>0</v>
      </c>
      <c s="1105">
        <f>IFERROR(IF($BE338&gt;=1,VLOOKUP($D338,'R-8'!$G$13:$AG$1012,2,0),0),0)</f>
        <v>0</v>
      </c>
      <c s="1105"/>
      <c s="1105"/>
      <c s="1090" t="str">
        <f>IFERROR(IF($BE338&gt;=1,VLOOKUP($D338,'R-8'!$G$13:$AG$1012,3,0),""),"")</f>
        <v/>
      </c>
      <c s="1091"/>
      <c s="1091"/>
      <c s="1104"/>
      <c s="1103" t="str">
        <f>IFERROR(IF($BE338&gt;=1,VLOOKUP($D338,'R-8'!$G$13:$AG$1012,5,0),""),"")</f>
        <v/>
      </c>
      <c s="1103"/>
      <c s="1103" t="str">
        <f>IFERROR(IF($BE338&gt;=1,VLOOKUP($D338,'R-8'!$G$13:$AG$1012,6,0),""),"")</f>
        <v/>
      </c>
      <c s="1103"/>
      <c s="1090" t="str">
        <f>IFERROR(IF($BE338&gt;=1,VLOOKUP($D338,'R-8'!$G$13:$AG$1012,2,0),""),"")</f>
        <v/>
      </c>
      <c s="1091"/>
      <c s="1104"/>
      <c s="1103"/>
      <c s="1103"/>
      <c s="1103"/>
      <c s="1103"/>
      <c s="1103"/>
      <c s="1103"/>
      <c s="20">
        <f t="shared" si="134"/>
        <v>0</v>
      </c>
      <c s="1105">
        <f>IFERROR(IF($BZ338&gt;=1,VLOOKUP($E338,'R-8क'!$G$10:$AA$1009,2,0),0),0)</f>
        <v>0</v>
      </c>
      <c s="1105"/>
      <c s="1105"/>
      <c s="1090" t="str">
        <f>IFERROR(IF($BZ338&gt;=1,VLOOKUP($E338,'R-8क'!$G$10:$AA$1009,3,0),""),"")</f>
        <v/>
      </c>
      <c s="1091"/>
      <c s="1104"/>
      <c s="1090" t="str">
        <f>IFERROR(IF($BZ338&gt;=1,VLOOKUP($E338,'R-8क'!$G$10:$AA$1009,4,0),""),"")</f>
        <v/>
      </c>
      <c s="1091"/>
      <c s="1091"/>
      <c s="1104"/>
      <c s="26" t="str">
        <f>IFERROR(IF($BZ338&gt;=1,VLOOKUP($E338,'R-8क'!$G$10:$AA$1009,6,0),""),"")</f>
        <v/>
      </c>
      <c s="27" t="str">
        <f>IFERROR(IF($BZ338&gt;=1,VLOOKUP($E338,'R-8क'!$G$10:$AA$1009,7,0),""),"")</f>
        <v/>
      </c>
      <c s="720" t="str">
        <f>IFERROR(IF($BZ338&gt;=1,VLOOKUP($E338,'R-8क'!$G$10:$AA$1009,8,0),""),"")</f>
        <v/>
      </c>
      <c s="721"/>
      <c s="1106"/>
      <c s="1107" t="str">
        <f>IFERROR(IF($BZ338&gt;=1,VLOOKUP($E338,'R-8क'!$G$10:$AA$1009,16,0),""),"")</f>
        <v/>
      </c>
      <c s="1107"/>
      <c s="1107"/>
      <c s="1092"/>
      <c s="1092"/>
      <c s="21"/>
      <c s="21"/>
      <c s="21"/>
      <c s="21"/>
      <c s="21"/>
      <c s="21"/>
      <c s="21"/>
      <c s="21"/>
      <c s="21"/>
      <c s="21"/>
      <c s="21"/>
      <c s="21"/>
      <c s="21"/>
      <c s="21"/>
      <c s="21"/>
      <c s="21"/>
      <c s="21"/>
      <c s="21"/>
      <c s="21"/>
      <c s="21"/>
      <c s="21"/>
    </row>
    <row r="339" spans="1:119" ht="24" customHeight="1" hidden="1">
      <c r="A339" s="15">
        <f t="shared" si="135"/>
        <v>171</v>
      </c>
      <c s="15">
        <f>IFERROR(IF($A$5&gt;=A339,SMALL('R-6'!$F$8:$F$920,$A$6+A339),0),0)</f>
        <v>0</v>
      </c>
      <c s="15">
        <f>IFERROR(IF(B$5&gt;=$A339,SMALL('R-7'!$G$9:$G$1008,B$6+$A339),0),0)</f>
        <v>0</v>
      </c>
      <c s="15">
        <f>IFERROR(IF(C$5&gt;=$A339,SMALL('R-8'!$F$13:$F$1012,C$6+$A339),0),0)</f>
        <v>0</v>
      </c>
      <c s="15">
        <f>IFERROR(IF(D$5&gt;=$A339,SMALL('R-8क'!$F$10:$F$1009,D$6+$A339),0),0)</f>
        <v>0</v>
      </c>
      <c s="15">
        <f t="shared" si="122"/>
        <v>0</v>
      </c>
      <c s="15">
        <f t="shared" si="131"/>
        <v>0</v>
      </c>
      <c s="15">
        <f t="shared" si="132"/>
        <v>0</v>
      </c>
      <c s="15">
        <f t="shared" si="133"/>
        <v>0</v>
      </c>
      <c r="O339" s="20">
        <f t="shared" si="136"/>
        <v>0</v>
      </c>
      <c s="1149">
        <f>IFERROR(IF($O339&gt;=1,VLOOKUP($B339,'R-6'!$G$8:$AL$920,2,0),0),0)</f>
        <v>0</v>
      </c>
      <c s="1150"/>
      <c s="1151"/>
      <c s="1090" t="str">
        <f>IFERROR(IF($O339&gt;=1,VLOOKUP($B339,'R-6'!$G$8:$AL$920,4,0),""),"")</f>
        <v/>
      </c>
      <c s="1091"/>
      <c s="1104"/>
      <c s="1090" t="str">
        <f>IFERROR(IF($O339&gt;=1,VLOOKUP($B339,'R-6'!$G$8:$AL$920,6,0),""),"")</f>
        <v/>
      </c>
      <c s="1152"/>
      <c s="1152"/>
      <c s="1153" t="str">
        <f>IFERROR(IF($O339&gt;=1,VLOOKUP($B339,'R-6'!$G$8:$AL$920,8,0),""),"")</f>
        <v/>
      </c>
      <c s="1154"/>
      <c s="1155" t="str">
        <f>IFERROR(IF($O339&gt;=1,VLOOKUP($B339,'R-6'!$G$8:$AL$920,28,0),""),"")</f>
        <v/>
      </c>
      <c s="1156"/>
      <c s="1157"/>
      <c s="1158"/>
      <c s="1153"/>
      <c s="1159"/>
      <c s="1158"/>
      <c s="1153"/>
      <c s="1159"/>
      <c s="20">
        <f t="shared" si="137"/>
        <v>0</v>
      </c>
      <c s="1160">
        <f>IFERROR(IF($AJ339&gt;=1,VLOOKUP($C339,'R-7'!$H$9:$AD$1008,2,0),0),0)</f>
        <v>0</v>
      </c>
      <c s="1161"/>
      <c s="1162"/>
      <c s="1160">
        <f>IFERROR(IF($AJ339&gt;=1,VLOOKUP($C339,'R-7'!$H$9:$AD$1008,2,0),0),0)</f>
        <v>0</v>
      </c>
      <c s="1161"/>
      <c s="1162"/>
      <c s="20" t="str">
        <f>IFERROR(IF($AJ339&gt;=1,VLOOKUP($C339,'R-7'!$H$9:$AD$1008,6,0),""),"")</f>
        <v/>
      </c>
      <c s="1158" t="str">
        <f>IFERROR(IF($AJ339&gt;=1,VLOOKUP($C339,'R-7'!$H$9:$AD$1008,7,0),""),"")</f>
        <v/>
      </c>
      <c s="1159"/>
      <c s="1090" t="str">
        <f>IFERROR(IF($AJ339&gt;=1,VLOOKUP($C339,'R-7'!$H$9:$AD$1008,9,0),""),"")</f>
        <v/>
      </c>
      <c s="1091"/>
      <c s="1104"/>
      <c s="1103" t="str">
        <f>IFERROR(IF($AJ339&gt;=1,VLOOKUP($C339,'R-7'!$H$9:$AD$1008,14,0),""),"")</f>
        <v/>
      </c>
      <c s="1103"/>
      <c s="1103"/>
      <c s="1103"/>
      <c s="1103"/>
      <c s="1103"/>
      <c s="1103"/>
      <c s="1103"/>
      <c s="20">
        <f t="shared" si="138"/>
        <v>0</v>
      </c>
      <c s="1105">
        <f>IFERROR(IF($BE339&gt;=1,VLOOKUP($D339,'R-8'!$G$13:$AG$1012,2,0),0),0)</f>
        <v>0</v>
      </c>
      <c s="1105"/>
      <c s="1105"/>
      <c s="1090" t="str">
        <f>IFERROR(IF($BE339&gt;=1,VLOOKUP($D339,'R-8'!$G$13:$AG$1012,3,0),""),"")</f>
        <v/>
      </c>
      <c s="1091"/>
      <c s="1091"/>
      <c s="1104"/>
      <c s="1103" t="str">
        <f>IFERROR(IF($BE339&gt;=1,VLOOKUP($D339,'R-8'!$G$13:$AG$1012,5,0),""),"")</f>
        <v/>
      </c>
      <c s="1103"/>
      <c s="1103" t="str">
        <f>IFERROR(IF($BE339&gt;=1,VLOOKUP($D339,'R-8'!$G$13:$AG$1012,6,0),""),"")</f>
        <v/>
      </c>
      <c s="1103"/>
      <c s="1090" t="str">
        <f>IFERROR(IF($BE339&gt;=1,VLOOKUP($D339,'R-8'!$G$13:$AG$1012,2,0),""),"")</f>
        <v/>
      </c>
      <c s="1091"/>
      <c s="1104"/>
      <c s="1103"/>
      <c s="1103"/>
      <c s="1103"/>
      <c s="1103"/>
      <c s="1103"/>
      <c s="1103"/>
      <c s="20">
        <f t="shared" si="134"/>
        <v>0</v>
      </c>
      <c s="1105">
        <f>IFERROR(IF($BZ339&gt;=1,VLOOKUP($E339,'R-8क'!$G$10:$AA$1009,2,0),0),0)</f>
        <v>0</v>
      </c>
      <c s="1105"/>
      <c s="1105"/>
      <c s="1090" t="str">
        <f>IFERROR(IF($BZ339&gt;=1,VLOOKUP($E339,'R-8क'!$G$10:$AA$1009,3,0),""),"")</f>
        <v/>
      </c>
      <c s="1091"/>
      <c s="1104"/>
      <c s="1090" t="str">
        <f>IFERROR(IF($BZ339&gt;=1,VLOOKUP($E339,'R-8क'!$G$10:$AA$1009,4,0),""),"")</f>
        <v/>
      </c>
      <c s="1091"/>
      <c s="1091"/>
      <c s="1104"/>
      <c s="26" t="str">
        <f>IFERROR(IF($BZ339&gt;=1,VLOOKUP($E339,'R-8क'!$G$10:$AA$1009,6,0),""),"")</f>
        <v/>
      </c>
      <c s="27" t="str">
        <f>IFERROR(IF($BZ339&gt;=1,VLOOKUP($E339,'R-8क'!$G$10:$AA$1009,7,0),""),"")</f>
        <v/>
      </c>
      <c s="720" t="str">
        <f>IFERROR(IF($BZ339&gt;=1,VLOOKUP($E339,'R-8क'!$G$10:$AA$1009,8,0),""),"")</f>
        <v/>
      </c>
      <c s="721"/>
      <c s="1106"/>
      <c s="1107" t="str">
        <f>IFERROR(IF($BZ339&gt;=1,VLOOKUP($E339,'R-8क'!$G$10:$AA$1009,16,0),""),"")</f>
        <v/>
      </c>
      <c s="1107"/>
      <c s="1107"/>
      <c s="1092"/>
      <c s="1092"/>
      <c s="21"/>
      <c s="21"/>
      <c s="21"/>
      <c s="21"/>
      <c s="21"/>
      <c s="21"/>
      <c s="21"/>
      <c s="21"/>
      <c s="21"/>
      <c s="21"/>
      <c s="21"/>
      <c s="21"/>
      <c s="21"/>
      <c s="21"/>
      <c s="21"/>
      <c s="21"/>
      <c s="21"/>
      <c s="21"/>
      <c s="21"/>
      <c s="21"/>
      <c s="21"/>
    </row>
    <row r="340" spans="1:119" ht="24" customHeight="1" hidden="1">
      <c r="A340" s="15">
        <f t="shared" si="135"/>
        <v>172</v>
      </c>
      <c s="15">
        <f>IFERROR(IF($A$5&gt;=A340,SMALL('R-6'!$F$8:$F$920,$A$6+A340),0),0)</f>
        <v>0</v>
      </c>
      <c s="15">
        <f>IFERROR(IF(B$5&gt;=$A340,SMALL('R-7'!$G$9:$G$1008,B$6+$A340),0),0)</f>
        <v>0</v>
      </c>
      <c s="15">
        <f>IFERROR(IF(C$5&gt;=$A340,SMALL('R-8'!$F$13:$F$1012,C$6+$A340),0),0)</f>
        <v>0</v>
      </c>
      <c s="15">
        <f>IFERROR(IF(D$5&gt;=$A340,SMALL('R-8क'!$F$10:$F$1009,D$6+$A340),0),0)</f>
        <v>0</v>
      </c>
      <c s="15">
        <f t="shared" si="139" ref="F340:F394">F339</f>
        <v>0</v>
      </c>
      <c s="15">
        <f t="shared" si="131"/>
        <v>0</v>
      </c>
      <c s="15">
        <f t="shared" si="132"/>
        <v>0</v>
      </c>
      <c s="15">
        <f t="shared" si="133"/>
        <v>0</v>
      </c>
      <c r="O340" s="20">
        <f t="shared" si="136"/>
        <v>0</v>
      </c>
      <c s="1149">
        <f>IFERROR(IF($O340&gt;=1,VLOOKUP($B340,'R-6'!$G$8:$AL$920,2,0),0),0)</f>
        <v>0</v>
      </c>
      <c s="1150"/>
      <c s="1151"/>
      <c s="1090" t="str">
        <f>IFERROR(IF($O340&gt;=1,VLOOKUP($B340,'R-6'!$G$8:$AL$920,4,0),""),"")</f>
        <v/>
      </c>
      <c s="1091"/>
      <c s="1104"/>
      <c s="1090" t="str">
        <f>IFERROR(IF($O340&gt;=1,VLOOKUP($B340,'R-6'!$G$8:$AL$920,6,0),""),"")</f>
        <v/>
      </c>
      <c s="1152"/>
      <c s="1152"/>
      <c s="1153" t="str">
        <f>IFERROR(IF($O340&gt;=1,VLOOKUP($B340,'R-6'!$G$8:$AL$920,8,0),""),"")</f>
        <v/>
      </c>
      <c s="1154"/>
      <c s="1155" t="str">
        <f>IFERROR(IF($O340&gt;=1,VLOOKUP($B340,'R-6'!$G$8:$AL$920,28,0),""),"")</f>
        <v/>
      </c>
      <c s="1156"/>
      <c s="1157"/>
      <c s="1158"/>
      <c s="1153"/>
      <c s="1159"/>
      <c s="1158"/>
      <c s="1153"/>
      <c s="1159"/>
      <c s="20">
        <f t="shared" si="137"/>
        <v>0</v>
      </c>
      <c s="1160">
        <f>IFERROR(IF($AJ340&gt;=1,VLOOKUP($C340,'R-7'!$H$9:$AD$1008,2,0),0),0)</f>
        <v>0</v>
      </c>
      <c s="1161"/>
      <c s="1162"/>
      <c s="1160">
        <f>IFERROR(IF($AJ340&gt;=1,VLOOKUP($C340,'R-7'!$H$9:$AD$1008,2,0),0),0)</f>
        <v>0</v>
      </c>
      <c s="1161"/>
      <c s="1162"/>
      <c s="20" t="str">
        <f>IFERROR(IF($AJ340&gt;=1,VLOOKUP($C340,'R-7'!$H$9:$AD$1008,6,0),""),"")</f>
        <v/>
      </c>
      <c s="1158" t="str">
        <f>IFERROR(IF($AJ340&gt;=1,VLOOKUP($C340,'R-7'!$H$9:$AD$1008,7,0),""),"")</f>
        <v/>
      </c>
      <c s="1159"/>
      <c s="1090" t="str">
        <f>IFERROR(IF($AJ340&gt;=1,VLOOKUP($C340,'R-7'!$H$9:$AD$1008,9,0),""),"")</f>
        <v/>
      </c>
      <c s="1091"/>
      <c s="1104"/>
      <c s="1103" t="str">
        <f>IFERROR(IF($AJ340&gt;=1,VLOOKUP($C340,'R-7'!$H$9:$AD$1008,14,0),""),"")</f>
        <v/>
      </c>
      <c s="1103"/>
      <c s="1103"/>
      <c s="1103"/>
      <c s="1103"/>
      <c s="1103"/>
      <c s="1103"/>
      <c s="1103"/>
      <c s="20">
        <f t="shared" si="138"/>
        <v>0</v>
      </c>
      <c s="1105">
        <f>IFERROR(IF($BE340&gt;=1,VLOOKUP($D340,'R-8'!$G$13:$AG$1012,2,0),0),0)</f>
        <v>0</v>
      </c>
      <c s="1105"/>
      <c s="1105"/>
      <c s="1090" t="str">
        <f>IFERROR(IF($BE340&gt;=1,VLOOKUP($D340,'R-8'!$G$13:$AG$1012,3,0),""),"")</f>
        <v/>
      </c>
      <c s="1091"/>
      <c s="1091"/>
      <c s="1104"/>
      <c s="1103" t="str">
        <f>IFERROR(IF($BE340&gt;=1,VLOOKUP($D340,'R-8'!$G$13:$AG$1012,5,0),""),"")</f>
        <v/>
      </c>
      <c s="1103"/>
      <c s="1103" t="str">
        <f>IFERROR(IF($BE340&gt;=1,VLOOKUP($D340,'R-8'!$G$13:$AG$1012,6,0),""),"")</f>
        <v/>
      </c>
      <c s="1103"/>
      <c s="1090" t="str">
        <f>IFERROR(IF($BE340&gt;=1,VLOOKUP($D340,'R-8'!$G$13:$AG$1012,2,0),""),"")</f>
        <v/>
      </c>
      <c s="1091"/>
      <c s="1104"/>
      <c s="1103"/>
      <c s="1103"/>
      <c s="1103"/>
      <c s="1103"/>
      <c s="1103"/>
      <c s="1103"/>
      <c s="20">
        <f t="shared" si="134"/>
        <v>0</v>
      </c>
      <c s="1105">
        <f>IFERROR(IF($BZ340&gt;=1,VLOOKUP($E340,'R-8क'!$G$10:$AA$1009,2,0),0),0)</f>
        <v>0</v>
      </c>
      <c s="1105"/>
      <c s="1105"/>
      <c s="1090" t="str">
        <f>IFERROR(IF($BZ340&gt;=1,VLOOKUP($E340,'R-8क'!$G$10:$AA$1009,3,0),""),"")</f>
        <v/>
      </c>
      <c s="1091"/>
      <c s="1104"/>
      <c s="1090" t="str">
        <f>IFERROR(IF($BZ340&gt;=1,VLOOKUP($E340,'R-8क'!$G$10:$AA$1009,4,0),""),"")</f>
        <v/>
      </c>
      <c s="1091"/>
      <c s="1091"/>
      <c s="1104"/>
      <c s="26" t="str">
        <f>IFERROR(IF($BZ340&gt;=1,VLOOKUP($E340,'R-8क'!$G$10:$AA$1009,6,0),""),"")</f>
        <v/>
      </c>
      <c s="27" t="str">
        <f>IFERROR(IF($BZ340&gt;=1,VLOOKUP($E340,'R-8क'!$G$10:$AA$1009,7,0),""),"")</f>
        <v/>
      </c>
      <c s="720" t="str">
        <f>IFERROR(IF($BZ340&gt;=1,VLOOKUP($E340,'R-8क'!$G$10:$AA$1009,8,0),""),"")</f>
        <v/>
      </c>
      <c s="721"/>
      <c s="1106"/>
      <c s="1107" t="str">
        <f>IFERROR(IF($BZ340&gt;=1,VLOOKUP($E340,'R-8क'!$G$10:$AA$1009,16,0),""),"")</f>
        <v/>
      </c>
      <c s="1107"/>
      <c s="1107"/>
      <c s="1092"/>
      <c s="1092"/>
      <c s="21"/>
      <c s="21"/>
      <c s="21"/>
      <c s="21"/>
      <c s="21"/>
      <c s="21"/>
      <c s="21"/>
      <c s="21"/>
      <c s="21"/>
      <c s="21"/>
      <c s="21"/>
      <c s="21"/>
      <c s="21"/>
      <c s="21"/>
      <c s="21"/>
      <c s="21"/>
      <c s="21"/>
      <c s="21"/>
      <c s="21"/>
      <c s="21"/>
      <c s="21"/>
    </row>
    <row r="341" spans="1:119" ht="24" customHeight="1" hidden="1">
      <c r="A341" s="15">
        <f t="shared" si="135"/>
        <v>173</v>
      </c>
      <c s="15">
        <f>IFERROR(IF($A$5&gt;=A341,SMALL('R-6'!$F$8:$F$920,$A$6+A341),0),0)</f>
        <v>0</v>
      </c>
      <c s="15">
        <f>IFERROR(IF(B$5&gt;=$A341,SMALL('R-7'!$G$9:$G$1008,B$6+$A341),0),0)</f>
        <v>0</v>
      </c>
      <c s="15">
        <f>IFERROR(IF(C$5&gt;=$A341,SMALL('R-8'!$F$13:$F$1012,C$6+$A341),0),0)</f>
        <v>0</v>
      </c>
      <c s="15">
        <f>IFERROR(IF(D$5&gt;=$A341,SMALL('R-8क'!$F$10:$F$1009,D$6+$A341),0),0)</f>
        <v>0</v>
      </c>
      <c s="15">
        <f t="shared" si="139"/>
        <v>0</v>
      </c>
      <c s="15">
        <f t="shared" si="131"/>
        <v>0</v>
      </c>
      <c s="15">
        <f t="shared" si="132"/>
        <v>0</v>
      </c>
      <c s="15">
        <f t="shared" si="133"/>
        <v>0</v>
      </c>
      <c r="O341" s="20">
        <f t="shared" si="136"/>
        <v>0</v>
      </c>
      <c s="1149">
        <f>IFERROR(IF($O341&gt;=1,VLOOKUP($B341,'R-6'!$G$8:$AL$920,2,0),0),0)</f>
        <v>0</v>
      </c>
      <c s="1150"/>
      <c s="1151"/>
      <c s="1090" t="str">
        <f>IFERROR(IF($O341&gt;=1,VLOOKUP($B341,'R-6'!$G$8:$AL$920,4,0),""),"")</f>
        <v/>
      </c>
      <c s="1091"/>
      <c s="1104"/>
      <c s="1090" t="str">
        <f>IFERROR(IF($O341&gt;=1,VLOOKUP($B341,'R-6'!$G$8:$AL$920,6,0),""),"")</f>
        <v/>
      </c>
      <c s="1152"/>
      <c s="1152"/>
      <c s="1153" t="str">
        <f>IFERROR(IF($O341&gt;=1,VLOOKUP($B341,'R-6'!$G$8:$AL$920,8,0),""),"")</f>
        <v/>
      </c>
      <c s="1154"/>
      <c s="1155" t="str">
        <f>IFERROR(IF($O341&gt;=1,VLOOKUP($B341,'R-6'!$G$8:$AL$920,28,0),""),"")</f>
        <v/>
      </c>
      <c s="1156"/>
      <c s="1157"/>
      <c s="1158"/>
      <c s="1153"/>
      <c s="1159"/>
      <c s="1158"/>
      <c s="1153"/>
      <c s="1159"/>
      <c s="20">
        <f t="shared" si="137"/>
        <v>0</v>
      </c>
      <c s="1160">
        <f>IFERROR(IF($AJ341&gt;=1,VLOOKUP($C341,'R-7'!$H$9:$AD$1008,2,0),0),0)</f>
        <v>0</v>
      </c>
      <c s="1161"/>
      <c s="1162"/>
      <c s="1160">
        <f>IFERROR(IF($AJ341&gt;=1,VLOOKUP($C341,'R-7'!$H$9:$AD$1008,2,0),0),0)</f>
        <v>0</v>
      </c>
      <c s="1161"/>
      <c s="1162"/>
      <c s="20" t="str">
        <f>IFERROR(IF($AJ341&gt;=1,VLOOKUP($C341,'R-7'!$H$9:$AD$1008,6,0),""),"")</f>
        <v/>
      </c>
      <c s="1158" t="str">
        <f>IFERROR(IF($AJ341&gt;=1,VLOOKUP($C341,'R-7'!$H$9:$AD$1008,7,0),""),"")</f>
        <v/>
      </c>
      <c s="1159"/>
      <c s="1090" t="str">
        <f>IFERROR(IF($AJ341&gt;=1,VLOOKUP($C341,'R-7'!$H$9:$AD$1008,9,0),""),"")</f>
        <v/>
      </c>
      <c s="1091"/>
      <c s="1104"/>
      <c s="1103" t="str">
        <f>IFERROR(IF($AJ341&gt;=1,VLOOKUP($C341,'R-7'!$H$9:$AD$1008,14,0),""),"")</f>
        <v/>
      </c>
      <c s="1103"/>
      <c s="1103"/>
      <c s="1103"/>
      <c s="1103"/>
      <c s="1103"/>
      <c s="1103"/>
      <c s="1103"/>
      <c s="20">
        <f t="shared" si="138"/>
        <v>0</v>
      </c>
      <c s="1105">
        <f>IFERROR(IF($BE341&gt;=1,VLOOKUP($D341,'R-8'!$G$13:$AG$1012,2,0),0),0)</f>
        <v>0</v>
      </c>
      <c s="1105"/>
      <c s="1105"/>
      <c s="1090" t="str">
        <f>IFERROR(IF($BE341&gt;=1,VLOOKUP($D341,'R-8'!$G$13:$AG$1012,3,0),""),"")</f>
        <v/>
      </c>
      <c s="1091"/>
      <c s="1091"/>
      <c s="1104"/>
      <c s="1103" t="str">
        <f>IFERROR(IF($BE341&gt;=1,VLOOKUP($D341,'R-8'!$G$13:$AG$1012,5,0),""),"")</f>
        <v/>
      </c>
      <c s="1103"/>
      <c s="1103" t="str">
        <f>IFERROR(IF($BE341&gt;=1,VLOOKUP($D341,'R-8'!$G$13:$AG$1012,6,0),""),"")</f>
        <v/>
      </c>
      <c s="1103"/>
      <c s="1090" t="str">
        <f>IFERROR(IF($BE341&gt;=1,VLOOKUP($D341,'R-8'!$G$13:$AG$1012,2,0),""),"")</f>
        <v/>
      </c>
      <c s="1091"/>
      <c s="1104"/>
      <c s="1103"/>
      <c s="1103"/>
      <c s="1103"/>
      <c s="1103"/>
      <c s="1103"/>
      <c s="1103"/>
      <c s="20">
        <f t="shared" si="134"/>
        <v>0</v>
      </c>
      <c s="1105">
        <f>IFERROR(IF($BZ341&gt;=1,VLOOKUP($E341,'R-8क'!$G$10:$AA$1009,2,0),0),0)</f>
        <v>0</v>
      </c>
      <c s="1105"/>
      <c s="1105"/>
      <c s="1090" t="str">
        <f>IFERROR(IF($BZ341&gt;=1,VLOOKUP($E341,'R-8क'!$G$10:$AA$1009,3,0),""),"")</f>
        <v/>
      </c>
      <c s="1091"/>
      <c s="1104"/>
      <c s="1090" t="str">
        <f>IFERROR(IF($BZ341&gt;=1,VLOOKUP($E341,'R-8क'!$G$10:$AA$1009,4,0),""),"")</f>
        <v/>
      </c>
      <c s="1091"/>
      <c s="1091"/>
      <c s="1104"/>
      <c s="26" t="str">
        <f>IFERROR(IF($BZ341&gt;=1,VLOOKUP($E341,'R-8क'!$G$10:$AA$1009,6,0),""),"")</f>
        <v/>
      </c>
      <c s="27" t="str">
        <f>IFERROR(IF($BZ341&gt;=1,VLOOKUP($E341,'R-8क'!$G$10:$AA$1009,7,0),""),"")</f>
        <v/>
      </c>
      <c s="720" t="str">
        <f>IFERROR(IF($BZ341&gt;=1,VLOOKUP($E341,'R-8क'!$G$10:$AA$1009,8,0),""),"")</f>
        <v/>
      </c>
      <c s="721"/>
      <c s="1106"/>
      <c s="1107" t="str">
        <f>IFERROR(IF($BZ341&gt;=1,VLOOKUP($E341,'R-8क'!$G$10:$AA$1009,16,0),""),"")</f>
        <v/>
      </c>
      <c s="1107"/>
      <c s="1107"/>
      <c s="1092"/>
      <c s="1092"/>
      <c s="21"/>
      <c s="21"/>
      <c s="21"/>
      <c s="21"/>
      <c s="21"/>
      <c s="21"/>
      <c s="21"/>
      <c s="21"/>
      <c s="21"/>
      <c s="21"/>
      <c s="21"/>
      <c s="21"/>
      <c s="21"/>
      <c s="21"/>
      <c s="21"/>
      <c s="21"/>
      <c s="21"/>
      <c s="21"/>
      <c s="21"/>
      <c s="21"/>
      <c s="21"/>
    </row>
    <row r="342" spans="1:119" ht="24" customHeight="1" hidden="1">
      <c r="A342" s="15">
        <f t="shared" si="135"/>
        <v>174</v>
      </c>
      <c s="15">
        <f>IFERROR(IF($A$5&gt;=A342,SMALL('R-6'!$F$8:$F$920,$A$6+A342),0),0)</f>
        <v>0</v>
      </c>
      <c s="15">
        <f>IFERROR(IF(B$5&gt;=$A342,SMALL('R-7'!$G$9:$G$1008,B$6+$A342),0),0)</f>
        <v>0</v>
      </c>
      <c s="15">
        <f>IFERROR(IF(C$5&gt;=$A342,SMALL('R-8'!$F$13:$F$1012,C$6+$A342),0),0)</f>
        <v>0</v>
      </c>
      <c s="15">
        <f>IFERROR(IF(D$5&gt;=$A342,SMALL('R-8क'!$F$10:$F$1009,D$6+$A342),0),0)</f>
        <v>0</v>
      </c>
      <c s="15">
        <f t="shared" si="139"/>
        <v>0</v>
      </c>
      <c s="15">
        <f t="shared" si="131"/>
        <v>0</v>
      </c>
      <c s="15">
        <f t="shared" si="132"/>
        <v>0</v>
      </c>
      <c s="15">
        <f t="shared" si="133"/>
        <v>0</v>
      </c>
      <c r="O342" s="20">
        <f t="shared" si="136"/>
        <v>0</v>
      </c>
      <c s="1149">
        <f>IFERROR(IF($O342&gt;=1,VLOOKUP($B342,'R-6'!$G$8:$AL$920,2,0),0),0)</f>
        <v>0</v>
      </c>
      <c s="1150"/>
      <c s="1151"/>
      <c s="1090" t="str">
        <f>IFERROR(IF($O342&gt;=1,VLOOKUP($B342,'R-6'!$G$8:$AL$920,4,0),""),"")</f>
        <v/>
      </c>
      <c s="1091"/>
      <c s="1104"/>
      <c s="1090" t="str">
        <f>IFERROR(IF($O342&gt;=1,VLOOKUP($B342,'R-6'!$G$8:$AL$920,6,0),""),"")</f>
        <v/>
      </c>
      <c s="1152"/>
      <c s="1152"/>
      <c s="1153" t="str">
        <f>IFERROR(IF($O342&gt;=1,VLOOKUP($B342,'R-6'!$G$8:$AL$920,8,0),""),"")</f>
        <v/>
      </c>
      <c s="1154"/>
      <c s="1155" t="str">
        <f>IFERROR(IF($O342&gt;=1,VLOOKUP($B342,'R-6'!$G$8:$AL$920,28,0),""),"")</f>
        <v/>
      </c>
      <c s="1156"/>
      <c s="1157"/>
      <c s="1158"/>
      <c s="1153"/>
      <c s="1159"/>
      <c s="1158"/>
      <c s="1153"/>
      <c s="1159"/>
      <c s="20">
        <f t="shared" si="137"/>
        <v>0</v>
      </c>
      <c s="1160">
        <f>IFERROR(IF($AJ342&gt;=1,VLOOKUP($C342,'R-7'!$H$9:$AD$1008,2,0),0),0)</f>
        <v>0</v>
      </c>
      <c s="1161"/>
      <c s="1162"/>
      <c s="1160">
        <f>IFERROR(IF($AJ342&gt;=1,VLOOKUP($C342,'R-7'!$H$9:$AD$1008,2,0),0),0)</f>
        <v>0</v>
      </c>
      <c s="1161"/>
      <c s="1162"/>
      <c s="20" t="str">
        <f>IFERROR(IF($AJ342&gt;=1,VLOOKUP($C342,'R-7'!$H$9:$AD$1008,6,0),""),"")</f>
        <v/>
      </c>
      <c s="1158" t="str">
        <f>IFERROR(IF($AJ342&gt;=1,VLOOKUP($C342,'R-7'!$H$9:$AD$1008,7,0),""),"")</f>
        <v/>
      </c>
      <c s="1159"/>
      <c s="1090" t="str">
        <f>IFERROR(IF($AJ342&gt;=1,VLOOKUP($C342,'R-7'!$H$9:$AD$1008,9,0),""),"")</f>
        <v/>
      </c>
      <c s="1091"/>
      <c s="1104"/>
      <c s="1103" t="str">
        <f>IFERROR(IF($AJ342&gt;=1,VLOOKUP($C342,'R-7'!$H$9:$AD$1008,14,0),""),"")</f>
        <v/>
      </c>
      <c s="1103"/>
      <c s="1103"/>
      <c s="1103"/>
      <c s="1103"/>
      <c s="1103"/>
      <c s="1103"/>
      <c s="1103"/>
      <c s="20">
        <f t="shared" si="138"/>
        <v>0</v>
      </c>
      <c s="1105">
        <f>IFERROR(IF($BE342&gt;=1,VLOOKUP($D342,'R-8'!$G$13:$AG$1012,2,0),0),0)</f>
        <v>0</v>
      </c>
      <c s="1105"/>
      <c s="1105"/>
      <c s="1090" t="str">
        <f>IFERROR(IF($BE342&gt;=1,VLOOKUP($D342,'R-8'!$G$13:$AG$1012,3,0),""),"")</f>
        <v/>
      </c>
      <c s="1091"/>
      <c s="1091"/>
      <c s="1104"/>
      <c s="1103" t="str">
        <f>IFERROR(IF($BE342&gt;=1,VLOOKUP($D342,'R-8'!$G$13:$AG$1012,5,0),""),"")</f>
        <v/>
      </c>
      <c s="1103"/>
      <c s="1103" t="str">
        <f>IFERROR(IF($BE342&gt;=1,VLOOKUP($D342,'R-8'!$G$13:$AG$1012,6,0),""),"")</f>
        <v/>
      </c>
      <c s="1103"/>
      <c s="1090" t="str">
        <f>IFERROR(IF($BE342&gt;=1,VLOOKUP($D342,'R-8'!$G$13:$AG$1012,2,0),""),"")</f>
        <v/>
      </c>
      <c s="1091"/>
      <c s="1104"/>
      <c s="1103"/>
      <c s="1103"/>
      <c s="1103"/>
      <c s="1103"/>
      <c s="1103"/>
      <c s="1103"/>
      <c s="20">
        <f t="shared" si="134"/>
        <v>0</v>
      </c>
      <c s="1105">
        <f>IFERROR(IF($BZ342&gt;=1,VLOOKUP($E342,'R-8क'!$G$10:$AA$1009,2,0),0),0)</f>
        <v>0</v>
      </c>
      <c s="1105"/>
      <c s="1105"/>
      <c s="1090" t="str">
        <f>IFERROR(IF($BZ342&gt;=1,VLOOKUP($E342,'R-8क'!$G$10:$AA$1009,3,0),""),"")</f>
        <v/>
      </c>
      <c s="1091"/>
      <c s="1104"/>
      <c s="1090" t="str">
        <f>IFERROR(IF($BZ342&gt;=1,VLOOKUP($E342,'R-8क'!$G$10:$AA$1009,4,0),""),"")</f>
        <v/>
      </c>
      <c s="1091"/>
      <c s="1091"/>
      <c s="1104"/>
      <c s="26" t="str">
        <f>IFERROR(IF($BZ342&gt;=1,VLOOKUP($E342,'R-8क'!$G$10:$AA$1009,6,0),""),"")</f>
        <v/>
      </c>
      <c s="27" t="str">
        <f>IFERROR(IF($BZ342&gt;=1,VLOOKUP($E342,'R-8क'!$G$10:$AA$1009,7,0),""),"")</f>
        <v/>
      </c>
      <c s="720" t="str">
        <f>IFERROR(IF($BZ342&gt;=1,VLOOKUP($E342,'R-8क'!$G$10:$AA$1009,8,0),""),"")</f>
        <v/>
      </c>
      <c s="721"/>
      <c s="1106"/>
      <c s="1107" t="str">
        <f>IFERROR(IF($BZ342&gt;=1,VLOOKUP($E342,'R-8क'!$G$10:$AA$1009,16,0),""),"")</f>
        <v/>
      </c>
      <c s="1107"/>
      <c s="1107"/>
      <c s="1092"/>
      <c s="1092"/>
      <c s="21"/>
      <c s="21"/>
      <c s="21"/>
      <c s="21"/>
      <c s="21"/>
      <c s="21"/>
      <c s="21"/>
      <c s="21"/>
      <c s="21"/>
      <c s="21"/>
      <c s="21"/>
      <c s="21"/>
      <c s="21"/>
      <c s="21"/>
      <c s="21"/>
      <c s="21"/>
      <c s="21"/>
      <c s="21"/>
      <c s="21"/>
      <c s="21"/>
      <c s="21"/>
    </row>
    <row r="343" spans="1:119" ht="24" customHeight="1" hidden="1">
      <c r="A343" s="15">
        <f t="shared" si="135"/>
        <v>175</v>
      </c>
      <c s="15">
        <f>IFERROR(IF($A$5&gt;=A343,SMALL('R-6'!$F$8:$F$920,$A$6+A343),0),0)</f>
        <v>0</v>
      </c>
      <c s="15">
        <f>IFERROR(IF(B$5&gt;=$A343,SMALL('R-7'!$G$9:$G$1008,B$6+$A343),0),0)</f>
        <v>0</v>
      </c>
      <c s="15">
        <f>IFERROR(IF(C$5&gt;=$A343,SMALL('R-8'!$F$13:$F$1012,C$6+$A343),0),0)</f>
        <v>0</v>
      </c>
      <c s="15">
        <f>IFERROR(IF(D$5&gt;=$A343,SMALL('R-8क'!$F$10:$F$1009,D$6+$A343),0),0)</f>
        <v>0</v>
      </c>
      <c s="15">
        <f t="shared" si="139"/>
        <v>0</v>
      </c>
      <c s="15">
        <f t="shared" si="131"/>
        <v>0</v>
      </c>
      <c s="15">
        <f t="shared" si="132"/>
        <v>0</v>
      </c>
      <c s="15">
        <f t="shared" si="133"/>
        <v>0</v>
      </c>
      <c r="O343" s="20">
        <f t="shared" si="136"/>
        <v>0</v>
      </c>
      <c s="1149">
        <f>IFERROR(IF($O343&gt;=1,VLOOKUP($B343,'R-6'!$G$8:$AL$920,2,0),0),0)</f>
        <v>0</v>
      </c>
      <c s="1150"/>
      <c s="1151"/>
      <c s="1090" t="str">
        <f>IFERROR(IF($O343&gt;=1,VLOOKUP($B343,'R-6'!$G$8:$AL$920,4,0),""),"")</f>
        <v/>
      </c>
      <c s="1091"/>
      <c s="1104"/>
      <c s="1090" t="str">
        <f>IFERROR(IF($O343&gt;=1,VLOOKUP($B343,'R-6'!$G$8:$AL$920,6,0),""),"")</f>
        <v/>
      </c>
      <c s="1152"/>
      <c s="1152"/>
      <c s="1153" t="str">
        <f>IFERROR(IF($O343&gt;=1,VLOOKUP($B343,'R-6'!$G$8:$AL$920,8,0),""),"")</f>
        <v/>
      </c>
      <c s="1154"/>
      <c s="1155" t="str">
        <f>IFERROR(IF($O343&gt;=1,VLOOKUP($B343,'R-6'!$G$8:$AL$920,28,0),""),"")</f>
        <v/>
      </c>
      <c s="1156"/>
      <c s="1157"/>
      <c s="1158"/>
      <c s="1153"/>
      <c s="1159"/>
      <c s="1158"/>
      <c s="1153"/>
      <c s="1159"/>
      <c s="20">
        <f t="shared" si="137"/>
        <v>0</v>
      </c>
      <c s="1160">
        <f>IFERROR(IF($AJ343&gt;=1,VLOOKUP($C343,'R-7'!$H$9:$AD$1008,2,0),0),0)</f>
        <v>0</v>
      </c>
      <c s="1161"/>
      <c s="1162"/>
      <c s="1160">
        <f>IFERROR(IF($AJ343&gt;=1,VLOOKUP($C343,'R-7'!$H$9:$AD$1008,2,0),0),0)</f>
        <v>0</v>
      </c>
      <c s="1161"/>
      <c s="1162"/>
      <c s="20" t="str">
        <f>IFERROR(IF($AJ343&gt;=1,VLOOKUP($C343,'R-7'!$H$9:$AD$1008,6,0),""),"")</f>
        <v/>
      </c>
      <c s="1158" t="str">
        <f>IFERROR(IF($AJ343&gt;=1,VLOOKUP($C343,'R-7'!$H$9:$AD$1008,7,0),""),"")</f>
        <v/>
      </c>
      <c s="1159"/>
      <c s="1090" t="str">
        <f>IFERROR(IF($AJ343&gt;=1,VLOOKUP($C343,'R-7'!$H$9:$AD$1008,9,0),""),"")</f>
        <v/>
      </c>
      <c s="1091"/>
      <c s="1104"/>
      <c s="1103" t="str">
        <f>IFERROR(IF($AJ343&gt;=1,VLOOKUP($C343,'R-7'!$H$9:$AD$1008,14,0),""),"")</f>
        <v/>
      </c>
      <c s="1103"/>
      <c s="1103"/>
      <c s="1103"/>
      <c s="1103"/>
      <c s="1103"/>
      <c s="1103"/>
      <c s="1103"/>
      <c s="20">
        <f t="shared" si="138"/>
        <v>0</v>
      </c>
      <c s="1105">
        <f>IFERROR(IF($BE343&gt;=1,VLOOKUP($D343,'R-8'!$G$13:$AG$1012,2,0),0),0)</f>
        <v>0</v>
      </c>
      <c s="1105"/>
      <c s="1105"/>
      <c s="1090" t="str">
        <f>IFERROR(IF($BE343&gt;=1,VLOOKUP($D343,'R-8'!$G$13:$AG$1012,3,0),""),"")</f>
        <v/>
      </c>
      <c s="1091"/>
      <c s="1091"/>
      <c s="1104"/>
      <c s="1103" t="str">
        <f>IFERROR(IF($BE343&gt;=1,VLOOKUP($D343,'R-8'!$G$13:$AG$1012,5,0),""),"")</f>
        <v/>
      </c>
      <c s="1103"/>
      <c s="1103" t="str">
        <f>IFERROR(IF($BE343&gt;=1,VLOOKUP($D343,'R-8'!$G$13:$AG$1012,6,0),""),"")</f>
        <v/>
      </c>
      <c s="1103"/>
      <c s="1090" t="str">
        <f>IFERROR(IF($BE343&gt;=1,VLOOKUP($D343,'R-8'!$G$13:$AG$1012,2,0),""),"")</f>
        <v/>
      </c>
      <c s="1091"/>
      <c s="1104"/>
      <c s="1103"/>
      <c s="1103"/>
      <c s="1103"/>
      <c s="1103"/>
      <c s="1103"/>
      <c s="1103"/>
      <c s="20">
        <f t="shared" si="134"/>
        <v>0</v>
      </c>
      <c s="1105">
        <f>IFERROR(IF($BZ343&gt;=1,VLOOKUP($E343,'R-8क'!$G$10:$AA$1009,2,0),0),0)</f>
        <v>0</v>
      </c>
      <c s="1105"/>
      <c s="1105"/>
      <c s="1090" t="str">
        <f>IFERROR(IF($BZ343&gt;=1,VLOOKUP($E343,'R-8क'!$G$10:$AA$1009,3,0),""),"")</f>
        <v/>
      </c>
      <c s="1091"/>
      <c s="1104"/>
      <c s="1090" t="str">
        <f>IFERROR(IF($BZ343&gt;=1,VLOOKUP($E343,'R-8क'!$G$10:$AA$1009,4,0),""),"")</f>
        <v/>
      </c>
      <c s="1091"/>
      <c s="1091"/>
      <c s="1104"/>
      <c s="26" t="str">
        <f>IFERROR(IF($BZ343&gt;=1,VLOOKUP($E343,'R-8क'!$G$10:$AA$1009,6,0),""),"")</f>
        <v/>
      </c>
      <c s="27" t="str">
        <f>IFERROR(IF($BZ343&gt;=1,VLOOKUP($E343,'R-8क'!$G$10:$AA$1009,7,0),""),"")</f>
        <v/>
      </c>
      <c s="720" t="str">
        <f>IFERROR(IF($BZ343&gt;=1,VLOOKUP($E343,'R-8क'!$G$10:$AA$1009,8,0),""),"")</f>
        <v/>
      </c>
      <c s="721"/>
      <c s="1106"/>
      <c s="1107" t="str">
        <f>IFERROR(IF($BZ343&gt;=1,VLOOKUP($E343,'R-8क'!$G$10:$AA$1009,16,0),""),"")</f>
        <v/>
      </c>
      <c s="1107"/>
      <c s="1107"/>
      <c s="1092"/>
      <c s="1092"/>
      <c s="21"/>
      <c s="21"/>
      <c s="21"/>
      <c s="21"/>
      <c s="21"/>
      <c s="21"/>
      <c s="21"/>
      <c s="21"/>
      <c s="21"/>
      <c s="21"/>
      <c s="21"/>
      <c s="21"/>
      <c s="21"/>
      <c s="21"/>
      <c s="21"/>
      <c s="21"/>
      <c s="21"/>
      <c s="21"/>
      <c s="21"/>
      <c s="21"/>
      <c s="21"/>
    </row>
    <row r="344" spans="1:119" ht="24" customHeight="1" hidden="1">
      <c r="A344" s="15">
        <f t="shared" si="135"/>
        <v>176</v>
      </c>
      <c s="15">
        <f>IFERROR(IF($A$5&gt;=A344,SMALL('R-6'!$F$8:$F$920,$A$6+A344),0),0)</f>
        <v>0</v>
      </c>
      <c s="15">
        <f>IFERROR(IF(B$5&gt;=$A344,SMALL('R-7'!$G$9:$G$1008,B$6+$A344),0),0)</f>
        <v>0</v>
      </c>
      <c s="15">
        <f>IFERROR(IF(C$5&gt;=$A344,SMALL('R-8'!$F$13:$F$1012,C$6+$A344),0),0)</f>
        <v>0</v>
      </c>
      <c s="15">
        <f>IFERROR(IF(D$5&gt;=$A344,SMALL('R-8क'!$F$10:$F$1009,D$6+$A344),0),0)</f>
        <v>0</v>
      </c>
      <c s="15">
        <f t="shared" si="139"/>
        <v>0</v>
      </c>
      <c s="15">
        <f t="shared" si="131"/>
        <v>0</v>
      </c>
      <c s="15">
        <f t="shared" si="132"/>
        <v>0</v>
      </c>
      <c s="15">
        <f t="shared" si="133"/>
        <v>0</v>
      </c>
      <c r="O344" s="20">
        <f t="shared" si="136"/>
        <v>0</v>
      </c>
      <c s="1149">
        <f>IFERROR(IF($O344&gt;=1,VLOOKUP($B344,'R-6'!$G$8:$AL$920,2,0),0),0)</f>
        <v>0</v>
      </c>
      <c s="1150"/>
      <c s="1151"/>
      <c s="1090" t="str">
        <f>IFERROR(IF($O344&gt;=1,VLOOKUP($B344,'R-6'!$G$8:$AL$920,4,0),""),"")</f>
        <v/>
      </c>
      <c s="1091"/>
      <c s="1104"/>
      <c s="1090" t="str">
        <f>IFERROR(IF($O344&gt;=1,VLOOKUP($B344,'R-6'!$G$8:$AL$920,6,0),""),"")</f>
        <v/>
      </c>
      <c s="1152"/>
      <c s="1152"/>
      <c s="1153" t="str">
        <f>IFERROR(IF($O344&gt;=1,VLOOKUP($B344,'R-6'!$G$8:$AL$920,8,0),""),"")</f>
        <v/>
      </c>
      <c s="1154"/>
      <c s="1155" t="str">
        <f>IFERROR(IF($O344&gt;=1,VLOOKUP($B344,'R-6'!$G$8:$AL$920,28,0),""),"")</f>
        <v/>
      </c>
      <c s="1156"/>
      <c s="1157"/>
      <c s="1158"/>
      <c s="1153"/>
      <c s="1159"/>
      <c s="1158"/>
      <c s="1153"/>
      <c s="1159"/>
      <c s="20">
        <f t="shared" si="137"/>
        <v>0</v>
      </c>
      <c s="1160">
        <f>IFERROR(IF($AJ344&gt;=1,VLOOKUP($C344,'R-7'!$H$9:$AD$1008,2,0),0),0)</f>
        <v>0</v>
      </c>
      <c s="1161"/>
      <c s="1162"/>
      <c s="1160">
        <f>IFERROR(IF($AJ344&gt;=1,VLOOKUP($C344,'R-7'!$H$9:$AD$1008,2,0),0),0)</f>
        <v>0</v>
      </c>
      <c s="1161"/>
      <c s="1162"/>
      <c s="20" t="str">
        <f>IFERROR(IF($AJ344&gt;=1,VLOOKUP($C344,'R-7'!$H$9:$AD$1008,6,0),""),"")</f>
        <v/>
      </c>
      <c s="1158" t="str">
        <f>IFERROR(IF($AJ344&gt;=1,VLOOKUP($C344,'R-7'!$H$9:$AD$1008,7,0),""),"")</f>
        <v/>
      </c>
      <c s="1159"/>
      <c s="1090" t="str">
        <f>IFERROR(IF($AJ344&gt;=1,VLOOKUP($C344,'R-7'!$H$9:$AD$1008,9,0),""),"")</f>
        <v/>
      </c>
      <c s="1091"/>
      <c s="1104"/>
      <c s="1103" t="str">
        <f>IFERROR(IF($AJ344&gt;=1,VLOOKUP($C344,'R-7'!$H$9:$AD$1008,14,0),""),"")</f>
        <v/>
      </c>
      <c s="1103"/>
      <c s="1103"/>
      <c s="1103"/>
      <c s="1103"/>
      <c s="1103"/>
      <c s="1103"/>
      <c s="1103"/>
      <c s="20">
        <f t="shared" si="138"/>
        <v>0</v>
      </c>
      <c s="1105">
        <f>IFERROR(IF($BE344&gt;=1,VLOOKUP($D344,'R-8'!$G$13:$AG$1012,2,0),0),0)</f>
        <v>0</v>
      </c>
      <c s="1105"/>
      <c s="1105"/>
      <c s="1090" t="str">
        <f>IFERROR(IF($BE344&gt;=1,VLOOKUP($D344,'R-8'!$G$13:$AG$1012,3,0),""),"")</f>
        <v/>
      </c>
      <c s="1091"/>
      <c s="1091"/>
      <c s="1104"/>
      <c s="1103" t="str">
        <f>IFERROR(IF($BE344&gt;=1,VLOOKUP($D344,'R-8'!$G$13:$AG$1012,5,0),""),"")</f>
        <v/>
      </c>
      <c s="1103"/>
      <c s="1103" t="str">
        <f>IFERROR(IF($BE344&gt;=1,VLOOKUP($D344,'R-8'!$G$13:$AG$1012,6,0),""),"")</f>
        <v/>
      </c>
      <c s="1103"/>
      <c s="1090" t="str">
        <f>IFERROR(IF($BE344&gt;=1,VLOOKUP($D344,'R-8'!$G$13:$AG$1012,2,0),""),"")</f>
        <v/>
      </c>
      <c s="1091"/>
      <c s="1104"/>
      <c s="1103"/>
      <c s="1103"/>
      <c s="1103"/>
      <c s="1103"/>
      <c s="1103"/>
      <c s="1103"/>
      <c s="20">
        <f t="shared" si="134"/>
        <v>0</v>
      </c>
      <c s="1105">
        <f>IFERROR(IF($BZ344&gt;=1,VLOOKUP($E344,'R-8क'!$G$10:$AA$1009,2,0),0),0)</f>
        <v>0</v>
      </c>
      <c s="1105"/>
      <c s="1105"/>
      <c s="1090" t="str">
        <f>IFERROR(IF($BZ344&gt;=1,VLOOKUP($E344,'R-8क'!$G$10:$AA$1009,3,0),""),"")</f>
        <v/>
      </c>
      <c s="1091"/>
      <c s="1104"/>
      <c s="1090" t="str">
        <f>IFERROR(IF($BZ344&gt;=1,VLOOKUP($E344,'R-8क'!$G$10:$AA$1009,4,0),""),"")</f>
        <v/>
      </c>
      <c s="1091"/>
      <c s="1091"/>
      <c s="1104"/>
      <c s="26" t="str">
        <f>IFERROR(IF($BZ344&gt;=1,VLOOKUP($E344,'R-8क'!$G$10:$AA$1009,6,0),""),"")</f>
        <v/>
      </c>
      <c s="27" t="str">
        <f>IFERROR(IF($BZ344&gt;=1,VLOOKUP($E344,'R-8क'!$G$10:$AA$1009,7,0),""),"")</f>
        <v/>
      </c>
      <c s="720" t="str">
        <f>IFERROR(IF($BZ344&gt;=1,VLOOKUP($E344,'R-8क'!$G$10:$AA$1009,8,0),""),"")</f>
        <v/>
      </c>
      <c s="721"/>
      <c s="1106"/>
      <c s="1107" t="str">
        <f>IFERROR(IF($BZ344&gt;=1,VLOOKUP($E344,'R-8क'!$G$10:$AA$1009,16,0),""),"")</f>
        <v/>
      </c>
      <c s="1107"/>
      <c s="1107"/>
      <c s="1092"/>
      <c s="1092"/>
      <c s="21"/>
      <c s="21"/>
      <c s="21"/>
      <c s="21"/>
      <c s="21"/>
      <c s="21"/>
      <c s="21"/>
      <c s="21"/>
      <c s="21"/>
      <c s="21"/>
      <c s="21"/>
      <c s="21"/>
      <c s="21"/>
      <c s="21"/>
      <c s="21"/>
      <c s="21"/>
      <c s="21"/>
      <c s="21"/>
      <c s="21"/>
      <c s="21"/>
      <c s="21"/>
    </row>
    <row r="345" spans="1:119" ht="24" customHeight="1" hidden="1">
      <c r="A345" s="15">
        <f t="shared" si="135"/>
        <v>177</v>
      </c>
      <c s="15">
        <f>IFERROR(IF($A$5&gt;=A345,SMALL('R-6'!$F$8:$F$920,$A$6+A345),0),0)</f>
        <v>0</v>
      </c>
      <c s="15">
        <f>IFERROR(IF(B$5&gt;=$A345,SMALL('R-7'!$G$9:$G$1008,B$6+$A345),0),0)</f>
        <v>0</v>
      </c>
      <c s="15">
        <f>IFERROR(IF(C$5&gt;=$A345,SMALL('R-8'!$F$13:$F$1012,C$6+$A345),0),0)</f>
        <v>0</v>
      </c>
      <c s="15">
        <f>IFERROR(IF(D$5&gt;=$A345,SMALL('R-8क'!$F$10:$F$1009,D$6+$A345),0),0)</f>
        <v>0</v>
      </c>
      <c s="15">
        <f t="shared" si="139"/>
        <v>0</v>
      </c>
      <c s="15">
        <f t="shared" si="131"/>
        <v>0</v>
      </c>
      <c s="15">
        <f t="shared" si="132"/>
        <v>0</v>
      </c>
      <c s="15">
        <f t="shared" si="133"/>
        <v>0</v>
      </c>
      <c r="O345" s="20">
        <f t="shared" si="136"/>
        <v>0</v>
      </c>
      <c s="1149">
        <f>IFERROR(IF($O345&gt;=1,VLOOKUP($B345,'R-6'!$G$8:$AL$920,2,0),0),0)</f>
        <v>0</v>
      </c>
      <c s="1150"/>
      <c s="1151"/>
      <c s="1090" t="str">
        <f>IFERROR(IF($O345&gt;=1,VLOOKUP($B345,'R-6'!$G$8:$AL$920,4,0),""),"")</f>
        <v/>
      </c>
      <c s="1091"/>
      <c s="1104"/>
      <c s="1090" t="str">
        <f>IFERROR(IF($O345&gt;=1,VLOOKUP($B345,'R-6'!$G$8:$AL$920,6,0),""),"")</f>
        <v/>
      </c>
      <c s="1152"/>
      <c s="1152"/>
      <c s="1153" t="str">
        <f>IFERROR(IF($O345&gt;=1,VLOOKUP($B345,'R-6'!$G$8:$AL$920,8,0),""),"")</f>
        <v/>
      </c>
      <c s="1154"/>
      <c s="1155" t="str">
        <f>IFERROR(IF($O345&gt;=1,VLOOKUP($B345,'R-6'!$G$8:$AL$920,28,0),""),"")</f>
        <v/>
      </c>
      <c s="1156"/>
      <c s="1157"/>
      <c s="1158"/>
      <c s="1153"/>
      <c s="1159"/>
      <c s="1158"/>
      <c s="1153"/>
      <c s="1159"/>
      <c s="20">
        <f t="shared" si="137"/>
        <v>0</v>
      </c>
      <c s="1160">
        <f>IFERROR(IF($AJ345&gt;=1,VLOOKUP($C345,'R-7'!$H$9:$AD$1008,2,0),0),0)</f>
        <v>0</v>
      </c>
      <c s="1161"/>
      <c s="1162"/>
      <c s="1160">
        <f>IFERROR(IF($AJ345&gt;=1,VLOOKUP($C345,'R-7'!$H$9:$AD$1008,2,0),0),0)</f>
        <v>0</v>
      </c>
      <c s="1161"/>
      <c s="1162"/>
      <c s="20" t="str">
        <f>IFERROR(IF($AJ345&gt;=1,VLOOKUP($C345,'R-7'!$H$9:$AD$1008,6,0),""),"")</f>
        <v/>
      </c>
      <c s="1158" t="str">
        <f>IFERROR(IF($AJ345&gt;=1,VLOOKUP($C345,'R-7'!$H$9:$AD$1008,7,0),""),"")</f>
        <v/>
      </c>
      <c s="1159"/>
      <c s="1090" t="str">
        <f>IFERROR(IF($AJ345&gt;=1,VLOOKUP($C345,'R-7'!$H$9:$AD$1008,9,0),""),"")</f>
        <v/>
      </c>
      <c s="1091"/>
      <c s="1104"/>
      <c s="1103" t="str">
        <f>IFERROR(IF($AJ345&gt;=1,VLOOKUP($C345,'R-7'!$H$9:$AD$1008,14,0),""),"")</f>
        <v/>
      </c>
      <c s="1103"/>
      <c s="1103"/>
      <c s="1103"/>
      <c s="1103"/>
      <c s="1103"/>
      <c s="1103"/>
      <c s="1103"/>
      <c s="20">
        <f t="shared" si="138"/>
        <v>0</v>
      </c>
      <c s="1105">
        <f>IFERROR(IF($BE345&gt;=1,VLOOKUP($D345,'R-8'!$G$13:$AG$1012,2,0),0),0)</f>
        <v>0</v>
      </c>
      <c s="1105"/>
      <c s="1105"/>
      <c s="1090" t="str">
        <f>IFERROR(IF($BE345&gt;=1,VLOOKUP($D345,'R-8'!$G$13:$AG$1012,3,0),""),"")</f>
        <v/>
      </c>
      <c s="1091"/>
      <c s="1091"/>
      <c s="1104"/>
      <c s="1103" t="str">
        <f>IFERROR(IF($BE345&gt;=1,VLOOKUP($D345,'R-8'!$G$13:$AG$1012,5,0),""),"")</f>
        <v/>
      </c>
      <c s="1103"/>
      <c s="1103" t="str">
        <f>IFERROR(IF($BE345&gt;=1,VLOOKUP($D345,'R-8'!$G$13:$AG$1012,6,0),""),"")</f>
        <v/>
      </c>
      <c s="1103"/>
      <c s="1090" t="str">
        <f>IFERROR(IF($BE345&gt;=1,VLOOKUP($D345,'R-8'!$G$13:$AG$1012,2,0),""),"")</f>
        <v/>
      </c>
      <c s="1091"/>
      <c s="1104"/>
      <c s="1103"/>
      <c s="1103"/>
      <c s="1103"/>
      <c s="1103"/>
      <c s="1103"/>
      <c s="1103"/>
      <c s="20">
        <f t="shared" si="134"/>
        <v>0</v>
      </c>
      <c s="1105">
        <f>IFERROR(IF($BZ345&gt;=1,VLOOKUP($E345,'R-8क'!$G$10:$AA$1009,2,0),0),0)</f>
        <v>0</v>
      </c>
      <c s="1105"/>
      <c s="1105"/>
      <c s="1090" t="str">
        <f>IFERROR(IF($BZ345&gt;=1,VLOOKUP($E345,'R-8क'!$G$10:$AA$1009,3,0),""),"")</f>
        <v/>
      </c>
      <c s="1091"/>
      <c s="1104"/>
      <c s="1090" t="str">
        <f>IFERROR(IF($BZ345&gt;=1,VLOOKUP($E345,'R-8क'!$G$10:$AA$1009,4,0),""),"")</f>
        <v/>
      </c>
      <c s="1091"/>
      <c s="1091"/>
      <c s="1104"/>
      <c s="26" t="str">
        <f>IFERROR(IF($BZ345&gt;=1,VLOOKUP($E345,'R-8क'!$G$10:$AA$1009,6,0),""),"")</f>
        <v/>
      </c>
      <c s="27" t="str">
        <f>IFERROR(IF($BZ345&gt;=1,VLOOKUP($E345,'R-8क'!$G$10:$AA$1009,7,0),""),"")</f>
        <v/>
      </c>
      <c s="720" t="str">
        <f>IFERROR(IF($BZ345&gt;=1,VLOOKUP($E345,'R-8क'!$G$10:$AA$1009,8,0),""),"")</f>
        <v/>
      </c>
      <c s="721"/>
      <c s="1106"/>
      <c s="1107" t="str">
        <f>IFERROR(IF($BZ345&gt;=1,VLOOKUP($E345,'R-8क'!$G$10:$AA$1009,16,0),""),"")</f>
        <v/>
      </c>
      <c s="1107"/>
      <c s="1107"/>
      <c s="1092"/>
      <c s="1092"/>
      <c s="21"/>
      <c s="21"/>
      <c s="21"/>
      <c s="21"/>
      <c s="21"/>
      <c s="21"/>
      <c s="21"/>
      <c s="21"/>
      <c s="21"/>
      <c s="21"/>
      <c s="21"/>
      <c s="21"/>
      <c s="21"/>
      <c s="21"/>
      <c s="21"/>
      <c s="21"/>
      <c s="21"/>
      <c s="21"/>
      <c s="21"/>
      <c s="21"/>
      <c s="21"/>
    </row>
    <row r="346" spans="1:119" ht="24" customHeight="1" hidden="1">
      <c r="A346" s="15">
        <f t="shared" si="135"/>
        <v>178</v>
      </c>
      <c s="15">
        <f>IFERROR(IF($A$5&gt;=A346,SMALL('R-6'!$F$8:$F$920,$A$6+A346),0),0)</f>
        <v>0</v>
      </c>
      <c s="15">
        <f>IFERROR(IF(B$5&gt;=$A346,SMALL('R-7'!$G$9:$G$1008,B$6+$A346),0),0)</f>
        <v>0</v>
      </c>
      <c s="15">
        <f>IFERROR(IF(C$5&gt;=$A346,SMALL('R-8'!$F$13:$F$1012,C$6+$A346),0),0)</f>
        <v>0</v>
      </c>
      <c s="15">
        <f>IFERROR(IF(D$5&gt;=$A346,SMALL('R-8क'!$F$10:$F$1009,D$6+$A346),0),0)</f>
        <v>0</v>
      </c>
      <c s="15">
        <f t="shared" si="139"/>
        <v>0</v>
      </c>
      <c s="15">
        <f t="shared" si="131"/>
        <v>0</v>
      </c>
      <c s="15">
        <f t="shared" si="132"/>
        <v>0</v>
      </c>
      <c s="15">
        <f t="shared" si="133"/>
        <v>0</v>
      </c>
      <c r="O346" s="20">
        <f t="shared" si="136"/>
        <v>0</v>
      </c>
      <c s="1149">
        <f>IFERROR(IF($O346&gt;=1,VLOOKUP($B346,'R-6'!$G$8:$AL$920,2,0),0),0)</f>
        <v>0</v>
      </c>
      <c s="1150"/>
      <c s="1151"/>
      <c s="1090" t="str">
        <f>IFERROR(IF($O346&gt;=1,VLOOKUP($B346,'R-6'!$G$8:$AL$920,4,0),""),"")</f>
        <v/>
      </c>
      <c s="1091"/>
      <c s="1104"/>
      <c s="1090" t="str">
        <f>IFERROR(IF($O346&gt;=1,VLOOKUP($B346,'R-6'!$G$8:$AL$920,6,0),""),"")</f>
        <v/>
      </c>
      <c s="1152"/>
      <c s="1152"/>
      <c s="1153" t="str">
        <f>IFERROR(IF($O346&gt;=1,VLOOKUP($B346,'R-6'!$G$8:$AL$920,8,0),""),"")</f>
        <v/>
      </c>
      <c s="1154"/>
      <c s="1155" t="str">
        <f>IFERROR(IF($O346&gt;=1,VLOOKUP($B346,'R-6'!$G$8:$AL$920,28,0),""),"")</f>
        <v/>
      </c>
      <c s="1156"/>
      <c s="1157"/>
      <c s="1158"/>
      <c s="1153"/>
      <c s="1159"/>
      <c s="1158"/>
      <c s="1153"/>
      <c s="1159"/>
      <c s="20">
        <f t="shared" si="137"/>
        <v>0</v>
      </c>
      <c s="1160">
        <f>IFERROR(IF($AJ346&gt;=1,VLOOKUP($C346,'R-7'!$H$9:$AD$1008,2,0),0),0)</f>
        <v>0</v>
      </c>
      <c s="1161"/>
      <c s="1162"/>
      <c s="1160">
        <f>IFERROR(IF($AJ346&gt;=1,VLOOKUP($C346,'R-7'!$H$9:$AD$1008,2,0),0),0)</f>
        <v>0</v>
      </c>
      <c s="1161"/>
      <c s="1162"/>
      <c s="20" t="str">
        <f>IFERROR(IF($AJ346&gt;=1,VLOOKUP($C346,'R-7'!$H$9:$AD$1008,6,0),""),"")</f>
        <v/>
      </c>
      <c s="1158" t="str">
        <f>IFERROR(IF($AJ346&gt;=1,VLOOKUP($C346,'R-7'!$H$9:$AD$1008,7,0),""),"")</f>
        <v/>
      </c>
      <c s="1159"/>
      <c s="1090" t="str">
        <f>IFERROR(IF($AJ346&gt;=1,VLOOKUP($C346,'R-7'!$H$9:$AD$1008,9,0),""),"")</f>
        <v/>
      </c>
      <c s="1091"/>
      <c s="1104"/>
      <c s="1103" t="str">
        <f>IFERROR(IF($AJ346&gt;=1,VLOOKUP($C346,'R-7'!$H$9:$AD$1008,14,0),""),"")</f>
        <v/>
      </c>
      <c s="1103"/>
      <c s="1103"/>
      <c s="1103"/>
      <c s="1103"/>
      <c s="1103"/>
      <c s="1103"/>
      <c s="1103"/>
      <c s="20">
        <f t="shared" si="138"/>
        <v>0</v>
      </c>
      <c s="1105">
        <f>IFERROR(IF($BE346&gt;=1,VLOOKUP($D346,'R-8'!$G$13:$AG$1012,2,0),0),0)</f>
        <v>0</v>
      </c>
      <c s="1105"/>
      <c s="1105"/>
      <c s="1090" t="str">
        <f>IFERROR(IF($BE346&gt;=1,VLOOKUP($D346,'R-8'!$G$13:$AG$1012,3,0),""),"")</f>
        <v/>
      </c>
      <c s="1091"/>
      <c s="1091"/>
      <c s="1104"/>
      <c s="1103" t="str">
        <f>IFERROR(IF($BE346&gt;=1,VLOOKUP($D346,'R-8'!$G$13:$AG$1012,5,0),""),"")</f>
        <v/>
      </c>
      <c s="1103"/>
      <c s="1103" t="str">
        <f>IFERROR(IF($BE346&gt;=1,VLOOKUP($D346,'R-8'!$G$13:$AG$1012,6,0),""),"")</f>
        <v/>
      </c>
      <c s="1103"/>
      <c s="1090" t="str">
        <f>IFERROR(IF($BE346&gt;=1,VLOOKUP($D346,'R-8'!$G$13:$AG$1012,2,0),""),"")</f>
        <v/>
      </c>
      <c s="1091"/>
      <c s="1104"/>
      <c s="1103"/>
      <c s="1103"/>
      <c s="1103"/>
      <c s="1103"/>
      <c s="1103"/>
      <c s="1103"/>
      <c s="20">
        <f t="shared" si="134"/>
        <v>0</v>
      </c>
      <c s="1105">
        <f>IFERROR(IF($BZ346&gt;=1,VLOOKUP($E346,'R-8क'!$G$10:$AA$1009,2,0),0),0)</f>
        <v>0</v>
      </c>
      <c s="1105"/>
      <c s="1105"/>
      <c s="1090" t="str">
        <f>IFERROR(IF($BZ346&gt;=1,VLOOKUP($E346,'R-8क'!$G$10:$AA$1009,3,0),""),"")</f>
        <v/>
      </c>
      <c s="1091"/>
      <c s="1104"/>
      <c s="1090" t="str">
        <f>IFERROR(IF($BZ346&gt;=1,VLOOKUP($E346,'R-8क'!$G$10:$AA$1009,4,0),""),"")</f>
        <v/>
      </c>
      <c s="1091"/>
      <c s="1091"/>
      <c s="1104"/>
      <c s="26" t="str">
        <f>IFERROR(IF($BZ346&gt;=1,VLOOKUP($E346,'R-8क'!$G$10:$AA$1009,6,0),""),"")</f>
        <v/>
      </c>
      <c s="27" t="str">
        <f>IFERROR(IF($BZ346&gt;=1,VLOOKUP($E346,'R-8क'!$G$10:$AA$1009,7,0),""),"")</f>
        <v/>
      </c>
      <c s="720" t="str">
        <f>IFERROR(IF($BZ346&gt;=1,VLOOKUP($E346,'R-8क'!$G$10:$AA$1009,8,0),""),"")</f>
        <v/>
      </c>
      <c s="721"/>
      <c s="1106"/>
      <c s="1107" t="str">
        <f>IFERROR(IF($BZ346&gt;=1,VLOOKUP($E346,'R-8क'!$G$10:$AA$1009,16,0),""),"")</f>
        <v/>
      </c>
      <c s="1107"/>
      <c s="1107"/>
      <c s="1092"/>
      <c s="1092"/>
      <c s="21"/>
      <c s="21"/>
      <c s="21"/>
      <c s="21"/>
      <c s="21"/>
      <c s="21"/>
      <c s="21"/>
      <c s="21"/>
      <c s="21"/>
      <c s="21"/>
      <c s="21"/>
      <c s="21"/>
      <c s="21"/>
      <c s="21"/>
      <c s="21"/>
      <c s="21"/>
      <c s="21"/>
      <c s="21"/>
      <c s="21"/>
      <c s="21"/>
      <c s="21"/>
    </row>
    <row r="347" spans="1:119" ht="24" customHeight="1" hidden="1">
      <c r="A347" s="15">
        <f t="shared" si="135"/>
        <v>179</v>
      </c>
      <c s="15">
        <f>IFERROR(IF($A$5&gt;=A347,SMALL('R-6'!$F$8:$F$920,$A$6+A347),0),0)</f>
        <v>0</v>
      </c>
      <c s="15">
        <f>IFERROR(IF(B$5&gt;=$A347,SMALL('R-7'!$G$9:$G$1008,B$6+$A347),0),0)</f>
        <v>0</v>
      </c>
      <c s="15">
        <f>IFERROR(IF(C$5&gt;=$A347,SMALL('R-8'!$F$13:$F$1012,C$6+$A347),0),0)</f>
        <v>0</v>
      </c>
      <c s="15">
        <f>IFERROR(IF(D$5&gt;=$A347,SMALL('R-8क'!$F$10:$F$1009,D$6+$A347),0),0)</f>
        <v>0</v>
      </c>
      <c s="15">
        <f t="shared" si="139"/>
        <v>0</v>
      </c>
      <c s="15">
        <f t="shared" si="131"/>
        <v>0</v>
      </c>
      <c s="15">
        <f t="shared" si="132"/>
        <v>0</v>
      </c>
      <c s="15">
        <f t="shared" si="133"/>
        <v>0</v>
      </c>
      <c r="O347" s="20">
        <f t="shared" si="136"/>
        <v>0</v>
      </c>
      <c s="1149">
        <f>IFERROR(IF($O347&gt;=1,VLOOKUP($B347,'R-6'!$G$8:$AL$920,2,0),0),0)</f>
        <v>0</v>
      </c>
      <c s="1150"/>
      <c s="1151"/>
      <c s="1090" t="str">
        <f>IFERROR(IF($O347&gt;=1,VLOOKUP($B347,'R-6'!$G$8:$AL$920,4,0),""),"")</f>
        <v/>
      </c>
      <c s="1091"/>
      <c s="1104"/>
      <c s="1090" t="str">
        <f>IFERROR(IF($O347&gt;=1,VLOOKUP($B347,'R-6'!$G$8:$AL$920,6,0),""),"")</f>
        <v/>
      </c>
      <c s="1152"/>
      <c s="1152"/>
      <c s="1153" t="str">
        <f>IFERROR(IF($O347&gt;=1,VLOOKUP($B347,'R-6'!$G$8:$AL$920,8,0),""),"")</f>
        <v/>
      </c>
      <c s="1154"/>
      <c s="1155" t="str">
        <f>IFERROR(IF($O347&gt;=1,VLOOKUP($B347,'R-6'!$G$8:$AL$920,28,0),""),"")</f>
        <v/>
      </c>
      <c s="1156"/>
      <c s="1157"/>
      <c s="1158"/>
      <c s="1153"/>
      <c s="1159"/>
      <c s="1158"/>
      <c s="1153"/>
      <c s="1159"/>
      <c s="20">
        <f t="shared" si="137"/>
        <v>0</v>
      </c>
      <c s="1160">
        <f>IFERROR(IF($AJ347&gt;=1,VLOOKUP($C347,'R-7'!$H$9:$AD$1008,2,0),0),0)</f>
        <v>0</v>
      </c>
      <c s="1161"/>
      <c s="1162"/>
      <c s="1160">
        <f>IFERROR(IF($AJ347&gt;=1,VLOOKUP($C347,'R-7'!$H$9:$AD$1008,2,0),0),0)</f>
        <v>0</v>
      </c>
      <c s="1161"/>
      <c s="1162"/>
      <c s="20" t="str">
        <f>IFERROR(IF($AJ347&gt;=1,VLOOKUP($C347,'R-7'!$H$9:$AD$1008,6,0),""),"")</f>
        <v/>
      </c>
      <c s="1158" t="str">
        <f>IFERROR(IF($AJ347&gt;=1,VLOOKUP($C347,'R-7'!$H$9:$AD$1008,7,0),""),"")</f>
        <v/>
      </c>
      <c s="1159"/>
      <c s="1090" t="str">
        <f>IFERROR(IF($AJ347&gt;=1,VLOOKUP($C347,'R-7'!$H$9:$AD$1008,9,0),""),"")</f>
        <v/>
      </c>
      <c s="1091"/>
      <c s="1104"/>
      <c s="1103" t="str">
        <f>IFERROR(IF($AJ347&gt;=1,VLOOKUP($C347,'R-7'!$H$9:$AD$1008,14,0),""),"")</f>
        <v/>
      </c>
      <c s="1103"/>
      <c s="1103"/>
      <c s="1103"/>
      <c s="1103"/>
      <c s="1103"/>
      <c s="1103"/>
      <c s="1103"/>
      <c s="20">
        <f t="shared" si="138"/>
        <v>0</v>
      </c>
      <c s="1105">
        <f>IFERROR(IF($BE347&gt;=1,VLOOKUP($D347,'R-8'!$G$13:$AG$1012,2,0),0),0)</f>
        <v>0</v>
      </c>
      <c s="1105"/>
      <c s="1105"/>
      <c s="1090" t="str">
        <f>IFERROR(IF($BE347&gt;=1,VLOOKUP($D347,'R-8'!$G$13:$AG$1012,3,0),""),"")</f>
        <v/>
      </c>
      <c s="1091"/>
      <c s="1091"/>
      <c s="1104"/>
      <c s="1103" t="str">
        <f>IFERROR(IF($BE347&gt;=1,VLOOKUP($D347,'R-8'!$G$13:$AG$1012,5,0),""),"")</f>
        <v/>
      </c>
      <c s="1103"/>
      <c s="1103" t="str">
        <f>IFERROR(IF($BE347&gt;=1,VLOOKUP($D347,'R-8'!$G$13:$AG$1012,6,0),""),"")</f>
        <v/>
      </c>
      <c s="1103"/>
      <c s="1090" t="str">
        <f>IFERROR(IF($BE347&gt;=1,VLOOKUP($D347,'R-8'!$G$13:$AG$1012,2,0),""),"")</f>
        <v/>
      </c>
      <c s="1091"/>
      <c s="1104"/>
      <c s="1103"/>
      <c s="1103"/>
      <c s="1103"/>
      <c s="1103"/>
      <c s="1103"/>
      <c s="1103"/>
      <c s="20">
        <f t="shared" si="134"/>
        <v>0</v>
      </c>
      <c s="1105">
        <f>IFERROR(IF($BZ347&gt;=1,VLOOKUP($E347,'R-8क'!$G$10:$AA$1009,2,0),0),0)</f>
        <v>0</v>
      </c>
      <c s="1105"/>
      <c s="1105"/>
      <c s="1090" t="str">
        <f>IFERROR(IF($BZ347&gt;=1,VLOOKUP($E347,'R-8क'!$G$10:$AA$1009,3,0),""),"")</f>
        <v/>
      </c>
      <c s="1091"/>
      <c s="1104"/>
      <c s="1090" t="str">
        <f>IFERROR(IF($BZ347&gt;=1,VLOOKUP($E347,'R-8क'!$G$10:$AA$1009,4,0),""),"")</f>
        <v/>
      </c>
      <c s="1091"/>
      <c s="1091"/>
      <c s="1104"/>
      <c s="26" t="str">
        <f>IFERROR(IF($BZ347&gt;=1,VLOOKUP($E347,'R-8क'!$G$10:$AA$1009,6,0),""),"")</f>
        <v/>
      </c>
      <c s="27" t="str">
        <f>IFERROR(IF($BZ347&gt;=1,VLOOKUP($E347,'R-8क'!$G$10:$AA$1009,7,0),""),"")</f>
        <v/>
      </c>
      <c s="720" t="str">
        <f>IFERROR(IF($BZ347&gt;=1,VLOOKUP($E347,'R-8क'!$G$10:$AA$1009,8,0),""),"")</f>
        <v/>
      </c>
      <c s="721"/>
      <c s="1106"/>
      <c s="1107" t="str">
        <f>IFERROR(IF($BZ347&gt;=1,VLOOKUP($E347,'R-8क'!$G$10:$AA$1009,16,0),""),"")</f>
        <v/>
      </c>
      <c s="1107"/>
      <c s="1107"/>
      <c s="1092"/>
      <c s="1092"/>
      <c s="21"/>
      <c s="21"/>
      <c s="21"/>
      <c s="21"/>
      <c s="21"/>
      <c s="21"/>
      <c s="21"/>
      <c s="21"/>
      <c s="21"/>
      <c s="21"/>
      <c s="21"/>
      <c s="21"/>
      <c s="21"/>
      <c s="21"/>
      <c s="21"/>
      <c s="21"/>
      <c s="21"/>
      <c s="21"/>
      <c s="21"/>
      <c s="21"/>
      <c s="21"/>
    </row>
    <row r="348" spans="1:119" ht="24" customHeight="1" hidden="1">
      <c r="A348" s="15">
        <f t="shared" si="135"/>
        <v>180</v>
      </c>
      <c s="15">
        <f>IFERROR(IF($A$5&gt;=A348,SMALL('R-6'!$F$8:$F$920,$A$6+A348),0),0)</f>
        <v>0</v>
      </c>
      <c s="15">
        <f>IFERROR(IF(B$5&gt;=$A348,SMALL('R-7'!$G$9:$G$1008,B$6+$A348),0),0)</f>
        <v>0</v>
      </c>
      <c s="15">
        <f>IFERROR(IF(C$5&gt;=$A348,SMALL('R-8'!$F$13:$F$1012,C$6+$A348),0),0)</f>
        <v>0</v>
      </c>
      <c s="15">
        <f>IFERROR(IF(D$5&gt;=$A348,SMALL('R-8क'!$F$10:$F$1009,D$6+$A348),0),0)</f>
        <v>0</v>
      </c>
      <c s="15">
        <f t="shared" si="139"/>
        <v>0</v>
      </c>
      <c s="15">
        <f t="shared" si="131"/>
        <v>0</v>
      </c>
      <c s="15">
        <f t="shared" si="132"/>
        <v>0</v>
      </c>
      <c s="15">
        <f t="shared" si="133"/>
        <v>0</v>
      </c>
      <c r="O348" s="20">
        <f t="shared" si="136"/>
        <v>0</v>
      </c>
      <c s="1149">
        <f>IFERROR(IF($O348&gt;=1,VLOOKUP($B348,'R-6'!$G$8:$AL$920,2,0),0),0)</f>
        <v>0</v>
      </c>
      <c s="1150"/>
      <c s="1151"/>
      <c s="1090" t="str">
        <f>IFERROR(IF($O348&gt;=1,VLOOKUP($B348,'R-6'!$G$8:$AL$920,4,0),""),"")</f>
        <v/>
      </c>
      <c s="1091"/>
      <c s="1104"/>
      <c s="1090" t="str">
        <f>IFERROR(IF($O348&gt;=1,VLOOKUP($B348,'R-6'!$G$8:$AL$920,6,0),""),"")</f>
        <v/>
      </c>
      <c s="1152"/>
      <c s="1152"/>
      <c s="1153" t="str">
        <f>IFERROR(IF($O348&gt;=1,VLOOKUP($B348,'R-6'!$G$8:$AL$920,8,0),""),"")</f>
        <v/>
      </c>
      <c s="1154"/>
      <c s="1155" t="str">
        <f>IFERROR(IF($O348&gt;=1,VLOOKUP($B348,'R-6'!$G$8:$AL$920,28,0),""),"")</f>
        <v/>
      </c>
      <c s="1156"/>
      <c s="1157"/>
      <c s="1158"/>
      <c s="1153"/>
      <c s="1159"/>
      <c s="1158"/>
      <c s="1153"/>
      <c s="1159"/>
      <c s="20">
        <f t="shared" si="137"/>
        <v>0</v>
      </c>
      <c s="1160">
        <f>IFERROR(IF($AJ348&gt;=1,VLOOKUP($C348,'R-7'!$H$9:$AD$1008,2,0),0),0)</f>
        <v>0</v>
      </c>
      <c s="1161"/>
      <c s="1162"/>
      <c s="1160">
        <f>IFERROR(IF($AJ348&gt;=1,VLOOKUP($C348,'R-7'!$H$9:$AD$1008,2,0),0),0)</f>
        <v>0</v>
      </c>
      <c s="1161"/>
      <c s="1162"/>
      <c s="20" t="str">
        <f>IFERROR(IF($AJ348&gt;=1,VLOOKUP($C348,'R-7'!$H$9:$AD$1008,6,0),""),"")</f>
        <v/>
      </c>
      <c s="1158" t="str">
        <f>IFERROR(IF($AJ348&gt;=1,VLOOKUP($C348,'R-7'!$H$9:$AD$1008,7,0),""),"")</f>
        <v/>
      </c>
      <c s="1159"/>
      <c s="1090" t="str">
        <f>IFERROR(IF($AJ348&gt;=1,VLOOKUP($C348,'R-7'!$H$9:$AD$1008,9,0),""),"")</f>
        <v/>
      </c>
      <c s="1091"/>
      <c s="1104"/>
      <c s="1103" t="str">
        <f>IFERROR(IF($AJ348&gt;=1,VLOOKUP($C348,'R-7'!$H$9:$AD$1008,14,0),""),"")</f>
        <v/>
      </c>
      <c s="1103"/>
      <c s="1103"/>
      <c s="1103"/>
      <c s="1103"/>
      <c s="1103"/>
      <c s="1103"/>
      <c s="1103"/>
      <c s="20">
        <f t="shared" si="138"/>
        <v>0</v>
      </c>
      <c s="1105">
        <f>IFERROR(IF($BE348&gt;=1,VLOOKUP($D348,'R-8'!$G$13:$AG$1012,2,0),0),0)</f>
        <v>0</v>
      </c>
      <c s="1105"/>
      <c s="1105"/>
      <c s="1090" t="str">
        <f>IFERROR(IF($BE348&gt;=1,VLOOKUP($D348,'R-8'!$G$13:$AG$1012,3,0),""),"")</f>
        <v/>
      </c>
      <c s="1091"/>
      <c s="1091"/>
      <c s="1104"/>
      <c s="1103" t="str">
        <f>IFERROR(IF($BE348&gt;=1,VLOOKUP($D348,'R-8'!$G$13:$AG$1012,5,0),""),"")</f>
        <v/>
      </c>
      <c s="1103"/>
      <c s="1103" t="str">
        <f>IFERROR(IF($BE348&gt;=1,VLOOKUP($D348,'R-8'!$G$13:$AG$1012,6,0),""),"")</f>
        <v/>
      </c>
      <c s="1103"/>
      <c s="1090" t="str">
        <f>IFERROR(IF($BE348&gt;=1,VLOOKUP($D348,'R-8'!$G$13:$AG$1012,2,0),""),"")</f>
        <v/>
      </c>
      <c s="1091"/>
      <c s="1104"/>
      <c s="1103"/>
      <c s="1103"/>
      <c s="1103"/>
      <c s="1103"/>
      <c s="1103"/>
      <c s="1103"/>
      <c s="20">
        <f t="shared" si="134"/>
        <v>0</v>
      </c>
      <c s="1105">
        <f>IFERROR(IF($BZ348&gt;=1,VLOOKUP($E348,'R-8क'!$G$10:$AA$1009,2,0),0),0)</f>
        <v>0</v>
      </c>
      <c s="1105"/>
      <c s="1105"/>
      <c s="1090" t="str">
        <f>IFERROR(IF($BZ348&gt;=1,VLOOKUP($E348,'R-8क'!$G$10:$AA$1009,3,0),""),"")</f>
        <v/>
      </c>
      <c s="1091"/>
      <c s="1104"/>
      <c s="1090" t="str">
        <f>IFERROR(IF($BZ348&gt;=1,VLOOKUP($E348,'R-8क'!$G$10:$AA$1009,4,0),""),"")</f>
        <v/>
      </c>
      <c s="1091"/>
      <c s="1091"/>
      <c s="1104"/>
      <c s="26" t="str">
        <f>IFERROR(IF($BZ348&gt;=1,VLOOKUP($E348,'R-8क'!$G$10:$AA$1009,6,0),""),"")</f>
        <v/>
      </c>
      <c s="27" t="str">
        <f>IFERROR(IF($BZ348&gt;=1,VLOOKUP($E348,'R-8क'!$G$10:$AA$1009,7,0),""),"")</f>
        <v/>
      </c>
      <c s="720" t="str">
        <f>IFERROR(IF($BZ348&gt;=1,VLOOKUP($E348,'R-8क'!$G$10:$AA$1009,8,0),""),"")</f>
        <v/>
      </c>
      <c s="721"/>
      <c s="1106"/>
      <c s="1107" t="str">
        <f>IFERROR(IF($BZ348&gt;=1,VLOOKUP($E348,'R-8क'!$G$10:$AA$1009,16,0),""),"")</f>
        <v/>
      </c>
      <c s="1107"/>
      <c s="1107"/>
      <c s="1092"/>
      <c s="1092"/>
      <c s="21"/>
      <c s="21"/>
      <c s="21"/>
      <c s="21"/>
      <c s="21"/>
      <c s="21"/>
      <c s="21"/>
      <c s="21"/>
      <c s="21"/>
      <c s="21"/>
      <c s="21"/>
      <c s="21"/>
      <c s="21"/>
      <c s="21"/>
      <c s="21"/>
      <c s="21"/>
      <c s="21"/>
      <c s="21"/>
      <c s="21"/>
      <c s="21"/>
      <c s="21"/>
    </row>
    <row r="349" spans="6:119" ht="15" hidden="1">
      <c r="F349" s="15">
        <f t="shared" si="139"/>
        <v>0</v>
      </c>
      <c s="15">
        <f t="shared" si="131"/>
        <v>0</v>
      </c>
      <c s="15">
        <f t="shared" si="132"/>
        <v>0</v>
      </c>
      <c s="15">
        <f t="shared" si="133"/>
        <v>0</v>
      </c>
      <c r="O349" s="21"/>
      <c s="22"/>
      <c s="22"/>
      <c s="22"/>
      <c s="21"/>
      <c s="21"/>
      <c s="21"/>
      <c s="21"/>
      <c s="21"/>
      <c s="21"/>
      <c s="21"/>
      <c s="21"/>
      <c s="28"/>
      <c s="28"/>
      <c s="28"/>
      <c s="1100" t="s">
        <v>526</v>
      </c>
      <c s="1100"/>
      <c s="1100"/>
      <c s="1100" t="s">
        <v>527</v>
      </c>
      <c s="1100"/>
      <c s="1100"/>
      <c s="21"/>
      <c s="21"/>
      <c s="21"/>
      <c s="21"/>
      <c s="21"/>
      <c s="21"/>
      <c s="21"/>
      <c s="21"/>
      <c s="21"/>
      <c s="21"/>
      <c s="21"/>
      <c s="21"/>
      <c s="21"/>
      <c s="21"/>
      <c s="21"/>
      <c s="1101" t="s">
        <v>526</v>
      </c>
      <c s="1101"/>
      <c s="1101"/>
      <c s="1101" t="s">
        <v>527</v>
      </c>
      <c s="1101"/>
      <c s="1101"/>
      <c s="21"/>
      <c s="21"/>
      <c s="21"/>
      <c s="21"/>
      <c s="21"/>
      <c s="21"/>
      <c s="21"/>
      <c s="21"/>
      <c s="21"/>
      <c s="21"/>
      <c s="21"/>
      <c s="21"/>
      <c s="21"/>
      <c s="21"/>
      <c s="21"/>
      <c s="1101" t="s">
        <v>526</v>
      </c>
      <c s="1101"/>
      <c s="1101"/>
      <c s="1101" t="s">
        <v>527</v>
      </c>
      <c s="1101"/>
      <c s="1101"/>
      <c s="21"/>
      <c s="21"/>
      <c s="21"/>
      <c s="21"/>
      <c s="21"/>
      <c s="21"/>
      <c s="21"/>
      <c s="21"/>
      <c s="21"/>
      <c s="21"/>
      <c s="21"/>
      <c s="21"/>
      <c s="21"/>
      <c s="21"/>
      <c s="21"/>
      <c s="1101" t="s">
        <v>526</v>
      </c>
      <c s="1101"/>
      <c s="1101"/>
      <c s="1101" t="s">
        <v>527</v>
      </c>
      <c s="1101"/>
      <c s="1101"/>
      <c s="21"/>
      <c s="21"/>
      <c s="21"/>
      <c s="21"/>
      <c s="21"/>
      <c s="21"/>
      <c s="21"/>
      <c s="21"/>
      <c s="21"/>
      <c s="21"/>
      <c s="21"/>
      <c s="21"/>
      <c s="21"/>
      <c s="21"/>
      <c s="21"/>
      <c s="21"/>
      <c s="21"/>
      <c s="21"/>
      <c s="21"/>
      <c s="21"/>
      <c s="21"/>
    </row>
    <row r="350" spans="6:119" ht="15" hidden="1">
      <c r="F350" s="15">
        <f t="shared" si="139"/>
        <v>0</v>
      </c>
      <c s="15">
        <f t="shared" si="131"/>
        <v>0</v>
      </c>
      <c s="15">
        <f t="shared" si="132"/>
        <v>0</v>
      </c>
      <c s="15">
        <f t="shared" si="133"/>
        <v>0</v>
      </c>
      <c r="O350" s="21"/>
      <c s="22"/>
      <c s="22"/>
      <c s="22"/>
      <c s="21"/>
      <c s="21"/>
      <c s="21"/>
      <c s="21"/>
      <c s="21"/>
      <c s="21"/>
      <c s="21"/>
      <c s="21"/>
      <c s="28"/>
      <c s="28"/>
      <c s="28"/>
      <c s="1100"/>
      <c s="1100"/>
      <c s="1100"/>
      <c s="1100"/>
      <c s="1100"/>
      <c s="1100"/>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21"/>
      <c s="21"/>
      <c s="21"/>
      <c s="21"/>
      <c s="21"/>
      <c s="21"/>
    </row>
    <row r="351" spans="6:119" ht="15" hidden="1">
      <c r="F351" s="15">
        <f t="shared" si="139"/>
        <v>0</v>
      </c>
      <c s="15">
        <f t="shared" si="131"/>
        <v>0</v>
      </c>
      <c s="15">
        <f t="shared" si="132"/>
        <v>0</v>
      </c>
      <c s="15">
        <f t="shared" si="133"/>
        <v>0</v>
      </c>
      <c r="O351" s="21"/>
      <c s="22"/>
      <c s="22"/>
      <c s="22"/>
      <c s="21"/>
      <c s="21"/>
      <c s="21"/>
      <c s="21"/>
      <c s="21"/>
      <c s="21"/>
      <c s="21"/>
      <c s="21"/>
      <c s="28"/>
      <c s="28"/>
      <c s="28"/>
      <c s="1100"/>
      <c s="1100"/>
      <c s="1100"/>
      <c s="1100"/>
      <c s="1100"/>
      <c s="1100"/>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21"/>
      <c s="21"/>
      <c s="21"/>
      <c s="21"/>
      <c s="21"/>
      <c s="21"/>
    </row>
    <row r="352" spans="6:119" ht="15" hidden="1">
      <c r="F352" s="15">
        <f t="shared" si="139"/>
        <v>0</v>
      </c>
      <c s="15">
        <f t="shared" si="131"/>
        <v>0</v>
      </c>
      <c s="15">
        <f t="shared" si="132"/>
        <v>0</v>
      </c>
      <c s="15">
        <f t="shared" si="133"/>
        <v>0</v>
      </c>
      <c r="O352" s="1147" t="str">
        <f>IF(O323&gt;=1,O313,"")</f>
        <v/>
      </c>
      <c s="1147"/>
      <c s="1147"/>
      <c s="1147"/>
      <c s="1147"/>
      <c s="1147"/>
      <c s="1147"/>
      <c s="1147"/>
      <c s="1147"/>
      <c s="1147"/>
      <c s="1147"/>
      <c s="1147"/>
      <c s="1147"/>
      <c s="1147"/>
      <c s="1148"/>
      <c s="1100"/>
      <c s="1100"/>
      <c s="1100"/>
      <c s="1100"/>
      <c s="1100"/>
      <c s="1100"/>
      <c s="1147" t="str">
        <f>IF(AJ323&gt;=1,O352,"")</f>
        <v/>
      </c>
      <c s="1147"/>
      <c s="1147"/>
      <c s="1147"/>
      <c s="1147"/>
      <c s="1147"/>
      <c s="1147"/>
      <c s="1147"/>
      <c s="1147"/>
      <c s="1147"/>
      <c s="1147"/>
      <c s="1147"/>
      <c s="1147"/>
      <c s="1147"/>
      <c s="1148"/>
      <c s="1101"/>
      <c s="1101"/>
      <c s="1101"/>
      <c s="1101"/>
      <c s="1101"/>
      <c s="1101"/>
      <c s="1147" t="str">
        <f>IF(BE323&gt;=1,AJ352,"")</f>
        <v/>
      </c>
      <c s="1147"/>
      <c s="1147"/>
      <c s="1147"/>
      <c s="1147"/>
      <c s="1147"/>
      <c s="1147"/>
      <c s="1147"/>
      <c s="1147"/>
      <c s="1147"/>
      <c s="1147"/>
      <c s="1147"/>
      <c s="1147"/>
      <c s="1147"/>
      <c s="1148"/>
      <c s="1101"/>
      <c s="1101"/>
      <c s="1101"/>
      <c s="1101"/>
      <c s="1101"/>
      <c s="1101"/>
      <c s="1147" t="str">
        <f>IF(BZ323&gt;=1,BE352,"")</f>
        <v/>
      </c>
      <c s="1147"/>
      <c s="1147"/>
      <c s="1147"/>
      <c s="1147"/>
      <c s="1147"/>
      <c s="1147"/>
      <c s="1147"/>
      <c s="1147"/>
      <c s="1147"/>
      <c s="1147"/>
      <c s="1147"/>
      <c s="1147"/>
      <c s="1147"/>
      <c s="1148"/>
      <c s="1101"/>
      <c s="1101"/>
      <c s="1101"/>
      <c s="1101"/>
      <c s="1101"/>
      <c s="1101"/>
      <c s="21"/>
      <c s="21"/>
      <c s="21"/>
      <c s="21"/>
      <c s="21"/>
      <c s="21"/>
      <c s="21"/>
      <c s="21"/>
      <c s="21"/>
      <c s="21"/>
      <c s="21"/>
      <c s="21"/>
      <c s="21"/>
      <c s="21"/>
      <c s="21"/>
      <c s="21"/>
      <c s="21"/>
      <c s="21"/>
      <c s="21"/>
      <c s="21"/>
      <c s="21"/>
    </row>
    <row r="353" spans="6:119" ht="15" hidden="1">
      <c r="F353" s="15">
        <f t="shared" si="139"/>
        <v>0</v>
      </c>
      <c s="15">
        <f t="shared" si="131"/>
        <v>0</v>
      </c>
      <c s="15">
        <f t="shared" si="132"/>
        <v>0</v>
      </c>
      <c s="15">
        <f t="shared" si="133"/>
        <v>0</v>
      </c>
      <c r="O353" s="1147" t="str">
        <f>IF(O323&gt;=1,O314,"")</f>
        <v/>
      </c>
      <c s="1147"/>
      <c s="1147"/>
      <c s="1147"/>
      <c s="1147"/>
      <c s="1147"/>
      <c s="1147"/>
      <c s="1147"/>
      <c s="1147"/>
      <c s="1147"/>
      <c s="1147"/>
      <c s="1147"/>
      <c s="1147"/>
      <c s="1147"/>
      <c s="1148"/>
      <c s="1100"/>
      <c s="1100"/>
      <c s="1100"/>
      <c s="1100"/>
      <c s="1100"/>
      <c s="1100"/>
      <c s="1147" t="str">
        <f>IF(AJ323&gt;=1,O353,"")</f>
        <v/>
      </c>
      <c s="1147"/>
      <c s="1147"/>
      <c s="1147"/>
      <c s="1147"/>
      <c s="1147"/>
      <c s="1147"/>
      <c s="1147"/>
      <c s="1147"/>
      <c s="1147"/>
      <c s="1147"/>
      <c s="1147"/>
      <c s="1147"/>
      <c s="1147"/>
      <c s="1148"/>
      <c s="1101"/>
      <c s="1101"/>
      <c s="1101"/>
      <c s="1101"/>
      <c s="1101"/>
      <c s="1101"/>
      <c s="1147" t="str">
        <f>IF(BE323&gt;=1,AJ353,"")</f>
        <v/>
      </c>
      <c s="1147"/>
      <c s="1147"/>
      <c s="1147"/>
      <c s="1147"/>
      <c s="1147"/>
      <c s="1147"/>
      <c s="1147"/>
      <c s="1147"/>
      <c s="1147"/>
      <c s="1147"/>
      <c s="1147"/>
      <c s="1147"/>
      <c s="1147"/>
      <c s="1148"/>
      <c s="1101"/>
      <c s="1101"/>
      <c s="1101"/>
      <c s="1101"/>
      <c s="1101"/>
      <c s="1101"/>
      <c s="1147" t="str">
        <f>IF(BZ323&gt;=1,BE353,"")</f>
        <v/>
      </c>
      <c s="1147"/>
      <c s="1147"/>
      <c s="1147"/>
      <c s="1147"/>
      <c s="1147"/>
      <c s="1147"/>
      <c s="1147"/>
      <c s="1147"/>
      <c s="1147"/>
      <c s="1147"/>
      <c s="1147"/>
      <c s="1147"/>
      <c s="1147"/>
      <c s="1148"/>
      <c s="1101"/>
      <c s="1101"/>
      <c s="1101"/>
      <c s="1101"/>
      <c s="1101"/>
      <c s="1101"/>
      <c s="21"/>
      <c s="21"/>
      <c s="21"/>
      <c s="21"/>
      <c s="21"/>
      <c s="21"/>
      <c s="21"/>
      <c s="21"/>
      <c s="21"/>
      <c s="21"/>
      <c s="21"/>
      <c s="21"/>
      <c s="21"/>
      <c s="21"/>
      <c s="21"/>
      <c s="21"/>
      <c s="21"/>
      <c s="21"/>
      <c s="21"/>
      <c s="21"/>
      <c s="21"/>
    </row>
    <row r="354" spans="6:119" ht="15" hidden="1">
      <c r="F354" s="15">
        <f t="shared" si="139"/>
        <v>0</v>
      </c>
      <c s="15">
        <f t="shared" si="131"/>
        <v>0</v>
      </c>
      <c s="15">
        <f t="shared" si="132"/>
        <v>0</v>
      </c>
      <c s="15">
        <f t="shared" si="133"/>
        <v>0</v>
      </c>
      <c r="O354" s="1147" t="str">
        <f>IF(O323&gt;=1,O315,"")</f>
        <v/>
      </c>
      <c s="1147"/>
      <c s="1147"/>
      <c s="1147"/>
      <c s="1147"/>
      <c s="1147"/>
      <c s="1147"/>
      <c s="1147"/>
      <c s="1147"/>
      <c s="1147"/>
      <c s="1147"/>
      <c s="1147"/>
      <c s="1147"/>
      <c s="1147"/>
      <c s="1148"/>
      <c s="1102"/>
      <c s="1102"/>
      <c s="1102"/>
      <c s="1102"/>
      <c s="1102"/>
      <c s="1102"/>
      <c s="1147" t="str">
        <f>IF(AJ323&gt;=1,O354,"")</f>
        <v/>
      </c>
      <c s="1147"/>
      <c s="1147"/>
      <c s="1147"/>
      <c s="1147"/>
      <c s="1147"/>
      <c s="1147"/>
      <c s="1147"/>
      <c s="1147"/>
      <c s="1147"/>
      <c s="1147"/>
      <c s="1147"/>
      <c s="1147"/>
      <c s="1147"/>
      <c s="1148"/>
      <c s="1102"/>
      <c s="1102"/>
      <c s="1102"/>
      <c s="1102"/>
      <c s="1102"/>
      <c s="1102"/>
      <c s="1147" t="str">
        <f>IF(BE323&gt;=1,AJ354,"")</f>
        <v/>
      </c>
      <c s="1147"/>
      <c s="1147"/>
      <c s="1147"/>
      <c s="1147"/>
      <c s="1147"/>
      <c s="1147"/>
      <c s="1147"/>
      <c s="1147"/>
      <c s="1147"/>
      <c s="1147"/>
      <c s="1147"/>
      <c s="1147"/>
      <c s="1147"/>
      <c s="1148"/>
      <c s="1102"/>
      <c s="1102"/>
      <c s="1102"/>
      <c s="1102"/>
      <c s="1102"/>
      <c s="1102"/>
      <c s="1147" t="str">
        <f>IF(BZ323&gt;=1,BE354,"")</f>
        <v/>
      </c>
      <c s="1147"/>
      <c s="1147"/>
      <c s="1147"/>
      <c s="1147"/>
      <c s="1147"/>
      <c s="1147"/>
      <c s="1147"/>
      <c s="1147"/>
      <c s="1147"/>
      <c s="1147"/>
      <c s="1147"/>
      <c s="1147"/>
      <c s="1147"/>
      <c s="1148"/>
      <c s="1102"/>
      <c s="1102"/>
      <c s="1102"/>
      <c s="1102"/>
      <c s="1102"/>
      <c s="1102"/>
      <c s="21"/>
      <c s="21"/>
      <c s="21"/>
      <c s="21"/>
      <c s="21"/>
      <c s="21"/>
      <c s="21"/>
      <c s="21"/>
      <c s="21"/>
      <c s="21"/>
      <c s="21"/>
      <c s="21"/>
      <c s="21"/>
      <c s="21"/>
      <c s="21"/>
      <c s="21"/>
      <c s="21"/>
      <c s="21"/>
      <c s="21"/>
      <c s="21"/>
      <c s="21"/>
    </row>
    <row r="355" spans="6:119" ht="18.75" hidden="1">
      <c r="F355" s="15">
        <f t="shared" si="139"/>
        <v>0</v>
      </c>
      <c s="15">
        <f t="shared" si="131"/>
        <v>0</v>
      </c>
      <c s="15">
        <f t="shared" si="132"/>
        <v>0</v>
      </c>
      <c s="15">
        <f t="shared" si="133"/>
        <v>0</v>
      </c>
      <c r="O355" s="23"/>
      <c s="24"/>
      <c s="24"/>
      <c s="24"/>
      <c s="23"/>
      <c s="23"/>
      <c s="23"/>
      <c s="23"/>
      <c s="23"/>
      <c s="23"/>
      <c s="23"/>
      <c s="23"/>
      <c s="24"/>
      <c s="24"/>
      <c s="24"/>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1"/>
      <c s="21"/>
      <c s="21"/>
      <c s="21"/>
      <c s="21"/>
      <c s="21"/>
      <c s="21"/>
      <c s="21"/>
      <c s="21"/>
      <c s="21"/>
      <c s="21"/>
      <c s="21"/>
      <c s="21"/>
      <c s="21"/>
      <c s="21"/>
      <c s="21"/>
      <c s="21"/>
      <c s="21"/>
      <c s="21"/>
      <c s="21"/>
      <c s="21"/>
    </row>
    <row r="356" spans="6:119" ht="26.25" hidden="1">
      <c r="F356" s="15">
        <f>IF(O362&gt;=1,1,0)</f>
        <v>0</v>
      </c>
      <c s="15">
        <f>IF(AJ362&gt;=1,1,0)</f>
        <v>0</v>
      </c>
      <c s="15">
        <f>IF(BE362&gt;=1,1,0)</f>
        <v>0</v>
      </c>
      <c s="15">
        <f>IF(BZ362&gt;=1,1,0)</f>
        <v>0</v>
      </c>
      <c r="O356" s="1172" t="s">
        <v>474</v>
      </c>
      <c s="1172"/>
      <c s="1172"/>
      <c s="1172"/>
      <c s="1172"/>
      <c s="1172"/>
      <c s="1172"/>
      <c s="1172"/>
      <c s="1172"/>
      <c s="1172"/>
      <c s="1172"/>
      <c s="1172"/>
      <c s="1172"/>
      <c s="1172"/>
      <c s="1172"/>
      <c s="1172"/>
      <c s="1172"/>
      <c s="1172"/>
      <c s="1172"/>
      <c s="1172"/>
      <c s="1172"/>
      <c s="1172" t="s">
        <v>475</v>
      </c>
      <c s="1172"/>
      <c s="1172"/>
      <c s="1172"/>
      <c s="1172"/>
      <c s="1172"/>
      <c s="1172"/>
      <c s="1172"/>
      <c s="1172"/>
      <c s="1172"/>
      <c s="1172"/>
      <c s="1172"/>
      <c s="1172"/>
      <c s="1172"/>
      <c s="1172"/>
      <c s="1172"/>
      <c s="1172"/>
      <c s="1172"/>
      <c s="1172"/>
      <c s="1172"/>
      <c s="1172"/>
      <c s="1172" t="s">
        <v>476</v>
      </c>
      <c s="1172"/>
      <c s="1172"/>
      <c s="1172"/>
      <c s="1172"/>
      <c s="1172"/>
      <c s="1172"/>
      <c s="1172"/>
      <c s="1172"/>
      <c s="1172"/>
      <c s="1172"/>
      <c s="1172"/>
      <c s="1172"/>
      <c s="1172"/>
      <c s="1172"/>
      <c s="1172"/>
      <c s="1172"/>
      <c s="1172"/>
      <c s="1172"/>
      <c s="1172"/>
      <c s="1172"/>
      <c s="1172" t="s">
        <v>477</v>
      </c>
      <c s="1172"/>
      <c s="1172"/>
      <c s="1172"/>
      <c s="1172"/>
      <c s="1172"/>
      <c s="1172"/>
      <c s="1172"/>
      <c s="1172"/>
      <c s="1172"/>
      <c s="1172"/>
      <c s="1172"/>
      <c s="1172"/>
      <c s="1172"/>
      <c s="1172"/>
      <c s="1172"/>
      <c s="1172"/>
      <c s="1172"/>
      <c s="1172"/>
      <c s="1172"/>
      <c s="1172"/>
      <c s="21"/>
      <c s="21"/>
      <c s="21"/>
      <c s="21"/>
      <c s="21"/>
      <c s="21"/>
      <c s="21"/>
      <c s="21"/>
      <c s="21"/>
      <c s="21"/>
      <c s="21"/>
      <c s="21"/>
      <c s="21"/>
      <c s="21"/>
      <c s="21"/>
      <c s="21"/>
      <c s="21"/>
      <c s="21"/>
      <c s="21"/>
      <c s="21"/>
      <c s="21"/>
    </row>
    <row r="357" spans="6:119" ht="15" hidden="1">
      <c r="F357" s="15">
        <f>F356</f>
        <v>0</v>
      </c>
      <c s="15">
        <f t="shared" si="140" ref="G357:G394">G356</f>
        <v>0</v>
      </c>
      <c s="15">
        <f t="shared" si="141" ref="H357:H394">H356</f>
        <v>0</v>
      </c>
      <c s="15">
        <f t="shared" si="142" ref="I357:I394">I356</f>
        <v>0</v>
      </c>
      <c r="O357"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1173" t="s">
        <v>479</v>
      </c>
      <c s="1173"/>
      <c s="1173"/>
      <c s="1173"/>
      <c s="1173"/>
      <c s="1173"/>
      <c s="1173"/>
      <c s="1173"/>
      <c s="1173"/>
      <c s="1173"/>
      <c s="1173"/>
      <c s="1173"/>
      <c s="1173"/>
      <c s="1173"/>
      <c s="1173"/>
      <c s="1173"/>
      <c s="1173"/>
      <c s="1173"/>
      <c s="1173"/>
      <c s="1173"/>
      <c s="1173"/>
      <c s="21"/>
      <c s="21"/>
      <c s="21"/>
      <c s="21"/>
      <c s="21"/>
      <c s="21"/>
      <c s="21"/>
      <c s="21"/>
      <c s="21"/>
      <c s="21"/>
      <c s="21"/>
      <c s="21"/>
      <c s="21"/>
      <c s="21"/>
      <c s="21"/>
      <c s="21"/>
      <c s="21"/>
      <c s="21"/>
      <c s="21"/>
      <c s="21"/>
      <c s="21"/>
    </row>
    <row r="358" spans="6:119" ht="15.75" customHeight="1" hidden="1">
      <c r="F358" s="15">
        <f t="shared" si="139"/>
        <v>0</v>
      </c>
      <c s="15">
        <f t="shared" si="140"/>
        <v>0</v>
      </c>
      <c s="15">
        <f t="shared" si="141"/>
        <v>0</v>
      </c>
      <c s="15">
        <f t="shared" si="142"/>
        <v>0</v>
      </c>
      <c r="O358" s="975" t="s">
        <v>483</v>
      </c>
      <c s="975"/>
      <c s="975"/>
      <c s="975"/>
      <c s="975"/>
      <c s="975"/>
      <c s="1092" t="s">
        <v>484</v>
      </c>
      <c s="1092"/>
      <c s="1092"/>
      <c s="1092"/>
      <c s="1092"/>
      <c s="1092"/>
      <c s="1092"/>
      <c s="1092"/>
      <c s="1092"/>
      <c s="1140" t="s">
        <v>485</v>
      </c>
      <c s="1140"/>
      <c s="1140"/>
      <c s="1140"/>
      <c s="1140"/>
      <c s="1140"/>
      <c s="975" t="s">
        <v>483</v>
      </c>
      <c s="975"/>
      <c s="975"/>
      <c s="975"/>
      <c s="975"/>
      <c s="975"/>
      <c s="1092" t="s">
        <v>486</v>
      </c>
      <c s="1092"/>
      <c s="1092"/>
      <c s="1092"/>
      <c s="1092"/>
      <c s="1092"/>
      <c s="1092"/>
      <c s="1092"/>
      <c s="1092"/>
      <c s="1174" t="s">
        <v>485</v>
      </c>
      <c s="1174"/>
      <c s="1174"/>
      <c s="1174"/>
      <c s="1174"/>
      <c s="1174"/>
      <c s="975" t="s">
        <v>483</v>
      </c>
      <c s="975"/>
      <c s="975"/>
      <c s="975"/>
      <c s="975"/>
      <c s="975"/>
      <c s="882" t="s">
        <v>487</v>
      </c>
      <c s="882"/>
      <c s="882"/>
      <c s="882"/>
      <c s="882"/>
      <c s="882"/>
      <c s="882"/>
      <c s="882"/>
      <c s="882"/>
      <c s="1174" t="s">
        <v>485</v>
      </c>
      <c s="1174"/>
      <c s="1174"/>
      <c s="1174"/>
      <c s="1174"/>
      <c s="1174"/>
      <c s="975" t="s">
        <v>483</v>
      </c>
      <c s="975"/>
      <c s="975"/>
      <c s="975"/>
      <c s="975"/>
      <c s="975"/>
      <c s="1092" t="s">
        <v>488</v>
      </c>
      <c s="1092"/>
      <c s="1092"/>
      <c s="1092"/>
      <c s="1092"/>
      <c s="1092"/>
      <c s="1092"/>
      <c s="1092"/>
      <c s="1092"/>
      <c s="1174" t="s">
        <v>485</v>
      </c>
      <c s="1174"/>
      <c s="1174"/>
      <c s="1174"/>
      <c s="1174"/>
      <c s="1174"/>
      <c s="21"/>
      <c s="21"/>
      <c s="21"/>
      <c s="21"/>
      <c s="21"/>
      <c s="21"/>
      <c s="21"/>
      <c s="21"/>
      <c s="21"/>
      <c s="21"/>
      <c s="21"/>
      <c s="21"/>
      <c s="21"/>
      <c s="21"/>
      <c s="21"/>
      <c s="21"/>
      <c s="21"/>
      <c s="21"/>
      <c s="21"/>
      <c s="21"/>
      <c s="21"/>
    </row>
    <row r="359" spans="6:119" ht="23.25" customHeight="1" hidden="1">
      <c r="F359" s="15">
        <f t="shared" si="139"/>
        <v>0</v>
      </c>
      <c s="15">
        <f t="shared" si="140"/>
        <v>0</v>
      </c>
      <c s="15">
        <f t="shared" si="141"/>
        <v>0</v>
      </c>
      <c s="15">
        <f t="shared" si="142"/>
        <v>0</v>
      </c>
      <c r="O359" s="975"/>
      <c s="975"/>
      <c s="975"/>
      <c s="975"/>
      <c s="975"/>
      <c s="975"/>
      <c s="1092"/>
      <c s="1092"/>
      <c s="1092"/>
      <c s="1092"/>
      <c s="1092"/>
      <c s="1092"/>
      <c s="1092"/>
      <c s="1092"/>
      <c s="1092"/>
      <c s="1092" t="s">
        <v>529</v>
      </c>
      <c s="1092"/>
      <c s="1092"/>
      <c s="1092"/>
      <c s="1092"/>
      <c s="1092"/>
      <c s="975"/>
      <c s="975"/>
      <c s="975"/>
      <c s="975"/>
      <c s="975"/>
      <c s="975"/>
      <c s="1092"/>
      <c s="1092"/>
      <c s="1092"/>
      <c s="1092"/>
      <c s="1092"/>
      <c s="1092"/>
      <c s="1092"/>
      <c s="1092"/>
      <c s="1092"/>
      <c s="1092" t="str">
        <f>AD359</f>
        <v>(NERPAP) - 2015</v>
      </c>
      <c s="1092"/>
      <c s="1092"/>
      <c s="1092"/>
      <c s="1092"/>
      <c s="1092"/>
      <c s="975"/>
      <c s="975"/>
      <c s="975"/>
      <c s="975"/>
      <c s="975"/>
      <c s="975"/>
      <c s="882"/>
      <c s="882"/>
      <c s="882"/>
      <c s="882"/>
      <c s="882"/>
      <c s="882"/>
      <c s="882"/>
      <c s="882"/>
      <c s="882"/>
      <c s="1092" t="str">
        <f>AY359</f>
        <v>(NERPAP) - 2015</v>
      </c>
      <c s="1092"/>
      <c s="1092"/>
      <c s="1092"/>
      <c s="1092"/>
      <c s="1092"/>
      <c s="975"/>
      <c s="975"/>
      <c s="975"/>
      <c s="975"/>
      <c s="975"/>
      <c s="975"/>
      <c s="1092"/>
      <c s="1092"/>
      <c s="1092"/>
      <c s="1092"/>
      <c s="1092"/>
      <c s="1092"/>
      <c s="1092"/>
      <c s="1092"/>
      <c s="1092"/>
      <c s="1092" t="str">
        <f>BT359</f>
        <v>(NERPAP) - 2015</v>
      </c>
      <c s="1092"/>
      <c s="1092"/>
      <c s="1092"/>
      <c s="1092"/>
      <c s="1092"/>
      <c s="21"/>
      <c s="21"/>
      <c s="21"/>
      <c s="21"/>
      <c s="21"/>
      <c s="21"/>
      <c s="21"/>
      <c s="21"/>
      <c s="21"/>
      <c s="21"/>
      <c s="21"/>
      <c s="21"/>
      <c s="21"/>
      <c s="21"/>
      <c s="21"/>
      <c s="21"/>
      <c s="21"/>
      <c s="21"/>
      <c s="21"/>
      <c s="21"/>
      <c s="21"/>
    </row>
    <row r="360" spans="6:119" ht="23.25" customHeight="1" hidden="1">
      <c r="F360" s="15">
        <f t="shared" si="139"/>
        <v>0</v>
      </c>
      <c s="15">
        <f t="shared" si="140"/>
        <v>0</v>
      </c>
      <c s="15">
        <f t="shared" si="141"/>
        <v>0</v>
      </c>
      <c s="15">
        <f t="shared" si="142"/>
        <v>0</v>
      </c>
      <c r="O360" s="890" t="str">
        <f>O321</f>
        <v>रा.प्रा.वि. (कन्या)कोलिया दायाँ भाग (भाग संख्या-72)</v>
      </c>
      <c s="1169"/>
      <c s="1169"/>
      <c s="1169"/>
      <c s="1169"/>
      <c s="1169"/>
      <c s="1169"/>
      <c s="1169"/>
      <c s="1169"/>
      <c s="1169"/>
      <c s="1169"/>
      <c s="891"/>
      <c s="1170" t="s">
        <v>490</v>
      </c>
      <c s="1171"/>
      <c s="1171"/>
      <c s="1171"/>
      <c s="1169" t="str">
        <f>AE321</f>
        <v>डीडवाना  (107)</v>
      </c>
      <c s="1169"/>
      <c s="1169"/>
      <c s="1169"/>
      <c s="891"/>
      <c s="890" t="str">
        <f>O360</f>
        <v>रा.प्रा.वि. (कन्या)कोलिया दायाँ भाग (भाग संख्या-72)</v>
      </c>
      <c s="1169"/>
      <c s="1169"/>
      <c s="1169"/>
      <c s="1169"/>
      <c s="1169"/>
      <c s="1169"/>
      <c s="1169"/>
      <c s="1169"/>
      <c s="1169"/>
      <c s="1169"/>
      <c s="891"/>
      <c s="1170" t="s">
        <v>490</v>
      </c>
      <c s="1171"/>
      <c s="1171"/>
      <c s="1171"/>
      <c s="1169" t="str">
        <f>AE360</f>
        <v>डीडवाना  (107)</v>
      </c>
      <c s="1169"/>
      <c s="1169"/>
      <c s="1169"/>
      <c s="891"/>
      <c s="890" t="str">
        <f>AJ360</f>
        <v>रा.प्रा.वि. (कन्या)कोलिया दायाँ भाग (भाग संख्या-72)</v>
      </c>
      <c s="1169"/>
      <c s="1169"/>
      <c s="1169"/>
      <c s="1169"/>
      <c s="1169"/>
      <c s="1169"/>
      <c s="1169"/>
      <c s="1169"/>
      <c s="1169"/>
      <c s="1169"/>
      <c s="891"/>
      <c s="1170" t="s">
        <v>490</v>
      </c>
      <c s="1171"/>
      <c s="1171"/>
      <c s="1171"/>
      <c s="1169" t="str">
        <f>AZ360</f>
        <v>डीडवाना  (107)</v>
      </c>
      <c s="1169"/>
      <c s="1169"/>
      <c s="1169"/>
      <c s="891"/>
      <c s="890" t="str">
        <f>BE360</f>
        <v>रा.प्रा.वि. (कन्या)कोलिया दायाँ भाग (भाग संख्या-72)</v>
      </c>
      <c s="1169"/>
      <c s="1169"/>
      <c s="1169"/>
      <c s="1169"/>
      <c s="1169"/>
      <c s="1169"/>
      <c s="1169"/>
      <c s="1169"/>
      <c s="1169"/>
      <c s="1169"/>
      <c s="1169"/>
      <c s="1170" t="s">
        <v>490</v>
      </c>
      <c s="1171"/>
      <c s="1171"/>
      <c s="1171"/>
      <c s="1169" t="str">
        <f>BU360</f>
        <v>डीडवाना  (107)</v>
      </c>
      <c s="1169"/>
      <c s="1169"/>
      <c s="1169"/>
      <c s="891"/>
      <c s="21"/>
      <c s="21"/>
      <c s="21"/>
      <c s="21"/>
      <c s="21"/>
      <c s="21"/>
      <c s="21"/>
      <c s="21"/>
      <c s="21"/>
      <c s="21"/>
      <c s="21"/>
      <c s="21"/>
      <c s="21"/>
      <c s="21"/>
      <c s="21"/>
      <c s="21"/>
      <c s="21"/>
      <c s="21"/>
      <c s="21"/>
      <c s="21"/>
      <c s="21"/>
    </row>
    <row r="361" spans="6:119" ht="23.25" customHeight="1" hidden="1">
      <c r="F361" s="15">
        <f t="shared" si="139"/>
        <v>0</v>
      </c>
      <c s="15">
        <f t="shared" si="140"/>
        <v>0</v>
      </c>
      <c s="15">
        <f t="shared" si="141"/>
        <v>0</v>
      </c>
      <c s="15">
        <f t="shared" si="142"/>
        <v>0</v>
      </c>
      <c r="O361"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1030" t="s">
        <v>491</v>
      </c>
      <c s="1139"/>
      <c s="1139"/>
      <c s="1139"/>
      <c s="1139"/>
      <c s="1028"/>
      <c s="1114" t="s">
        <v>492</v>
      </c>
      <c s="1115"/>
      <c s="1115"/>
      <c s="1115"/>
      <c s="1115"/>
      <c s="1115"/>
      <c s="1115"/>
      <c s="1115"/>
      <c s="1116"/>
      <c s="1140" t="s">
        <v>493</v>
      </c>
      <c s="1140"/>
      <c s="1140"/>
      <c s="1140" t="s">
        <v>494</v>
      </c>
      <c s="1140"/>
      <c s="1140"/>
      <c s="21"/>
      <c s="21"/>
      <c s="21"/>
      <c s="21"/>
      <c s="21"/>
      <c s="21"/>
      <c s="21"/>
      <c s="21"/>
      <c s="21"/>
      <c s="21"/>
      <c s="21"/>
      <c s="21"/>
      <c s="21"/>
      <c s="21"/>
      <c s="21"/>
      <c s="21"/>
      <c s="21"/>
      <c s="21"/>
      <c s="21"/>
      <c s="21"/>
      <c s="21"/>
    </row>
    <row r="362" spans="6:119" ht="23.25" customHeight="1" hidden="1">
      <c r="F362" s="15">
        <f t="shared" si="139"/>
        <v>0</v>
      </c>
      <c s="15">
        <f t="shared" si="140"/>
        <v>0</v>
      </c>
      <c s="15">
        <f t="shared" si="141"/>
        <v>0</v>
      </c>
      <c s="15">
        <f t="shared" si="142"/>
        <v>0</v>
      </c>
      <c r="O362" s="1164">
        <f>IFERROR(IF($A$5&gt;=A368,O323+1,0),0)</f>
        <v>0</v>
      </c>
      <c s="1164"/>
      <c s="1164"/>
      <c s="1164"/>
      <c s="1164"/>
      <c s="1164"/>
      <c s="1165" t="s">
        <v>497</v>
      </c>
      <c s="1166"/>
      <c s="1166"/>
      <c s="1166"/>
      <c s="1166"/>
      <c s="1166"/>
      <c s="1166"/>
      <c s="1166"/>
      <c s="1167"/>
      <c s="1168">
        <f>AD323</f>
        <v>45292</v>
      </c>
      <c s="1168"/>
      <c s="1168"/>
      <c s="1168">
        <f>AG323</f>
        <v>45382</v>
      </c>
      <c s="1168"/>
      <c s="1168"/>
      <c s="1164">
        <f>IFERROR(IF($B$5&gt;=$A368,1,0),0)</f>
        <v>0</v>
      </c>
      <c s="1164"/>
      <c s="1164"/>
      <c s="1164"/>
      <c s="1164"/>
      <c s="1164"/>
      <c s="1165" t="s">
        <v>497</v>
      </c>
      <c s="1166"/>
      <c s="1166"/>
      <c s="1166"/>
      <c s="1166"/>
      <c s="1166"/>
      <c s="1166"/>
      <c s="1166"/>
      <c s="1167"/>
      <c s="1168">
        <f>AD362</f>
        <v>45292</v>
      </c>
      <c s="1168"/>
      <c s="1168"/>
      <c s="1168">
        <f>AG362</f>
        <v>45382</v>
      </c>
      <c s="1168"/>
      <c s="1168"/>
      <c s="1164">
        <f>IFERROR(IF($C$5&gt;=$A368,1,0),0)</f>
        <v>0</v>
      </c>
      <c s="1164"/>
      <c s="1164"/>
      <c s="1164"/>
      <c s="1164"/>
      <c s="1164"/>
      <c s="1165" t="s">
        <v>497</v>
      </c>
      <c s="1166"/>
      <c s="1166"/>
      <c s="1166"/>
      <c s="1166"/>
      <c s="1166"/>
      <c s="1166"/>
      <c s="1166"/>
      <c s="1167"/>
      <c s="1168">
        <f>AY362</f>
        <v>45292</v>
      </c>
      <c s="1168"/>
      <c s="1168"/>
      <c s="1168">
        <f>BB362</f>
        <v>45382</v>
      </c>
      <c s="1168"/>
      <c s="1168"/>
      <c s="1164">
        <f>IFERROR(IF($D$5&gt;=$A368,1,0),0)</f>
        <v>0</v>
      </c>
      <c s="1164"/>
      <c s="1164"/>
      <c s="1164"/>
      <c s="1164"/>
      <c s="1164"/>
      <c s="1165" t="s">
        <v>497</v>
      </c>
      <c s="1166"/>
      <c s="1166"/>
      <c s="1166"/>
      <c s="1166"/>
      <c s="1166"/>
      <c s="1166"/>
      <c s="1166"/>
      <c s="1167"/>
      <c s="1168">
        <f>BT362</f>
        <v>45292</v>
      </c>
      <c s="1168"/>
      <c s="1168"/>
      <c s="1168">
        <f>BW362</f>
        <v>45382</v>
      </c>
      <c s="1168"/>
      <c s="1168"/>
      <c s="21"/>
      <c s="21"/>
      <c s="21"/>
      <c s="21"/>
      <c s="21"/>
      <c s="21"/>
      <c s="21"/>
      <c s="21"/>
      <c s="21"/>
      <c s="21"/>
      <c s="21"/>
      <c s="21"/>
      <c s="21"/>
      <c s="21"/>
      <c s="21"/>
      <c s="21"/>
      <c s="21"/>
      <c s="21"/>
      <c s="21"/>
      <c s="21"/>
      <c s="21"/>
    </row>
    <row r="363" spans="6:119" ht="15" hidden="1">
      <c r="F363" s="15">
        <f t="shared" si="139"/>
        <v>0</v>
      </c>
      <c s="15">
        <f t="shared" si="140"/>
        <v>0</v>
      </c>
      <c s="15">
        <f t="shared" si="141"/>
        <v>0</v>
      </c>
      <c s="15">
        <f t="shared" si="142"/>
        <v>0</v>
      </c>
      <c r="O363"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1030" t="s">
        <v>499</v>
      </c>
      <c s="1139"/>
      <c s="1139"/>
      <c s="1139"/>
      <c s="1139"/>
      <c s="1139"/>
      <c s="1139"/>
      <c s="1139"/>
      <c s="1139"/>
      <c s="1139"/>
      <c s="1139"/>
      <c s="1139"/>
      <c s="1139"/>
      <c s="1139"/>
      <c s="1139"/>
      <c s="1139"/>
      <c s="1139"/>
      <c s="1139"/>
      <c s="1139"/>
      <c s="1139"/>
      <c s="1028"/>
      <c s="21"/>
      <c s="21"/>
      <c s="21"/>
      <c s="21"/>
      <c s="21"/>
      <c s="21"/>
      <c s="21"/>
      <c s="21"/>
      <c s="21"/>
      <c s="21"/>
      <c s="21"/>
      <c s="21"/>
      <c s="21"/>
      <c s="21"/>
      <c s="21"/>
      <c s="21"/>
      <c s="21"/>
      <c s="21"/>
      <c s="21"/>
      <c s="21"/>
      <c s="21"/>
    </row>
    <row r="364" spans="6:119" ht="31.5" customHeight="1" hidden="1">
      <c r="F364" s="15">
        <f t="shared" si="139"/>
        <v>0</v>
      </c>
      <c s="15">
        <f t="shared" si="140"/>
        <v>0</v>
      </c>
      <c s="15">
        <f t="shared" si="141"/>
        <v>0</v>
      </c>
      <c s="15">
        <f t="shared" si="142"/>
        <v>0</v>
      </c>
      <c r="O364" s="1127" t="s">
        <v>501</v>
      </c>
      <c s="1114" t="s">
        <v>502</v>
      </c>
      <c s="1115"/>
      <c s="1116"/>
      <c s="1093" t="s">
        <v>503</v>
      </c>
      <c s="854"/>
      <c s="1094"/>
      <c s="1093" t="s">
        <v>531</v>
      </c>
      <c s="854"/>
      <c s="854"/>
      <c s="854"/>
      <c s="1094"/>
      <c s="1114" t="s">
        <v>504</v>
      </c>
      <c s="1115"/>
      <c s="1116"/>
      <c s="1093" t="s">
        <v>505</v>
      </c>
      <c s="854"/>
      <c s="1094"/>
      <c s="1093" t="s">
        <v>506</v>
      </c>
      <c s="854"/>
      <c s="1094"/>
      <c s="1127" t="s">
        <v>501</v>
      </c>
      <c s="1093" t="s">
        <v>502</v>
      </c>
      <c s="854"/>
      <c s="1094"/>
      <c s="1093" t="s">
        <v>507</v>
      </c>
      <c s="854"/>
      <c s="1094"/>
      <c s="1093" t="s">
        <v>508</v>
      </c>
      <c s="854"/>
      <c s="854"/>
      <c s="854"/>
      <c s="854"/>
      <c s="1094"/>
      <c s="1093" t="s">
        <v>509</v>
      </c>
      <c s="1094"/>
      <c s="1093" t="s">
        <v>505</v>
      </c>
      <c s="854"/>
      <c s="1094"/>
      <c s="1093" t="s">
        <v>506</v>
      </c>
      <c s="854"/>
      <c s="1094"/>
      <c s="1127" t="s">
        <v>501</v>
      </c>
      <c s="1093" t="s">
        <v>502</v>
      </c>
      <c s="854"/>
      <c s="1094"/>
      <c s="1093" t="s">
        <v>510</v>
      </c>
      <c s="854"/>
      <c s="854"/>
      <c s="1094"/>
      <c s="1129" t="s">
        <v>511</v>
      </c>
      <c s="855"/>
      <c s="855"/>
      <c s="1130"/>
      <c s="1093" t="s">
        <v>509</v>
      </c>
      <c s="854"/>
      <c s="1094"/>
      <c s="1093" t="s">
        <v>505</v>
      </c>
      <c s="854"/>
      <c s="1094"/>
      <c s="1093" t="s">
        <v>506</v>
      </c>
      <c s="854"/>
      <c s="1094"/>
      <c s="1131" t="s">
        <v>501</v>
      </c>
      <c s="1121" t="s">
        <v>502</v>
      </c>
      <c s="1122"/>
      <c s="1123"/>
      <c s="1121" t="s">
        <v>512</v>
      </c>
      <c s="1122"/>
      <c s="1123"/>
      <c s="1129" t="s">
        <v>513</v>
      </c>
      <c s="855"/>
      <c s="855"/>
      <c s="855"/>
      <c s="855"/>
      <c s="855"/>
      <c s="855"/>
      <c s="855"/>
      <c s="855"/>
      <c s="855"/>
      <c s="855"/>
      <c s="1130"/>
      <c s="1093" t="s">
        <v>506</v>
      </c>
      <c s="1094"/>
      <c s="21"/>
      <c s="21"/>
      <c s="21"/>
      <c s="21"/>
      <c s="21"/>
      <c s="21"/>
      <c s="21"/>
      <c s="21"/>
      <c s="21"/>
      <c s="21"/>
      <c s="21"/>
      <c s="21"/>
      <c s="21"/>
      <c s="21"/>
      <c s="21"/>
      <c s="21"/>
      <c s="21"/>
      <c s="21"/>
      <c s="21"/>
      <c s="21"/>
      <c s="21"/>
    </row>
    <row r="365" spans="6:119" ht="31.5" customHeight="1" hidden="1">
      <c r="F365" s="15">
        <f t="shared" si="139"/>
        <v>0</v>
      </c>
      <c s="15">
        <f t="shared" si="140"/>
        <v>0</v>
      </c>
      <c s="15">
        <f t="shared" si="141"/>
        <v>0</v>
      </c>
      <c s="15">
        <f t="shared" si="142"/>
        <v>0</v>
      </c>
      <c r="O365" s="950"/>
      <c s="1117"/>
      <c s="819"/>
      <c s="856"/>
      <c s="1095"/>
      <c s="1097"/>
      <c s="1096"/>
      <c s="1095"/>
      <c s="1097"/>
      <c s="1097"/>
      <c s="1097"/>
      <c s="1096"/>
      <c s="1117"/>
      <c s="819"/>
      <c s="856"/>
      <c s="1095"/>
      <c s="1097"/>
      <c s="1096"/>
      <c s="1095"/>
      <c s="1097"/>
      <c s="1096"/>
      <c s="950"/>
      <c s="1095"/>
      <c s="1097"/>
      <c s="1096"/>
      <c s="1095"/>
      <c s="1097"/>
      <c s="1096"/>
      <c s="1127" t="s">
        <v>323</v>
      </c>
      <c s="1093" t="s">
        <v>338</v>
      </c>
      <c s="1094"/>
      <c s="1093" t="s">
        <v>514</v>
      </c>
      <c s="854"/>
      <c s="1094"/>
      <c s="1095"/>
      <c s="1096"/>
      <c s="1095"/>
      <c s="1097"/>
      <c s="1096"/>
      <c s="1095"/>
      <c s="1097"/>
      <c s="1096"/>
      <c s="950"/>
      <c s="1095"/>
      <c s="1097"/>
      <c s="1096"/>
      <c s="1095"/>
      <c s="1097"/>
      <c s="1097"/>
      <c s="1096"/>
      <c s="1093" t="s">
        <v>323</v>
      </c>
      <c s="1094"/>
      <c s="1093" t="s">
        <v>338</v>
      </c>
      <c s="1094"/>
      <c s="1095"/>
      <c s="1097"/>
      <c s="1096"/>
      <c s="1095"/>
      <c s="1097"/>
      <c s="1096"/>
      <c s="1095"/>
      <c s="1097"/>
      <c s="1096"/>
      <c s="1132"/>
      <c s="1124"/>
      <c s="1125"/>
      <c s="1126"/>
      <c s="1124"/>
      <c s="1125"/>
      <c s="1126"/>
      <c s="1108" t="s">
        <v>515</v>
      </c>
      <c s="1112"/>
      <c s="1112"/>
      <c s="1109"/>
      <c s="1108" t="s">
        <v>516</v>
      </c>
      <c s="1109"/>
      <c s="1093" t="s">
        <v>517</v>
      </c>
      <c s="854"/>
      <c s="1094"/>
      <c s="1093" t="s">
        <v>518</v>
      </c>
      <c s="854"/>
      <c s="1094"/>
      <c s="1095"/>
      <c s="1096"/>
      <c s="21"/>
      <c s="21"/>
      <c s="21"/>
      <c s="21"/>
      <c s="21"/>
      <c s="21"/>
      <c s="21"/>
      <c s="21"/>
      <c s="21"/>
      <c s="21"/>
      <c s="21"/>
      <c s="21"/>
      <c s="21"/>
      <c s="21"/>
      <c s="21"/>
      <c s="21"/>
      <c s="21"/>
      <c s="21"/>
      <c s="21"/>
      <c s="21"/>
      <c s="21"/>
    </row>
    <row r="366" spans="6:119" ht="31.5" customHeight="1" hidden="1">
      <c r="F366" s="15">
        <f t="shared" si="139"/>
        <v>0</v>
      </c>
      <c s="15">
        <f t="shared" si="140"/>
        <v>0</v>
      </c>
      <c s="15">
        <f t="shared" si="141"/>
        <v>0</v>
      </c>
      <c s="15">
        <f t="shared" si="142"/>
        <v>0</v>
      </c>
      <c r="O366" s="1128"/>
      <c s="1118"/>
      <c s="1119"/>
      <c s="1120"/>
      <c s="1098"/>
      <c s="857"/>
      <c s="1099"/>
      <c s="1098"/>
      <c s="857"/>
      <c s="857"/>
      <c s="857"/>
      <c s="1099"/>
      <c s="1118"/>
      <c s="1119"/>
      <c s="1120"/>
      <c s="1098"/>
      <c s="857"/>
      <c s="1099"/>
      <c s="1098"/>
      <c s="857"/>
      <c s="1099"/>
      <c s="1128"/>
      <c s="1098"/>
      <c s="857"/>
      <c s="1099"/>
      <c s="1098"/>
      <c s="857"/>
      <c s="1099"/>
      <c s="1128"/>
      <c s="1098"/>
      <c s="1099"/>
      <c s="1098"/>
      <c s="857"/>
      <c s="1099"/>
      <c s="1098"/>
      <c s="1099"/>
      <c s="1098"/>
      <c s="857"/>
      <c s="1099"/>
      <c s="1098"/>
      <c s="857"/>
      <c s="1099"/>
      <c s="1128"/>
      <c s="1098"/>
      <c s="857"/>
      <c s="1099"/>
      <c s="1098"/>
      <c s="857"/>
      <c s="857"/>
      <c s="1099"/>
      <c s="1098"/>
      <c s="1099"/>
      <c s="1098"/>
      <c s="1099"/>
      <c s="1098"/>
      <c s="857"/>
      <c s="1099"/>
      <c s="1098"/>
      <c s="857"/>
      <c s="1099"/>
      <c s="1098"/>
      <c s="857"/>
      <c s="1099"/>
      <c s="1132"/>
      <c s="1124"/>
      <c s="1125"/>
      <c s="1126"/>
      <c s="1124"/>
      <c s="1125"/>
      <c s="1126"/>
      <c s="1110"/>
      <c s="1113"/>
      <c s="1113"/>
      <c s="1111"/>
      <c s="1110"/>
      <c s="1111"/>
      <c s="1095"/>
      <c s="1097"/>
      <c s="1096"/>
      <c s="1095"/>
      <c s="1097"/>
      <c s="1096"/>
      <c s="1095"/>
      <c s="1096"/>
      <c s="21"/>
      <c s="21"/>
      <c s="21"/>
      <c s="21"/>
      <c s="21"/>
      <c s="21"/>
      <c s="21"/>
      <c s="21"/>
      <c s="21"/>
      <c s="21"/>
      <c s="21"/>
      <c s="21"/>
      <c s="21"/>
      <c s="21"/>
      <c s="21"/>
      <c s="21"/>
      <c s="21"/>
      <c s="21"/>
      <c s="21"/>
      <c s="21"/>
      <c s="21"/>
    </row>
    <row r="367" spans="6:119" ht="11.1" customHeight="1" hidden="1">
      <c r="F367" s="15">
        <f t="shared" si="139"/>
        <v>0</v>
      </c>
      <c s="15">
        <f t="shared" si="140"/>
        <v>0</v>
      </c>
      <c s="15">
        <f t="shared" si="141"/>
        <v>0</v>
      </c>
      <c s="15">
        <f t="shared" si="142"/>
        <v>0</v>
      </c>
      <c r="O367" s="19">
        <v>1</v>
      </c>
      <c s="1163">
        <v>2</v>
      </c>
      <c s="1163"/>
      <c s="1163"/>
      <c s="958">
        <v>3</v>
      </c>
      <c s="958"/>
      <c s="958"/>
      <c s="958">
        <v>4</v>
      </c>
      <c s="958"/>
      <c s="958"/>
      <c s="958"/>
      <c s="958"/>
      <c s="1163">
        <v>5</v>
      </c>
      <c s="1163"/>
      <c s="1163"/>
      <c s="958" t="s">
        <v>520</v>
      </c>
      <c s="958"/>
      <c s="958"/>
      <c s="958" t="s">
        <v>521</v>
      </c>
      <c s="958"/>
      <c s="958"/>
      <c s="29">
        <v>1</v>
      </c>
      <c s="958">
        <v>2</v>
      </c>
      <c s="958"/>
      <c s="958"/>
      <c s="958">
        <v>3</v>
      </c>
      <c s="958"/>
      <c s="958"/>
      <c s="29">
        <v>4</v>
      </c>
      <c s="958">
        <v>5</v>
      </c>
      <c s="958"/>
      <c s="958">
        <v>6</v>
      </c>
      <c s="958"/>
      <c s="958"/>
      <c s="958">
        <v>7</v>
      </c>
      <c s="958"/>
      <c s="958" t="s">
        <v>522</v>
      </c>
      <c s="958"/>
      <c s="958"/>
      <c s="958" t="s">
        <v>523</v>
      </c>
      <c s="958"/>
      <c s="958"/>
      <c s="19">
        <v>1</v>
      </c>
      <c s="958">
        <v>2</v>
      </c>
      <c s="958"/>
      <c s="958"/>
      <c s="958">
        <v>3</v>
      </c>
      <c s="958"/>
      <c s="958"/>
      <c s="958"/>
      <c s="958">
        <v>4</v>
      </c>
      <c s="958"/>
      <c s="958">
        <v>5</v>
      </c>
      <c s="958"/>
      <c s="958">
        <v>6</v>
      </c>
      <c s="958"/>
      <c s="958"/>
      <c s="958" t="s">
        <v>524</v>
      </c>
      <c s="958"/>
      <c s="958"/>
      <c s="958" t="s">
        <v>525</v>
      </c>
      <c s="958"/>
      <c s="958"/>
      <c s="19">
        <v>1</v>
      </c>
      <c s="958">
        <v>2</v>
      </c>
      <c s="958"/>
      <c s="958"/>
      <c s="958">
        <v>3</v>
      </c>
      <c s="958"/>
      <c s="958"/>
      <c s="958">
        <v>4</v>
      </c>
      <c s="958"/>
      <c s="958"/>
      <c s="958"/>
      <c s="958">
        <v>5</v>
      </c>
      <c s="958"/>
      <c s="958">
        <v>6</v>
      </c>
      <c s="958"/>
      <c s="958"/>
      <c s="958">
        <v>7</v>
      </c>
      <c s="958"/>
      <c s="958"/>
      <c s="958">
        <v>8</v>
      </c>
      <c s="958"/>
      <c s="21"/>
      <c s="21"/>
      <c s="21"/>
      <c s="21"/>
      <c s="21"/>
      <c s="21"/>
      <c s="21"/>
      <c s="21"/>
      <c s="21"/>
      <c s="21"/>
      <c s="21"/>
      <c s="21"/>
      <c s="21"/>
      <c s="21"/>
      <c s="21"/>
      <c s="21"/>
      <c s="21"/>
      <c s="21"/>
      <c s="21"/>
      <c s="21"/>
      <c s="21"/>
    </row>
    <row r="368" spans="1:119" ht="24" customHeight="1" hidden="1">
      <c r="A368" s="15">
        <f>A329+20</f>
        <v>181</v>
      </c>
      <c s="15">
        <f>IFERROR(IF($A$5&gt;=A368,SMALL('R-6'!$F$8:$F$920,$A$6+A368),0),0)</f>
        <v>0</v>
      </c>
      <c s="15">
        <f>IFERROR(IF(B$5&gt;=$A368,SMALL('R-7'!$G$9:$G$1008,B$6+$A368),0),0)</f>
        <v>0</v>
      </c>
      <c s="15">
        <f>IFERROR(IF(C$5&gt;=$A368,SMALL('R-8'!$F$13:$F$1012,C$6+$A368),0),0)</f>
        <v>0</v>
      </c>
      <c s="15">
        <f>IFERROR(IF(D$5&gt;=$A368,SMALL('R-8क'!$F$10:$F$1009,D$6+$A368),0),0)</f>
        <v>0</v>
      </c>
      <c s="15">
        <f t="shared" si="139"/>
        <v>0</v>
      </c>
      <c s="15">
        <f t="shared" si="140"/>
        <v>0</v>
      </c>
      <c s="15">
        <f t="shared" si="141"/>
        <v>0</v>
      </c>
      <c s="15">
        <f t="shared" si="142"/>
        <v>0</v>
      </c>
      <c r="O368" s="20">
        <f>IFERROR(IF(B368&gt;=1,A368,0),0)</f>
        <v>0</v>
      </c>
      <c s="1149">
        <f>IFERROR(IF($O368&gt;=1,VLOOKUP($B368,'R-6'!$G$8:$AL$920,2,0),0),0)</f>
        <v>0</v>
      </c>
      <c s="1150"/>
      <c s="1151"/>
      <c s="1090" t="str">
        <f>IFERROR(IF($O368&gt;=1,VLOOKUP($B368,'R-6'!$G$8:$AL$920,4,0),""),"")</f>
        <v/>
      </c>
      <c s="1091"/>
      <c s="1104"/>
      <c s="1090" t="str">
        <f>IFERROR(IF($O368&gt;=1,VLOOKUP($B368,'R-6'!$G$8:$AL$920,6,0),""),"")</f>
        <v/>
      </c>
      <c s="1152"/>
      <c s="1152"/>
      <c s="1153" t="str">
        <f>IFERROR(IF($O368&gt;=1,VLOOKUP($B368,'R-6'!$G$8:$AL$920,8,0),""),"")</f>
        <v/>
      </c>
      <c s="1154"/>
      <c s="1155" t="str">
        <f>IFERROR(IF($O368&gt;=1,VLOOKUP($B368,'R-6'!$G$8:$AL$920,28,0),""),"")</f>
        <v/>
      </c>
      <c s="1156"/>
      <c s="1157"/>
      <c s="1158"/>
      <c s="1153"/>
      <c s="1159"/>
      <c s="1158"/>
      <c s="1153"/>
      <c s="1159"/>
      <c s="20">
        <f>IFERROR(IF(C368&gt;=1,A368,0),0)</f>
        <v>0</v>
      </c>
      <c s="1160">
        <f>IFERROR(IF($AJ368&gt;=1,VLOOKUP($C368,'R-7'!$H$9:$AD$1008,2,0),0),0)</f>
        <v>0</v>
      </c>
      <c s="1161"/>
      <c s="1162"/>
      <c s="1160">
        <f>IFERROR(IF($AJ368&gt;=1,VLOOKUP($C368,'R-7'!$H$9:$AD$1008,2,0),0),0)</f>
        <v>0</v>
      </c>
      <c s="1161"/>
      <c s="1162"/>
      <c s="20" t="str">
        <f>IFERROR(IF($AJ368&gt;=1,VLOOKUP($C368,'R-7'!$H$9:$AD$1008,6,0),""),"")</f>
        <v/>
      </c>
      <c s="1158" t="str">
        <f>IFERROR(IF($AJ368&gt;=1,VLOOKUP($C368,'R-7'!$H$9:$AD$1008,7,0),""),"")</f>
        <v/>
      </c>
      <c s="1159"/>
      <c s="1090" t="str">
        <f>IFERROR(IF($AJ368&gt;=1,VLOOKUP($C368,'R-7'!$H$9:$AD$1008,9,0),""),"")</f>
        <v/>
      </c>
      <c s="1091"/>
      <c s="1104"/>
      <c s="1103" t="str">
        <f>IFERROR(IF($AJ368&gt;=1,VLOOKUP($C368,'R-7'!$H$9:$AD$1008,14,0),""),"")</f>
        <v/>
      </c>
      <c s="1103"/>
      <c s="1103"/>
      <c s="1103"/>
      <c s="1103"/>
      <c s="1103"/>
      <c s="1103"/>
      <c s="1103"/>
      <c s="20">
        <f>IFERROR(IF(D368&gt;=1,A368,0),0)</f>
        <v>0</v>
      </c>
      <c s="1105">
        <f>IFERROR(IF($BE368&gt;=1,VLOOKUP($D368,'R-8'!$G$13:$AG$1012,2,0),0),0)</f>
        <v>0</v>
      </c>
      <c s="1105"/>
      <c s="1105"/>
      <c s="1090" t="str">
        <f>IFERROR(IF($BE368&gt;=1,VLOOKUP($D368,'R-8'!$G$13:$AG$1012,3,0),""),"")</f>
        <v/>
      </c>
      <c s="1091"/>
      <c s="1091"/>
      <c s="1104"/>
      <c s="1103" t="str">
        <f>IFERROR(IF($BE368&gt;=1,VLOOKUP($D368,'R-8'!$G$13:$AG$1012,5,0),""),"")</f>
        <v/>
      </c>
      <c s="1103"/>
      <c s="1103" t="str">
        <f>IFERROR(IF($BE368&gt;=1,VLOOKUP($D368,'R-8'!$G$13:$AG$1012,6,0),""),"")</f>
        <v/>
      </c>
      <c s="1103"/>
      <c s="1090" t="str">
        <f>IFERROR(IF($BE368&gt;=1,VLOOKUP($D368,'R-8'!$G$13:$AG$1012,2,0),""),"")</f>
        <v/>
      </c>
      <c s="1091"/>
      <c s="1104"/>
      <c s="1103"/>
      <c s="1103"/>
      <c s="1103"/>
      <c s="1103"/>
      <c s="1103"/>
      <c s="1103"/>
      <c s="20">
        <f t="shared" si="143" ref="BZ368:BZ387">IFERROR(IF(E368&gt;=1,A368,0),0)</f>
        <v>0</v>
      </c>
      <c s="1105">
        <f>IFERROR(IF($BZ368&gt;=1,VLOOKUP($E368,'R-8क'!$G$10:$AA$1009,2,0),0),0)</f>
        <v>0</v>
      </c>
      <c s="1105"/>
      <c s="1105"/>
      <c s="1090" t="str">
        <f>IFERROR(IF($BZ368&gt;=1,VLOOKUP($E368,'R-8क'!$G$10:$AA$1009,3,0),""),"")</f>
        <v/>
      </c>
      <c s="1091"/>
      <c s="1104"/>
      <c s="1090" t="str">
        <f>IFERROR(IF($BZ368&gt;=1,VLOOKUP($E368,'R-8क'!$G$10:$AA$1009,4,0),""),"")</f>
        <v/>
      </c>
      <c s="1091"/>
      <c s="1091"/>
      <c s="1104"/>
      <c s="26" t="str">
        <f>IFERROR(IF($BZ368&gt;=1,VLOOKUP($E368,'R-8क'!$G$10:$AA$1009,6,0),""),"")</f>
        <v/>
      </c>
      <c s="27" t="str">
        <f>IFERROR(IF($BZ368&gt;=1,VLOOKUP($E368,'R-8क'!$G$10:$AA$1009,7,0),""),"")</f>
        <v/>
      </c>
      <c s="720" t="str">
        <f>IFERROR(IF($BZ368&gt;=1,VLOOKUP($E368,#REF!,8,0),""),"")</f>
        <v/>
      </c>
      <c s="721"/>
      <c s="1106"/>
      <c s="1107" t="str">
        <f>IFERROR(IF($BZ368&gt;=1,VLOOKUP($E368,#REF!,16,0),""),"")</f>
        <v/>
      </c>
      <c s="1107"/>
      <c s="1107"/>
      <c s="1092"/>
      <c s="1092"/>
      <c s="21"/>
      <c s="21"/>
      <c s="21"/>
      <c s="21"/>
      <c s="21"/>
      <c s="21"/>
      <c s="21"/>
      <c s="21"/>
      <c s="21"/>
      <c s="21"/>
      <c s="21"/>
      <c s="21"/>
      <c s="21"/>
      <c s="21"/>
      <c s="21"/>
      <c s="21"/>
      <c s="21"/>
      <c s="21"/>
      <c s="21"/>
      <c s="21"/>
      <c s="21"/>
    </row>
    <row r="369" spans="1:119" ht="24" customHeight="1" hidden="1">
      <c r="A369" s="15">
        <f t="shared" si="144" ref="A369:A387">A330+20</f>
        <v>182</v>
      </c>
      <c s="15">
        <f>IFERROR(IF($A$5&gt;=A369,SMALL('R-6'!$F$8:$F$920,$A$6+A369),0),0)</f>
        <v>0</v>
      </c>
      <c s="15">
        <f>IFERROR(IF(B$5&gt;=$A369,SMALL('R-7'!$G$9:$G$1008,B$6+$A369),0),0)</f>
        <v>0</v>
      </c>
      <c s="15">
        <f>IFERROR(IF(C$5&gt;=$A369,SMALL('R-8'!$F$13:$F$1012,C$6+$A369),0),0)</f>
        <v>0</v>
      </c>
      <c s="15">
        <f>IFERROR(IF(D$5&gt;=$A369,SMALL('R-8क'!$F$10:$F$1009,D$6+$A369),0),0)</f>
        <v>0</v>
      </c>
      <c s="15">
        <f t="shared" si="139"/>
        <v>0</v>
      </c>
      <c s="15">
        <f t="shared" si="140"/>
        <v>0</v>
      </c>
      <c s="15">
        <f t="shared" si="141"/>
        <v>0</v>
      </c>
      <c s="15">
        <f t="shared" si="142"/>
        <v>0</v>
      </c>
      <c r="O369" s="20">
        <f t="shared" si="145" ref="O369:O387">IFERROR(IF(B369&gt;=1,A369,0),0)</f>
        <v>0</v>
      </c>
      <c s="1149">
        <f>IFERROR(IF($O369&gt;=1,VLOOKUP($B369,'R-6'!$G$8:$AL$920,2,0),0),0)</f>
        <v>0</v>
      </c>
      <c s="1150"/>
      <c s="1151"/>
      <c s="1090" t="str">
        <f>IFERROR(IF($O369&gt;=1,VLOOKUP($B369,'R-6'!$G$8:$AL$920,4,0),""),"")</f>
        <v/>
      </c>
      <c s="1091"/>
      <c s="1104"/>
      <c s="1090" t="str">
        <f>IFERROR(IF($O369&gt;=1,VLOOKUP($B369,'R-6'!$G$8:$AL$920,6,0),""),"")</f>
        <v/>
      </c>
      <c s="1152"/>
      <c s="1152"/>
      <c s="1153" t="str">
        <f>IFERROR(IF($O369&gt;=1,VLOOKUP($B369,'R-6'!$G$8:$AL$920,8,0),""),"")</f>
        <v/>
      </c>
      <c s="1154"/>
      <c s="1155" t="str">
        <f>IFERROR(IF($O369&gt;=1,VLOOKUP($B369,'R-6'!$G$8:$AL$920,28,0),""),"")</f>
        <v/>
      </c>
      <c s="1156"/>
      <c s="1157"/>
      <c s="1158"/>
      <c s="1153"/>
      <c s="1159"/>
      <c s="1158"/>
      <c s="1153"/>
      <c s="1159"/>
      <c s="20">
        <f t="shared" si="146" ref="AJ369:AJ387">IFERROR(IF(C369&gt;=1,A369,0),0)</f>
        <v>0</v>
      </c>
      <c s="1160">
        <f>IFERROR(IF($AJ369&gt;=1,VLOOKUP($C369,'R-7'!$H$9:$AD$1008,2,0),0),0)</f>
        <v>0</v>
      </c>
      <c s="1161"/>
      <c s="1162"/>
      <c s="1160">
        <f>IFERROR(IF($AJ369&gt;=1,VLOOKUP($C369,'R-7'!$H$9:$AD$1008,2,0),0),0)</f>
        <v>0</v>
      </c>
      <c s="1161"/>
      <c s="1162"/>
      <c s="20" t="str">
        <f>IFERROR(IF($AJ369&gt;=1,VLOOKUP($C369,'R-7'!$H$9:$AD$1008,6,0),""),"")</f>
        <v/>
      </c>
      <c s="1158" t="str">
        <f>IFERROR(IF($AJ369&gt;=1,VLOOKUP($C369,'R-7'!$H$9:$AD$1008,7,0),""),"")</f>
        <v/>
      </c>
      <c s="1159"/>
      <c s="1090" t="str">
        <f>IFERROR(IF($AJ369&gt;=1,VLOOKUP($C369,'R-7'!$H$9:$AD$1008,9,0),""),"")</f>
        <v/>
      </c>
      <c s="1091"/>
      <c s="1104"/>
      <c s="1103" t="str">
        <f>IFERROR(IF($AJ369&gt;=1,VLOOKUP($C369,'R-7'!$H$9:$AD$1008,14,0),""),"")</f>
        <v/>
      </c>
      <c s="1103"/>
      <c s="1103"/>
      <c s="1103"/>
      <c s="1103"/>
      <c s="1103"/>
      <c s="1103"/>
      <c s="1103"/>
      <c s="20">
        <f t="shared" si="147" ref="BE369:BE387">IFERROR(IF(D369&gt;=1,A369,0),0)</f>
        <v>0</v>
      </c>
      <c s="1105">
        <f>IFERROR(IF($BE369&gt;=1,VLOOKUP($D369,'R-8'!$G$13:$AG$1012,2,0),0),0)</f>
        <v>0</v>
      </c>
      <c s="1105"/>
      <c s="1105"/>
      <c s="1090" t="str">
        <f>IFERROR(IF($BE369&gt;=1,VLOOKUP($D369,'R-8'!$G$13:$AG$1012,3,0),""),"")</f>
        <v/>
      </c>
      <c s="1091"/>
      <c s="1091"/>
      <c s="1104"/>
      <c s="1103" t="str">
        <f>IFERROR(IF($BE369&gt;=1,VLOOKUP($D369,'R-8'!$G$13:$AG$1012,5,0),""),"")</f>
        <v/>
      </c>
      <c s="1103"/>
      <c s="1103" t="str">
        <f>IFERROR(IF($BE369&gt;=1,VLOOKUP($D369,'R-8'!$G$13:$AG$1012,6,0),""),"")</f>
        <v/>
      </c>
      <c s="1103"/>
      <c s="1090" t="str">
        <f>IFERROR(IF($BE369&gt;=1,VLOOKUP($D369,'R-8'!$G$13:$AG$1012,2,0),""),"")</f>
        <v/>
      </c>
      <c s="1091"/>
      <c s="1104"/>
      <c s="1103"/>
      <c s="1103"/>
      <c s="1103"/>
      <c s="1103"/>
      <c s="1103"/>
      <c s="1103"/>
      <c s="20">
        <f t="shared" si="143"/>
        <v>0</v>
      </c>
      <c s="1105">
        <f>IFERROR(IF($BZ369&gt;=1,VLOOKUP($E369,'R-8क'!$G$10:$AA$1009,2,0),0),0)</f>
        <v>0</v>
      </c>
      <c s="1105"/>
      <c s="1105"/>
      <c s="1090" t="str">
        <f>IFERROR(IF($BZ369&gt;=1,VLOOKUP($E369,'R-8क'!$G$10:$AA$1009,3,0),""),"")</f>
        <v/>
      </c>
      <c s="1091"/>
      <c s="1104"/>
      <c s="1090" t="str">
        <f>IFERROR(IF($BZ369&gt;=1,VLOOKUP($E369,'R-8क'!$G$10:$AA$1009,4,0),""),"")</f>
        <v/>
      </c>
      <c s="1091"/>
      <c s="1091"/>
      <c s="1104"/>
      <c s="26" t="str">
        <f>IFERROR(IF($BZ369&gt;=1,VLOOKUP($E369,'R-8क'!$G$10:$AA$1009,6,0),""),"")</f>
        <v/>
      </c>
      <c s="27" t="str">
        <f>IFERROR(IF($BZ369&gt;=1,VLOOKUP($E369,'R-8क'!$G$10:$AA$1009,7,0),""),"")</f>
        <v/>
      </c>
      <c s="720" t="str">
        <f>IFERROR(IF($BZ369&gt;=1,VLOOKUP($E369,'R-8क'!$G$10:$AA$1009,8,0),""),"")</f>
        <v/>
      </c>
      <c s="721"/>
      <c s="1106"/>
      <c s="1107" t="str">
        <f>IFERROR(IF($BZ369&gt;=1,VLOOKUP($E369,'R-8क'!$G$10:$AA$1009,16,0),""),"")</f>
        <v/>
      </c>
      <c s="1107"/>
      <c s="1107"/>
      <c s="1092"/>
      <c s="1092"/>
      <c s="21"/>
      <c s="21"/>
      <c s="21"/>
      <c s="21"/>
      <c s="21"/>
      <c s="21"/>
      <c s="21"/>
      <c s="21"/>
      <c s="21"/>
      <c s="21"/>
      <c s="21"/>
      <c s="21"/>
      <c s="21"/>
      <c s="21"/>
      <c s="21"/>
      <c s="21"/>
      <c s="21"/>
      <c s="21"/>
      <c s="21"/>
      <c s="21"/>
      <c s="21"/>
    </row>
    <row r="370" spans="1:119" ht="24" customHeight="1" hidden="1">
      <c r="A370" s="15">
        <f t="shared" si="144"/>
        <v>183</v>
      </c>
      <c s="15">
        <f>IFERROR(IF($A$5&gt;=A370,SMALL('R-6'!$F$8:$F$920,$A$6+A370),0),0)</f>
        <v>0</v>
      </c>
      <c s="15">
        <f>IFERROR(IF(B$5&gt;=$A370,SMALL('R-7'!$G$9:$G$1008,B$6+$A370),0),0)</f>
        <v>0</v>
      </c>
      <c s="15">
        <f>IFERROR(IF(C$5&gt;=$A370,SMALL('R-8'!$F$13:$F$1012,C$6+$A370),0),0)</f>
        <v>0</v>
      </c>
      <c s="15">
        <f>IFERROR(IF(D$5&gt;=$A370,SMALL('R-8क'!$F$10:$F$1009,D$6+$A370),0),0)</f>
        <v>0</v>
      </c>
      <c s="15">
        <f t="shared" si="139"/>
        <v>0</v>
      </c>
      <c s="15">
        <f t="shared" si="140"/>
        <v>0</v>
      </c>
      <c s="15">
        <f t="shared" si="141"/>
        <v>0</v>
      </c>
      <c s="15">
        <f t="shared" si="142"/>
        <v>0</v>
      </c>
      <c r="O370" s="20">
        <f t="shared" si="145"/>
        <v>0</v>
      </c>
      <c s="1149">
        <f>IFERROR(IF($O370&gt;=1,VLOOKUP($B370,'R-6'!$G$8:$AL$920,2,0),0),0)</f>
        <v>0</v>
      </c>
      <c s="1150"/>
      <c s="1151"/>
      <c s="1090" t="str">
        <f>IFERROR(IF($O370&gt;=1,VLOOKUP($B370,'R-6'!$G$8:$AL$920,4,0),""),"")</f>
        <v/>
      </c>
      <c s="1091"/>
      <c s="1104"/>
      <c s="1090" t="str">
        <f>IFERROR(IF($O370&gt;=1,VLOOKUP($B370,'R-6'!$G$8:$AL$920,6,0),""),"")</f>
        <v/>
      </c>
      <c s="1152"/>
      <c s="1152"/>
      <c s="1153" t="str">
        <f>IFERROR(IF($O370&gt;=1,VLOOKUP($B370,'R-6'!$G$8:$AL$920,8,0),""),"")</f>
        <v/>
      </c>
      <c s="1154"/>
      <c s="1155" t="str">
        <f>IFERROR(IF($O370&gt;=1,VLOOKUP($B370,'R-6'!$G$8:$AL$920,28,0),""),"")</f>
        <v/>
      </c>
      <c s="1156"/>
      <c s="1157"/>
      <c s="1158"/>
      <c s="1153"/>
      <c s="1159"/>
      <c s="1158"/>
      <c s="1153"/>
      <c s="1159"/>
      <c s="20">
        <f t="shared" si="146"/>
        <v>0</v>
      </c>
      <c s="1160">
        <f>IFERROR(IF($AJ370&gt;=1,VLOOKUP($C370,'R-7'!$H$9:$AD$1008,2,0),0),0)</f>
        <v>0</v>
      </c>
      <c s="1161"/>
      <c s="1162"/>
      <c s="1160">
        <f>IFERROR(IF($AJ370&gt;=1,VLOOKUP($C370,'R-7'!$H$9:$AD$1008,2,0),0),0)</f>
        <v>0</v>
      </c>
      <c s="1161"/>
      <c s="1162"/>
      <c s="20" t="str">
        <f>IFERROR(IF($AJ370&gt;=1,VLOOKUP($C370,'R-7'!$H$9:$AD$1008,6,0),""),"")</f>
        <v/>
      </c>
      <c s="1158" t="str">
        <f>IFERROR(IF($AJ370&gt;=1,VLOOKUP($C370,'R-7'!$H$9:$AD$1008,7,0),""),"")</f>
        <v/>
      </c>
      <c s="1159"/>
      <c s="1090" t="str">
        <f>IFERROR(IF($AJ370&gt;=1,VLOOKUP($C370,'R-7'!$H$9:$AD$1008,9,0),""),"")</f>
        <v/>
      </c>
      <c s="1091"/>
      <c s="1104"/>
      <c s="1103" t="str">
        <f>IFERROR(IF($AJ370&gt;=1,VLOOKUP($C370,'R-7'!$H$9:$AD$1008,14,0),""),"")</f>
        <v/>
      </c>
      <c s="1103"/>
      <c s="1103"/>
      <c s="1103"/>
      <c s="1103"/>
      <c s="1103"/>
      <c s="1103"/>
      <c s="1103"/>
      <c s="20">
        <f t="shared" si="147"/>
        <v>0</v>
      </c>
      <c s="1105">
        <f>IFERROR(IF($BE370&gt;=1,VLOOKUP($D370,'R-8'!$G$13:$AG$1012,2,0),0),0)</f>
        <v>0</v>
      </c>
      <c s="1105"/>
      <c s="1105"/>
      <c s="1090" t="str">
        <f>IFERROR(IF($BE370&gt;=1,VLOOKUP($D370,'R-8'!$G$13:$AG$1012,3,0),""),"")</f>
        <v/>
      </c>
      <c s="1091"/>
      <c s="1091"/>
      <c s="1104"/>
      <c s="1103" t="str">
        <f>IFERROR(IF($BE370&gt;=1,VLOOKUP($D370,'R-8'!$G$13:$AG$1012,5,0),""),"")</f>
        <v/>
      </c>
      <c s="1103"/>
      <c s="1103" t="str">
        <f>IFERROR(IF($BE370&gt;=1,VLOOKUP($D370,'R-8'!$G$13:$AG$1012,6,0),""),"")</f>
        <v/>
      </c>
      <c s="1103"/>
      <c s="1090" t="str">
        <f>IFERROR(IF($BE370&gt;=1,VLOOKUP($D370,'R-8'!$G$13:$AG$1012,2,0),""),"")</f>
        <v/>
      </c>
      <c s="1091"/>
      <c s="1104"/>
      <c s="1103"/>
      <c s="1103"/>
      <c s="1103"/>
      <c s="1103"/>
      <c s="1103"/>
      <c s="1103"/>
      <c s="20">
        <f t="shared" si="143"/>
        <v>0</v>
      </c>
      <c s="1105">
        <f>IFERROR(IF($BZ370&gt;=1,VLOOKUP($E370,'R-8क'!$G$10:$AA$1009,2,0),0),0)</f>
        <v>0</v>
      </c>
      <c s="1105"/>
      <c s="1105"/>
      <c s="1090" t="str">
        <f>IFERROR(IF($BZ370&gt;=1,VLOOKUP($E370,'R-8क'!$G$10:$AA$1009,3,0),""),"")</f>
        <v/>
      </c>
      <c s="1091"/>
      <c s="1104"/>
      <c s="1090" t="str">
        <f>IFERROR(IF($BZ370&gt;=1,VLOOKUP($E370,'R-8क'!$G$10:$AA$1009,4,0),""),"")</f>
        <v/>
      </c>
      <c s="1091"/>
      <c s="1091"/>
      <c s="1104"/>
      <c s="26" t="str">
        <f>IFERROR(IF($BZ370&gt;=1,VLOOKUP($E370,'R-8क'!$G$10:$AA$1009,6,0),""),"")</f>
        <v/>
      </c>
      <c s="27" t="str">
        <f>IFERROR(IF($BZ370&gt;=1,VLOOKUP($E370,'R-8क'!$G$10:$AA$1009,7,0),""),"")</f>
        <v/>
      </c>
      <c s="720" t="str">
        <f>IFERROR(IF($BZ370&gt;=1,VLOOKUP($E370,'R-8क'!$G$10:$AA$1009,8,0),""),"")</f>
        <v/>
      </c>
      <c s="721"/>
      <c s="1106"/>
      <c s="1107" t="str">
        <f>IFERROR(IF($BZ370&gt;=1,VLOOKUP($E370,'R-8क'!$G$10:$AA$1009,16,0),""),"")</f>
        <v/>
      </c>
      <c s="1107"/>
      <c s="1107"/>
      <c s="1092"/>
      <c s="1092"/>
      <c s="21"/>
      <c s="21"/>
      <c s="21"/>
      <c s="21"/>
      <c s="21"/>
      <c s="21"/>
      <c s="21"/>
      <c s="21"/>
      <c s="21"/>
      <c s="21"/>
      <c s="21"/>
      <c s="21"/>
      <c s="21"/>
      <c s="21"/>
      <c s="21"/>
      <c s="21"/>
      <c s="21"/>
      <c s="21"/>
      <c s="21"/>
      <c s="21"/>
      <c s="21"/>
    </row>
    <row r="371" spans="1:119" ht="24" customHeight="1" hidden="1">
      <c r="A371" s="15">
        <f t="shared" si="144"/>
        <v>184</v>
      </c>
      <c s="15">
        <f>IFERROR(IF($A$5&gt;=A371,SMALL('R-6'!$F$8:$F$920,$A$6+A371),0),0)</f>
        <v>0</v>
      </c>
      <c s="15">
        <f>IFERROR(IF(B$5&gt;=$A371,SMALL('R-7'!$G$9:$G$1008,B$6+$A371),0),0)</f>
        <v>0</v>
      </c>
      <c s="15">
        <f>IFERROR(IF(C$5&gt;=$A371,SMALL('R-8'!$F$13:$F$1012,C$6+$A371),0),0)</f>
        <v>0</v>
      </c>
      <c s="15">
        <f>IFERROR(IF(D$5&gt;=$A371,SMALL('R-8क'!$F$10:$F$1009,D$6+$A371),0),0)</f>
        <v>0</v>
      </c>
      <c s="15">
        <f t="shared" si="139"/>
        <v>0</v>
      </c>
      <c s="15">
        <f t="shared" si="140"/>
        <v>0</v>
      </c>
      <c s="15">
        <f t="shared" si="141"/>
        <v>0</v>
      </c>
      <c s="15">
        <f t="shared" si="142"/>
        <v>0</v>
      </c>
      <c r="O371" s="20">
        <f t="shared" si="145"/>
        <v>0</v>
      </c>
      <c s="1149">
        <f>IFERROR(IF($O371&gt;=1,VLOOKUP($B371,'R-6'!$G$8:$AL$920,2,0),0),0)</f>
        <v>0</v>
      </c>
      <c s="1150"/>
      <c s="1151"/>
      <c s="1090" t="str">
        <f>IFERROR(IF($O371&gt;=1,VLOOKUP($B371,'R-6'!$G$8:$AL$920,4,0),""),"")</f>
        <v/>
      </c>
      <c s="1091"/>
      <c s="1104"/>
      <c s="1090" t="str">
        <f>IFERROR(IF($O371&gt;=1,VLOOKUP($B371,'R-6'!$G$8:$AL$920,6,0),""),"")</f>
        <v/>
      </c>
      <c s="1152"/>
      <c s="1152"/>
      <c s="1153" t="str">
        <f>IFERROR(IF($O371&gt;=1,VLOOKUP($B371,'R-6'!$G$8:$AL$920,8,0),""),"")</f>
        <v/>
      </c>
      <c s="1154"/>
      <c s="1155" t="str">
        <f>IFERROR(IF($O371&gt;=1,VLOOKUP($B371,'R-6'!$G$8:$AL$920,28,0),""),"")</f>
        <v/>
      </c>
      <c s="1156"/>
      <c s="1157"/>
      <c s="1158"/>
      <c s="1153"/>
      <c s="1159"/>
      <c s="1158"/>
      <c s="1153"/>
      <c s="1159"/>
      <c s="20">
        <f t="shared" si="146"/>
        <v>0</v>
      </c>
      <c s="1160">
        <f>IFERROR(IF($AJ371&gt;=1,VLOOKUP($C371,'R-7'!$H$9:$AD$1008,2,0),0),0)</f>
        <v>0</v>
      </c>
      <c s="1161"/>
      <c s="1162"/>
      <c s="1160">
        <f>IFERROR(IF($AJ371&gt;=1,VLOOKUP($C371,'R-7'!$H$9:$AD$1008,2,0),0),0)</f>
        <v>0</v>
      </c>
      <c s="1161"/>
      <c s="1162"/>
      <c s="20" t="str">
        <f>IFERROR(IF($AJ371&gt;=1,VLOOKUP($C371,'R-7'!$H$9:$AD$1008,6,0),""),"")</f>
        <v/>
      </c>
      <c s="1158" t="str">
        <f>IFERROR(IF($AJ371&gt;=1,VLOOKUP($C371,'R-7'!$H$9:$AD$1008,7,0),""),"")</f>
        <v/>
      </c>
      <c s="1159"/>
      <c s="1090" t="str">
        <f>IFERROR(IF($AJ371&gt;=1,VLOOKUP($C371,'R-7'!$H$9:$AD$1008,9,0),""),"")</f>
        <v/>
      </c>
      <c s="1091"/>
      <c s="1104"/>
      <c s="1103" t="str">
        <f>IFERROR(IF($AJ371&gt;=1,VLOOKUP($C371,'R-7'!$H$9:$AD$1008,14,0),""),"")</f>
        <v/>
      </c>
      <c s="1103"/>
      <c s="1103"/>
      <c s="1103"/>
      <c s="1103"/>
      <c s="1103"/>
      <c s="1103"/>
      <c s="1103"/>
      <c s="20">
        <f t="shared" si="147"/>
        <v>0</v>
      </c>
      <c s="1105">
        <f>IFERROR(IF($BE371&gt;=1,VLOOKUP($D371,'R-8'!$G$13:$AG$1012,2,0),0),0)</f>
        <v>0</v>
      </c>
      <c s="1105"/>
      <c s="1105"/>
      <c s="1090" t="str">
        <f>IFERROR(IF($BE371&gt;=1,VLOOKUP($D371,'R-8'!$G$13:$AG$1012,3,0),""),"")</f>
        <v/>
      </c>
      <c s="1091"/>
      <c s="1091"/>
      <c s="1104"/>
      <c s="1103" t="str">
        <f>IFERROR(IF($BE371&gt;=1,VLOOKUP($D371,'R-8'!$G$13:$AG$1012,5,0),""),"")</f>
        <v/>
      </c>
      <c s="1103"/>
      <c s="1103" t="str">
        <f>IFERROR(IF($BE371&gt;=1,VLOOKUP($D371,'R-8'!$G$13:$AG$1012,6,0),""),"")</f>
        <v/>
      </c>
      <c s="1103"/>
      <c s="1090" t="str">
        <f>IFERROR(IF($BE371&gt;=1,VLOOKUP($D371,'R-8'!$G$13:$AG$1012,2,0),""),"")</f>
        <v/>
      </c>
      <c s="1091"/>
      <c s="1104"/>
      <c s="1103"/>
      <c s="1103"/>
      <c s="1103"/>
      <c s="1103"/>
      <c s="1103"/>
      <c s="1103"/>
      <c s="20">
        <f t="shared" si="143"/>
        <v>0</v>
      </c>
      <c s="1105">
        <f>IFERROR(IF($BZ371&gt;=1,VLOOKUP($E371,'R-8क'!$G$10:$AA$1009,2,0),0),0)</f>
        <v>0</v>
      </c>
      <c s="1105"/>
      <c s="1105"/>
      <c s="1090" t="str">
        <f>IFERROR(IF($BZ371&gt;=1,VLOOKUP($E371,'R-8क'!$G$10:$AA$1009,3,0),""),"")</f>
        <v/>
      </c>
      <c s="1091"/>
      <c s="1104"/>
      <c s="1090" t="str">
        <f>IFERROR(IF($BZ371&gt;=1,VLOOKUP($E371,'R-8क'!$G$10:$AA$1009,4,0),""),"")</f>
        <v/>
      </c>
      <c s="1091"/>
      <c s="1091"/>
      <c s="1104"/>
      <c s="26" t="str">
        <f>IFERROR(IF($BZ371&gt;=1,VLOOKUP($E371,'R-8क'!$G$10:$AA$1009,6,0),""),"")</f>
        <v/>
      </c>
      <c s="27" t="str">
        <f>IFERROR(IF($BZ371&gt;=1,VLOOKUP($E371,'R-8क'!$G$10:$AA$1009,7,0),""),"")</f>
        <v/>
      </c>
      <c s="720" t="str">
        <f>IFERROR(IF($BZ371&gt;=1,VLOOKUP($E371,'R-8क'!$G$10:$AA$1009,8,0),""),"")</f>
        <v/>
      </c>
      <c s="721"/>
      <c s="1106"/>
      <c s="1107" t="str">
        <f>IFERROR(IF($BZ371&gt;=1,VLOOKUP($E371,'R-8क'!$G$10:$AA$1009,16,0),""),"")</f>
        <v/>
      </c>
      <c s="1107"/>
      <c s="1107"/>
      <c s="1092"/>
      <c s="1092"/>
      <c s="21"/>
      <c s="21"/>
      <c s="21"/>
      <c s="21"/>
      <c s="21"/>
      <c s="21"/>
      <c s="21"/>
      <c s="21"/>
      <c s="21"/>
      <c s="21"/>
      <c s="21"/>
      <c s="21"/>
      <c s="21"/>
      <c s="21"/>
      <c s="21"/>
      <c s="21"/>
      <c s="21"/>
      <c s="21"/>
      <c s="21"/>
      <c s="21"/>
      <c s="21"/>
    </row>
    <row r="372" spans="1:119" ht="24" customHeight="1" hidden="1">
      <c r="A372" s="15">
        <f t="shared" si="144"/>
        <v>185</v>
      </c>
      <c s="15">
        <f>IFERROR(IF($A$5&gt;=A372,SMALL('R-6'!$F$8:$F$920,$A$6+A372),0),0)</f>
        <v>0</v>
      </c>
      <c s="15">
        <f>IFERROR(IF(B$5&gt;=$A372,SMALL('R-7'!$G$9:$G$1008,B$6+$A372),0),0)</f>
        <v>0</v>
      </c>
      <c s="15">
        <f>IFERROR(IF(C$5&gt;=$A372,SMALL('R-8'!$F$13:$F$1012,C$6+$A372),0),0)</f>
        <v>0</v>
      </c>
      <c s="15">
        <f>IFERROR(IF(D$5&gt;=$A372,SMALL('R-8क'!$F$10:$F$1009,D$6+$A372),0),0)</f>
        <v>0</v>
      </c>
      <c s="15">
        <f t="shared" si="139"/>
        <v>0</v>
      </c>
      <c s="15">
        <f t="shared" si="140"/>
        <v>0</v>
      </c>
      <c s="15">
        <f t="shared" si="141"/>
        <v>0</v>
      </c>
      <c s="15">
        <f t="shared" si="142"/>
        <v>0</v>
      </c>
      <c r="O372" s="20">
        <f t="shared" si="145"/>
        <v>0</v>
      </c>
      <c s="1149">
        <f>IFERROR(IF($O372&gt;=1,VLOOKUP($B372,'R-6'!$G$8:$AL$920,2,0),0),0)</f>
        <v>0</v>
      </c>
      <c s="1150"/>
      <c s="1151"/>
      <c s="1090" t="str">
        <f>IFERROR(IF($O372&gt;=1,VLOOKUP($B372,'R-6'!$G$8:$AL$920,4,0),""),"")</f>
        <v/>
      </c>
      <c s="1091"/>
      <c s="1104"/>
      <c s="1090" t="str">
        <f>IFERROR(IF($O372&gt;=1,VLOOKUP($B372,'R-6'!$G$8:$AL$920,6,0),""),"")</f>
        <v/>
      </c>
      <c s="1152"/>
      <c s="1152"/>
      <c s="1153" t="str">
        <f>IFERROR(IF($O372&gt;=1,VLOOKUP($B372,'R-6'!$G$8:$AL$920,8,0),""),"")</f>
        <v/>
      </c>
      <c s="1154"/>
      <c s="1155" t="str">
        <f>IFERROR(IF($O372&gt;=1,VLOOKUP($B372,'R-6'!$G$8:$AL$920,28,0),""),"")</f>
        <v/>
      </c>
      <c s="1156"/>
      <c s="1157"/>
      <c s="1158"/>
      <c s="1153"/>
      <c s="1159"/>
      <c s="1158"/>
      <c s="1153"/>
      <c s="1159"/>
      <c s="20">
        <f t="shared" si="146"/>
        <v>0</v>
      </c>
      <c s="1160">
        <f>IFERROR(IF($AJ372&gt;=1,VLOOKUP($C372,'R-7'!$H$9:$AD$1008,2,0),0),0)</f>
        <v>0</v>
      </c>
      <c s="1161"/>
      <c s="1162"/>
      <c s="1160">
        <f>IFERROR(IF($AJ372&gt;=1,VLOOKUP($C372,'R-7'!$H$9:$AD$1008,2,0),0),0)</f>
        <v>0</v>
      </c>
      <c s="1161"/>
      <c s="1162"/>
      <c s="20" t="str">
        <f>IFERROR(IF($AJ372&gt;=1,VLOOKUP($C372,'R-7'!$H$9:$AD$1008,6,0),""),"")</f>
        <v/>
      </c>
      <c s="1158" t="str">
        <f>IFERROR(IF($AJ372&gt;=1,VLOOKUP($C372,'R-7'!$H$9:$AD$1008,7,0),""),"")</f>
        <v/>
      </c>
      <c s="1159"/>
      <c s="1090" t="str">
        <f>IFERROR(IF($AJ372&gt;=1,VLOOKUP($C372,'R-7'!$H$9:$AD$1008,9,0),""),"")</f>
        <v/>
      </c>
      <c s="1091"/>
      <c s="1104"/>
      <c s="1103" t="str">
        <f>IFERROR(IF($AJ372&gt;=1,VLOOKUP($C372,'R-7'!$H$9:$AD$1008,14,0),""),"")</f>
        <v/>
      </c>
      <c s="1103"/>
      <c s="1103"/>
      <c s="1103"/>
      <c s="1103"/>
      <c s="1103"/>
      <c s="1103"/>
      <c s="1103"/>
      <c s="20">
        <f t="shared" si="147"/>
        <v>0</v>
      </c>
      <c s="1105">
        <f>IFERROR(IF($BE372&gt;=1,VLOOKUP($D372,'R-8'!$G$13:$AG$1012,2,0),0),0)</f>
        <v>0</v>
      </c>
      <c s="1105"/>
      <c s="1105"/>
      <c s="1090" t="str">
        <f>IFERROR(IF($BE372&gt;=1,VLOOKUP($D372,'R-8'!$G$13:$AG$1012,3,0),""),"")</f>
        <v/>
      </c>
      <c s="1091"/>
      <c s="1091"/>
      <c s="1104"/>
      <c s="1103" t="str">
        <f>IFERROR(IF($BE372&gt;=1,VLOOKUP($D372,'R-8'!$G$13:$AG$1012,5,0),""),"")</f>
        <v/>
      </c>
      <c s="1103"/>
      <c s="1103" t="str">
        <f>IFERROR(IF($BE372&gt;=1,VLOOKUP($D372,'R-8'!$G$13:$AG$1012,6,0),""),"")</f>
        <v/>
      </c>
      <c s="1103"/>
      <c s="1090" t="str">
        <f>IFERROR(IF($BE372&gt;=1,VLOOKUP($D372,'R-8'!$G$13:$AG$1012,2,0),""),"")</f>
        <v/>
      </c>
      <c s="1091"/>
      <c s="1104"/>
      <c s="1103"/>
      <c s="1103"/>
      <c s="1103"/>
      <c s="1103"/>
      <c s="1103"/>
      <c s="1103"/>
      <c s="20">
        <f t="shared" si="143"/>
        <v>0</v>
      </c>
      <c s="1105">
        <f>IFERROR(IF($BZ372&gt;=1,VLOOKUP($E372,'R-8क'!$G$10:$AA$1009,2,0),0),0)</f>
        <v>0</v>
      </c>
      <c s="1105"/>
      <c s="1105"/>
      <c s="1090" t="str">
        <f>IFERROR(IF($BZ372&gt;=1,VLOOKUP($E372,'R-8क'!$G$10:$AA$1009,3,0),""),"")</f>
        <v/>
      </c>
      <c s="1091"/>
      <c s="1104"/>
      <c s="1090" t="str">
        <f>IFERROR(IF($BZ372&gt;=1,VLOOKUP($E372,'R-8क'!$G$10:$AA$1009,4,0),""),"")</f>
        <v/>
      </c>
      <c s="1091"/>
      <c s="1091"/>
      <c s="1104"/>
      <c s="26" t="str">
        <f>IFERROR(IF($BZ372&gt;=1,VLOOKUP($E372,'R-8क'!$G$10:$AA$1009,6,0),""),"")</f>
        <v/>
      </c>
      <c s="27" t="str">
        <f>IFERROR(IF($BZ372&gt;=1,VLOOKUP($E372,'R-8क'!$G$10:$AA$1009,7,0),""),"")</f>
        <v/>
      </c>
      <c s="720" t="str">
        <f>IFERROR(IF($BZ372&gt;=1,VLOOKUP($E372,'R-8क'!$G$10:$AA$1009,8,0),""),"")</f>
        <v/>
      </c>
      <c s="721"/>
      <c s="1106"/>
      <c s="1107" t="str">
        <f>IFERROR(IF($BZ372&gt;=1,VLOOKUP($E372,'R-8क'!$G$10:$AA$1009,16,0),""),"")</f>
        <v/>
      </c>
      <c s="1107"/>
      <c s="1107"/>
      <c s="1092"/>
      <c s="1092"/>
      <c s="21"/>
      <c s="21"/>
      <c s="21"/>
      <c s="21"/>
      <c s="21"/>
      <c s="21"/>
      <c s="21"/>
      <c s="21"/>
      <c s="21"/>
      <c s="21"/>
      <c s="21"/>
      <c s="21"/>
      <c s="21"/>
      <c s="21"/>
      <c s="21"/>
      <c s="21"/>
      <c s="21"/>
      <c s="21"/>
      <c s="21"/>
      <c s="21"/>
      <c s="21"/>
    </row>
    <row r="373" spans="1:119" ht="24" customHeight="1" hidden="1">
      <c r="A373" s="15">
        <f t="shared" si="144"/>
        <v>186</v>
      </c>
      <c s="15">
        <f>IFERROR(IF($A$5&gt;=A373,SMALL('R-6'!$F$8:$F$920,$A$6+A373),0),0)</f>
        <v>0</v>
      </c>
      <c s="15">
        <f>IFERROR(IF(B$5&gt;=$A373,SMALL('R-7'!$G$9:$G$1008,B$6+$A373),0),0)</f>
        <v>0</v>
      </c>
      <c s="15">
        <f>IFERROR(IF(C$5&gt;=$A373,SMALL('R-8'!$F$13:$F$1012,C$6+$A373),0),0)</f>
        <v>0</v>
      </c>
      <c s="15">
        <f>IFERROR(IF(D$5&gt;=$A373,SMALL('R-8क'!$F$10:$F$1009,D$6+$A373),0),0)</f>
        <v>0</v>
      </c>
      <c s="15">
        <f t="shared" si="139"/>
        <v>0</v>
      </c>
      <c s="15">
        <f t="shared" si="140"/>
        <v>0</v>
      </c>
      <c s="15">
        <f t="shared" si="141"/>
        <v>0</v>
      </c>
      <c s="15">
        <f t="shared" si="142"/>
        <v>0</v>
      </c>
      <c r="O373" s="20">
        <f t="shared" si="145"/>
        <v>0</v>
      </c>
      <c s="1149">
        <f>IFERROR(IF($O373&gt;=1,VLOOKUP($B373,'R-6'!$G$8:$AL$920,2,0),0),0)</f>
        <v>0</v>
      </c>
      <c s="1150"/>
      <c s="1151"/>
      <c s="1090" t="str">
        <f>IFERROR(IF($O373&gt;=1,VLOOKUP($B373,'R-6'!$G$8:$AL$920,4,0),""),"")</f>
        <v/>
      </c>
      <c s="1091"/>
      <c s="1104"/>
      <c s="1090" t="str">
        <f>IFERROR(IF($O373&gt;=1,VLOOKUP($B373,'R-6'!$G$8:$AL$920,6,0),""),"")</f>
        <v/>
      </c>
      <c s="1152"/>
      <c s="1152"/>
      <c s="1153" t="str">
        <f>IFERROR(IF($O373&gt;=1,VLOOKUP($B373,'R-6'!$G$8:$AL$920,8,0),""),"")</f>
        <v/>
      </c>
      <c s="1154"/>
      <c s="1155" t="str">
        <f>IFERROR(IF($O373&gt;=1,VLOOKUP($B373,'R-6'!$G$8:$AL$920,28,0),""),"")</f>
        <v/>
      </c>
      <c s="1156"/>
      <c s="1157"/>
      <c s="1158"/>
      <c s="1153"/>
      <c s="1159"/>
      <c s="1158"/>
      <c s="1153"/>
      <c s="1159"/>
      <c s="20">
        <f t="shared" si="146"/>
        <v>0</v>
      </c>
      <c s="1160">
        <f>IFERROR(IF($AJ373&gt;=1,VLOOKUP($C373,'R-7'!$H$9:$AD$1008,2,0),0),0)</f>
        <v>0</v>
      </c>
      <c s="1161"/>
      <c s="1162"/>
      <c s="1160">
        <f>IFERROR(IF($AJ373&gt;=1,VLOOKUP($C373,'R-7'!$H$9:$AD$1008,2,0),0),0)</f>
        <v>0</v>
      </c>
      <c s="1161"/>
      <c s="1162"/>
      <c s="20" t="str">
        <f>IFERROR(IF($AJ373&gt;=1,VLOOKUP($C373,'R-7'!$H$9:$AD$1008,6,0),""),"")</f>
        <v/>
      </c>
      <c s="1158" t="str">
        <f>IFERROR(IF($AJ373&gt;=1,VLOOKUP($C373,'R-7'!$H$9:$AD$1008,7,0),""),"")</f>
        <v/>
      </c>
      <c s="1159"/>
      <c s="1090" t="str">
        <f>IFERROR(IF($AJ373&gt;=1,VLOOKUP($C373,'R-7'!$H$9:$AD$1008,9,0),""),"")</f>
        <v/>
      </c>
      <c s="1091"/>
      <c s="1104"/>
      <c s="1103" t="str">
        <f>IFERROR(IF($AJ373&gt;=1,VLOOKUP($C373,'R-7'!$H$9:$AD$1008,14,0),""),"")</f>
        <v/>
      </c>
      <c s="1103"/>
      <c s="1103"/>
      <c s="1103"/>
      <c s="1103"/>
      <c s="1103"/>
      <c s="1103"/>
      <c s="1103"/>
      <c s="20">
        <f t="shared" si="147"/>
        <v>0</v>
      </c>
      <c s="1105">
        <f>IFERROR(IF($BE373&gt;=1,VLOOKUP($D373,'R-8'!$G$13:$AG$1012,2,0),0),0)</f>
        <v>0</v>
      </c>
      <c s="1105"/>
      <c s="1105"/>
      <c s="1090" t="str">
        <f>IFERROR(IF($BE373&gt;=1,VLOOKUP($D373,'R-8'!$G$13:$AG$1012,3,0),""),"")</f>
        <v/>
      </c>
      <c s="1091"/>
      <c s="1091"/>
      <c s="1104"/>
      <c s="1103" t="str">
        <f>IFERROR(IF($BE373&gt;=1,VLOOKUP($D373,'R-8'!$G$13:$AG$1012,5,0),""),"")</f>
        <v/>
      </c>
      <c s="1103"/>
      <c s="1103" t="str">
        <f>IFERROR(IF($BE373&gt;=1,VLOOKUP($D373,'R-8'!$G$13:$AG$1012,6,0),""),"")</f>
        <v/>
      </c>
      <c s="1103"/>
      <c s="1090" t="str">
        <f>IFERROR(IF($BE373&gt;=1,VLOOKUP($D373,'R-8'!$G$13:$AG$1012,2,0),""),"")</f>
        <v/>
      </c>
      <c s="1091"/>
      <c s="1104"/>
      <c s="1103"/>
      <c s="1103"/>
      <c s="1103"/>
      <c s="1103"/>
      <c s="1103"/>
      <c s="1103"/>
      <c s="20">
        <f t="shared" si="143"/>
        <v>0</v>
      </c>
      <c s="1105">
        <f>IFERROR(IF($BZ373&gt;=1,VLOOKUP($E373,'R-8क'!$G$10:$AA$1009,2,0),0),0)</f>
        <v>0</v>
      </c>
      <c s="1105"/>
      <c s="1105"/>
      <c s="1090" t="str">
        <f>IFERROR(IF($BZ373&gt;=1,VLOOKUP($E373,'R-8क'!$G$10:$AA$1009,3,0),""),"")</f>
        <v/>
      </c>
      <c s="1091"/>
      <c s="1104"/>
      <c s="1090" t="str">
        <f>IFERROR(IF($BZ373&gt;=1,VLOOKUP($E373,'R-8क'!$G$10:$AA$1009,4,0),""),"")</f>
        <v/>
      </c>
      <c s="1091"/>
      <c s="1091"/>
      <c s="1104"/>
      <c s="26" t="str">
        <f>IFERROR(IF($BZ373&gt;=1,VLOOKUP($E373,'R-8क'!$G$10:$AA$1009,6,0),""),"")</f>
        <v/>
      </c>
      <c s="27" t="str">
        <f>IFERROR(IF($BZ373&gt;=1,VLOOKUP($E373,'R-8क'!$G$10:$AA$1009,7,0),""),"")</f>
        <v/>
      </c>
      <c s="720" t="str">
        <f>IFERROR(IF($BZ373&gt;=1,VLOOKUP($E373,'R-8क'!$G$10:$AA$1009,8,0),""),"")</f>
        <v/>
      </c>
      <c s="721"/>
      <c s="1106"/>
      <c s="1107" t="str">
        <f>IFERROR(IF($BZ373&gt;=1,VLOOKUP($E373,'R-8क'!$G$10:$AA$1009,16,0),""),"")</f>
        <v/>
      </c>
      <c s="1107"/>
      <c s="1107"/>
      <c s="1092"/>
      <c s="1092"/>
      <c s="21"/>
      <c s="21"/>
      <c s="21"/>
      <c s="21"/>
      <c s="21"/>
      <c s="21"/>
      <c s="21"/>
      <c s="21"/>
      <c s="21"/>
      <c s="21"/>
      <c s="21"/>
      <c s="21"/>
      <c s="21"/>
      <c s="21"/>
      <c s="21"/>
      <c s="21"/>
      <c s="21"/>
      <c s="21"/>
      <c s="21"/>
      <c s="21"/>
      <c s="21"/>
    </row>
    <row r="374" spans="1:119" ht="24" customHeight="1" hidden="1">
      <c r="A374" s="15">
        <f t="shared" si="144"/>
        <v>187</v>
      </c>
      <c s="15">
        <f>IFERROR(IF($A$5&gt;=A374,SMALL('R-6'!$F$8:$F$920,$A$6+A374),0),0)</f>
        <v>0</v>
      </c>
      <c s="15">
        <f>IFERROR(IF(B$5&gt;=$A374,SMALL('R-7'!$G$9:$G$1008,B$6+$A374),0),0)</f>
        <v>0</v>
      </c>
      <c s="15">
        <f>IFERROR(IF(C$5&gt;=$A374,SMALL('R-8'!$F$13:$F$1012,C$6+$A374),0),0)</f>
        <v>0</v>
      </c>
      <c s="15">
        <f>IFERROR(IF(D$5&gt;=$A374,SMALL('R-8क'!$F$10:$F$1009,D$6+$A374),0),0)</f>
        <v>0</v>
      </c>
      <c s="15">
        <f t="shared" si="139"/>
        <v>0</v>
      </c>
      <c s="15">
        <f t="shared" si="140"/>
        <v>0</v>
      </c>
      <c s="15">
        <f t="shared" si="141"/>
        <v>0</v>
      </c>
      <c s="15">
        <f t="shared" si="142"/>
        <v>0</v>
      </c>
      <c r="O374" s="20">
        <f t="shared" si="145"/>
        <v>0</v>
      </c>
      <c s="1149">
        <f>IFERROR(IF($O374&gt;=1,VLOOKUP($B374,'R-6'!$G$8:$AL$920,2,0),0),0)</f>
        <v>0</v>
      </c>
      <c s="1150"/>
      <c s="1151"/>
      <c s="1090" t="str">
        <f>IFERROR(IF($O374&gt;=1,VLOOKUP($B374,'R-6'!$G$8:$AL$920,4,0),""),"")</f>
        <v/>
      </c>
      <c s="1091"/>
      <c s="1104"/>
      <c s="1090" t="str">
        <f>IFERROR(IF($O374&gt;=1,VLOOKUP($B374,'R-6'!$G$8:$AL$920,6,0),""),"")</f>
        <v/>
      </c>
      <c s="1152"/>
      <c s="1152"/>
      <c s="1153" t="str">
        <f>IFERROR(IF($O374&gt;=1,VLOOKUP($B374,'R-6'!$G$8:$AL$920,8,0),""),"")</f>
        <v/>
      </c>
      <c s="1154"/>
      <c s="1155" t="str">
        <f>IFERROR(IF($O374&gt;=1,VLOOKUP($B374,'R-6'!$G$8:$AL$920,28,0),""),"")</f>
        <v/>
      </c>
      <c s="1156"/>
      <c s="1157"/>
      <c s="1158"/>
      <c s="1153"/>
      <c s="1159"/>
      <c s="1158"/>
      <c s="1153"/>
      <c s="1159"/>
      <c s="20">
        <f t="shared" si="146"/>
        <v>0</v>
      </c>
      <c s="1160">
        <f>IFERROR(IF($AJ374&gt;=1,VLOOKUP($C374,'R-7'!$H$9:$AD$1008,2,0),0),0)</f>
        <v>0</v>
      </c>
      <c s="1161"/>
      <c s="1162"/>
      <c s="1160">
        <f>IFERROR(IF($AJ374&gt;=1,VLOOKUP($C374,'R-7'!$H$9:$AD$1008,2,0),0),0)</f>
        <v>0</v>
      </c>
      <c s="1161"/>
      <c s="1162"/>
      <c s="20" t="str">
        <f>IFERROR(IF($AJ374&gt;=1,VLOOKUP($C374,'R-7'!$H$9:$AD$1008,6,0),""),"")</f>
        <v/>
      </c>
      <c s="1158" t="str">
        <f>IFERROR(IF($AJ374&gt;=1,VLOOKUP($C374,'R-7'!$H$9:$AD$1008,7,0),""),"")</f>
        <v/>
      </c>
      <c s="1159"/>
      <c s="1090" t="str">
        <f>IFERROR(IF($AJ374&gt;=1,VLOOKUP($C374,'R-7'!$H$9:$AD$1008,9,0),""),"")</f>
        <v/>
      </c>
      <c s="1091"/>
      <c s="1104"/>
      <c s="1103" t="str">
        <f>IFERROR(IF($AJ374&gt;=1,VLOOKUP($C374,'R-7'!$H$9:$AD$1008,14,0),""),"")</f>
        <v/>
      </c>
      <c s="1103"/>
      <c s="1103"/>
      <c s="1103"/>
      <c s="1103"/>
      <c s="1103"/>
      <c s="1103"/>
      <c s="1103"/>
      <c s="20">
        <f t="shared" si="147"/>
        <v>0</v>
      </c>
      <c s="1105">
        <f>IFERROR(IF($BE374&gt;=1,VLOOKUP($D374,'R-8'!$G$13:$AG$1012,2,0),0),0)</f>
        <v>0</v>
      </c>
      <c s="1105"/>
      <c s="1105"/>
      <c s="1090" t="str">
        <f>IFERROR(IF($BE374&gt;=1,VLOOKUP($D374,'R-8'!$G$13:$AG$1012,3,0),""),"")</f>
        <v/>
      </c>
      <c s="1091"/>
      <c s="1091"/>
      <c s="1104"/>
      <c s="1103" t="str">
        <f>IFERROR(IF($BE374&gt;=1,VLOOKUP($D374,'R-8'!$G$13:$AG$1012,5,0),""),"")</f>
        <v/>
      </c>
      <c s="1103"/>
      <c s="1103" t="str">
        <f>IFERROR(IF($BE374&gt;=1,VLOOKUP($D374,'R-8'!$G$13:$AG$1012,6,0),""),"")</f>
        <v/>
      </c>
      <c s="1103"/>
      <c s="1090" t="str">
        <f>IFERROR(IF($BE374&gt;=1,VLOOKUP($D374,'R-8'!$G$13:$AG$1012,2,0),""),"")</f>
        <v/>
      </c>
      <c s="1091"/>
      <c s="1104"/>
      <c s="1103"/>
      <c s="1103"/>
      <c s="1103"/>
      <c s="1103"/>
      <c s="1103"/>
      <c s="1103"/>
      <c s="20">
        <f t="shared" si="143"/>
        <v>0</v>
      </c>
      <c s="1105">
        <f>IFERROR(IF($BZ374&gt;=1,VLOOKUP($E374,'R-8क'!$G$10:$AA$1009,2,0),0),0)</f>
        <v>0</v>
      </c>
      <c s="1105"/>
      <c s="1105"/>
      <c s="1090" t="str">
        <f>IFERROR(IF($BZ374&gt;=1,VLOOKUP($E374,'R-8क'!$G$10:$AA$1009,3,0),""),"")</f>
        <v/>
      </c>
      <c s="1091"/>
      <c s="1104"/>
      <c s="1090" t="str">
        <f>IFERROR(IF($BZ374&gt;=1,VLOOKUP($E374,'R-8क'!$G$10:$AA$1009,4,0),""),"")</f>
        <v/>
      </c>
      <c s="1091"/>
      <c s="1091"/>
      <c s="1104"/>
      <c s="26" t="str">
        <f>IFERROR(IF($BZ374&gt;=1,VLOOKUP($E374,'R-8क'!$G$10:$AA$1009,6,0),""),"")</f>
        <v/>
      </c>
      <c s="27" t="str">
        <f>IFERROR(IF($BZ374&gt;=1,VLOOKUP($E374,'R-8क'!$G$10:$AA$1009,7,0),""),"")</f>
        <v/>
      </c>
      <c s="720" t="str">
        <f>IFERROR(IF($BZ374&gt;=1,VLOOKUP($E374,'R-8क'!$G$10:$AA$1009,8,0),""),"")</f>
        <v/>
      </c>
      <c s="721"/>
      <c s="1106"/>
      <c s="1107" t="str">
        <f>IFERROR(IF($BZ374&gt;=1,VLOOKUP($E374,'R-8क'!$G$10:$AA$1009,16,0),""),"")</f>
        <v/>
      </c>
      <c s="1107"/>
      <c s="1107"/>
      <c s="1092"/>
      <c s="1092"/>
      <c s="21"/>
      <c s="21"/>
      <c s="21"/>
      <c s="21"/>
      <c s="21"/>
      <c s="21"/>
      <c s="21"/>
      <c s="21"/>
      <c s="21"/>
      <c s="21"/>
      <c s="21"/>
      <c s="21"/>
      <c s="21"/>
      <c s="21"/>
      <c s="21"/>
      <c s="21"/>
      <c s="21"/>
      <c s="21"/>
      <c s="21"/>
      <c s="21"/>
      <c s="21"/>
    </row>
    <row r="375" spans="1:119" ht="24" customHeight="1" hidden="1">
      <c r="A375" s="15">
        <f t="shared" si="144"/>
        <v>188</v>
      </c>
      <c s="15">
        <f>IFERROR(IF($A$5&gt;=A375,SMALL('R-6'!$F$8:$F$920,$A$6+A375),0),0)</f>
        <v>0</v>
      </c>
      <c s="15">
        <f>IFERROR(IF(B$5&gt;=$A375,SMALL('R-7'!$G$9:$G$1008,B$6+$A375),0),0)</f>
        <v>0</v>
      </c>
      <c s="15">
        <f>IFERROR(IF(C$5&gt;=$A375,SMALL('R-8'!$F$13:$F$1012,C$6+$A375),0),0)</f>
        <v>0</v>
      </c>
      <c s="15">
        <f>IFERROR(IF(D$5&gt;=$A375,SMALL('R-8क'!$F$10:$F$1009,D$6+$A375),0),0)</f>
        <v>0</v>
      </c>
      <c s="15">
        <f t="shared" si="139"/>
        <v>0</v>
      </c>
      <c s="15">
        <f t="shared" si="140"/>
        <v>0</v>
      </c>
      <c s="15">
        <f t="shared" si="141"/>
        <v>0</v>
      </c>
      <c s="15">
        <f t="shared" si="142"/>
        <v>0</v>
      </c>
      <c r="O375" s="20">
        <f t="shared" si="145"/>
        <v>0</v>
      </c>
      <c s="1149">
        <f>IFERROR(IF($O375&gt;=1,VLOOKUP($B375,'R-6'!$G$8:$AL$920,2,0),0),0)</f>
        <v>0</v>
      </c>
      <c s="1150"/>
      <c s="1151"/>
      <c s="1090" t="str">
        <f>IFERROR(IF($O375&gt;=1,VLOOKUP($B375,'R-6'!$G$8:$AL$920,4,0),""),"")</f>
        <v/>
      </c>
      <c s="1091"/>
      <c s="1104"/>
      <c s="1090" t="str">
        <f>IFERROR(IF($O375&gt;=1,VLOOKUP($B375,'R-6'!$G$8:$AL$920,6,0),""),"")</f>
        <v/>
      </c>
      <c s="1152"/>
      <c s="1152"/>
      <c s="1153" t="str">
        <f>IFERROR(IF($O375&gt;=1,VLOOKUP($B375,'R-6'!$G$8:$AL$920,8,0),""),"")</f>
        <v/>
      </c>
      <c s="1154"/>
      <c s="1155" t="str">
        <f>IFERROR(IF($O375&gt;=1,VLOOKUP($B375,'R-6'!$G$8:$AL$920,28,0),""),"")</f>
        <v/>
      </c>
      <c s="1156"/>
      <c s="1157"/>
      <c s="1158"/>
      <c s="1153"/>
      <c s="1159"/>
      <c s="1158"/>
      <c s="1153"/>
      <c s="1159"/>
      <c s="20">
        <f t="shared" si="146"/>
        <v>0</v>
      </c>
      <c s="1160">
        <f>IFERROR(IF($AJ375&gt;=1,VLOOKUP($C375,'R-7'!$H$9:$AD$1008,2,0),0),0)</f>
        <v>0</v>
      </c>
      <c s="1161"/>
      <c s="1162"/>
      <c s="1160">
        <f>IFERROR(IF($AJ375&gt;=1,VLOOKUP($C375,'R-7'!$H$9:$AD$1008,2,0),0),0)</f>
        <v>0</v>
      </c>
      <c s="1161"/>
      <c s="1162"/>
      <c s="20" t="str">
        <f>IFERROR(IF($AJ375&gt;=1,VLOOKUP($C375,'R-7'!$H$9:$AD$1008,6,0),""),"")</f>
        <v/>
      </c>
      <c s="1158" t="str">
        <f>IFERROR(IF($AJ375&gt;=1,VLOOKUP($C375,'R-7'!$H$9:$AD$1008,7,0),""),"")</f>
        <v/>
      </c>
      <c s="1159"/>
      <c s="1090" t="str">
        <f>IFERROR(IF($AJ375&gt;=1,VLOOKUP($C375,'R-7'!$H$9:$AD$1008,9,0),""),"")</f>
        <v/>
      </c>
      <c s="1091"/>
      <c s="1104"/>
      <c s="1103" t="str">
        <f>IFERROR(IF($AJ375&gt;=1,VLOOKUP($C375,'R-7'!$H$9:$AD$1008,14,0),""),"")</f>
        <v/>
      </c>
      <c s="1103"/>
      <c s="1103"/>
      <c s="1103"/>
      <c s="1103"/>
      <c s="1103"/>
      <c s="1103"/>
      <c s="1103"/>
      <c s="20">
        <f t="shared" si="147"/>
        <v>0</v>
      </c>
      <c s="1105">
        <f>IFERROR(IF($BE375&gt;=1,VLOOKUP($D375,'R-8'!$G$13:$AG$1012,2,0),0),0)</f>
        <v>0</v>
      </c>
      <c s="1105"/>
      <c s="1105"/>
      <c s="1090" t="str">
        <f>IFERROR(IF($BE375&gt;=1,VLOOKUP($D375,'R-8'!$G$13:$AG$1012,3,0),""),"")</f>
        <v/>
      </c>
      <c s="1091"/>
      <c s="1091"/>
      <c s="1104"/>
      <c s="1103" t="str">
        <f>IFERROR(IF($BE375&gt;=1,VLOOKUP($D375,'R-8'!$G$13:$AG$1012,5,0),""),"")</f>
        <v/>
      </c>
      <c s="1103"/>
      <c s="1103" t="str">
        <f>IFERROR(IF($BE375&gt;=1,VLOOKUP($D375,'R-8'!$G$13:$AG$1012,6,0),""),"")</f>
        <v/>
      </c>
      <c s="1103"/>
      <c s="1090" t="str">
        <f>IFERROR(IF($BE375&gt;=1,VLOOKUP($D375,'R-8'!$G$13:$AG$1012,2,0),""),"")</f>
        <v/>
      </c>
      <c s="1091"/>
      <c s="1104"/>
      <c s="1103"/>
      <c s="1103"/>
      <c s="1103"/>
      <c s="1103"/>
      <c s="1103"/>
      <c s="1103"/>
      <c s="20">
        <f t="shared" si="143"/>
        <v>0</v>
      </c>
      <c s="1105">
        <f>IFERROR(IF($BZ375&gt;=1,VLOOKUP($E375,'R-8क'!$G$10:$AA$1009,2,0),0),0)</f>
        <v>0</v>
      </c>
      <c s="1105"/>
      <c s="1105"/>
      <c s="1090" t="str">
        <f>IFERROR(IF($BZ375&gt;=1,VLOOKUP($E375,'R-8क'!$G$10:$AA$1009,3,0),""),"")</f>
        <v/>
      </c>
      <c s="1091"/>
      <c s="1104"/>
      <c s="1090" t="str">
        <f>IFERROR(IF($BZ375&gt;=1,VLOOKUP($E375,'R-8क'!$G$10:$AA$1009,4,0),""),"")</f>
        <v/>
      </c>
      <c s="1091"/>
      <c s="1091"/>
      <c s="1104"/>
      <c s="26" t="str">
        <f>IFERROR(IF($BZ375&gt;=1,VLOOKUP($E375,'R-8क'!$G$10:$AA$1009,6,0),""),"")</f>
        <v/>
      </c>
      <c s="27" t="str">
        <f>IFERROR(IF($BZ375&gt;=1,VLOOKUP($E375,'R-8क'!$G$10:$AA$1009,7,0),""),"")</f>
        <v/>
      </c>
      <c s="720" t="str">
        <f>IFERROR(IF($BZ375&gt;=1,VLOOKUP($E375,'R-8क'!$G$10:$AA$1009,8,0),""),"")</f>
        <v/>
      </c>
      <c s="721"/>
      <c s="1106"/>
      <c s="1107" t="str">
        <f>IFERROR(IF($BZ375&gt;=1,VLOOKUP($E375,'R-8क'!$G$10:$AA$1009,16,0),""),"")</f>
        <v/>
      </c>
      <c s="1107"/>
      <c s="1107"/>
      <c s="1092"/>
      <c s="1092"/>
      <c s="21"/>
      <c s="21"/>
      <c s="21"/>
      <c s="21"/>
      <c s="21"/>
      <c s="21"/>
      <c s="21"/>
      <c s="21"/>
      <c s="21"/>
      <c s="21"/>
      <c s="21"/>
      <c s="21"/>
      <c s="21"/>
      <c s="21"/>
      <c s="21"/>
      <c s="21"/>
      <c s="21"/>
      <c s="21"/>
      <c s="21"/>
      <c s="21"/>
      <c s="21"/>
    </row>
    <row r="376" spans="1:119" ht="24" customHeight="1" hidden="1">
      <c r="A376" s="15">
        <f t="shared" si="144"/>
        <v>189</v>
      </c>
      <c s="15">
        <f>IFERROR(IF($A$5&gt;=A376,SMALL('R-6'!$F$8:$F$920,$A$6+A376),0),0)</f>
        <v>0</v>
      </c>
      <c s="15">
        <f>IFERROR(IF(B$5&gt;=$A376,SMALL('R-7'!$G$9:$G$1008,B$6+$A376),0),0)</f>
        <v>0</v>
      </c>
      <c s="15">
        <f>IFERROR(IF(C$5&gt;=$A376,SMALL('R-8'!$F$13:$F$1012,C$6+$A376),0),0)</f>
        <v>0</v>
      </c>
      <c s="15">
        <f>IFERROR(IF(D$5&gt;=$A376,SMALL('R-8क'!$F$10:$F$1009,D$6+$A376),0),0)</f>
        <v>0</v>
      </c>
      <c s="15">
        <f t="shared" si="139"/>
        <v>0</v>
      </c>
      <c s="15">
        <f t="shared" si="140"/>
        <v>0</v>
      </c>
      <c s="15">
        <f t="shared" si="141"/>
        <v>0</v>
      </c>
      <c s="15">
        <f t="shared" si="142"/>
        <v>0</v>
      </c>
      <c r="O376" s="20">
        <f t="shared" si="145"/>
        <v>0</v>
      </c>
      <c s="1149">
        <f>IFERROR(IF($O376&gt;=1,VLOOKUP($B376,'R-6'!$G$8:$AL$920,2,0),0),0)</f>
        <v>0</v>
      </c>
      <c s="1150"/>
      <c s="1151"/>
      <c s="1090" t="str">
        <f>IFERROR(IF($O376&gt;=1,VLOOKUP($B376,'R-6'!$G$8:$AL$920,4,0),""),"")</f>
        <v/>
      </c>
      <c s="1091"/>
      <c s="1104"/>
      <c s="1090" t="str">
        <f>IFERROR(IF($O376&gt;=1,VLOOKUP($B376,'R-6'!$G$8:$AL$920,6,0),""),"")</f>
        <v/>
      </c>
      <c s="1152"/>
      <c s="1152"/>
      <c s="1153" t="str">
        <f>IFERROR(IF($O376&gt;=1,VLOOKUP($B376,'R-6'!$G$8:$AL$920,8,0),""),"")</f>
        <v/>
      </c>
      <c s="1154"/>
      <c s="1155" t="str">
        <f>IFERROR(IF($O376&gt;=1,VLOOKUP($B376,'R-6'!$G$8:$AL$920,28,0),""),"")</f>
        <v/>
      </c>
      <c s="1156"/>
      <c s="1157"/>
      <c s="1158"/>
      <c s="1153"/>
      <c s="1159"/>
      <c s="1158"/>
      <c s="1153"/>
      <c s="1159"/>
      <c s="20">
        <f t="shared" si="146"/>
        <v>0</v>
      </c>
      <c s="1160">
        <f>IFERROR(IF($AJ376&gt;=1,VLOOKUP($C376,'R-7'!$H$9:$AD$1008,2,0),0),0)</f>
        <v>0</v>
      </c>
      <c s="1161"/>
      <c s="1162"/>
      <c s="1160">
        <f>IFERROR(IF($AJ376&gt;=1,VLOOKUP($C376,'R-7'!$H$9:$AD$1008,2,0),0),0)</f>
        <v>0</v>
      </c>
      <c s="1161"/>
      <c s="1162"/>
      <c s="20" t="str">
        <f>IFERROR(IF($AJ376&gt;=1,VLOOKUP($C376,'R-7'!$H$9:$AD$1008,6,0),""),"")</f>
        <v/>
      </c>
      <c s="1158" t="str">
        <f>IFERROR(IF($AJ376&gt;=1,VLOOKUP($C376,'R-7'!$H$9:$AD$1008,7,0),""),"")</f>
        <v/>
      </c>
      <c s="1159"/>
      <c s="1090" t="str">
        <f>IFERROR(IF($AJ376&gt;=1,VLOOKUP($C376,'R-7'!$H$9:$AD$1008,9,0),""),"")</f>
        <v/>
      </c>
      <c s="1091"/>
      <c s="1104"/>
      <c s="1103" t="str">
        <f>IFERROR(IF($AJ376&gt;=1,VLOOKUP($C376,'R-7'!$H$9:$AD$1008,14,0),""),"")</f>
        <v/>
      </c>
      <c s="1103"/>
      <c s="1103"/>
      <c s="1103"/>
      <c s="1103"/>
      <c s="1103"/>
      <c s="1103"/>
      <c s="1103"/>
      <c s="20">
        <f t="shared" si="147"/>
        <v>0</v>
      </c>
      <c s="1105">
        <f>IFERROR(IF($BE376&gt;=1,VLOOKUP($D376,'R-8'!$G$13:$AG$1012,2,0),0),0)</f>
        <v>0</v>
      </c>
      <c s="1105"/>
      <c s="1105"/>
      <c s="1090" t="str">
        <f>IFERROR(IF($BE376&gt;=1,VLOOKUP($D376,'R-8'!$G$13:$AG$1012,3,0),""),"")</f>
        <v/>
      </c>
      <c s="1091"/>
      <c s="1091"/>
      <c s="1104"/>
      <c s="1103" t="str">
        <f>IFERROR(IF($BE376&gt;=1,VLOOKUP($D376,'R-8'!$G$13:$AG$1012,5,0),""),"")</f>
        <v/>
      </c>
      <c s="1103"/>
      <c s="1103" t="str">
        <f>IFERROR(IF($BE376&gt;=1,VLOOKUP($D376,'R-8'!$G$13:$AG$1012,6,0),""),"")</f>
        <v/>
      </c>
      <c s="1103"/>
      <c s="1090" t="str">
        <f>IFERROR(IF($BE376&gt;=1,VLOOKUP($D376,'R-8'!$G$13:$AG$1012,2,0),""),"")</f>
        <v/>
      </c>
      <c s="1091"/>
      <c s="1104"/>
      <c s="1103"/>
      <c s="1103"/>
      <c s="1103"/>
      <c s="1103"/>
      <c s="1103"/>
      <c s="1103"/>
      <c s="20">
        <f t="shared" si="143"/>
        <v>0</v>
      </c>
      <c s="1105">
        <f>IFERROR(IF($BZ376&gt;=1,VLOOKUP($E376,'R-8क'!$G$10:$AA$1009,2,0),0),0)</f>
        <v>0</v>
      </c>
      <c s="1105"/>
      <c s="1105"/>
      <c s="1090" t="str">
        <f>IFERROR(IF($BZ376&gt;=1,VLOOKUP($E376,'R-8क'!$G$10:$AA$1009,3,0),""),"")</f>
        <v/>
      </c>
      <c s="1091"/>
      <c s="1104"/>
      <c s="1090" t="str">
        <f>IFERROR(IF($BZ376&gt;=1,VLOOKUP($E376,'R-8क'!$G$10:$AA$1009,4,0),""),"")</f>
        <v/>
      </c>
      <c s="1091"/>
      <c s="1091"/>
      <c s="1104"/>
      <c s="26" t="str">
        <f>IFERROR(IF($BZ376&gt;=1,VLOOKUP($E376,'R-8क'!$G$10:$AA$1009,6,0),""),"")</f>
        <v/>
      </c>
      <c s="27" t="str">
        <f>IFERROR(IF($BZ376&gt;=1,VLOOKUP($E376,'R-8क'!$G$10:$AA$1009,7,0),""),"")</f>
        <v/>
      </c>
      <c s="720" t="str">
        <f>IFERROR(IF($BZ376&gt;=1,VLOOKUP($E376,'R-8क'!$G$10:$AA$1009,8,0),""),"")</f>
        <v/>
      </c>
      <c s="721"/>
      <c s="1106"/>
      <c s="1107" t="str">
        <f>IFERROR(IF($BZ376&gt;=1,VLOOKUP($E376,'R-8क'!$G$10:$AA$1009,16,0),""),"")</f>
        <v/>
      </c>
      <c s="1107"/>
      <c s="1107"/>
      <c s="1092"/>
      <c s="1092"/>
      <c s="21"/>
      <c s="21"/>
      <c s="21"/>
      <c s="21"/>
      <c s="21"/>
      <c s="21"/>
      <c s="21"/>
      <c s="21"/>
      <c s="21"/>
      <c s="21"/>
      <c s="21"/>
      <c s="21"/>
      <c s="21"/>
      <c s="21"/>
      <c s="21"/>
      <c s="21"/>
      <c s="21"/>
      <c s="21"/>
      <c s="21"/>
      <c s="21"/>
      <c s="21"/>
    </row>
    <row r="377" spans="1:119" ht="24" customHeight="1" hidden="1">
      <c r="A377" s="15">
        <f t="shared" si="144"/>
        <v>190</v>
      </c>
      <c s="15">
        <f>IFERROR(IF($A$5&gt;=A377,SMALL('R-6'!$F$8:$F$920,$A$6+A377),0),0)</f>
        <v>0</v>
      </c>
      <c s="15">
        <f>IFERROR(IF(B$5&gt;=$A377,SMALL('R-7'!$G$9:$G$1008,B$6+$A377),0),0)</f>
        <v>0</v>
      </c>
      <c s="15">
        <f>IFERROR(IF(C$5&gt;=$A377,SMALL('R-8'!$F$13:$F$1012,C$6+$A377),0),0)</f>
        <v>0</v>
      </c>
      <c s="15">
        <f>IFERROR(IF(D$5&gt;=$A377,SMALL('R-8क'!$F$10:$F$1009,D$6+$A377),0),0)</f>
        <v>0</v>
      </c>
      <c s="15">
        <f t="shared" si="139"/>
        <v>0</v>
      </c>
      <c s="15">
        <f t="shared" si="140"/>
        <v>0</v>
      </c>
      <c s="15">
        <f t="shared" si="141"/>
        <v>0</v>
      </c>
      <c s="15">
        <f t="shared" si="142"/>
        <v>0</v>
      </c>
      <c r="O377" s="20">
        <f t="shared" si="145"/>
        <v>0</v>
      </c>
      <c s="1149">
        <f>IFERROR(IF($O377&gt;=1,VLOOKUP($B377,'R-6'!$G$8:$AL$920,2,0),0),0)</f>
        <v>0</v>
      </c>
      <c s="1150"/>
      <c s="1151"/>
      <c s="1090" t="str">
        <f>IFERROR(IF($O377&gt;=1,VLOOKUP($B377,'R-6'!$G$8:$AL$920,4,0),""),"")</f>
        <v/>
      </c>
      <c s="1091"/>
      <c s="1104"/>
      <c s="1090" t="str">
        <f>IFERROR(IF($O377&gt;=1,VLOOKUP($B377,'R-6'!$G$8:$AL$920,6,0),""),"")</f>
        <v/>
      </c>
      <c s="1152"/>
      <c s="1152"/>
      <c s="1153" t="str">
        <f>IFERROR(IF($O377&gt;=1,VLOOKUP($B377,'R-6'!$G$8:$AL$920,8,0),""),"")</f>
        <v/>
      </c>
      <c s="1154"/>
      <c s="1155" t="str">
        <f>IFERROR(IF($O377&gt;=1,VLOOKUP($B377,'R-6'!$G$8:$AL$920,28,0),""),"")</f>
        <v/>
      </c>
      <c s="1156"/>
      <c s="1157"/>
      <c s="1158"/>
      <c s="1153"/>
      <c s="1159"/>
      <c s="1158"/>
      <c s="1153"/>
      <c s="1159"/>
      <c s="20">
        <f t="shared" si="146"/>
        <v>0</v>
      </c>
      <c s="1160">
        <f>IFERROR(IF($AJ377&gt;=1,VLOOKUP($C377,'R-7'!$H$9:$AD$1008,2,0),0),0)</f>
        <v>0</v>
      </c>
      <c s="1161"/>
      <c s="1162"/>
      <c s="1160">
        <f>IFERROR(IF($AJ377&gt;=1,VLOOKUP($C377,'R-7'!$H$9:$AD$1008,2,0),0),0)</f>
        <v>0</v>
      </c>
      <c s="1161"/>
      <c s="1162"/>
      <c s="20" t="str">
        <f>IFERROR(IF($AJ377&gt;=1,VLOOKUP($C377,'R-7'!$H$9:$AD$1008,6,0),""),"")</f>
        <v/>
      </c>
      <c s="1158" t="str">
        <f>IFERROR(IF($AJ377&gt;=1,VLOOKUP($C377,'R-7'!$H$9:$AD$1008,7,0),""),"")</f>
        <v/>
      </c>
      <c s="1159"/>
      <c s="1090" t="str">
        <f>IFERROR(IF($AJ377&gt;=1,VLOOKUP($C377,'R-7'!$H$9:$AD$1008,9,0),""),"")</f>
        <v/>
      </c>
      <c s="1091"/>
      <c s="1104"/>
      <c s="1103" t="str">
        <f>IFERROR(IF($AJ377&gt;=1,VLOOKUP($C377,'R-7'!$H$9:$AD$1008,14,0),""),"")</f>
        <v/>
      </c>
      <c s="1103"/>
      <c s="1103"/>
      <c s="1103"/>
      <c s="1103"/>
      <c s="1103"/>
      <c s="1103"/>
      <c s="1103"/>
      <c s="20">
        <f t="shared" si="147"/>
        <v>0</v>
      </c>
      <c s="1105">
        <f>IFERROR(IF($BE377&gt;=1,VLOOKUP($D377,'R-8'!$G$13:$AG$1012,2,0),0),0)</f>
        <v>0</v>
      </c>
      <c s="1105"/>
      <c s="1105"/>
      <c s="1090" t="str">
        <f>IFERROR(IF($BE377&gt;=1,VLOOKUP($D377,'R-8'!$G$13:$AG$1012,3,0),""),"")</f>
        <v/>
      </c>
      <c s="1091"/>
      <c s="1091"/>
      <c s="1104"/>
      <c s="1103" t="str">
        <f>IFERROR(IF($BE377&gt;=1,VLOOKUP($D377,'R-8'!$G$13:$AG$1012,5,0),""),"")</f>
        <v/>
      </c>
      <c s="1103"/>
      <c s="1103" t="str">
        <f>IFERROR(IF($BE377&gt;=1,VLOOKUP($D377,'R-8'!$G$13:$AG$1012,6,0),""),"")</f>
        <v/>
      </c>
      <c s="1103"/>
      <c s="1090" t="str">
        <f>IFERROR(IF($BE377&gt;=1,VLOOKUP($D377,'R-8'!$G$13:$AG$1012,2,0),""),"")</f>
        <v/>
      </c>
      <c s="1091"/>
      <c s="1104"/>
      <c s="1103"/>
      <c s="1103"/>
      <c s="1103"/>
      <c s="1103"/>
      <c s="1103"/>
      <c s="1103"/>
      <c s="20">
        <f t="shared" si="143"/>
        <v>0</v>
      </c>
      <c s="1105">
        <f>IFERROR(IF($BZ377&gt;=1,VLOOKUP($E377,'R-8क'!$G$10:$AA$1009,2,0),0),0)</f>
        <v>0</v>
      </c>
      <c s="1105"/>
      <c s="1105"/>
      <c s="1090" t="str">
        <f>IFERROR(IF($BZ377&gt;=1,VLOOKUP($E377,'R-8क'!$G$10:$AA$1009,3,0),""),"")</f>
        <v/>
      </c>
      <c s="1091"/>
      <c s="1104"/>
      <c s="1090" t="str">
        <f>IFERROR(IF($BZ377&gt;=1,VLOOKUP($E377,'R-8क'!$G$10:$AA$1009,4,0),""),"")</f>
        <v/>
      </c>
      <c s="1091"/>
      <c s="1091"/>
      <c s="1104"/>
      <c s="26" t="str">
        <f>IFERROR(IF($BZ377&gt;=1,VLOOKUP($E377,'R-8क'!$G$10:$AA$1009,6,0),""),"")</f>
        <v/>
      </c>
      <c s="27" t="str">
        <f>IFERROR(IF($BZ377&gt;=1,VLOOKUP($E377,'R-8क'!$G$10:$AA$1009,7,0),""),"")</f>
        <v/>
      </c>
      <c s="720" t="str">
        <f>IFERROR(IF($BZ377&gt;=1,VLOOKUP($E377,'R-8क'!$G$10:$AA$1009,8,0),""),"")</f>
        <v/>
      </c>
      <c s="721"/>
      <c s="1106"/>
      <c s="1107" t="str">
        <f>IFERROR(IF($BZ377&gt;=1,VLOOKUP($E377,'R-8क'!$G$10:$AA$1009,16,0),""),"")</f>
        <v/>
      </c>
      <c s="1107"/>
      <c s="1107"/>
      <c s="1092"/>
      <c s="1092"/>
      <c s="21"/>
      <c s="21"/>
      <c s="21"/>
      <c s="21"/>
      <c s="21"/>
      <c s="21"/>
      <c s="21"/>
      <c s="21"/>
      <c s="21"/>
      <c s="21"/>
      <c s="21"/>
      <c s="21"/>
      <c s="21"/>
      <c s="21"/>
      <c s="21"/>
      <c s="21"/>
      <c s="21"/>
      <c s="21"/>
      <c s="21"/>
      <c s="21"/>
      <c s="21"/>
    </row>
    <row r="378" spans="1:119" ht="24" customHeight="1" hidden="1">
      <c r="A378" s="15">
        <f t="shared" si="144"/>
        <v>191</v>
      </c>
      <c s="15">
        <f>IFERROR(IF($A$5&gt;=A378,SMALL('R-6'!$F$8:$F$920,$A$6+A378),0),0)</f>
        <v>0</v>
      </c>
      <c s="15">
        <f>IFERROR(IF(B$5&gt;=$A378,SMALL('R-7'!$G$9:$G$1008,B$6+$A378),0),0)</f>
        <v>0</v>
      </c>
      <c s="15">
        <f>IFERROR(IF(C$5&gt;=$A378,SMALL('R-8'!$F$13:$F$1012,C$6+$A378),0),0)</f>
        <v>0</v>
      </c>
      <c s="15">
        <f>IFERROR(IF(D$5&gt;=$A378,SMALL('R-8क'!$F$10:$F$1009,D$6+$A378),0),0)</f>
        <v>0</v>
      </c>
      <c s="15">
        <f t="shared" si="139"/>
        <v>0</v>
      </c>
      <c s="15">
        <f t="shared" si="140"/>
        <v>0</v>
      </c>
      <c s="15">
        <f t="shared" si="141"/>
        <v>0</v>
      </c>
      <c s="15">
        <f t="shared" si="142"/>
        <v>0</v>
      </c>
      <c r="O378" s="20">
        <f t="shared" si="145"/>
        <v>0</v>
      </c>
      <c s="1149">
        <f>IFERROR(IF($O378&gt;=1,VLOOKUP($B378,'R-6'!$G$8:$AL$920,2,0),0),0)</f>
        <v>0</v>
      </c>
      <c s="1150"/>
      <c s="1151"/>
      <c s="1090" t="str">
        <f>IFERROR(IF($O378&gt;=1,VLOOKUP($B378,'R-6'!$G$8:$AL$920,4,0),""),"")</f>
        <v/>
      </c>
      <c s="1091"/>
      <c s="1104"/>
      <c s="1090" t="str">
        <f>IFERROR(IF($O378&gt;=1,VLOOKUP($B378,'R-6'!$G$8:$AL$920,6,0),""),"")</f>
        <v/>
      </c>
      <c s="1152"/>
      <c s="1152"/>
      <c s="1153" t="str">
        <f>IFERROR(IF($O378&gt;=1,VLOOKUP($B378,'R-6'!$G$8:$AL$920,8,0),""),"")</f>
        <v/>
      </c>
      <c s="1154"/>
      <c s="1155" t="str">
        <f>IFERROR(IF($O378&gt;=1,VLOOKUP($B378,'R-6'!$G$8:$AL$920,28,0),""),"")</f>
        <v/>
      </c>
      <c s="1156"/>
      <c s="1157"/>
      <c s="1158"/>
      <c s="1153"/>
      <c s="1159"/>
      <c s="1158"/>
      <c s="1153"/>
      <c s="1159"/>
      <c s="20">
        <f t="shared" si="146"/>
        <v>0</v>
      </c>
      <c s="1160">
        <f>IFERROR(IF($AJ378&gt;=1,VLOOKUP($C378,'R-7'!$H$9:$AD$1008,2,0),0),0)</f>
        <v>0</v>
      </c>
      <c s="1161"/>
      <c s="1162"/>
      <c s="1160">
        <f>IFERROR(IF($AJ378&gt;=1,VLOOKUP($C378,'R-7'!$H$9:$AD$1008,2,0),0),0)</f>
        <v>0</v>
      </c>
      <c s="1161"/>
      <c s="1162"/>
      <c s="20" t="str">
        <f>IFERROR(IF($AJ378&gt;=1,VLOOKUP($C378,'R-7'!$H$9:$AD$1008,6,0),""),"")</f>
        <v/>
      </c>
      <c s="1158" t="str">
        <f>IFERROR(IF($AJ378&gt;=1,VLOOKUP($C378,'R-7'!$H$9:$AD$1008,7,0),""),"")</f>
        <v/>
      </c>
      <c s="1159"/>
      <c s="1090" t="str">
        <f>IFERROR(IF($AJ378&gt;=1,VLOOKUP($C378,'R-7'!$H$9:$AD$1008,9,0),""),"")</f>
        <v/>
      </c>
      <c s="1091"/>
      <c s="1104"/>
      <c s="1103" t="str">
        <f>IFERROR(IF($AJ378&gt;=1,VLOOKUP($C378,'R-7'!$H$9:$AD$1008,14,0),""),"")</f>
        <v/>
      </c>
      <c s="1103"/>
      <c s="1103"/>
      <c s="1103"/>
      <c s="1103"/>
      <c s="1103"/>
      <c s="1103"/>
      <c s="1103"/>
      <c s="20">
        <f t="shared" si="147"/>
        <v>0</v>
      </c>
      <c s="1105">
        <f>IFERROR(IF($BE378&gt;=1,VLOOKUP($D378,'R-8'!$G$13:$AG$1012,2,0),0),0)</f>
        <v>0</v>
      </c>
      <c s="1105"/>
      <c s="1105"/>
      <c s="1090" t="str">
        <f>IFERROR(IF($BE378&gt;=1,VLOOKUP($D378,'R-8'!$G$13:$AG$1012,3,0),""),"")</f>
        <v/>
      </c>
      <c s="1091"/>
      <c s="1091"/>
      <c s="1104"/>
      <c s="1103" t="str">
        <f>IFERROR(IF($BE378&gt;=1,VLOOKUP($D378,'R-8'!$G$13:$AG$1012,5,0),""),"")</f>
        <v/>
      </c>
      <c s="1103"/>
      <c s="1103" t="str">
        <f>IFERROR(IF($BE378&gt;=1,VLOOKUP($D378,'R-8'!$G$13:$AG$1012,6,0),""),"")</f>
        <v/>
      </c>
      <c s="1103"/>
      <c s="1090" t="str">
        <f>IFERROR(IF($BE378&gt;=1,VLOOKUP($D378,'R-8'!$G$13:$AG$1012,2,0),""),"")</f>
        <v/>
      </c>
      <c s="1091"/>
      <c s="1104"/>
      <c s="1103"/>
      <c s="1103"/>
      <c s="1103"/>
      <c s="1103"/>
      <c s="1103"/>
      <c s="1103"/>
      <c s="20">
        <f t="shared" si="143"/>
        <v>0</v>
      </c>
      <c s="1105">
        <f>IFERROR(IF($BZ378&gt;=1,VLOOKUP($E378,'R-8क'!$G$10:$AA$1009,2,0),0),0)</f>
        <v>0</v>
      </c>
      <c s="1105"/>
      <c s="1105"/>
      <c s="1090" t="str">
        <f>IFERROR(IF($BZ378&gt;=1,VLOOKUP($E378,'R-8क'!$G$10:$AA$1009,3,0),""),"")</f>
        <v/>
      </c>
      <c s="1091"/>
      <c s="1104"/>
      <c s="1090" t="str">
        <f>IFERROR(IF($BZ378&gt;=1,VLOOKUP($E378,'R-8क'!$G$10:$AA$1009,4,0),""),"")</f>
        <v/>
      </c>
      <c s="1091"/>
      <c s="1091"/>
      <c s="1104"/>
      <c s="26" t="str">
        <f>IFERROR(IF($BZ378&gt;=1,VLOOKUP($E378,'R-8क'!$G$10:$AA$1009,6,0),""),"")</f>
        <v/>
      </c>
      <c s="27" t="str">
        <f>IFERROR(IF($BZ378&gt;=1,VLOOKUP($E378,'R-8क'!$G$10:$AA$1009,7,0),""),"")</f>
        <v/>
      </c>
      <c s="720" t="str">
        <f>IFERROR(IF($BZ378&gt;=1,VLOOKUP($E378,'R-8क'!$G$10:$AA$1009,8,0),""),"")</f>
        <v/>
      </c>
      <c s="721"/>
      <c s="1106"/>
      <c s="1107" t="str">
        <f>IFERROR(IF($BZ378&gt;=1,VLOOKUP($E378,'R-8क'!$G$10:$AA$1009,16,0),""),"")</f>
        <v/>
      </c>
      <c s="1107"/>
      <c s="1107"/>
      <c s="1092"/>
      <c s="1092"/>
      <c s="21"/>
      <c s="21"/>
      <c s="21"/>
      <c s="21"/>
      <c s="21"/>
      <c s="21"/>
      <c s="21"/>
      <c s="21"/>
      <c s="21"/>
      <c s="21"/>
      <c s="21"/>
      <c s="21"/>
      <c s="21"/>
      <c s="21"/>
      <c s="21"/>
      <c s="21"/>
      <c s="21"/>
      <c s="21"/>
      <c s="21"/>
      <c s="21"/>
      <c s="21"/>
    </row>
    <row r="379" spans="1:119" ht="24" customHeight="1" hidden="1">
      <c r="A379" s="15">
        <f t="shared" si="144"/>
        <v>192</v>
      </c>
      <c s="15">
        <f>IFERROR(IF($A$5&gt;=A379,SMALL('R-6'!$F$8:$F$920,$A$6+A379),0),0)</f>
        <v>0</v>
      </c>
      <c s="15">
        <f>IFERROR(IF(B$5&gt;=$A379,SMALL('R-7'!$G$9:$G$1008,B$6+$A379),0),0)</f>
        <v>0</v>
      </c>
      <c s="15">
        <f>IFERROR(IF(C$5&gt;=$A379,SMALL('R-8'!$F$13:$F$1012,C$6+$A379),0),0)</f>
        <v>0</v>
      </c>
      <c s="15">
        <f>IFERROR(IF(D$5&gt;=$A379,SMALL('R-8क'!$F$10:$F$1009,D$6+$A379),0),0)</f>
        <v>0</v>
      </c>
      <c s="15">
        <f t="shared" si="139"/>
        <v>0</v>
      </c>
      <c s="15">
        <f t="shared" si="140"/>
        <v>0</v>
      </c>
      <c s="15">
        <f t="shared" si="141"/>
        <v>0</v>
      </c>
      <c s="15">
        <f t="shared" si="142"/>
        <v>0</v>
      </c>
      <c r="O379" s="20">
        <f t="shared" si="145"/>
        <v>0</v>
      </c>
      <c s="1149">
        <f>IFERROR(IF($O379&gt;=1,VLOOKUP($B379,'R-6'!$G$8:$AL$920,2,0),0),0)</f>
        <v>0</v>
      </c>
      <c s="1150"/>
      <c s="1151"/>
      <c s="1090" t="str">
        <f>IFERROR(IF($O379&gt;=1,VLOOKUP($B379,'R-6'!$G$8:$AL$920,4,0),""),"")</f>
        <v/>
      </c>
      <c s="1091"/>
      <c s="1104"/>
      <c s="1090" t="str">
        <f>IFERROR(IF($O379&gt;=1,VLOOKUP($B379,'R-6'!$G$8:$AL$920,6,0),""),"")</f>
        <v/>
      </c>
      <c s="1152"/>
      <c s="1152"/>
      <c s="1153" t="str">
        <f>IFERROR(IF($O379&gt;=1,VLOOKUP($B379,'R-6'!$G$8:$AL$920,8,0),""),"")</f>
        <v/>
      </c>
      <c s="1154"/>
      <c s="1155" t="str">
        <f>IFERROR(IF($O379&gt;=1,VLOOKUP($B379,'R-6'!$G$8:$AL$920,28,0),""),"")</f>
        <v/>
      </c>
      <c s="1156"/>
      <c s="1157"/>
      <c s="1158"/>
      <c s="1153"/>
      <c s="1159"/>
      <c s="1158"/>
      <c s="1153"/>
      <c s="1159"/>
      <c s="20">
        <f t="shared" si="146"/>
        <v>0</v>
      </c>
      <c s="1160">
        <f>IFERROR(IF($AJ379&gt;=1,VLOOKUP($C379,'R-7'!$H$9:$AD$1008,2,0),0),0)</f>
        <v>0</v>
      </c>
      <c s="1161"/>
      <c s="1162"/>
      <c s="1160">
        <f>IFERROR(IF($AJ379&gt;=1,VLOOKUP($C379,'R-7'!$H$9:$AD$1008,2,0),0),0)</f>
        <v>0</v>
      </c>
      <c s="1161"/>
      <c s="1162"/>
      <c s="20" t="str">
        <f>IFERROR(IF($AJ379&gt;=1,VLOOKUP($C379,'R-7'!$H$9:$AD$1008,6,0),""),"")</f>
        <v/>
      </c>
      <c s="1158" t="str">
        <f>IFERROR(IF($AJ379&gt;=1,VLOOKUP($C379,'R-7'!$H$9:$AD$1008,7,0),""),"")</f>
        <v/>
      </c>
      <c s="1159"/>
      <c s="1090" t="str">
        <f>IFERROR(IF($AJ379&gt;=1,VLOOKUP($C379,'R-7'!$H$9:$AD$1008,9,0),""),"")</f>
        <v/>
      </c>
      <c s="1091"/>
      <c s="1104"/>
      <c s="1103" t="str">
        <f>IFERROR(IF($AJ379&gt;=1,VLOOKUP($C379,'R-7'!$H$9:$AD$1008,14,0),""),"")</f>
        <v/>
      </c>
      <c s="1103"/>
      <c s="1103"/>
      <c s="1103"/>
      <c s="1103"/>
      <c s="1103"/>
      <c s="1103"/>
      <c s="1103"/>
      <c s="20">
        <f t="shared" si="147"/>
        <v>0</v>
      </c>
      <c s="1105">
        <f>IFERROR(IF($BE379&gt;=1,VLOOKUP($D379,'R-8'!$G$13:$AG$1012,2,0),0),0)</f>
        <v>0</v>
      </c>
      <c s="1105"/>
      <c s="1105"/>
      <c s="1090" t="str">
        <f>IFERROR(IF($BE379&gt;=1,VLOOKUP($D379,'R-8'!$G$13:$AG$1012,3,0),""),"")</f>
        <v/>
      </c>
      <c s="1091"/>
      <c s="1091"/>
      <c s="1104"/>
      <c s="1103" t="str">
        <f>IFERROR(IF($BE379&gt;=1,VLOOKUP($D379,'R-8'!$G$13:$AG$1012,5,0),""),"")</f>
        <v/>
      </c>
      <c s="1103"/>
      <c s="1103" t="str">
        <f>IFERROR(IF($BE379&gt;=1,VLOOKUP($D379,'R-8'!$G$13:$AG$1012,6,0),""),"")</f>
        <v/>
      </c>
      <c s="1103"/>
      <c s="1090" t="str">
        <f>IFERROR(IF($BE379&gt;=1,VLOOKUP($D379,'R-8'!$G$13:$AG$1012,2,0),""),"")</f>
        <v/>
      </c>
      <c s="1091"/>
      <c s="1104"/>
      <c s="1103"/>
      <c s="1103"/>
      <c s="1103"/>
      <c s="1103"/>
      <c s="1103"/>
      <c s="1103"/>
      <c s="20">
        <f t="shared" si="143"/>
        <v>0</v>
      </c>
      <c s="1105">
        <f>IFERROR(IF($BZ379&gt;=1,VLOOKUP($E379,'R-8क'!$G$10:$AA$1009,2,0),0),0)</f>
        <v>0</v>
      </c>
      <c s="1105"/>
      <c s="1105"/>
      <c s="1090" t="str">
        <f>IFERROR(IF($BZ379&gt;=1,VLOOKUP($E379,'R-8क'!$G$10:$AA$1009,3,0),""),"")</f>
        <v/>
      </c>
      <c s="1091"/>
      <c s="1104"/>
      <c s="1090" t="str">
        <f>IFERROR(IF($BZ379&gt;=1,VLOOKUP($E379,'R-8क'!$G$10:$AA$1009,4,0),""),"")</f>
        <v/>
      </c>
      <c s="1091"/>
      <c s="1091"/>
      <c s="1104"/>
      <c s="26" t="str">
        <f>IFERROR(IF($BZ379&gt;=1,VLOOKUP($E379,'R-8क'!$G$10:$AA$1009,6,0),""),"")</f>
        <v/>
      </c>
      <c s="27" t="str">
        <f>IFERROR(IF($BZ379&gt;=1,VLOOKUP($E379,'R-8क'!$G$10:$AA$1009,7,0),""),"")</f>
        <v/>
      </c>
      <c s="720" t="str">
        <f>IFERROR(IF($BZ379&gt;=1,VLOOKUP($E379,'R-8क'!$G$10:$AA$1009,8,0),""),"")</f>
        <v/>
      </c>
      <c s="721"/>
      <c s="1106"/>
      <c s="1107" t="str">
        <f>IFERROR(IF($BZ379&gt;=1,VLOOKUP($E379,'R-8क'!$G$10:$AA$1009,16,0),""),"")</f>
        <v/>
      </c>
      <c s="1107"/>
      <c s="1107"/>
      <c s="1092"/>
      <c s="1092"/>
      <c s="21"/>
      <c s="21"/>
      <c s="21"/>
      <c s="21"/>
      <c s="21"/>
      <c s="21"/>
      <c s="21"/>
      <c s="21"/>
      <c s="21"/>
      <c s="21"/>
      <c s="21"/>
      <c s="21"/>
      <c s="21"/>
      <c s="21"/>
      <c s="21"/>
      <c s="21"/>
      <c s="21"/>
      <c s="21"/>
      <c s="21"/>
      <c s="21"/>
      <c s="21"/>
    </row>
    <row r="380" spans="1:119" ht="24" customHeight="1" hidden="1">
      <c r="A380" s="15">
        <f t="shared" si="144"/>
        <v>193</v>
      </c>
      <c s="15">
        <f>IFERROR(IF($A$5&gt;=A380,SMALL('R-6'!$F$8:$F$920,$A$6+A380),0),0)</f>
        <v>0</v>
      </c>
      <c s="15">
        <f>IFERROR(IF(B$5&gt;=$A380,SMALL('R-7'!$G$9:$G$1008,B$6+$A380),0),0)</f>
        <v>0</v>
      </c>
      <c s="15">
        <f>IFERROR(IF(C$5&gt;=$A380,SMALL('R-8'!$F$13:$F$1012,C$6+$A380),0),0)</f>
        <v>0</v>
      </c>
      <c s="15">
        <f>IFERROR(IF(D$5&gt;=$A380,SMALL('R-8क'!$F$10:$F$1009,D$6+$A380),0),0)</f>
        <v>0</v>
      </c>
      <c s="15">
        <f t="shared" si="139"/>
        <v>0</v>
      </c>
      <c s="15">
        <f t="shared" si="140"/>
        <v>0</v>
      </c>
      <c s="15">
        <f t="shared" si="141"/>
        <v>0</v>
      </c>
      <c s="15">
        <f t="shared" si="142"/>
        <v>0</v>
      </c>
      <c r="O380" s="20">
        <f t="shared" si="145"/>
        <v>0</v>
      </c>
      <c s="1149">
        <f>IFERROR(IF($O380&gt;=1,VLOOKUP($B380,'R-6'!$G$8:$AL$920,2,0),0),0)</f>
        <v>0</v>
      </c>
      <c s="1150"/>
      <c s="1151"/>
      <c s="1090" t="str">
        <f>IFERROR(IF($O380&gt;=1,VLOOKUP($B380,'R-6'!$G$8:$AL$920,4,0),""),"")</f>
        <v/>
      </c>
      <c s="1091"/>
      <c s="1104"/>
      <c s="1090" t="str">
        <f>IFERROR(IF($O380&gt;=1,VLOOKUP($B380,'R-6'!$G$8:$AL$920,6,0),""),"")</f>
        <v/>
      </c>
      <c s="1152"/>
      <c s="1152"/>
      <c s="1153" t="str">
        <f>IFERROR(IF($O380&gt;=1,VLOOKUP($B380,'R-6'!$G$8:$AL$920,8,0),""),"")</f>
        <v/>
      </c>
      <c s="1154"/>
      <c s="1155" t="str">
        <f>IFERROR(IF($O380&gt;=1,VLOOKUP($B380,'R-6'!$G$8:$AL$920,28,0),""),"")</f>
        <v/>
      </c>
      <c s="1156"/>
      <c s="1157"/>
      <c s="1158"/>
      <c s="1153"/>
      <c s="1159"/>
      <c s="1158"/>
      <c s="1153"/>
      <c s="1159"/>
      <c s="20">
        <f t="shared" si="146"/>
        <v>0</v>
      </c>
      <c s="1160">
        <f>IFERROR(IF($AJ380&gt;=1,VLOOKUP($C380,'R-7'!$H$9:$AD$1008,2,0),0),0)</f>
        <v>0</v>
      </c>
      <c s="1161"/>
      <c s="1162"/>
      <c s="1160">
        <f>IFERROR(IF($AJ380&gt;=1,VLOOKUP($C380,'R-7'!$H$9:$AD$1008,2,0),0),0)</f>
        <v>0</v>
      </c>
      <c s="1161"/>
      <c s="1162"/>
      <c s="20" t="str">
        <f>IFERROR(IF($AJ380&gt;=1,VLOOKUP($C380,'R-7'!$H$9:$AD$1008,6,0),""),"")</f>
        <v/>
      </c>
      <c s="1158" t="str">
        <f>IFERROR(IF($AJ380&gt;=1,VLOOKUP($C380,'R-7'!$H$9:$AD$1008,7,0),""),"")</f>
        <v/>
      </c>
      <c s="1159"/>
      <c s="1090" t="str">
        <f>IFERROR(IF($AJ380&gt;=1,VLOOKUP($C380,'R-7'!$H$9:$AD$1008,9,0),""),"")</f>
        <v/>
      </c>
      <c s="1091"/>
      <c s="1104"/>
      <c s="1103" t="str">
        <f>IFERROR(IF($AJ380&gt;=1,VLOOKUP($C380,'R-7'!$H$9:$AD$1008,14,0),""),"")</f>
        <v/>
      </c>
      <c s="1103"/>
      <c s="1103"/>
      <c s="1103"/>
      <c s="1103"/>
      <c s="1103"/>
      <c s="1103"/>
      <c s="1103"/>
      <c s="20">
        <f t="shared" si="147"/>
        <v>0</v>
      </c>
      <c s="1105">
        <f>IFERROR(IF($BE380&gt;=1,VLOOKUP($D380,'R-8'!$G$13:$AG$1012,2,0),0),0)</f>
        <v>0</v>
      </c>
      <c s="1105"/>
      <c s="1105"/>
      <c s="1090" t="str">
        <f>IFERROR(IF($BE380&gt;=1,VLOOKUP($D380,'R-8'!$G$13:$AG$1012,3,0),""),"")</f>
        <v/>
      </c>
      <c s="1091"/>
      <c s="1091"/>
      <c s="1104"/>
      <c s="1103" t="str">
        <f>IFERROR(IF($BE380&gt;=1,VLOOKUP($D380,'R-8'!$G$13:$AG$1012,5,0),""),"")</f>
        <v/>
      </c>
      <c s="1103"/>
      <c s="1103" t="str">
        <f>IFERROR(IF($BE380&gt;=1,VLOOKUP($D380,'R-8'!$G$13:$AG$1012,6,0),""),"")</f>
        <v/>
      </c>
      <c s="1103"/>
      <c s="1090" t="str">
        <f>IFERROR(IF($BE380&gt;=1,VLOOKUP($D380,'R-8'!$G$13:$AG$1012,2,0),""),"")</f>
        <v/>
      </c>
      <c s="1091"/>
      <c s="1104"/>
      <c s="1103"/>
      <c s="1103"/>
      <c s="1103"/>
      <c s="1103"/>
      <c s="1103"/>
      <c s="1103"/>
      <c s="20">
        <f t="shared" si="143"/>
        <v>0</v>
      </c>
      <c s="1105">
        <f>IFERROR(IF($BZ380&gt;=1,VLOOKUP($E380,'R-8क'!$G$10:$AA$1009,2,0),0),0)</f>
        <v>0</v>
      </c>
      <c s="1105"/>
      <c s="1105"/>
      <c s="1090" t="str">
        <f>IFERROR(IF($BZ380&gt;=1,VLOOKUP($E380,'R-8क'!$G$10:$AA$1009,3,0),""),"")</f>
        <v/>
      </c>
      <c s="1091"/>
      <c s="1104"/>
      <c s="1090" t="str">
        <f>IFERROR(IF($BZ380&gt;=1,VLOOKUP($E380,'R-8क'!$G$10:$AA$1009,4,0),""),"")</f>
        <v/>
      </c>
      <c s="1091"/>
      <c s="1091"/>
      <c s="1104"/>
      <c s="26" t="str">
        <f>IFERROR(IF($BZ380&gt;=1,VLOOKUP($E380,'R-8क'!$G$10:$AA$1009,6,0),""),"")</f>
        <v/>
      </c>
      <c s="27" t="str">
        <f>IFERROR(IF($BZ380&gt;=1,VLOOKUP($E380,'R-8क'!$G$10:$AA$1009,7,0),""),"")</f>
        <v/>
      </c>
      <c s="720" t="str">
        <f>IFERROR(IF($BZ380&gt;=1,VLOOKUP($E380,'R-8क'!$G$10:$AA$1009,8,0),""),"")</f>
        <v/>
      </c>
      <c s="721"/>
      <c s="1106"/>
      <c s="1107" t="str">
        <f>IFERROR(IF($BZ380&gt;=1,VLOOKUP($E380,'R-8क'!$G$10:$AA$1009,16,0),""),"")</f>
        <v/>
      </c>
      <c s="1107"/>
      <c s="1107"/>
      <c s="1092"/>
      <c s="1092"/>
      <c s="21"/>
      <c s="21"/>
      <c s="21"/>
      <c s="21"/>
      <c s="21"/>
      <c s="21"/>
      <c s="21"/>
      <c s="21"/>
      <c s="21"/>
      <c s="21"/>
      <c s="21"/>
      <c s="21"/>
      <c s="21"/>
      <c s="21"/>
      <c s="21"/>
      <c s="21"/>
      <c s="21"/>
      <c s="21"/>
      <c s="21"/>
      <c s="21"/>
      <c s="21"/>
    </row>
    <row r="381" spans="1:119" ht="24" customHeight="1" hidden="1">
      <c r="A381" s="15">
        <f t="shared" si="144"/>
        <v>194</v>
      </c>
      <c s="15">
        <f>IFERROR(IF($A$5&gt;=A381,SMALL('R-6'!$F$8:$F$920,$A$6+A381),0),0)</f>
        <v>0</v>
      </c>
      <c s="15">
        <f>IFERROR(IF(B$5&gt;=$A381,SMALL('R-7'!$G$9:$G$1008,B$6+$A381),0),0)</f>
        <v>0</v>
      </c>
      <c s="15">
        <f>IFERROR(IF(C$5&gt;=$A381,SMALL('R-8'!$F$13:$F$1012,C$6+$A381),0),0)</f>
        <v>0</v>
      </c>
      <c s="15">
        <f>IFERROR(IF(D$5&gt;=$A381,SMALL('R-8क'!$F$10:$F$1009,D$6+$A381),0),0)</f>
        <v>0</v>
      </c>
      <c s="15">
        <f t="shared" si="139"/>
        <v>0</v>
      </c>
      <c s="15">
        <f t="shared" si="140"/>
        <v>0</v>
      </c>
      <c s="15">
        <f t="shared" si="141"/>
        <v>0</v>
      </c>
      <c s="15">
        <f t="shared" si="142"/>
        <v>0</v>
      </c>
      <c r="O381" s="20">
        <f t="shared" si="145"/>
        <v>0</v>
      </c>
      <c s="1149">
        <f>IFERROR(IF($O381&gt;=1,VLOOKUP($B381,'R-6'!$G$8:$AL$920,2,0),0),0)</f>
        <v>0</v>
      </c>
      <c s="1150"/>
      <c s="1151"/>
      <c s="1090" t="str">
        <f>IFERROR(IF($O381&gt;=1,VLOOKUP($B381,'R-6'!$G$8:$AL$920,4,0),""),"")</f>
        <v/>
      </c>
      <c s="1091"/>
      <c s="1104"/>
      <c s="1090" t="str">
        <f>IFERROR(IF($O381&gt;=1,VLOOKUP($B381,'R-6'!$G$8:$AL$920,6,0),""),"")</f>
        <v/>
      </c>
      <c s="1152"/>
      <c s="1152"/>
      <c s="1153" t="str">
        <f>IFERROR(IF($O381&gt;=1,VLOOKUP($B381,'R-6'!$G$8:$AL$920,8,0),""),"")</f>
        <v/>
      </c>
      <c s="1154"/>
      <c s="1155" t="str">
        <f>IFERROR(IF($O381&gt;=1,VLOOKUP($B381,'R-6'!$G$8:$AL$920,28,0),""),"")</f>
        <v/>
      </c>
      <c s="1156"/>
      <c s="1157"/>
      <c s="1158"/>
      <c s="1153"/>
      <c s="1159"/>
      <c s="1158"/>
      <c s="1153"/>
      <c s="1159"/>
      <c s="20">
        <f t="shared" si="146"/>
        <v>0</v>
      </c>
      <c s="1160">
        <f>IFERROR(IF($AJ381&gt;=1,VLOOKUP($C381,'R-7'!$H$9:$AD$1008,2,0),0),0)</f>
        <v>0</v>
      </c>
      <c s="1161"/>
      <c s="1162"/>
      <c s="1160">
        <f>IFERROR(IF($AJ381&gt;=1,VLOOKUP($C381,'R-7'!$H$9:$AD$1008,2,0),0),0)</f>
        <v>0</v>
      </c>
      <c s="1161"/>
      <c s="1162"/>
      <c s="20" t="str">
        <f>IFERROR(IF($AJ381&gt;=1,VLOOKUP($C381,'R-7'!$H$9:$AD$1008,6,0),""),"")</f>
        <v/>
      </c>
      <c s="1158" t="str">
        <f>IFERROR(IF($AJ381&gt;=1,VLOOKUP($C381,'R-7'!$H$9:$AD$1008,7,0),""),"")</f>
        <v/>
      </c>
      <c s="1159"/>
      <c s="1090" t="str">
        <f>IFERROR(IF($AJ381&gt;=1,VLOOKUP($C381,'R-7'!$H$9:$AD$1008,9,0),""),"")</f>
        <v/>
      </c>
      <c s="1091"/>
      <c s="1104"/>
      <c s="1103" t="str">
        <f>IFERROR(IF($AJ381&gt;=1,VLOOKUP($C381,'R-7'!$H$9:$AD$1008,14,0),""),"")</f>
        <v/>
      </c>
      <c s="1103"/>
      <c s="1103"/>
      <c s="1103"/>
      <c s="1103"/>
      <c s="1103"/>
      <c s="1103"/>
      <c s="1103"/>
      <c s="20">
        <f t="shared" si="147"/>
        <v>0</v>
      </c>
      <c s="1105">
        <f>IFERROR(IF($BE381&gt;=1,VLOOKUP($D381,'R-8'!$G$13:$AG$1012,2,0),0),0)</f>
        <v>0</v>
      </c>
      <c s="1105"/>
      <c s="1105"/>
      <c s="1090" t="str">
        <f>IFERROR(IF($BE381&gt;=1,VLOOKUP($D381,'R-8'!$G$13:$AG$1012,3,0),""),"")</f>
        <v/>
      </c>
      <c s="1091"/>
      <c s="1091"/>
      <c s="1104"/>
      <c s="1103" t="str">
        <f>IFERROR(IF($BE381&gt;=1,VLOOKUP($D381,'R-8'!$G$13:$AG$1012,5,0),""),"")</f>
        <v/>
      </c>
      <c s="1103"/>
      <c s="1103" t="str">
        <f>IFERROR(IF($BE381&gt;=1,VLOOKUP($D381,'R-8'!$G$13:$AG$1012,6,0),""),"")</f>
        <v/>
      </c>
      <c s="1103"/>
      <c s="1090" t="str">
        <f>IFERROR(IF($BE381&gt;=1,VLOOKUP($D381,'R-8'!$G$13:$AG$1012,2,0),""),"")</f>
        <v/>
      </c>
      <c s="1091"/>
      <c s="1104"/>
      <c s="1103"/>
      <c s="1103"/>
      <c s="1103"/>
      <c s="1103"/>
      <c s="1103"/>
      <c s="1103"/>
      <c s="20">
        <f t="shared" si="143"/>
        <v>0</v>
      </c>
      <c s="1105">
        <f>IFERROR(IF($BZ381&gt;=1,VLOOKUP($E381,'R-8क'!$G$10:$AA$1009,2,0),0),0)</f>
        <v>0</v>
      </c>
      <c s="1105"/>
      <c s="1105"/>
      <c s="1090" t="str">
        <f>IFERROR(IF($BZ381&gt;=1,VLOOKUP($E381,'R-8क'!$G$10:$AA$1009,3,0),""),"")</f>
        <v/>
      </c>
      <c s="1091"/>
      <c s="1104"/>
      <c s="1090" t="str">
        <f>IFERROR(IF($BZ381&gt;=1,VLOOKUP($E381,'R-8क'!$G$10:$AA$1009,4,0),""),"")</f>
        <v/>
      </c>
      <c s="1091"/>
      <c s="1091"/>
      <c s="1104"/>
      <c s="26" t="str">
        <f>IFERROR(IF($BZ381&gt;=1,VLOOKUP($E381,'R-8क'!$G$10:$AA$1009,6,0),""),"")</f>
        <v/>
      </c>
      <c s="27" t="str">
        <f>IFERROR(IF($BZ381&gt;=1,VLOOKUP($E381,'R-8क'!$G$10:$AA$1009,7,0),""),"")</f>
        <v/>
      </c>
      <c s="720" t="str">
        <f>IFERROR(IF($BZ381&gt;=1,VLOOKUP($E381,'R-8क'!$G$10:$AA$1009,8,0),""),"")</f>
        <v/>
      </c>
      <c s="721"/>
      <c s="1106"/>
      <c s="1107" t="str">
        <f>IFERROR(IF($BZ381&gt;=1,VLOOKUP($E381,'R-8क'!$G$10:$AA$1009,16,0),""),"")</f>
        <v/>
      </c>
      <c s="1107"/>
      <c s="1107"/>
      <c s="1092"/>
      <c s="1092"/>
      <c s="21"/>
      <c s="21"/>
      <c s="21"/>
      <c s="21"/>
      <c s="21"/>
      <c s="21"/>
      <c s="21"/>
      <c s="21"/>
      <c s="21"/>
      <c s="21"/>
      <c s="21"/>
      <c s="21"/>
      <c s="21"/>
      <c s="21"/>
      <c s="21"/>
      <c s="21"/>
      <c s="21"/>
      <c s="21"/>
      <c s="21"/>
      <c s="21"/>
      <c s="21"/>
    </row>
    <row r="382" spans="1:119" ht="24" customHeight="1" hidden="1">
      <c r="A382" s="15">
        <f t="shared" si="144"/>
        <v>195</v>
      </c>
      <c s="15">
        <f>IFERROR(IF($A$5&gt;=A382,SMALL('R-6'!$F$8:$F$920,$A$6+A382),0),0)</f>
        <v>0</v>
      </c>
      <c s="15">
        <f>IFERROR(IF(B$5&gt;=$A382,SMALL('R-7'!$G$9:$G$1008,B$6+$A382),0),0)</f>
        <v>0</v>
      </c>
      <c s="15">
        <f>IFERROR(IF(C$5&gt;=$A382,SMALL('R-8'!$F$13:$F$1012,C$6+$A382),0),0)</f>
        <v>0</v>
      </c>
      <c s="15">
        <f>IFERROR(IF(D$5&gt;=$A382,SMALL('R-8क'!$F$10:$F$1009,D$6+$A382),0),0)</f>
        <v>0</v>
      </c>
      <c s="15">
        <f t="shared" si="139"/>
        <v>0</v>
      </c>
      <c s="15">
        <f t="shared" si="140"/>
        <v>0</v>
      </c>
      <c s="15">
        <f t="shared" si="141"/>
        <v>0</v>
      </c>
      <c s="15">
        <f t="shared" si="142"/>
        <v>0</v>
      </c>
      <c r="O382" s="20">
        <f t="shared" si="145"/>
        <v>0</v>
      </c>
      <c s="1149">
        <f>IFERROR(IF($O382&gt;=1,VLOOKUP($B382,'R-6'!$G$8:$AL$920,2,0),0),0)</f>
        <v>0</v>
      </c>
      <c s="1150"/>
      <c s="1151"/>
      <c s="1090" t="str">
        <f>IFERROR(IF($O382&gt;=1,VLOOKUP($B382,'R-6'!$G$8:$AL$920,4,0),""),"")</f>
        <v/>
      </c>
      <c s="1091"/>
      <c s="1104"/>
      <c s="1090" t="str">
        <f>IFERROR(IF($O382&gt;=1,VLOOKUP($B382,'R-6'!$G$8:$AL$920,6,0),""),"")</f>
        <v/>
      </c>
      <c s="1152"/>
      <c s="1152"/>
      <c s="1153" t="str">
        <f>IFERROR(IF($O382&gt;=1,VLOOKUP($B382,'R-6'!$G$8:$AL$920,8,0),""),"")</f>
        <v/>
      </c>
      <c s="1154"/>
      <c s="1155" t="str">
        <f>IFERROR(IF($O382&gt;=1,VLOOKUP($B382,'R-6'!$G$8:$AL$920,28,0),""),"")</f>
        <v/>
      </c>
      <c s="1156"/>
      <c s="1157"/>
      <c s="1158"/>
      <c s="1153"/>
      <c s="1159"/>
      <c s="1158"/>
      <c s="1153"/>
      <c s="1159"/>
      <c s="20">
        <f t="shared" si="146"/>
        <v>0</v>
      </c>
      <c s="1160">
        <f>IFERROR(IF($AJ382&gt;=1,VLOOKUP($C382,'R-7'!$H$9:$AD$1008,2,0),0),0)</f>
        <v>0</v>
      </c>
      <c s="1161"/>
      <c s="1162"/>
      <c s="1160">
        <f>IFERROR(IF($AJ382&gt;=1,VLOOKUP($C382,'R-7'!$H$9:$AD$1008,2,0),0),0)</f>
        <v>0</v>
      </c>
      <c s="1161"/>
      <c s="1162"/>
      <c s="20" t="str">
        <f>IFERROR(IF($AJ382&gt;=1,VLOOKUP($C382,'R-7'!$H$9:$AD$1008,6,0),""),"")</f>
        <v/>
      </c>
      <c s="1158" t="str">
        <f>IFERROR(IF($AJ382&gt;=1,VLOOKUP($C382,'R-7'!$H$9:$AD$1008,7,0),""),"")</f>
        <v/>
      </c>
      <c s="1159"/>
      <c s="1090" t="str">
        <f>IFERROR(IF($AJ382&gt;=1,VLOOKUP($C382,'R-7'!$H$9:$AD$1008,9,0),""),"")</f>
        <v/>
      </c>
      <c s="1091"/>
      <c s="1104"/>
      <c s="1103" t="str">
        <f>IFERROR(IF($AJ382&gt;=1,VLOOKUP($C382,'R-7'!$H$9:$AD$1008,14,0),""),"")</f>
        <v/>
      </c>
      <c s="1103"/>
      <c s="1103"/>
      <c s="1103"/>
      <c s="1103"/>
      <c s="1103"/>
      <c s="1103"/>
      <c s="1103"/>
      <c s="20">
        <f t="shared" si="147"/>
        <v>0</v>
      </c>
      <c s="1105">
        <f>IFERROR(IF($BE382&gt;=1,VLOOKUP($D382,'R-8'!$G$13:$AG$1012,2,0),0),0)</f>
        <v>0</v>
      </c>
      <c s="1105"/>
      <c s="1105"/>
      <c s="1090" t="str">
        <f>IFERROR(IF($BE382&gt;=1,VLOOKUP($D382,'R-8'!$G$13:$AG$1012,3,0),""),"")</f>
        <v/>
      </c>
      <c s="1091"/>
      <c s="1091"/>
      <c s="1104"/>
      <c s="1103" t="str">
        <f>IFERROR(IF($BE382&gt;=1,VLOOKUP($D382,'R-8'!$G$13:$AG$1012,5,0),""),"")</f>
        <v/>
      </c>
      <c s="1103"/>
      <c s="1103" t="str">
        <f>IFERROR(IF($BE382&gt;=1,VLOOKUP($D382,'R-8'!$G$13:$AG$1012,6,0),""),"")</f>
        <v/>
      </c>
      <c s="1103"/>
      <c s="1090" t="str">
        <f>IFERROR(IF($BE382&gt;=1,VLOOKUP($D382,'R-8'!$G$13:$AG$1012,2,0),""),"")</f>
        <v/>
      </c>
      <c s="1091"/>
      <c s="1104"/>
      <c s="1103"/>
      <c s="1103"/>
      <c s="1103"/>
      <c s="1103"/>
      <c s="1103"/>
      <c s="1103"/>
      <c s="20">
        <f t="shared" si="143"/>
        <v>0</v>
      </c>
      <c s="1105">
        <f>IFERROR(IF($BZ382&gt;=1,VLOOKUP($E382,'R-8क'!$G$10:$AA$1009,2,0),0),0)</f>
        <v>0</v>
      </c>
      <c s="1105"/>
      <c s="1105"/>
      <c s="1090" t="str">
        <f>IFERROR(IF($BZ382&gt;=1,VLOOKUP($E382,'R-8क'!$G$10:$AA$1009,3,0),""),"")</f>
        <v/>
      </c>
      <c s="1091"/>
      <c s="1104"/>
      <c s="1090" t="str">
        <f>IFERROR(IF($BZ382&gt;=1,VLOOKUP($E382,'R-8क'!$G$10:$AA$1009,4,0),""),"")</f>
        <v/>
      </c>
      <c s="1091"/>
      <c s="1091"/>
      <c s="1104"/>
      <c s="26" t="str">
        <f>IFERROR(IF($BZ382&gt;=1,VLOOKUP($E382,'R-8क'!$G$10:$AA$1009,6,0),""),"")</f>
        <v/>
      </c>
      <c s="27" t="str">
        <f>IFERROR(IF($BZ382&gt;=1,VLOOKUP($E382,'R-8क'!$G$10:$AA$1009,7,0),""),"")</f>
        <v/>
      </c>
      <c s="720" t="str">
        <f>IFERROR(IF($BZ382&gt;=1,VLOOKUP($E382,'R-8क'!$G$10:$AA$1009,8,0),""),"")</f>
        <v/>
      </c>
      <c s="721"/>
      <c s="1106"/>
      <c s="1107" t="str">
        <f>IFERROR(IF($BZ382&gt;=1,VLOOKUP($E382,'R-8क'!$G$10:$AA$1009,16,0),""),"")</f>
        <v/>
      </c>
      <c s="1107"/>
      <c s="1107"/>
      <c s="1092"/>
      <c s="1092"/>
      <c s="21"/>
      <c s="21"/>
      <c s="21"/>
      <c s="21"/>
      <c s="21"/>
      <c s="21"/>
      <c s="21"/>
      <c s="21"/>
      <c s="21"/>
      <c s="21"/>
      <c s="21"/>
      <c s="21"/>
      <c s="21"/>
      <c s="21"/>
      <c s="21"/>
      <c s="21"/>
      <c s="21"/>
      <c s="21"/>
      <c s="21"/>
      <c s="21"/>
      <c s="21"/>
    </row>
    <row r="383" spans="1:119" ht="24" customHeight="1" hidden="1">
      <c r="A383" s="15">
        <f t="shared" si="144"/>
        <v>196</v>
      </c>
      <c s="15">
        <f>IFERROR(IF($A$5&gt;=A383,SMALL('R-6'!$F$8:$F$920,$A$6+A383),0),0)</f>
        <v>0</v>
      </c>
      <c s="15">
        <f>IFERROR(IF(B$5&gt;=$A383,SMALL('R-7'!$G$9:$G$1008,B$6+$A383),0),0)</f>
        <v>0</v>
      </c>
      <c s="15">
        <f>IFERROR(IF(C$5&gt;=$A383,SMALL('R-8'!$F$13:$F$1012,C$6+$A383),0),0)</f>
        <v>0</v>
      </c>
      <c s="15">
        <f>IFERROR(IF(D$5&gt;=$A383,SMALL('R-8क'!$F$10:$F$1009,D$6+$A383),0),0)</f>
        <v>0</v>
      </c>
      <c s="15">
        <f t="shared" si="139"/>
        <v>0</v>
      </c>
      <c s="15">
        <f t="shared" si="140"/>
        <v>0</v>
      </c>
      <c s="15">
        <f t="shared" si="141"/>
        <v>0</v>
      </c>
      <c s="15">
        <f t="shared" si="142"/>
        <v>0</v>
      </c>
      <c r="O383" s="20">
        <f t="shared" si="145"/>
        <v>0</v>
      </c>
      <c s="1149">
        <f>IFERROR(IF($O383&gt;=1,VLOOKUP($B383,'R-6'!$G$8:$AL$920,2,0),0),0)</f>
        <v>0</v>
      </c>
      <c s="1150"/>
      <c s="1151"/>
      <c s="1090" t="str">
        <f>IFERROR(IF($O383&gt;=1,VLOOKUP($B383,'R-6'!$G$8:$AL$920,4,0),""),"")</f>
        <v/>
      </c>
      <c s="1091"/>
      <c s="1104"/>
      <c s="1090" t="str">
        <f>IFERROR(IF($O383&gt;=1,VLOOKUP($B383,'R-6'!$G$8:$AL$920,6,0),""),"")</f>
        <v/>
      </c>
      <c s="1152"/>
      <c s="1152"/>
      <c s="1153" t="str">
        <f>IFERROR(IF($O383&gt;=1,VLOOKUP($B383,'R-6'!$G$8:$AL$920,8,0),""),"")</f>
        <v/>
      </c>
      <c s="1154"/>
      <c s="1155" t="str">
        <f>IFERROR(IF($O383&gt;=1,VLOOKUP($B383,'R-6'!$G$8:$AL$920,28,0),""),"")</f>
        <v/>
      </c>
      <c s="1156"/>
      <c s="1157"/>
      <c s="1158"/>
      <c s="1153"/>
      <c s="1159"/>
      <c s="1158"/>
      <c s="1153"/>
      <c s="1159"/>
      <c s="20">
        <f t="shared" si="146"/>
        <v>0</v>
      </c>
      <c s="1160">
        <f>IFERROR(IF($AJ383&gt;=1,VLOOKUP($C383,'R-7'!$H$9:$AD$1008,2,0),0),0)</f>
        <v>0</v>
      </c>
      <c s="1161"/>
      <c s="1162"/>
      <c s="1160">
        <f>IFERROR(IF($AJ383&gt;=1,VLOOKUP($C383,'R-7'!$H$9:$AD$1008,2,0),0),0)</f>
        <v>0</v>
      </c>
      <c s="1161"/>
      <c s="1162"/>
      <c s="20" t="str">
        <f>IFERROR(IF($AJ383&gt;=1,VLOOKUP($C383,'R-7'!$H$9:$AD$1008,6,0),""),"")</f>
        <v/>
      </c>
      <c s="1158" t="str">
        <f>IFERROR(IF($AJ383&gt;=1,VLOOKUP($C383,'R-7'!$H$9:$AD$1008,7,0),""),"")</f>
        <v/>
      </c>
      <c s="1159"/>
      <c s="1090" t="str">
        <f>IFERROR(IF($AJ383&gt;=1,VLOOKUP($C383,'R-7'!$H$9:$AD$1008,9,0),""),"")</f>
        <v/>
      </c>
      <c s="1091"/>
      <c s="1104"/>
      <c s="1103" t="str">
        <f>IFERROR(IF($AJ383&gt;=1,VLOOKUP($C383,'R-7'!$H$9:$AD$1008,14,0),""),"")</f>
        <v/>
      </c>
      <c s="1103"/>
      <c s="1103"/>
      <c s="1103"/>
      <c s="1103"/>
      <c s="1103"/>
      <c s="1103"/>
      <c s="1103"/>
      <c s="20">
        <f t="shared" si="147"/>
        <v>0</v>
      </c>
      <c s="1105">
        <f>IFERROR(IF($BE383&gt;=1,VLOOKUP($D383,'R-8'!$G$13:$AG$1012,2,0),0),0)</f>
        <v>0</v>
      </c>
      <c s="1105"/>
      <c s="1105"/>
      <c s="1090" t="str">
        <f>IFERROR(IF($BE383&gt;=1,VLOOKUP($D383,'R-8'!$G$13:$AG$1012,3,0),""),"")</f>
        <v/>
      </c>
      <c s="1091"/>
      <c s="1091"/>
      <c s="1104"/>
      <c s="1103" t="str">
        <f>IFERROR(IF($BE383&gt;=1,VLOOKUP($D383,'R-8'!$G$13:$AG$1012,5,0),""),"")</f>
        <v/>
      </c>
      <c s="1103"/>
      <c s="1103" t="str">
        <f>IFERROR(IF($BE383&gt;=1,VLOOKUP($D383,'R-8'!$G$13:$AG$1012,6,0),""),"")</f>
        <v/>
      </c>
      <c s="1103"/>
      <c s="1090" t="str">
        <f>IFERROR(IF($BE383&gt;=1,VLOOKUP($D383,'R-8'!$G$13:$AG$1012,2,0),""),"")</f>
        <v/>
      </c>
      <c s="1091"/>
      <c s="1104"/>
      <c s="1103"/>
      <c s="1103"/>
      <c s="1103"/>
      <c s="1103"/>
      <c s="1103"/>
      <c s="1103"/>
      <c s="20">
        <f t="shared" si="143"/>
        <v>0</v>
      </c>
      <c s="1105">
        <f>IFERROR(IF($BZ383&gt;=1,VLOOKUP($E383,'R-8क'!$G$10:$AA$1009,2,0),0),0)</f>
        <v>0</v>
      </c>
      <c s="1105"/>
      <c s="1105"/>
      <c s="1090" t="str">
        <f>IFERROR(IF($BZ383&gt;=1,VLOOKUP($E383,'R-8क'!$G$10:$AA$1009,3,0),""),"")</f>
        <v/>
      </c>
      <c s="1091"/>
      <c s="1104"/>
      <c s="1090" t="str">
        <f>IFERROR(IF($BZ383&gt;=1,VLOOKUP($E383,'R-8क'!$G$10:$AA$1009,4,0),""),"")</f>
        <v/>
      </c>
      <c s="1091"/>
      <c s="1091"/>
      <c s="1104"/>
      <c s="26" t="str">
        <f>IFERROR(IF($BZ383&gt;=1,VLOOKUP($E383,'R-8क'!$G$10:$AA$1009,6,0),""),"")</f>
        <v/>
      </c>
      <c s="27" t="str">
        <f>IFERROR(IF($BZ383&gt;=1,VLOOKUP($E383,'R-8क'!$G$10:$AA$1009,7,0),""),"")</f>
        <v/>
      </c>
      <c s="720" t="str">
        <f>IFERROR(IF($BZ383&gt;=1,VLOOKUP($E383,'R-8क'!$G$10:$AA$1009,8,0),""),"")</f>
        <v/>
      </c>
      <c s="721"/>
      <c s="1106"/>
      <c s="1107" t="str">
        <f>IFERROR(IF($BZ383&gt;=1,VLOOKUP($E383,'R-8क'!$G$10:$AA$1009,16,0),""),"")</f>
        <v/>
      </c>
      <c s="1107"/>
      <c s="1107"/>
      <c s="1092"/>
      <c s="1092"/>
      <c s="21"/>
      <c s="21"/>
      <c s="21"/>
      <c s="21"/>
      <c s="21"/>
      <c s="21"/>
      <c s="21"/>
      <c s="21"/>
      <c s="21"/>
      <c s="21"/>
      <c s="21"/>
      <c s="21"/>
      <c s="21"/>
      <c s="21"/>
      <c s="21"/>
      <c s="21"/>
      <c s="21"/>
      <c s="21"/>
      <c s="21"/>
      <c s="21"/>
      <c s="21"/>
    </row>
    <row r="384" spans="1:119" ht="24" customHeight="1" hidden="1">
      <c r="A384" s="15">
        <f t="shared" si="144"/>
        <v>197</v>
      </c>
      <c s="15">
        <f>IFERROR(IF($A$5&gt;=A384,SMALL('R-6'!$F$8:$F$920,$A$6+A384),0),0)</f>
        <v>0</v>
      </c>
      <c s="15">
        <f>IFERROR(IF(B$5&gt;=$A384,SMALL('R-7'!$G$9:$G$1008,B$6+$A384),0),0)</f>
        <v>0</v>
      </c>
      <c s="15">
        <f>IFERROR(IF(C$5&gt;=$A384,SMALL('R-8'!$F$13:$F$1012,C$6+$A384),0),0)</f>
        <v>0</v>
      </c>
      <c s="15">
        <f>IFERROR(IF(D$5&gt;=$A384,SMALL('R-8क'!$F$10:$F$1009,D$6+$A384),0),0)</f>
        <v>0</v>
      </c>
      <c s="15">
        <f t="shared" si="139"/>
        <v>0</v>
      </c>
      <c s="15">
        <f t="shared" si="140"/>
        <v>0</v>
      </c>
      <c s="15">
        <f t="shared" si="141"/>
        <v>0</v>
      </c>
      <c s="15">
        <f t="shared" si="142"/>
        <v>0</v>
      </c>
      <c r="O384" s="20">
        <f t="shared" si="145"/>
        <v>0</v>
      </c>
      <c s="1149">
        <f>IFERROR(IF($O384&gt;=1,VLOOKUP($B384,'R-6'!$G$8:$AL$920,2,0),0),0)</f>
        <v>0</v>
      </c>
      <c s="1150"/>
      <c s="1151"/>
      <c s="1090" t="str">
        <f>IFERROR(IF($O384&gt;=1,VLOOKUP($B384,'R-6'!$G$8:$AL$920,4,0),""),"")</f>
        <v/>
      </c>
      <c s="1091"/>
      <c s="1104"/>
      <c s="1090" t="str">
        <f>IFERROR(IF($O384&gt;=1,VLOOKUP($B384,'R-6'!$G$8:$AL$920,6,0),""),"")</f>
        <v/>
      </c>
      <c s="1152"/>
      <c s="1152"/>
      <c s="1153" t="str">
        <f>IFERROR(IF($O384&gt;=1,VLOOKUP($B384,'R-6'!$G$8:$AL$920,8,0),""),"")</f>
        <v/>
      </c>
      <c s="1154"/>
      <c s="1155" t="str">
        <f>IFERROR(IF($O384&gt;=1,VLOOKUP($B384,'R-6'!$G$8:$AL$920,28,0),""),"")</f>
        <v/>
      </c>
      <c s="1156"/>
      <c s="1157"/>
      <c s="1158"/>
      <c s="1153"/>
      <c s="1159"/>
      <c s="1158"/>
      <c s="1153"/>
      <c s="1159"/>
      <c s="20">
        <f t="shared" si="146"/>
        <v>0</v>
      </c>
      <c s="1160">
        <f>IFERROR(IF($AJ384&gt;=1,VLOOKUP($C384,'R-7'!$H$9:$AD$1008,2,0),0),0)</f>
        <v>0</v>
      </c>
      <c s="1161"/>
      <c s="1162"/>
      <c s="1160">
        <f>IFERROR(IF($AJ384&gt;=1,VLOOKUP($C384,'R-7'!$H$9:$AD$1008,2,0),0),0)</f>
        <v>0</v>
      </c>
      <c s="1161"/>
      <c s="1162"/>
      <c s="20" t="str">
        <f>IFERROR(IF($AJ384&gt;=1,VLOOKUP($C384,'R-7'!$H$9:$AD$1008,6,0),""),"")</f>
        <v/>
      </c>
      <c s="1158" t="str">
        <f>IFERROR(IF($AJ384&gt;=1,VLOOKUP($C384,'R-7'!$H$9:$AD$1008,7,0),""),"")</f>
        <v/>
      </c>
      <c s="1159"/>
      <c s="1090" t="str">
        <f>IFERROR(IF($AJ384&gt;=1,VLOOKUP($C384,'R-7'!$H$9:$AD$1008,9,0),""),"")</f>
        <v/>
      </c>
      <c s="1091"/>
      <c s="1104"/>
      <c s="1103" t="str">
        <f>IFERROR(IF($AJ384&gt;=1,VLOOKUP($C384,'R-7'!$H$9:$AD$1008,14,0),""),"")</f>
        <v/>
      </c>
      <c s="1103"/>
      <c s="1103"/>
      <c s="1103"/>
      <c s="1103"/>
      <c s="1103"/>
      <c s="1103"/>
      <c s="1103"/>
      <c s="20">
        <f t="shared" si="147"/>
        <v>0</v>
      </c>
      <c s="1105">
        <f>IFERROR(IF($BE384&gt;=1,VLOOKUP($D384,'R-8'!$G$13:$AG$1012,2,0),0),0)</f>
        <v>0</v>
      </c>
      <c s="1105"/>
      <c s="1105"/>
      <c s="1090" t="str">
        <f>IFERROR(IF($BE384&gt;=1,VLOOKUP($D384,'R-8'!$G$13:$AG$1012,3,0),""),"")</f>
        <v/>
      </c>
      <c s="1091"/>
      <c s="1091"/>
      <c s="1104"/>
      <c s="1103" t="str">
        <f>IFERROR(IF($BE384&gt;=1,VLOOKUP($D384,'R-8'!$G$13:$AG$1012,5,0),""),"")</f>
        <v/>
      </c>
      <c s="1103"/>
      <c s="1103" t="str">
        <f>IFERROR(IF($BE384&gt;=1,VLOOKUP($D384,'R-8'!$G$13:$AG$1012,6,0),""),"")</f>
        <v/>
      </c>
      <c s="1103"/>
      <c s="1090" t="str">
        <f>IFERROR(IF($BE384&gt;=1,VLOOKUP($D384,'R-8'!$G$13:$AG$1012,2,0),""),"")</f>
        <v/>
      </c>
      <c s="1091"/>
      <c s="1104"/>
      <c s="1103"/>
      <c s="1103"/>
      <c s="1103"/>
      <c s="1103"/>
      <c s="1103"/>
      <c s="1103"/>
      <c s="20">
        <f t="shared" si="143"/>
        <v>0</v>
      </c>
      <c s="1105">
        <f>IFERROR(IF($BZ384&gt;=1,VLOOKUP($E384,'R-8क'!$G$10:$AA$1009,2,0),0),0)</f>
        <v>0</v>
      </c>
      <c s="1105"/>
      <c s="1105"/>
      <c s="1090" t="str">
        <f>IFERROR(IF($BZ384&gt;=1,VLOOKUP($E384,'R-8क'!$G$10:$AA$1009,3,0),""),"")</f>
        <v/>
      </c>
      <c s="1091"/>
      <c s="1104"/>
      <c s="1090" t="str">
        <f>IFERROR(IF($BZ384&gt;=1,VLOOKUP($E384,'R-8क'!$G$10:$AA$1009,4,0),""),"")</f>
        <v/>
      </c>
      <c s="1091"/>
      <c s="1091"/>
      <c s="1104"/>
      <c s="26" t="str">
        <f>IFERROR(IF($BZ384&gt;=1,VLOOKUP($E384,'R-8क'!$G$10:$AA$1009,6,0),""),"")</f>
        <v/>
      </c>
      <c s="27" t="str">
        <f>IFERROR(IF($BZ384&gt;=1,VLOOKUP($E384,'R-8क'!$G$10:$AA$1009,7,0),""),"")</f>
        <v/>
      </c>
      <c s="720" t="str">
        <f>IFERROR(IF($BZ384&gt;=1,VLOOKUP($E384,'R-8क'!$G$10:$AA$1009,8,0),""),"")</f>
        <v/>
      </c>
      <c s="721"/>
      <c s="1106"/>
      <c s="1107" t="str">
        <f>IFERROR(IF($BZ384&gt;=1,VLOOKUP($E384,'R-8क'!$G$10:$AA$1009,16,0),""),"")</f>
        <v/>
      </c>
      <c s="1107"/>
      <c s="1107"/>
      <c s="1092"/>
      <c s="1092"/>
      <c s="21"/>
      <c s="21"/>
      <c s="21"/>
      <c s="21"/>
      <c s="21"/>
      <c s="21"/>
      <c s="21"/>
      <c s="21"/>
      <c s="21"/>
      <c s="21"/>
      <c s="21"/>
      <c s="21"/>
      <c s="21"/>
      <c s="21"/>
      <c s="21"/>
      <c s="21"/>
      <c s="21"/>
      <c s="21"/>
      <c s="21"/>
      <c s="21"/>
      <c s="21"/>
    </row>
    <row r="385" spans="1:119" ht="24" customHeight="1" hidden="1">
      <c r="A385" s="15">
        <f t="shared" si="144"/>
        <v>198</v>
      </c>
      <c s="15">
        <f>IFERROR(IF($A$5&gt;=A385,SMALL('R-6'!$F$8:$F$920,$A$6+A385),0),0)</f>
        <v>0</v>
      </c>
      <c s="15">
        <f>IFERROR(IF(B$5&gt;=$A385,SMALL('R-7'!$G$9:$G$1008,B$6+$A385),0),0)</f>
        <v>0</v>
      </c>
      <c s="15">
        <f>IFERROR(IF(C$5&gt;=$A385,SMALL('R-8'!$F$13:$F$1012,C$6+$A385),0),0)</f>
        <v>0</v>
      </c>
      <c s="15">
        <f>IFERROR(IF(D$5&gt;=$A385,SMALL('R-8क'!$F$10:$F$1009,D$6+$A385),0),0)</f>
        <v>0</v>
      </c>
      <c s="15">
        <f t="shared" si="139"/>
        <v>0</v>
      </c>
      <c s="15">
        <f t="shared" si="140"/>
        <v>0</v>
      </c>
      <c s="15">
        <f t="shared" si="141"/>
        <v>0</v>
      </c>
      <c s="15">
        <f t="shared" si="142"/>
        <v>0</v>
      </c>
      <c r="O385" s="20">
        <f t="shared" si="145"/>
        <v>0</v>
      </c>
      <c s="1149">
        <f>IFERROR(IF($O385&gt;=1,VLOOKUP($B385,'R-6'!$G$8:$AL$920,2,0),0),0)</f>
        <v>0</v>
      </c>
      <c s="1150"/>
      <c s="1151"/>
      <c s="1090" t="str">
        <f>IFERROR(IF($O385&gt;=1,VLOOKUP($B385,'R-6'!$G$8:$AL$920,4,0),""),"")</f>
        <v/>
      </c>
      <c s="1091"/>
      <c s="1104"/>
      <c s="1090" t="str">
        <f>IFERROR(IF($O385&gt;=1,VLOOKUP($B385,'R-6'!$G$8:$AL$920,6,0),""),"")</f>
        <v/>
      </c>
      <c s="1152"/>
      <c s="1152"/>
      <c s="1153" t="str">
        <f>IFERROR(IF($O385&gt;=1,VLOOKUP($B385,'R-6'!$G$8:$AL$920,8,0),""),"")</f>
        <v/>
      </c>
      <c s="1154"/>
      <c s="1155" t="str">
        <f>IFERROR(IF($O385&gt;=1,VLOOKUP($B385,'R-6'!$G$8:$AL$920,28,0),""),"")</f>
        <v/>
      </c>
      <c s="1156"/>
      <c s="1157"/>
      <c s="1158"/>
      <c s="1153"/>
      <c s="1159"/>
      <c s="1158"/>
      <c s="1153"/>
      <c s="1159"/>
      <c s="20">
        <f t="shared" si="146"/>
        <v>0</v>
      </c>
      <c s="1160">
        <f>IFERROR(IF($AJ385&gt;=1,VLOOKUP($C385,'R-7'!$H$9:$AD$1008,2,0),0),0)</f>
        <v>0</v>
      </c>
      <c s="1161"/>
      <c s="1162"/>
      <c s="1160">
        <f>IFERROR(IF($AJ385&gt;=1,VLOOKUP($C385,'R-7'!$H$9:$AD$1008,2,0),0),0)</f>
        <v>0</v>
      </c>
      <c s="1161"/>
      <c s="1162"/>
      <c s="20" t="str">
        <f>IFERROR(IF($AJ385&gt;=1,VLOOKUP($C385,'R-7'!$H$9:$AD$1008,6,0),""),"")</f>
        <v/>
      </c>
      <c s="1158" t="str">
        <f>IFERROR(IF($AJ385&gt;=1,VLOOKUP($C385,'R-7'!$H$9:$AD$1008,7,0),""),"")</f>
        <v/>
      </c>
      <c s="1159"/>
      <c s="1090" t="str">
        <f>IFERROR(IF($AJ385&gt;=1,VLOOKUP($C385,'R-7'!$H$9:$AD$1008,9,0),""),"")</f>
        <v/>
      </c>
      <c s="1091"/>
      <c s="1104"/>
      <c s="1103" t="str">
        <f>IFERROR(IF($AJ385&gt;=1,VLOOKUP($C385,'R-7'!$H$9:$AD$1008,14,0),""),"")</f>
        <v/>
      </c>
      <c s="1103"/>
      <c s="1103"/>
      <c s="1103"/>
      <c s="1103"/>
      <c s="1103"/>
      <c s="1103"/>
      <c s="1103"/>
      <c s="20">
        <f t="shared" si="147"/>
        <v>0</v>
      </c>
      <c s="1105">
        <f>IFERROR(IF($BE385&gt;=1,VLOOKUP($D385,'R-8'!$G$13:$AG$1012,2,0),0),0)</f>
        <v>0</v>
      </c>
      <c s="1105"/>
      <c s="1105"/>
      <c s="1090" t="str">
        <f>IFERROR(IF($BE385&gt;=1,VLOOKUP($D385,'R-8'!$G$13:$AG$1012,3,0),""),"")</f>
        <v/>
      </c>
      <c s="1091"/>
      <c s="1091"/>
      <c s="1104"/>
      <c s="1103" t="str">
        <f>IFERROR(IF($BE385&gt;=1,VLOOKUP($D385,'R-8'!$G$13:$AG$1012,5,0),""),"")</f>
        <v/>
      </c>
      <c s="1103"/>
      <c s="1103" t="str">
        <f>IFERROR(IF($BE385&gt;=1,VLOOKUP($D385,'R-8'!$G$13:$AG$1012,6,0),""),"")</f>
        <v/>
      </c>
      <c s="1103"/>
      <c s="1090" t="str">
        <f>IFERROR(IF($BE385&gt;=1,VLOOKUP($D385,'R-8'!$G$13:$AG$1012,2,0),""),"")</f>
        <v/>
      </c>
      <c s="1091"/>
      <c s="1104"/>
      <c s="1103"/>
      <c s="1103"/>
      <c s="1103"/>
      <c s="1103"/>
      <c s="1103"/>
      <c s="1103"/>
      <c s="20">
        <f t="shared" si="143"/>
        <v>0</v>
      </c>
      <c s="1105">
        <f>IFERROR(IF($BZ385&gt;=1,VLOOKUP($E385,'R-8क'!$G$10:$AA$1009,2,0),0),0)</f>
        <v>0</v>
      </c>
      <c s="1105"/>
      <c s="1105"/>
      <c s="1090" t="str">
        <f>IFERROR(IF($BZ385&gt;=1,VLOOKUP($E385,'R-8क'!$G$10:$AA$1009,3,0),""),"")</f>
        <v/>
      </c>
      <c s="1091"/>
      <c s="1104"/>
      <c s="1090" t="str">
        <f>IFERROR(IF($BZ385&gt;=1,VLOOKUP($E385,'R-8क'!$G$10:$AA$1009,4,0),""),"")</f>
        <v/>
      </c>
      <c s="1091"/>
      <c s="1091"/>
      <c s="1104"/>
      <c s="26" t="str">
        <f>IFERROR(IF($BZ385&gt;=1,VLOOKUP($E385,'R-8क'!$G$10:$AA$1009,6,0),""),"")</f>
        <v/>
      </c>
      <c s="27" t="str">
        <f>IFERROR(IF($BZ385&gt;=1,VLOOKUP($E385,'R-8क'!$G$10:$AA$1009,7,0),""),"")</f>
        <v/>
      </c>
      <c s="720" t="str">
        <f>IFERROR(IF($BZ385&gt;=1,VLOOKUP($E385,'R-8क'!$G$10:$AA$1009,8,0),""),"")</f>
        <v/>
      </c>
      <c s="721"/>
      <c s="1106"/>
      <c s="1107" t="str">
        <f>IFERROR(IF($BZ385&gt;=1,VLOOKUP($E385,'R-8क'!$G$10:$AA$1009,16,0),""),"")</f>
        <v/>
      </c>
      <c s="1107"/>
      <c s="1107"/>
      <c s="1092"/>
      <c s="1092"/>
      <c s="21"/>
      <c s="21"/>
      <c s="21"/>
      <c s="21"/>
      <c s="21"/>
      <c s="21"/>
      <c s="21"/>
      <c s="21"/>
      <c s="21"/>
      <c s="21"/>
      <c s="21"/>
      <c s="21"/>
      <c s="21"/>
      <c s="21"/>
      <c s="21"/>
      <c s="21"/>
      <c s="21"/>
      <c s="21"/>
      <c s="21"/>
      <c s="21"/>
      <c s="21"/>
    </row>
    <row r="386" spans="1:119" ht="24" customHeight="1" hidden="1">
      <c r="A386" s="15">
        <f t="shared" si="144"/>
        <v>199</v>
      </c>
      <c s="15">
        <f>IFERROR(IF($A$5&gt;=A386,SMALL('R-6'!$F$8:$F$920,$A$6+A386),0),0)</f>
        <v>0</v>
      </c>
      <c s="15">
        <f>IFERROR(IF(B$5&gt;=$A386,SMALL('R-7'!$G$9:$G$1008,B$6+$A386),0),0)</f>
        <v>0</v>
      </c>
      <c s="15">
        <f>IFERROR(IF(C$5&gt;=$A386,SMALL('R-8'!$F$13:$F$1012,C$6+$A386),0),0)</f>
        <v>0</v>
      </c>
      <c s="15">
        <f>IFERROR(IF(D$5&gt;=$A386,SMALL('R-8क'!$F$10:$F$1009,D$6+$A386),0),0)</f>
        <v>0</v>
      </c>
      <c s="15">
        <f t="shared" si="139"/>
        <v>0</v>
      </c>
      <c s="15">
        <f t="shared" si="140"/>
        <v>0</v>
      </c>
      <c s="15">
        <f t="shared" si="141"/>
        <v>0</v>
      </c>
      <c s="15">
        <f t="shared" si="142"/>
        <v>0</v>
      </c>
      <c r="O386" s="20">
        <f t="shared" si="145"/>
        <v>0</v>
      </c>
      <c s="1149">
        <f>IFERROR(IF($O386&gt;=1,VLOOKUP($B386,'R-6'!$G$8:$AL$920,2,0),0),0)</f>
        <v>0</v>
      </c>
      <c s="1150"/>
      <c s="1151"/>
      <c s="1090" t="str">
        <f>IFERROR(IF($O386&gt;=1,VLOOKUP($B386,'R-6'!$G$8:$AL$920,4,0),""),"")</f>
        <v/>
      </c>
      <c s="1091"/>
      <c s="1104"/>
      <c s="1090" t="str">
        <f>IFERROR(IF($O386&gt;=1,VLOOKUP($B386,'R-6'!$G$8:$AL$920,6,0),""),"")</f>
        <v/>
      </c>
      <c s="1152"/>
      <c s="1152"/>
      <c s="1153" t="str">
        <f>IFERROR(IF($O386&gt;=1,VLOOKUP($B386,'R-6'!$G$8:$AL$920,8,0),""),"")</f>
        <v/>
      </c>
      <c s="1154"/>
      <c s="1155" t="str">
        <f>IFERROR(IF($O386&gt;=1,VLOOKUP($B386,'R-6'!$G$8:$AL$920,28,0),""),"")</f>
        <v/>
      </c>
      <c s="1156"/>
      <c s="1157"/>
      <c s="1158"/>
      <c s="1153"/>
      <c s="1159"/>
      <c s="1158"/>
      <c s="1153"/>
      <c s="1159"/>
      <c s="20">
        <f t="shared" si="146"/>
        <v>0</v>
      </c>
      <c s="1160">
        <f>IFERROR(IF($AJ386&gt;=1,VLOOKUP($C386,'R-7'!$H$9:$AD$1008,2,0),0),0)</f>
        <v>0</v>
      </c>
      <c s="1161"/>
      <c s="1162"/>
      <c s="1160">
        <f>IFERROR(IF($AJ386&gt;=1,VLOOKUP($C386,'R-7'!$H$9:$AD$1008,2,0),0),0)</f>
        <v>0</v>
      </c>
      <c s="1161"/>
      <c s="1162"/>
      <c s="20" t="str">
        <f>IFERROR(IF($AJ386&gt;=1,VLOOKUP($C386,'R-7'!$H$9:$AD$1008,6,0),""),"")</f>
        <v/>
      </c>
      <c s="1158" t="str">
        <f>IFERROR(IF($AJ386&gt;=1,VLOOKUP($C386,'R-7'!$H$9:$AD$1008,7,0),""),"")</f>
        <v/>
      </c>
      <c s="1159"/>
      <c s="1090" t="str">
        <f>IFERROR(IF($AJ386&gt;=1,VLOOKUP($C386,'R-7'!$H$9:$AD$1008,9,0),""),"")</f>
        <v/>
      </c>
      <c s="1091"/>
      <c s="1104"/>
      <c s="1103" t="str">
        <f>IFERROR(IF($AJ386&gt;=1,VLOOKUP($C386,'R-7'!$H$9:$AD$1008,14,0),""),"")</f>
        <v/>
      </c>
      <c s="1103"/>
      <c s="1103"/>
      <c s="1103"/>
      <c s="1103"/>
      <c s="1103"/>
      <c s="1103"/>
      <c s="1103"/>
      <c s="20">
        <f t="shared" si="147"/>
        <v>0</v>
      </c>
      <c s="1105">
        <f>IFERROR(IF($BE386&gt;=1,VLOOKUP($D386,'R-8'!$G$13:$AG$1012,2,0),0),0)</f>
        <v>0</v>
      </c>
      <c s="1105"/>
      <c s="1105"/>
      <c s="1090" t="str">
        <f>IFERROR(IF($BE386&gt;=1,VLOOKUP($D386,'R-8'!$G$13:$AG$1012,3,0),""),"")</f>
        <v/>
      </c>
      <c s="1091"/>
      <c s="1091"/>
      <c s="1104"/>
      <c s="1103" t="str">
        <f>IFERROR(IF($BE386&gt;=1,VLOOKUP($D386,'R-8'!$G$13:$AG$1012,5,0),""),"")</f>
        <v/>
      </c>
      <c s="1103"/>
      <c s="1103" t="str">
        <f>IFERROR(IF($BE386&gt;=1,VLOOKUP($D386,'R-8'!$G$13:$AG$1012,6,0),""),"")</f>
        <v/>
      </c>
      <c s="1103"/>
      <c s="1090" t="str">
        <f>IFERROR(IF($BE386&gt;=1,VLOOKUP($D386,'R-8'!$G$13:$AG$1012,2,0),""),"")</f>
        <v/>
      </c>
      <c s="1091"/>
      <c s="1104"/>
      <c s="1103"/>
      <c s="1103"/>
      <c s="1103"/>
      <c s="1103"/>
      <c s="1103"/>
      <c s="1103"/>
      <c s="20">
        <f t="shared" si="143"/>
        <v>0</v>
      </c>
      <c s="1105">
        <f>IFERROR(IF($BZ386&gt;=1,VLOOKUP($E386,'R-8क'!$G$10:$AA$1009,2,0),0),0)</f>
        <v>0</v>
      </c>
      <c s="1105"/>
      <c s="1105"/>
      <c s="1090" t="str">
        <f>IFERROR(IF($BZ386&gt;=1,VLOOKUP($E386,'R-8क'!$G$10:$AA$1009,3,0),""),"")</f>
        <v/>
      </c>
      <c s="1091"/>
      <c s="1104"/>
      <c s="1090" t="str">
        <f>IFERROR(IF($BZ386&gt;=1,VLOOKUP($E386,'R-8क'!$G$10:$AA$1009,4,0),""),"")</f>
        <v/>
      </c>
      <c s="1091"/>
      <c s="1091"/>
      <c s="1104"/>
      <c s="26" t="str">
        <f>IFERROR(IF($BZ386&gt;=1,VLOOKUP($E386,'R-8क'!$G$10:$AA$1009,6,0),""),"")</f>
        <v/>
      </c>
      <c s="27" t="str">
        <f>IFERROR(IF($BZ386&gt;=1,VLOOKUP($E386,'R-8क'!$G$10:$AA$1009,7,0),""),"")</f>
        <v/>
      </c>
      <c s="720" t="str">
        <f>IFERROR(IF($BZ386&gt;=1,VLOOKUP($E386,'R-8क'!$G$10:$AA$1009,8,0),""),"")</f>
        <v/>
      </c>
      <c s="721"/>
      <c s="1106"/>
      <c s="1107" t="str">
        <f>IFERROR(IF($BZ386&gt;=1,VLOOKUP($E386,'R-8क'!$G$10:$AA$1009,16,0),""),"")</f>
        <v/>
      </c>
      <c s="1107"/>
      <c s="1107"/>
      <c s="1092"/>
      <c s="1092"/>
      <c s="21"/>
      <c s="21"/>
      <c s="21"/>
      <c s="21"/>
      <c s="21"/>
      <c s="21"/>
      <c s="21"/>
      <c s="21"/>
      <c s="21"/>
      <c s="21"/>
      <c s="21"/>
      <c s="21"/>
      <c s="21"/>
      <c s="21"/>
      <c s="21"/>
      <c s="21"/>
      <c s="21"/>
      <c s="21"/>
      <c s="21"/>
      <c s="21"/>
      <c s="21"/>
    </row>
    <row r="387" spans="1:119" ht="24" customHeight="1" hidden="1">
      <c r="A387" s="15">
        <f t="shared" si="144"/>
        <v>200</v>
      </c>
      <c s="15">
        <f>IFERROR(IF($A$5&gt;=A387,SMALL('R-6'!$F$8:$F$920,$A$6+A387),0),0)</f>
        <v>0</v>
      </c>
      <c s="15">
        <f>IFERROR(IF(B$5&gt;=$A387,SMALL('R-7'!$G$9:$G$1008,B$6+$A387),0),0)</f>
        <v>0</v>
      </c>
      <c s="15">
        <f>IFERROR(IF(C$5&gt;=$A387,SMALL('R-8'!$F$13:$F$1012,C$6+$A387),0),0)</f>
        <v>0</v>
      </c>
      <c s="15">
        <f>IFERROR(IF(D$5&gt;=$A387,SMALL('R-8क'!$F$10:$F$1009,D$6+$A387),0),0)</f>
        <v>0</v>
      </c>
      <c s="15">
        <f t="shared" si="139"/>
        <v>0</v>
      </c>
      <c s="15">
        <f t="shared" si="140"/>
        <v>0</v>
      </c>
      <c s="15">
        <f t="shared" si="141"/>
        <v>0</v>
      </c>
      <c s="15">
        <f t="shared" si="142"/>
        <v>0</v>
      </c>
      <c r="O387" s="20">
        <f t="shared" si="145"/>
        <v>0</v>
      </c>
      <c s="1149">
        <f>IFERROR(IF($O387&gt;=1,VLOOKUP($B387,'R-6'!$G$8:$AL$920,2,0),0),0)</f>
        <v>0</v>
      </c>
      <c s="1150"/>
      <c s="1151"/>
      <c s="1090" t="str">
        <f>IFERROR(IF($O387&gt;=1,VLOOKUP($B387,'R-6'!$G$8:$AL$920,4,0),""),"")</f>
        <v/>
      </c>
      <c s="1091"/>
      <c s="1104"/>
      <c s="1090" t="str">
        <f>IFERROR(IF($O387&gt;=1,VLOOKUP($B387,'R-6'!$G$8:$AL$920,6,0),""),"")</f>
        <v/>
      </c>
      <c s="1152"/>
      <c s="1152"/>
      <c s="1153" t="str">
        <f>IFERROR(IF($O387&gt;=1,VLOOKUP($B387,'R-6'!$G$8:$AL$920,8,0),""),"")</f>
        <v/>
      </c>
      <c s="1154"/>
      <c s="1155" t="str">
        <f>IFERROR(IF($O387&gt;=1,VLOOKUP($B387,'R-6'!$G$8:$AL$920,28,0),""),"")</f>
        <v/>
      </c>
      <c s="1156"/>
      <c s="1157"/>
      <c s="1158"/>
      <c s="1153"/>
      <c s="1159"/>
      <c s="1158"/>
      <c s="1153"/>
      <c s="1159"/>
      <c s="20">
        <f t="shared" si="146"/>
        <v>0</v>
      </c>
      <c s="1160">
        <f>IFERROR(IF($AJ387&gt;=1,VLOOKUP($C387,'R-7'!$H$9:$AD$1008,2,0),0),0)</f>
        <v>0</v>
      </c>
      <c s="1161"/>
      <c s="1162"/>
      <c s="1160">
        <f>IFERROR(IF($AJ387&gt;=1,VLOOKUP($C387,'R-7'!$H$9:$AD$1008,2,0),0),0)</f>
        <v>0</v>
      </c>
      <c s="1161"/>
      <c s="1162"/>
      <c s="20" t="str">
        <f>IFERROR(IF($AJ387&gt;=1,VLOOKUP($C387,'R-7'!$H$9:$AD$1008,6,0),""),"")</f>
        <v/>
      </c>
      <c s="1158" t="str">
        <f>IFERROR(IF($AJ387&gt;=1,VLOOKUP($C387,'R-7'!$H$9:$AD$1008,7,0),""),"")</f>
        <v/>
      </c>
      <c s="1159"/>
      <c s="1090" t="str">
        <f>IFERROR(IF($AJ387&gt;=1,VLOOKUP($C387,'R-7'!$H$9:$AD$1008,9,0),""),"")</f>
        <v/>
      </c>
      <c s="1091"/>
      <c s="1104"/>
      <c s="1103" t="str">
        <f>IFERROR(IF($AJ387&gt;=1,VLOOKUP($C387,'R-7'!$H$9:$AD$1008,14,0),""),"")</f>
        <v/>
      </c>
      <c s="1103"/>
      <c s="1103"/>
      <c s="1103"/>
      <c s="1103"/>
      <c s="1103"/>
      <c s="1103"/>
      <c s="1103"/>
      <c s="20">
        <f t="shared" si="147"/>
        <v>0</v>
      </c>
      <c s="1105">
        <f>IFERROR(IF($BE387&gt;=1,VLOOKUP($D387,'R-8'!$G$13:$AG$1012,2,0),0),0)</f>
        <v>0</v>
      </c>
      <c s="1105"/>
      <c s="1105"/>
      <c s="1090" t="str">
        <f>IFERROR(IF($BE387&gt;=1,VLOOKUP($D387,'R-8'!$G$13:$AG$1012,3,0),""),"")</f>
        <v/>
      </c>
      <c s="1091"/>
      <c s="1091"/>
      <c s="1104"/>
      <c s="1103" t="str">
        <f>IFERROR(IF($BE387&gt;=1,VLOOKUP($D387,'R-8'!$G$13:$AG$1012,5,0),""),"")</f>
        <v/>
      </c>
      <c s="1103"/>
      <c s="1103" t="str">
        <f>IFERROR(IF($BE387&gt;=1,VLOOKUP($D387,'R-8'!$G$13:$AG$1012,6,0),""),"")</f>
        <v/>
      </c>
      <c s="1103"/>
      <c s="1090" t="str">
        <f>IFERROR(IF($BE387&gt;=1,VLOOKUP($D387,'R-8'!$G$13:$AG$1012,2,0),""),"")</f>
        <v/>
      </c>
      <c s="1091"/>
      <c s="1104"/>
      <c s="1103"/>
      <c s="1103"/>
      <c s="1103"/>
      <c s="1103"/>
      <c s="1103"/>
      <c s="1103"/>
      <c s="20">
        <f t="shared" si="143"/>
        <v>0</v>
      </c>
      <c s="1105">
        <f>IFERROR(IF($BZ387&gt;=1,VLOOKUP($E387,'R-8क'!$G$10:$AA$1009,2,0),0),0)</f>
        <v>0</v>
      </c>
      <c s="1105"/>
      <c s="1105"/>
      <c s="1090" t="str">
        <f>IFERROR(IF($BZ387&gt;=1,VLOOKUP($E387,'R-8क'!$G$10:$AA$1009,3,0),""),"")</f>
        <v/>
      </c>
      <c s="1091"/>
      <c s="1104"/>
      <c s="1090" t="str">
        <f>IFERROR(IF($BZ387&gt;=1,VLOOKUP($E387,'R-8क'!$G$10:$AA$1009,4,0),""),"")</f>
        <v/>
      </c>
      <c s="1091"/>
      <c s="1091"/>
      <c s="1104"/>
      <c s="26" t="str">
        <f>IFERROR(IF($BZ387&gt;=1,VLOOKUP($E387,'R-8क'!$G$10:$AA$1009,6,0),""),"")</f>
        <v/>
      </c>
      <c s="27" t="str">
        <f>IFERROR(IF($BZ387&gt;=1,VLOOKUP($E387,'R-8क'!$G$10:$AA$1009,7,0),""),"")</f>
        <v/>
      </c>
      <c s="720" t="str">
        <f>IFERROR(IF($BZ387&gt;=1,VLOOKUP($E387,'R-8क'!$G$10:$AA$1009,8,0),""),"")</f>
        <v/>
      </c>
      <c s="721"/>
      <c s="1106"/>
      <c s="1107" t="str">
        <f>IFERROR(IF($BZ387&gt;=1,VLOOKUP($E387,'R-8क'!$G$10:$AA$1009,16,0),""),"")</f>
        <v/>
      </c>
      <c s="1107"/>
      <c s="1107"/>
      <c s="1092"/>
      <c s="1092"/>
      <c s="21"/>
      <c s="21"/>
      <c s="21"/>
      <c s="21"/>
      <c s="21"/>
      <c s="21"/>
      <c s="21"/>
      <c s="21"/>
      <c s="21"/>
      <c s="21"/>
      <c s="21"/>
      <c s="21"/>
      <c s="21"/>
      <c s="21"/>
      <c s="21"/>
      <c s="21"/>
      <c s="21"/>
      <c s="21"/>
      <c s="21"/>
      <c s="21"/>
      <c s="21"/>
    </row>
    <row r="388" spans="6:119" ht="15" hidden="1">
      <c r="F388" s="15">
        <f t="shared" si="139"/>
        <v>0</v>
      </c>
      <c s="15">
        <f t="shared" si="140"/>
        <v>0</v>
      </c>
      <c s="15">
        <f t="shared" si="141"/>
        <v>0</v>
      </c>
      <c s="15">
        <f t="shared" si="142"/>
        <v>0</v>
      </c>
      <c r="O388" s="21"/>
      <c s="22"/>
      <c s="22"/>
      <c s="22"/>
      <c s="21"/>
      <c s="21"/>
      <c s="21"/>
      <c s="21"/>
      <c s="21"/>
      <c s="21"/>
      <c s="21"/>
      <c s="21"/>
      <c s="28"/>
      <c s="28"/>
      <c s="28"/>
      <c s="1100" t="s">
        <v>526</v>
      </c>
      <c s="1100"/>
      <c s="1100"/>
      <c s="1100" t="s">
        <v>527</v>
      </c>
      <c s="1100"/>
      <c s="1100"/>
      <c s="21"/>
      <c s="21"/>
      <c s="21"/>
      <c s="21"/>
      <c s="21"/>
      <c s="21"/>
      <c s="21"/>
      <c s="21"/>
      <c s="21"/>
      <c s="21"/>
      <c s="21"/>
      <c s="21"/>
      <c s="21"/>
      <c s="21"/>
      <c s="21"/>
      <c s="1101" t="s">
        <v>526</v>
      </c>
      <c s="1101"/>
      <c s="1101"/>
      <c s="1101" t="s">
        <v>527</v>
      </c>
      <c s="1101"/>
      <c s="1101"/>
      <c s="21"/>
      <c s="21"/>
      <c s="21"/>
      <c s="21"/>
      <c s="21"/>
      <c s="21"/>
      <c s="21"/>
      <c s="21"/>
      <c s="21"/>
      <c s="21"/>
      <c s="21"/>
      <c s="21"/>
      <c s="21"/>
      <c s="21"/>
      <c s="21"/>
      <c s="1101" t="s">
        <v>526</v>
      </c>
      <c s="1101"/>
      <c s="1101"/>
      <c s="1101" t="s">
        <v>527</v>
      </c>
      <c s="1101"/>
      <c s="1101"/>
      <c s="21"/>
      <c s="21"/>
      <c s="21"/>
      <c s="21"/>
      <c s="21"/>
      <c s="21"/>
      <c s="21"/>
      <c s="21"/>
      <c s="21"/>
      <c s="21"/>
      <c s="21"/>
      <c s="21"/>
      <c s="21"/>
      <c s="21"/>
      <c s="21"/>
      <c s="1101" t="s">
        <v>526</v>
      </c>
      <c s="1101"/>
      <c s="1101"/>
      <c s="1101" t="s">
        <v>527</v>
      </c>
      <c s="1101"/>
      <c s="1101"/>
      <c s="21"/>
      <c s="21"/>
      <c s="21"/>
      <c s="21"/>
      <c s="21"/>
      <c s="21"/>
      <c s="21"/>
      <c s="21"/>
      <c s="21"/>
      <c s="21"/>
      <c s="21"/>
      <c s="21"/>
      <c s="21"/>
      <c s="21"/>
      <c s="21"/>
      <c s="21"/>
      <c s="21"/>
      <c s="21"/>
      <c s="21"/>
      <c s="21"/>
      <c s="21"/>
    </row>
    <row r="389" spans="6:119" ht="15" hidden="1">
      <c r="F389" s="15">
        <f t="shared" si="139"/>
        <v>0</v>
      </c>
      <c s="15">
        <f t="shared" si="140"/>
        <v>0</v>
      </c>
      <c s="15">
        <f t="shared" si="141"/>
        <v>0</v>
      </c>
      <c s="15">
        <f t="shared" si="142"/>
        <v>0</v>
      </c>
      <c r="O389" s="21"/>
      <c s="22"/>
      <c s="22"/>
      <c s="22"/>
      <c s="21"/>
      <c s="21"/>
      <c s="21"/>
      <c s="21"/>
      <c s="21"/>
      <c s="21"/>
      <c s="21"/>
      <c s="21"/>
      <c s="28"/>
      <c s="28"/>
      <c s="28"/>
      <c s="1100"/>
      <c s="1100"/>
      <c s="1100"/>
      <c s="1100"/>
      <c s="1100"/>
      <c s="1100"/>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21"/>
      <c s="21"/>
      <c s="21"/>
      <c s="21"/>
      <c s="21"/>
      <c s="21"/>
    </row>
    <row r="390" spans="6:119" ht="15" hidden="1">
      <c r="F390" s="15">
        <f t="shared" si="139"/>
        <v>0</v>
      </c>
      <c s="15">
        <f t="shared" si="140"/>
        <v>0</v>
      </c>
      <c s="15">
        <f t="shared" si="141"/>
        <v>0</v>
      </c>
      <c s="15">
        <f t="shared" si="142"/>
        <v>0</v>
      </c>
      <c r="O390" s="21"/>
      <c s="22"/>
      <c s="22"/>
      <c s="22"/>
      <c s="21"/>
      <c s="21"/>
      <c s="21"/>
      <c s="21"/>
      <c s="21"/>
      <c s="21"/>
      <c s="21"/>
      <c s="21"/>
      <c s="28"/>
      <c s="28"/>
      <c s="28"/>
      <c s="1100"/>
      <c s="1100"/>
      <c s="1100"/>
      <c s="1100"/>
      <c s="1100"/>
      <c s="1100"/>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1101"/>
      <c s="1101"/>
      <c s="1101"/>
      <c s="1101"/>
      <c s="1101"/>
      <c s="1101"/>
      <c s="21"/>
      <c s="21"/>
      <c s="21"/>
      <c s="21"/>
      <c s="21"/>
      <c s="21"/>
      <c s="21"/>
      <c s="21"/>
      <c s="21"/>
      <c s="21"/>
      <c s="21"/>
      <c s="21"/>
      <c s="21"/>
      <c s="21"/>
      <c s="21"/>
      <c s="21"/>
      <c s="21"/>
      <c s="21"/>
      <c s="21"/>
      <c s="21"/>
      <c s="21"/>
    </row>
    <row r="391" spans="6:119" ht="15" hidden="1">
      <c r="F391" s="15">
        <f t="shared" si="139"/>
        <v>0</v>
      </c>
      <c s="15">
        <f t="shared" si="140"/>
        <v>0</v>
      </c>
      <c s="15">
        <f t="shared" si="141"/>
        <v>0</v>
      </c>
      <c s="15">
        <f t="shared" si="142"/>
        <v>0</v>
      </c>
      <c r="O391" s="1147" t="str">
        <f>IF(O362&gt;=1,O352,"")</f>
        <v/>
      </c>
      <c s="1147"/>
      <c s="1147"/>
      <c s="1147"/>
      <c s="1147"/>
      <c s="1147"/>
      <c s="1147"/>
      <c s="1147"/>
      <c s="1147"/>
      <c s="1147"/>
      <c s="1147"/>
      <c s="1147"/>
      <c s="1147"/>
      <c s="1147"/>
      <c s="1148"/>
      <c s="1100"/>
      <c s="1100"/>
      <c s="1100"/>
      <c s="1100"/>
      <c s="1100"/>
      <c s="1100"/>
      <c s="1147" t="str">
        <f>IF(AJ362&gt;=1,O391,"")</f>
        <v/>
      </c>
      <c s="1147"/>
      <c s="1147"/>
      <c s="1147"/>
      <c s="1147"/>
      <c s="1147"/>
      <c s="1147"/>
      <c s="1147"/>
      <c s="1147"/>
      <c s="1147"/>
      <c s="1147"/>
      <c s="1147"/>
      <c s="1147"/>
      <c s="1147"/>
      <c s="1148"/>
      <c s="1101"/>
      <c s="1101"/>
      <c s="1101"/>
      <c s="1101"/>
      <c s="1101"/>
      <c s="1101"/>
      <c s="1147" t="str">
        <f>IF(BE362&gt;=1,AJ391,"")</f>
        <v/>
      </c>
      <c s="1147"/>
      <c s="1147"/>
      <c s="1147"/>
      <c s="1147"/>
      <c s="1147"/>
      <c s="1147"/>
      <c s="1147"/>
      <c s="1147"/>
      <c s="1147"/>
      <c s="1147"/>
      <c s="1147"/>
      <c s="1147"/>
      <c s="1147"/>
      <c s="1148"/>
      <c s="1101"/>
      <c s="1101"/>
      <c s="1101"/>
      <c s="1101"/>
      <c s="1101"/>
      <c s="1101"/>
      <c s="1147" t="str">
        <f>IF(BZ362&gt;=1,BE391,"")</f>
        <v/>
      </c>
      <c s="1147"/>
      <c s="1147"/>
      <c s="1147"/>
      <c s="1147"/>
      <c s="1147"/>
      <c s="1147"/>
      <c s="1147"/>
      <c s="1147"/>
      <c s="1147"/>
      <c s="1147"/>
      <c s="1147"/>
      <c s="1147"/>
      <c s="1147"/>
      <c s="1148"/>
      <c s="1101"/>
      <c s="1101"/>
      <c s="1101"/>
      <c s="1101"/>
      <c s="1101"/>
      <c s="1101"/>
      <c s="21"/>
      <c s="21"/>
      <c s="21"/>
      <c s="21"/>
      <c s="21"/>
      <c s="21"/>
      <c s="21"/>
      <c s="21"/>
      <c s="21"/>
      <c s="21"/>
      <c s="21"/>
      <c s="21"/>
      <c s="21"/>
      <c s="21"/>
      <c s="21"/>
      <c s="21"/>
      <c s="21"/>
      <c s="21"/>
      <c s="21"/>
      <c s="21"/>
      <c s="21"/>
    </row>
    <row r="392" spans="6:119" ht="15" hidden="1">
      <c r="F392" s="15">
        <f t="shared" si="139"/>
        <v>0</v>
      </c>
      <c s="15">
        <f t="shared" si="140"/>
        <v>0</v>
      </c>
      <c s="15">
        <f t="shared" si="141"/>
        <v>0</v>
      </c>
      <c s="15">
        <f t="shared" si="142"/>
        <v>0</v>
      </c>
      <c r="O392" s="1147" t="str">
        <f>IF(O362&gt;=1,O353,"")</f>
        <v/>
      </c>
      <c s="1147"/>
      <c s="1147"/>
      <c s="1147"/>
      <c s="1147"/>
      <c s="1147"/>
      <c s="1147"/>
      <c s="1147"/>
      <c s="1147"/>
      <c s="1147"/>
      <c s="1147"/>
      <c s="1147"/>
      <c s="1147"/>
      <c s="1147"/>
      <c s="1148"/>
      <c s="1100"/>
      <c s="1100"/>
      <c s="1100"/>
      <c s="1100"/>
      <c s="1100"/>
      <c s="1100"/>
      <c s="1147" t="str">
        <f>IF(AJ362&gt;=1,O392,"")</f>
        <v/>
      </c>
      <c s="1147"/>
      <c s="1147"/>
      <c s="1147"/>
      <c s="1147"/>
      <c s="1147"/>
      <c s="1147"/>
      <c s="1147"/>
      <c s="1147"/>
      <c s="1147"/>
      <c s="1147"/>
      <c s="1147"/>
      <c s="1147"/>
      <c s="1147"/>
      <c s="1148"/>
      <c s="1101"/>
      <c s="1101"/>
      <c s="1101"/>
      <c s="1101"/>
      <c s="1101"/>
      <c s="1101"/>
      <c s="1147" t="str">
        <f>IF(BE362&gt;=1,AJ392,"")</f>
        <v/>
      </c>
      <c s="1147"/>
      <c s="1147"/>
      <c s="1147"/>
      <c s="1147"/>
      <c s="1147"/>
      <c s="1147"/>
      <c s="1147"/>
      <c s="1147"/>
      <c s="1147"/>
      <c s="1147"/>
      <c s="1147"/>
      <c s="1147"/>
      <c s="1147"/>
      <c s="1148"/>
      <c s="1101"/>
      <c s="1101"/>
      <c s="1101"/>
      <c s="1101"/>
      <c s="1101"/>
      <c s="1101"/>
      <c s="1147" t="str">
        <f>IF(BZ362&gt;=1,BE392,"")</f>
        <v/>
      </c>
      <c s="1147"/>
      <c s="1147"/>
      <c s="1147"/>
      <c s="1147"/>
      <c s="1147"/>
      <c s="1147"/>
      <c s="1147"/>
      <c s="1147"/>
      <c s="1147"/>
      <c s="1147"/>
      <c s="1147"/>
      <c s="1147"/>
      <c s="1147"/>
      <c s="1148"/>
      <c s="1101"/>
      <c s="1101"/>
      <c s="1101"/>
      <c s="1101"/>
      <c s="1101"/>
      <c s="1101"/>
      <c s="21"/>
      <c s="21"/>
      <c s="21"/>
      <c s="21"/>
      <c s="21"/>
      <c s="21"/>
      <c s="21"/>
      <c s="21"/>
      <c s="21"/>
      <c s="21"/>
      <c s="21"/>
      <c s="21"/>
      <c s="21"/>
      <c s="21"/>
      <c s="21"/>
      <c s="21"/>
      <c s="21"/>
      <c s="21"/>
      <c s="21"/>
      <c s="21"/>
      <c s="21"/>
    </row>
    <row r="393" spans="6:119" ht="15" hidden="1">
      <c r="F393" s="15">
        <f t="shared" si="139"/>
        <v>0</v>
      </c>
      <c s="15">
        <f t="shared" si="140"/>
        <v>0</v>
      </c>
      <c s="15">
        <f t="shared" si="141"/>
        <v>0</v>
      </c>
      <c s="15">
        <f t="shared" si="142"/>
        <v>0</v>
      </c>
      <c r="O393" s="1147" t="str">
        <f>IF(O362&gt;=1,O354,"")</f>
        <v/>
      </c>
      <c s="1147"/>
      <c s="1147"/>
      <c s="1147"/>
      <c s="1147"/>
      <c s="1147"/>
      <c s="1147"/>
      <c s="1147"/>
      <c s="1147"/>
      <c s="1147"/>
      <c s="1147"/>
      <c s="1147"/>
      <c s="1147"/>
      <c s="1147"/>
      <c s="1148"/>
      <c s="1102"/>
      <c s="1102"/>
      <c s="1102"/>
      <c s="1102"/>
      <c s="1102"/>
      <c s="1102"/>
      <c s="1147" t="str">
        <f>IF(AJ362&gt;=1,O393,"")</f>
        <v/>
      </c>
      <c s="1147"/>
      <c s="1147"/>
      <c s="1147"/>
      <c s="1147"/>
      <c s="1147"/>
      <c s="1147"/>
      <c s="1147"/>
      <c s="1147"/>
      <c s="1147"/>
      <c s="1147"/>
      <c s="1147"/>
      <c s="1147"/>
      <c s="1147"/>
      <c s="1148"/>
      <c s="1102"/>
      <c s="1102"/>
      <c s="1102"/>
      <c s="1102"/>
      <c s="1102"/>
      <c s="1102"/>
      <c s="1147" t="str">
        <f>IF(BE362&gt;=1,AJ393,"")</f>
        <v/>
      </c>
      <c s="1147"/>
      <c s="1147"/>
      <c s="1147"/>
      <c s="1147"/>
      <c s="1147"/>
      <c s="1147"/>
      <c s="1147"/>
      <c s="1147"/>
      <c s="1147"/>
      <c s="1147"/>
      <c s="1147"/>
      <c s="1147"/>
      <c s="1147"/>
      <c s="1148"/>
      <c s="1102"/>
      <c s="1102"/>
      <c s="1102"/>
      <c s="1102"/>
      <c s="1102"/>
      <c s="1102"/>
      <c s="1147" t="str">
        <f>IF(BZ362&gt;=1,BE393,"")</f>
        <v/>
      </c>
      <c s="1147"/>
      <c s="1147"/>
      <c s="1147"/>
      <c s="1147"/>
      <c s="1147"/>
      <c s="1147"/>
      <c s="1147"/>
      <c s="1147"/>
      <c s="1147"/>
      <c s="1147"/>
      <c s="1147"/>
      <c s="1147"/>
      <c s="1147"/>
      <c s="1148"/>
      <c s="1102"/>
      <c s="1102"/>
      <c s="1102"/>
      <c s="1102"/>
      <c s="1102"/>
      <c s="1102"/>
      <c s="21"/>
      <c s="21"/>
      <c s="21"/>
      <c s="21"/>
      <c s="21"/>
      <c s="21"/>
      <c s="21"/>
      <c s="21"/>
      <c s="21"/>
      <c s="21"/>
      <c s="21"/>
      <c s="21"/>
      <c s="21"/>
      <c s="21"/>
      <c s="21"/>
      <c s="21"/>
      <c s="21"/>
      <c s="21"/>
      <c s="21"/>
      <c s="21"/>
      <c s="21"/>
    </row>
    <row r="394" spans="6:119" ht="18.75" hidden="1">
      <c r="F394" s="15">
        <f t="shared" si="139"/>
        <v>0</v>
      </c>
      <c s="15">
        <f t="shared" si="140"/>
        <v>0</v>
      </c>
      <c s="15">
        <f t="shared" si="141"/>
        <v>0</v>
      </c>
      <c s="15">
        <f t="shared" si="142"/>
        <v>0</v>
      </c>
      <c r="O394" s="23"/>
      <c s="24"/>
      <c s="24"/>
      <c s="24"/>
      <c s="23"/>
      <c s="23"/>
      <c s="23"/>
      <c s="23"/>
      <c s="23"/>
      <c s="23"/>
      <c s="23"/>
      <c s="23"/>
      <c s="24"/>
      <c s="24"/>
      <c s="24"/>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3"/>
      <c s="23"/>
      <c s="23"/>
      <c s="23"/>
      <c s="23"/>
      <c s="23"/>
      <c s="23"/>
      <c s="23"/>
      <c s="23"/>
      <c s="23"/>
      <c s="23"/>
      <c s="23"/>
      <c s="23"/>
      <c s="23"/>
      <c s="23"/>
      <c s="1102"/>
      <c s="1102"/>
      <c s="1102"/>
      <c s="1102"/>
      <c s="1102"/>
      <c s="1102"/>
      <c s="21"/>
      <c s="21"/>
      <c s="21"/>
      <c s="21"/>
      <c s="21"/>
      <c s="21"/>
      <c s="21"/>
      <c s="21"/>
      <c s="21"/>
      <c s="21"/>
      <c s="21"/>
      <c s="21"/>
      <c s="21"/>
      <c s="21"/>
      <c s="21"/>
      <c s="21"/>
      <c s="21"/>
      <c s="21"/>
      <c s="21"/>
      <c s="21"/>
      <c s="21"/>
    </row>
    <row r="395" ht="15"/>
    <row r="396" ht="15" hidden="1"/>
    <row r="397" ht="15" hidden="1"/>
    <row r="398" ht="15" hidden="1"/>
    <row r="399" ht="15" hidden="1"/>
    <row r="400" ht="15" hidden="1"/>
    <row r="401" ht="15" hidden="1"/>
    <row r="402" ht="15" hidden="1"/>
    <row r="403" ht="15" hidden="1"/>
    <row r="404" ht="15" hidden="1"/>
    <row r="405" ht="15" hidden="1"/>
    <row r="406" ht="15" hidden="1"/>
    <row r="407" ht="15" hidden="1"/>
    <row r="408" ht="15" hidden="1"/>
    <row r="409" ht="15" hidden="1"/>
    <row r="410" ht="15" hidden="1"/>
    <row r="411" ht="15" hidden="1"/>
    <row r="412" ht="15" hidden="1"/>
    <row r="413" ht="15" hidden="1"/>
    <row r="414" ht="15" hidden="1"/>
    <row r="415" ht="15" hidden="1"/>
    <row r="416" ht="15" hidden="1"/>
    <row r="417" ht="15" hidden="1"/>
    <row r="418" ht="15" hidden="1"/>
    <row r="419" ht="15" hidden="1"/>
    <row r="420" ht="15" hidden="1"/>
    <row r="421" ht="15" hidden="1"/>
    <row r="422" ht="15" hidden="1"/>
    <row r="423" ht="15" hidden="1"/>
    <row r="424" ht="15" hidden="1"/>
    <row r="425" ht="15" hidden="1"/>
    <row r="426" ht="15" hidden="1"/>
    <row r="427" ht="15" hidden="1"/>
    <row r="428" ht="15" hidden="1"/>
    <row r="429" ht="15" hidden="1"/>
    <row r="430" ht="15" hidden="1"/>
    <row r="431" ht="15" hidden="1"/>
    <row r="432" ht="15" hidden="1"/>
    <row r="433" ht="15" hidden="1"/>
    <row r="434" ht="15" hidden="1"/>
    <row r="435" ht="15" hidden="1"/>
    <row r="436" ht="15" hidden="1"/>
    <row r="437" ht="15" hidden="1"/>
    <row r="438" ht="15" hidden="1"/>
    <row r="439" ht="15" hidden="1"/>
    <row r="440" ht="15" hidden="1"/>
    <row r="441" ht="15" hidden="1"/>
    <row r="442" ht="15" hidden="1"/>
    <row r="443" ht="15" hidden="1"/>
    <row r="444" ht="15" hidden="1"/>
    <row r="445" ht="15" hidden="1"/>
    <row r="446" ht="15" hidden="1"/>
    <row r="447" ht="15" hidden="1"/>
    <row r="448" ht="15" hidden="1"/>
    <row r="449" ht="15" hidden="1"/>
    <row r="450" ht="15" hidden="1"/>
    <row r="451" ht="15" hidden="1"/>
    <row r="452" ht="15" hidden="1"/>
    <row r="453" ht="15" hidden="1"/>
    <row r="454" ht="15" hidden="1"/>
    <row r="455" ht="15" hidden="1"/>
    <row r="456" ht="15" hidden="1"/>
    <row r="457" ht="15" hidden="1"/>
    <row r="458" ht="15" hidden="1"/>
    <row r="459" ht="15" hidden="1"/>
    <row r="460" ht="15" hidden="1"/>
    <row r="461" ht="15" hidden="1"/>
    <row r="462" ht="15" hidden="1"/>
    <row r="463" ht="15" hidden="1"/>
    <row r="464" ht="15" hidden="1"/>
    <row r="465" ht="15" hidden="1"/>
    <row r="466" ht="15" hidden="1"/>
    <row r="467" ht="15" hidden="1"/>
    <row r="468" ht="15" hidden="1"/>
    <row r="469" ht="15" hidden="1"/>
    <row r="470" ht="15" hidden="1"/>
    <row r="471" ht="15" hidden="1"/>
    <row r="472" ht="15" hidden="1"/>
    <row r="473" ht="15" hidden="1"/>
    <row r="474" ht="15" hidden="1"/>
    <row r="475" ht="15" hidden="1"/>
    <row r="476" ht="15" hidden="1"/>
    <row r="477" ht="15" hidden="1"/>
    <row r="478" ht="15" hidden="1"/>
    <row r="479" ht="15" hidden="1"/>
    <row r="480" ht="15" hidden="1"/>
    <row r="481" ht="15" hidden="1"/>
    <row r="482" ht="15" hidden="1"/>
    <row r="483" ht="15" hidden="1"/>
    <row r="484" ht="15" hidden="1"/>
    <row r="485" ht="15" hidden="1"/>
    <row r="486" ht="15" hidden="1"/>
    <row r="487" ht="15" hidden="1"/>
    <row r="488" ht="15" hidden="1"/>
    <row r="489" ht="15" hidden="1"/>
    <row r="490" ht="15" hidden="1"/>
    <row r="491" ht="15" hidden="1"/>
    <row r="492" ht="15" hidden="1"/>
    <row r="493" ht="15" hidden="1"/>
    <row r="494" ht="15" hidden="1"/>
    <row r="495" ht="15" hidden="1"/>
    <row r="496" ht="15" hidden="1"/>
    <row r="497" ht="15" hidden="1"/>
    <row r="498" ht="15" hidden="1"/>
    <row r="499" ht="15" hidden="1"/>
    <row r="500" ht="15" hidden="1"/>
    <row r="501" ht="15" hidden="1"/>
    <row r="502" ht="15" hidden="1"/>
    <row r="503" ht="15" hidden="1"/>
    <row r="504" ht="15" hidden="1"/>
    <row r="505" ht="15" hidden="1"/>
    <row r="506" ht="15" hidden="1"/>
    <row r="507" ht="15" hidden="1"/>
    <row r="508" ht="15" hidden="1"/>
    <row r="509" ht="15" hidden="1"/>
    <row r="510" ht="15" hidden="1"/>
    <row r="511" ht="15" hidden="1"/>
    <row r="512" ht="15" hidden="1"/>
    <row r="513" ht="15" hidden="1"/>
    <row r="514" ht="15" hidden="1"/>
    <row r="515" ht="15" hidden="1"/>
    <row r="516" ht="15" hidden="1"/>
    <row r="517" ht="15" hidden="1"/>
    <row r="518" ht="15" hidden="1"/>
    <row r="519" ht="15" hidden="1"/>
    <row r="520" ht="15" hidden="1"/>
    <row r="521" ht="15" hidden="1"/>
    <row r="522" ht="15" hidden="1"/>
    <row r="523" ht="15" hidden="1"/>
    <row r="524" ht="15" hidden="1"/>
    <row r="525" ht="15" hidden="1"/>
    <row r="526" ht="15" hidden="1"/>
    <row r="527" ht="15" hidden="1"/>
    <row r="528" ht="15" hidden="1"/>
    <row r="529" ht="15" hidden="1"/>
    <row r="530" ht="15" hidden="1"/>
    <row r="531" ht="15" hidden="1"/>
    <row r="532" ht="15" hidden="1"/>
    <row r="533" ht="15" hidden="1"/>
    <row r="534" ht="15" hidden="1"/>
    <row r="535" ht="15" hidden="1"/>
    <row r="536" ht="15" hidden="1"/>
    <row r="537" ht="15" hidden="1"/>
    <row r="538" ht="15" hidden="1"/>
    <row r="539" ht="15" hidden="1"/>
    <row r="540" ht="15" hidden="1"/>
    <row r="541" ht="15" hidden="1"/>
    <row r="542" ht="15" hidden="1"/>
    <row r="543" ht="15" hidden="1"/>
    <row r="544" ht="15" hidden="1"/>
    <row r="545" ht="15" hidden="1"/>
    <row r="546" ht="15" hidden="1"/>
    <row r="547" ht="15" hidden="1"/>
    <row r="548" ht="15" hidden="1"/>
    <row r="549" ht="15" hidden="1"/>
    <row r="550" ht="15" hidden="1"/>
    <row r="551" ht="15" hidden="1"/>
    <row r="552" ht="15" hidden="1"/>
    <row r="553" ht="15" hidden="1"/>
    <row r="554" ht="15" hidden="1"/>
    <row r="555" ht="15" hidden="1"/>
    <row r="556" ht="15" hidden="1"/>
    <row r="557" ht="15" hidden="1"/>
    <row r="558" ht="15" hidden="1"/>
    <row r="559" ht="15" hidden="1"/>
    <row r="560" ht="15" hidden="1"/>
    <row r="561" ht="15" hidden="1"/>
    <row r="562" ht="15" hidden="1"/>
    <row r="563" ht="15" hidden="1"/>
    <row r="564" ht="15" hidden="1"/>
    <row r="565" ht="15" hidden="1"/>
    <row r="566" ht="15" hidden="1"/>
    <row r="567" ht="15" hidden="1"/>
    <row r="568" ht="15" hidden="1"/>
    <row r="569" ht="15" hidden="1"/>
    <row r="570" ht="15" hidden="1"/>
    <row r="571" ht="15" hidden="1"/>
    <row r="572" ht="15" hidden="1"/>
    <row r="573" ht="15" hidden="1"/>
    <row r="574" ht="15" hidden="1"/>
    <row r="575" ht="15" hidden="1"/>
    <row r="576" ht="15" hidden="1"/>
    <row r="577" ht="15" hidden="1"/>
    <row r="578" ht="15" hidden="1"/>
    <row r="579" ht="15" hidden="1"/>
    <row r="580" ht="15" hidden="1"/>
    <row r="581" ht="15" hidden="1"/>
    <row r="582" ht="15" hidden="1"/>
    <row r="583" ht="15" hidden="1"/>
    <row r="584" ht="15" hidden="1"/>
    <row r="585" ht="15" hidden="1"/>
    <row r="586" ht="15" hidden="1"/>
    <row r="587" ht="15" hidden="1"/>
    <row r="588" ht="15" hidden="1"/>
    <row r="589" ht="15" hidden="1"/>
    <row r="590" ht="15" hidden="1"/>
    <row r="591" ht="15" hidden="1"/>
    <row r="592" ht="15" hidden="1"/>
    <row r="593" ht="15" hidden="1"/>
    <row r="594" ht="15" hidden="1"/>
    <row r="595" ht="15" hidden="1"/>
    <row r="596" ht="15" hidden="1"/>
    <row r="597" ht="15" hidden="1"/>
    <row r="598" ht="15" hidden="1"/>
    <row r="599" ht="15" hidden="1"/>
    <row r="600" ht="15" hidden="1"/>
    <row r="601" ht="15" hidden="1"/>
    <row r="602" ht="15" hidden="1"/>
    <row r="603" ht="15" hidden="1"/>
    <row r="604" ht="15" hidden="1"/>
    <row r="605" ht="15" hidden="1"/>
    <row r="606" ht="15" hidden="1"/>
    <row r="607" ht="15" hidden="1"/>
    <row r="608" ht="15" hidden="1"/>
    <row r="609" ht="15" hidden="1"/>
    <row r="610" ht="15" hidden="1"/>
    <row r="611" ht="15" hidden="1"/>
    <row r="612" ht="15" hidden="1"/>
    <row r="613" ht="15" hidden="1"/>
    <row r="614" ht="15" hidden="1"/>
    <row r="615" ht="15" hidden="1"/>
    <row r="616" ht="15" hidden="1"/>
    <row r="617" ht="15" hidden="1"/>
    <row r="618" ht="15" hidden="1"/>
    <row r="619" ht="15" hidden="1"/>
    <row r="620" ht="15" hidden="1"/>
    <row r="621" ht="15" hidden="1"/>
    <row r="622" ht="15" hidden="1"/>
    <row r="623" ht="15" hidden="1"/>
    <row r="624" ht="15" hidden="1"/>
    <row r="625" ht="15" hidden="1"/>
    <row r="626" ht="15" hidden="1"/>
    <row r="627" ht="15" hidden="1"/>
    <row r="628" ht="15" hidden="1"/>
  </sheetData>
  <sheetProtection password="CDA0" sheet="1" objects="1" scenarios="1"/>
  <mergeCells count="7566">
    <mergeCell ref="O5:AI5"/>
    <mergeCell ref="AJ5:BD5"/>
    <mergeCell ref="BE5:BY5"/>
    <mergeCell ref="BZ5:CT5"/>
    <mergeCell ref="CU5:DI5"/>
    <mergeCell ref="DJ5:DO5"/>
    <mergeCell ref="O6:AI6"/>
    <mergeCell ref="AJ6:BD6"/>
    <mergeCell ref="BE6:BY6"/>
    <mergeCell ref="BZ6:CT6"/>
    <mergeCell ref="CU6:DI6"/>
    <mergeCell ref="AD7:AI7"/>
    <mergeCell ref="AY7:BD7"/>
    <mergeCell ref="BT7:BY7"/>
    <mergeCell ref="CO7:CT7"/>
    <mergeCell ref="CU7:DI7"/>
    <mergeCell ref="AD8:AI8"/>
    <mergeCell ref="AY8:BD8"/>
    <mergeCell ref="BT8:BY8"/>
    <mergeCell ref="CO8:CT8"/>
    <mergeCell ref="CU8:DO8"/>
    <mergeCell ref="O7:T8"/>
    <mergeCell ref="BE7:BJ8"/>
    <mergeCell ref="U7:AC8"/>
    <mergeCell ref="CF7:CN8"/>
    <mergeCell ref="AJ7:AO8"/>
    <mergeCell ref="BZ7:CE8"/>
    <mergeCell ref="AP7:AX8"/>
    <mergeCell ref="BK7:BS8"/>
    <mergeCell ref="DJ6:DO7"/>
    <mergeCell ref="O9:Z9"/>
    <mergeCell ref="AA9:AD9"/>
    <mergeCell ref="AE9:AI9"/>
    <mergeCell ref="AJ9:AU9"/>
    <mergeCell ref="AV9:AY9"/>
    <mergeCell ref="AZ9:BD9"/>
    <mergeCell ref="BE9:BP9"/>
    <mergeCell ref="BQ9:BT9"/>
    <mergeCell ref="BU9:BY9"/>
    <mergeCell ref="BZ9:CK9"/>
    <mergeCell ref="CL9:CO9"/>
    <mergeCell ref="CP9:CT9"/>
    <mergeCell ref="CU9:DD9"/>
    <mergeCell ref="DE9:DO9"/>
    <mergeCell ref="O10:T10"/>
    <mergeCell ref="U10:AC10"/>
    <mergeCell ref="AD10:AF10"/>
    <mergeCell ref="AG10:AI10"/>
    <mergeCell ref="AJ10:AO10"/>
    <mergeCell ref="AP10:AX10"/>
    <mergeCell ref="AY10:BA10"/>
    <mergeCell ref="BB10:BD10"/>
    <mergeCell ref="BE10:BJ10"/>
    <mergeCell ref="BK10:BS10"/>
    <mergeCell ref="BT10:BV10"/>
    <mergeCell ref="BW10:BY10"/>
    <mergeCell ref="BZ10:CE10"/>
    <mergeCell ref="CF10:CN10"/>
    <mergeCell ref="CO10:CQ10"/>
    <mergeCell ref="CR10:CT10"/>
    <mergeCell ref="CU10:CX10"/>
    <mergeCell ref="CY10:DD10"/>
    <mergeCell ref="DE10:DG10"/>
    <mergeCell ref="DH10:DO10"/>
    <mergeCell ref="O11:T11"/>
    <mergeCell ref="U11:AC11"/>
    <mergeCell ref="AD11:AF11"/>
    <mergeCell ref="AG11:AI11"/>
    <mergeCell ref="AJ11:AO11"/>
    <mergeCell ref="AP11:AX11"/>
    <mergeCell ref="AY11:BA11"/>
    <mergeCell ref="BB11:BD11"/>
    <mergeCell ref="BE11:BJ11"/>
    <mergeCell ref="BK11:BS11"/>
    <mergeCell ref="BT11:BV11"/>
    <mergeCell ref="BW11:BY11"/>
    <mergeCell ref="BZ11:CE11"/>
    <mergeCell ref="CF11:CN11"/>
    <mergeCell ref="CO11:CQ11"/>
    <mergeCell ref="CR11:CT11"/>
    <mergeCell ref="CU11:CX11"/>
    <mergeCell ref="CY11:DD11"/>
    <mergeCell ref="DE11:DH11"/>
    <mergeCell ref="DI11:DO11"/>
    <mergeCell ref="O12:AI12"/>
    <mergeCell ref="AJ12:BD12"/>
    <mergeCell ref="BE12:BY12"/>
    <mergeCell ref="BZ12:CT12"/>
    <mergeCell ref="AQ13:AV13"/>
    <mergeCell ref="BM13:BP13"/>
    <mergeCell ref="CG13:CR13"/>
    <mergeCell ref="P16:R16"/>
    <mergeCell ref="S16:U16"/>
    <mergeCell ref="V16:Z16"/>
    <mergeCell ref="AA16:AC16"/>
    <mergeCell ref="AD16:AF16"/>
    <mergeCell ref="AG16:AI16"/>
    <mergeCell ref="AK16:AM16"/>
    <mergeCell ref="AN16:AP16"/>
    <mergeCell ref="AR16:AS16"/>
    <mergeCell ref="AT16:AV16"/>
    <mergeCell ref="AW16:AX16"/>
    <mergeCell ref="AY16:BA16"/>
    <mergeCell ref="BB16:BD16"/>
    <mergeCell ref="BF16:BH16"/>
    <mergeCell ref="BI16:BL16"/>
    <mergeCell ref="BM16:BN16"/>
    <mergeCell ref="BO16:BP16"/>
    <mergeCell ref="BQ16:BS16"/>
    <mergeCell ref="BT16:BV16"/>
    <mergeCell ref="BW16:BY16"/>
    <mergeCell ref="CA16:CC16"/>
    <mergeCell ref="CD16:CF16"/>
    <mergeCell ref="CG16:CJ16"/>
    <mergeCell ref="CK16:CL16"/>
    <mergeCell ref="CM16:CO16"/>
    <mergeCell ref="CP16:CR16"/>
    <mergeCell ref="CS16:CT16"/>
    <mergeCell ref="CU16:CW16"/>
    <mergeCell ref="CX16:CZ16"/>
    <mergeCell ref="DA16:DC16"/>
    <mergeCell ref="DD16:DF16"/>
    <mergeCell ref="DG16:DI16"/>
    <mergeCell ref="DJ16:DL16"/>
    <mergeCell ref="DM16:DO16"/>
    <mergeCell ref="P17:R17"/>
    <mergeCell ref="S17:U17"/>
    <mergeCell ref="V17:X17"/>
    <mergeCell ref="Y17:Z17"/>
    <mergeCell ref="AA17:AC17"/>
    <mergeCell ref="AD17:AF17"/>
    <mergeCell ref="AG17:AI17"/>
    <mergeCell ref="AK17:AM17"/>
    <mergeCell ref="AN17:AP17"/>
    <mergeCell ref="AR17:AS17"/>
    <mergeCell ref="AT17:AV17"/>
    <mergeCell ref="AW17:AX17"/>
    <mergeCell ref="AY17:BA17"/>
    <mergeCell ref="BB17:BD17"/>
    <mergeCell ref="BF17:BH17"/>
    <mergeCell ref="BI17:BL17"/>
    <mergeCell ref="BM17:BN17"/>
    <mergeCell ref="BO17:BP17"/>
    <mergeCell ref="BQ17:BS17"/>
    <mergeCell ref="BT17:BV17"/>
    <mergeCell ref="BW17:BY17"/>
    <mergeCell ref="CA17:CC17"/>
    <mergeCell ref="CD17:CF17"/>
    <mergeCell ref="CG17:CJ17"/>
    <mergeCell ref="CM17:CO17"/>
    <mergeCell ref="CP17:CR17"/>
    <mergeCell ref="CS17:CT17"/>
    <mergeCell ref="CU17:CW17"/>
    <mergeCell ref="CX17:CZ17"/>
    <mergeCell ref="DA17:DC17"/>
    <mergeCell ref="DD17:DF17"/>
    <mergeCell ref="DG17:DI17"/>
    <mergeCell ref="DJ17:DL17"/>
    <mergeCell ref="DM17:DO17"/>
    <mergeCell ref="P18:R18"/>
    <mergeCell ref="S18:U18"/>
    <mergeCell ref="V18:X18"/>
    <mergeCell ref="Y18:Z18"/>
    <mergeCell ref="AA18:AC18"/>
    <mergeCell ref="AD18:AF18"/>
    <mergeCell ref="AG18:AI18"/>
    <mergeCell ref="AK18:AM18"/>
    <mergeCell ref="AN18:AP18"/>
    <mergeCell ref="AR18:AS18"/>
    <mergeCell ref="AT18:AV18"/>
    <mergeCell ref="AW18:AX18"/>
    <mergeCell ref="AY18:BA18"/>
    <mergeCell ref="BB18:BD18"/>
    <mergeCell ref="BF18:BH18"/>
    <mergeCell ref="BI18:BL18"/>
    <mergeCell ref="BM18:BN18"/>
    <mergeCell ref="BO18:BP18"/>
    <mergeCell ref="BQ18:BS18"/>
    <mergeCell ref="BT18:BV18"/>
    <mergeCell ref="BW18:BY18"/>
    <mergeCell ref="CA18:CC18"/>
    <mergeCell ref="CD18:CF18"/>
    <mergeCell ref="CG18:CJ18"/>
    <mergeCell ref="CM18:CO18"/>
    <mergeCell ref="CP18:CR18"/>
    <mergeCell ref="CS18:CT18"/>
    <mergeCell ref="CU18:CW18"/>
    <mergeCell ref="CX18:CZ18"/>
    <mergeCell ref="DA18:DC18"/>
    <mergeCell ref="DD18:DF18"/>
    <mergeCell ref="DG18:DI18"/>
    <mergeCell ref="DJ18:DL18"/>
    <mergeCell ref="DM18:DO18"/>
    <mergeCell ref="P19:R19"/>
    <mergeCell ref="S19:U19"/>
    <mergeCell ref="V19:X19"/>
    <mergeCell ref="Y19:Z19"/>
    <mergeCell ref="AA19:AC19"/>
    <mergeCell ref="AD19:AF19"/>
    <mergeCell ref="AG19:AI19"/>
    <mergeCell ref="AK19:AM19"/>
    <mergeCell ref="AN19:AP19"/>
    <mergeCell ref="AR19:AS19"/>
    <mergeCell ref="AT19:AV19"/>
    <mergeCell ref="AW19:AX19"/>
    <mergeCell ref="AY19:BA19"/>
    <mergeCell ref="BB19:BD19"/>
    <mergeCell ref="BF19:BH19"/>
    <mergeCell ref="BI19:BL19"/>
    <mergeCell ref="BM19:BN19"/>
    <mergeCell ref="BO19:BP19"/>
    <mergeCell ref="BQ19:BS19"/>
    <mergeCell ref="BT19:BV19"/>
    <mergeCell ref="BW19:BY19"/>
    <mergeCell ref="CA19:CC19"/>
    <mergeCell ref="CD19:CF19"/>
    <mergeCell ref="CG19:CJ19"/>
    <mergeCell ref="CM19:CO19"/>
    <mergeCell ref="CP19:CR19"/>
    <mergeCell ref="CS19:CT19"/>
    <mergeCell ref="CU19:CW19"/>
    <mergeCell ref="CX19:CZ19"/>
    <mergeCell ref="DA19:DC19"/>
    <mergeCell ref="DD19:DF19"/>
    <mergeCell ref="DG19:DI19"/>
    <mergeCell ref="DJ19:DL19"/>
    <mergeCell ref="DM19:DO19"/>
    <mergeCell ref="P20:R20"/>
    <mergeCell ref="S20:U20"/>
    <mergeCell ref="V20:X20"/>
    <mergeCell ref="Y20:Z20"/>
    <mergeCell ref="AA20:AC20"/>
    <mergeCell ref="AD20:AF20"/>
    <mergeCell ref="AG20:AI20"/>
    <mergeCell ref="AK20:AM20"/>
    <mergeCell ref="AN20:AP20"/>
    <mergeCell ref="AR20:AS20"/>
    <mergeCell ref="AT20:AV20"/>
    <mergeCell ref="AW20:AX20"/>
    <mergeCell ref="AY20:BA20"/>
    <mergeCell ref="BB20:BD20"/>
    <mergeCell ref="BF20:BH20"/>
    <mergeCell ref="BI20:BL20"/>
    <mergeCell ref="BM20:BN20"/>
    <mergeCell ref="BO20:BP20"/>
    <mergeCell ref="BQ20:BS20"/>
    <mergeCell ref="BT20:BV20"/>
    <mergeCell ref="BW20:BY20"/>
    <mergeCell ref="CA20:CC20"/>
    <mergeCell ref="CD20:CF20"/>
    <mergeCell ref="CG20:CJ20"/>
    <mergeCell ref="CM20:CO20"/>
    <mergeCell ref="CP20:CR20"/>
    <mergeCell ref="CS20:CT20"/>
    <mergeCell ref="CU20:CW20"/>
    <mergeCell ref="CX20:CZ20"/>
    <mergeCell ref="DA20:DC20"/>
    <mergeCell ref="DD20:DF20"/>
    <mergeCell ref="DG20:DI20"/>
    <mergeCell ref="DJ20:DL20"/>
    <mergeCell ref="DM20:DO20"/>
    <mergeCell ref="P21:R21"/>
    <mergeCell ref="S21:U21"/>
    <mergeCell ref="V21:X21"/>
    <mergeCell ref="Y21:Z21"/>
    <mergeCell ref="AA21:AC21"/>
    <mergeCell ref="AD21:AF21"/>
    <mergeCell ref="AG21:AI21"/>
    <mergeCell ref="AK21:AM21"/>
    <mergeCell ref="AN21:AP21"/>
    <mergeCell ref="AR21:AS21"/>
    <mergeCell ref="AT21:AV21"/>
    <mergeCell ref="AW21:AX21"/>
    <mergeCell ref="AY21:BA21"/>
    <mergeCell ref="BB21:BD21"/>
    <mergeCell ref="BF21:BH21"/>
    <mergeCell ref="BI21:BL21"/>
    <mergeCell ref="BM21:BN21"/>
    <mergeCell ref="BO21:BP21"/>
    <mergeCell ref="BQ21:BS21"/>
    <mergeCell ref="BT21:BV21"/>
    <mergeCell ref="BW21:BY21"/>
    <mergeCell ref="CA21:CC21"/>
    <mergeCell ref="CD21:CF21"/>
    <mergeCell ref="CG21:CJ21"/>
    <mergeCell ref="CM21:CO21"/>
    <mergeCell ref="CP21:CR21"/>
    <mergeCell ref="CS21:CT21"/>
    <mergeCell ref="CU21:CW21"/>
    <mergeCell ref="CX21:CZ21"/>
    <mergeCell ref="DA21:DC21"/>
    <mergeCell ref="DD21:DF21"/>
    <mergeCell ref="DG21:DI21"/>
    <mergeCell ref="DJ21:DL21"/>
    <mergeCell ref="DM21:DO21"/>
    <mergeCell ref="P22:R22"/>
    <mergeCell ref="S22:U22"/>
    <mergeCell ref="V22:X22"/>
    <mergeCell ref="Y22:Z22"/>
    <mergeCell ref="AA22:AC22"/>
    <mergeCell ref="AD22:AF22"/>
    <mergeCell ref="AG22:AI22"/>
    <mergeCell ref="AK22:AM22"/>
    <mergeCell ref="AN22:AP22"/>
    <mergeCell ref="AR22:AS22"/>
    <mergeCell ref="AT22:AV22"/>
    <mergeCell ref="AW22:AX22"/>
    <mergeCell ref="AY22:BA22"/>
    <mergeCell ref="BB22:BD22"/>
    <mergeCell ref="BF22:BH22"/>
    <mergeCell ref="BI22:BL22"/>
    <mergeCell ref="BM22:BN22"/>
    <mergeCell ref="BO22:BP22"/>
    <mergeCell ref="BQ22:BS22"/>
    <mergeCell ref="BT22:BV22"/>
    <mergeCell ref="BW22:BY22"/>
    <mergeCell ref="CA22:CC22"/>
    <mergeCell ref="CD22:CF22"/>
    <mergeCell ref="CG22:CJ22"/>
    <mergeCell ref="CM22:CO22"/>
    <mergeCell ref="CP22:CR22"/>
    <mergeCell ref="CS22:CT22"/>
    <mergeCell ref="CU22:CW22"/>
    <mergeCell ref="CX22:CZ22"/>
    <mergeCell ref="DA22:DC22"/>
    <mergeCell ref="DD22:DF22"/>
    <mergeCell ref="DG22:DI22"/>
    <mergeCell ref="DJ22:DL22"/>
    <mergeCell ref="DM22:DO22"/>
    <mergeCell ref="P23:R23"/>
    <mergeCell ref="S23:U23"/>
    <mergeCell ref="V23:X23"/>
    <mergeCell ref="Y23:Z23"/>
    <mergeCell ref="AA23:AC23"/>
    <mergeCell ref="AD23:AF23"/>
    <mergeCell ref="AG23:AI23"/>
    <mergeCell ref="AK23:AM23"/>
    <mergeCell ref="AN23:AP23"/>
    <mergeCell ref="AR23:AS23"/>
    <mergeCell ref="AT23:AV23"/>
    <mergeCell ref="AW23:AX23"/>
    <mergeCell ref="AY23:BA23"/>
    <mergeCell ref="BB23:BD23"/>
    <mergeCell ref="BF23:BH23"/>
    <mergeCell ref="BI23:BL23"/>
    <mergeCell ref="BM23:BN23"/>
    <mergeCell ref="BO23:BP23"/>
    <mergeCell ref="BQ23:BS23"/>
    <mergeCell ref="BT23:BV23"/>
    <mergeCell ref="BW23:BY23"/>
    <mergeCell ref="CA23:CC23"/>
    <mergeCell ref="CD23:CF23"/>
    <mergeCell ref="CG23:CJ23"/>
    <mergeCell ref="CM23:CO23"/>
    <mergeCell ref="CP23:CR23"/>
    <mergeCell ref="CS23:CT23"/>
    <mergeCell ref="CU23:CW23"/>
    <mergeCell ref="CX23:CZ23"/>
    <mergeCell ref="DA23:DC23"/>
    <mergeCell ref="DD23:DF23"/>
    <mergeCell ref="DG23:DI23"/>
    <mergeCell ref="DJ23:DL23"/>
    <mergeCell ref="DM23:DO23"/>
    <mergeCell ref="P24:R24"/>
    <mergeCell ref="S24:U24"/>
    <mergeCell ref="V24:X24"/>
    <mergeCell ref="Y24:Z24"/>
    <mergeCell ref="AA24:AC24"/>
    <mergeCell ref="AD24:AF24"/>
    <mergeCell ref="AG24:AI24"/>
    <mergeCell ref="AK24:AM24"/>
    <mergeCell ref="AN24:AP24"/>
    <mergeCell ref="AR24:AS24"/>
    <mergeCell ref="AT24:AV24"/>
    <mergeCell ref="AW24:AX24"/>
    <mergeCell ref="AY24:BA24"/>
    <mergeCell ref="BB24:BD24"/>
    <mergeCell ref="BF24:BH24"/>
    <mergeCell ref="BI24:BL24"/>
    <mergeCell ref="BM24:BN24"/>
    <mergeCell ref="BO24:BP24"/>
    <mergeCell ref="BQ24:BS24"/>
    <mergeCell ref="BT24:BV24"/>
    <mergeCell ref="BW24:BY24"/>
    <mergeCell ref="CA24:CC24"/>
    <mergeCell ref="CD24:CF24"/>
    <mergeCell ref="CG24:CJ24"/>
    <mergeCell ref="CM24:CO24"/>
    <mergeCell ref="CP24:CR24"/>
    <mergeCell ref="CS24:CT24"/>
    <mergeCell ref="CU24:CW24"/>
    <mergeCell ref="CX24:CZ24"/>
    <mergeCell ref="DA24:DC24"/>
    <mergeCell ref="DD24:DF24"/>
    <mergeCell ref="DG24:DI24"/>
    <mergeCell ref="DJ24:DL24"/>
    <mergeCell ref="DM24:DO24"/>
    <mergeCell ref="P25:R25"/>
    <mergeCell ref="S25:U25"/>
    <mergeCell ref="V25:X25"/>
    <mergeCell ref="Y25:Z25"/>
    <mergeCell ref="AA25:AC25"/>
    <mergeCell ref="AD25:AF25"/>
    <mergeCell ref="AG25:AI25"/>
    <mergeCell ref="AK25:AM25"/>
    <mergeCell ref="AN25:AP25"/>
    <mergeCell ref="AR25:AS25"/>
    <mergeCell ref="AT25:AV25"/>
    <mergeCell ref="AW25:AX25"/>
    <mergeCell ref="AY25:BA25"/>
    <mergeCell ref="BB25:BD25"/>
    <mergeCell ref="BF25:BH25"/>
    <mergeCell ref="BI25:BL25"/>
    <mergeCell ref="BM25:BN25"/>
    <mergeCell ref="BO25:BP25"/>
    <mergeCell ref="BQ25:BS25"/>
    <mergeCell ref="BT25:BV25"/>
    <mergeCell ref="BW25:BY25"/>
    <mergeCell ref="CA25:CC25"/>
    <mergeCell ref="CD25:CF25"/>
    <mergeCell ref="CG25:CJ25"/>
    <mergeCell ref="CM25:CO25"/>
    <mergeCell ref="CP25:CR25"/>
    <mergeCell ref="CS25:CT25"/>
    <mergeCell ref="CU25:CW25"/>
    <mergeCell ref="CX25:CZ25"/>
    <mergeCell ref="DA25:DC25"/>
    <mergeCell ref="DD25:DF25"/>
    <mergeCell ref="DG25:DI25"/>
    <mergeCell ref="DJ25:DL25"/>
    <mergeCell ref="DM25:DO25"/>
    <mergeCell ref="P26:R26"/>
    <mergeCell ref="S26:U26"/>
    <mergeCell ref="V26:X26"/>
    <mergeCell ref="Y26:Z26"/>
    <mergeCell ref="AA26:AC26"/>
    <mergeCell ref="AD26:AF26"/>
    <mergeCell ref="AG26:AI26"/>
    <mergeCell ref="AK26:AM26"/>
    <mergeCell ref="AN26:AP26"/>
    <mergeCell ref="AR26:AS26"/>
    <mergeCell ref="AT26:AV26"/>
    <mergeCell ref="AW26:AX26"/>
    <mergeCell ref="AY26:BA26"/>
    <mergeCell ref="BB26:BD26"/>
    <mergeCell ref="BF26:BH26"/>
    <mergeCell ref="BI26:BL26"/>
    <mergeCell ref="BM26:BN26"/>
    <mergeCell ref="BO26:BP26"/>
    <mergeCell ref="BQ26:BS26"/>
    <mergeCell ref="BT26:BV26"/>
    <mergeCell ref="BW26:BY26"/>
    <mergeCell ref="CA26:CC26"/>
    <mergeCell ref="CD26:CF26"/>
    <mergeCell ref="CG26:CJ26"/>
    <mergeCell ref="CM26:CO26"/>
    <mergeCell ref="CP26:CR26"/>
    <mergeCell ref="CS26:CT26"/>
    <mergeCell ref="CU26:CW26"/>
    <mergeCell ref="CX26:CZ26"/>
    <mergeCell ref="DA26:DC26"/>
    <mergeCell ref="DD26:DF26"/>
    <mergeCell ref="DG26:DI26"/>
    <mergeCell ref="DJ26:DL26"/>
    <mergeCell ref="DM26:DO26"/>
    <mergeCell ref="P27:R27"/>
    <mergeCell ref="S27:U27"/>
    <mergeCell ref="V27:X27"/>
    <mergeCell ref="Y27:Z27"/>
    <mergeCell ref="AA27:AC27"/>
    <mergeCell ref="AD27:AF27"/>
    <mergeCell ref="AG27:AI27"/>
    <mergeCell ref="AK27:AM27"/>
    <mergeCell ref="AN27:AP27"/>
    <mergeCell ref="AR27:AS27"/>
    <mergeCell ref="AT27:AV27"/>
    <mergeCell ref="AW27:AX27"/>
    <mergeCell ref="AY27:BA27"/>
    <mergeCell ref="BB27:BD27"/>
    <mergeCell ref="BF27:BH27"/>
    <mergeCell ref="BI27:BL27"/>
    <mergeCell ref="BM27:BN27"/>
    <mergeCell ref="BO27:BP27"/>
    <mergeCell ref="BQ27:BS27"/>
    <mergeCell ref="BT27:BV27"/>
    <mergeCell ref="BW27:BY27"/>
    <mergeCell ref="CA27:CC27"/>
    <mergeCell ref="CD27:CF27"/>
    <mergeCell ref="CG27:CJ27"/>
    <mergeCell ref="CM27:CO27"/>
    <mergeCell ref="CP27:CR27"/>
    <mergeCell ref="CS27:CT27"/>
    <mergeCell ref="CU27:CW27"/>
    <mergeCell ref="CX27:CZ27"/>
    <mergeCell ref="DA27:DC27"/>
    <mergeCell ref="DD27:DF27"/>
    <mergeCell ref="DG27:DI27"/>
    <mergeCell ref="DJ27:DL27"/>
    <mergeCell ref="DM27:DO27"/>
    <mergeCell ref="P28:R28"/>
    <mergeCell ref="S28:U28"/>
    <mergeCell ref="V28:X28"/>
    <mergeCell ref="Y28:Z28"/>
    <mergeCell ref="AA28:AC28"/>
    <mergeCell ref="AD28:AF28"/>
    <mergeCell ref="AG28:AI28"/>
    <mergeCell ref="AK28:AM28"/>
    <mergeCell ref="AN28:AP28"/>
    <mergeCell ref="AR28:AS28"/>
    <mergeCell ref="AT28:AV28"/>
    <mergeCell ref="AW28:AX28"/>
    <mergeCell ref="AY28:BA28"/>
    <mergeCell ref="BB28:BD28"/>
    <mergeCell ref="BF28:BH28"/>
    <mergeCell ref="BI28:BL28"/>
    <mergeCell ref="BM28:BN28"/>
    <mergeCell ref="BO28:BP28"/>
    <mergeCell ref="BQ28:BS28"/>
    <mergeCell ref="BT28:BV28"/>
    <mergeCell ref="BW28:BY28"/>
    <mergeCell ref="CA28:CC28"/>
    <mergeCell ref="CD28:CF28"/>
    <mergeCell ref="CG28:CJ28"/>
    <mergeCell ref="CM28:CO28"/>
    <mergeCell ref="CP28:CR28"/>
    <mergeCell ref="CS28:CT28"/>
    <mergeCell ref="CU28:CW28"/>
    <mergeCell ref="CX28:CZ28"/>
    <mergeCell ref="DA28:DC28"/>
    <mergeCell ref="DD28:DF28"/>
    <mergeCell ref="DG28:DI28"/>
    <mergeCell ref="DJ28:DL28"/>
    <mergeCell ref="DM28:DO28"/>
    <mergeCell ref="P29:R29"/>
    <mergeCell ref="S29:U29"/>
    <mergeCell ref="V29:X29"/>
    <mergeCell ref="Y29:Z29"/>
    <mergeCell ref="AA29:AC29"/>
    <mergeCell ref="AD29:AF29"/>
    <mergeCell ref="AG29:AI29"/>
    <mergeCell ref="AK29:AM29"/>
    <mergeCell ref="AN29:AP29"/>
    <mergeCell ref="AR29:AS29"/>
    <mergeCell ref="AT29:AV29"/>
    <mergeCell ref="AW29:AX29"/>
    <mergeCell ref="AY29:BA29"/>
    <mergeCell ref="BB29:BD29"/>
    <mergeCell ref="BF29:BH29"/>
    <mergeCell ref="BI29:BL29"/>
    <mergeCell ref="BM29:BN29"/>
    <mergeCell ref="BO29:BP29"/>
    <mergeCell ref="BQ29:BS29"/>
    <mergeCell ref="BT29:BV29"/>
    <mergeCell ref="BW29:BY29"/>
    <mergeCell ref="CA29:CC29"/>
    <mergeCell ref="CD29:CF29"/>
    <mergeCell ref="CG29:CJ29"/>
    <mergeCell ref="CM29:CO29"/>
    <mergeCell ref="CP29:CR29"/>
    <mergeCell ref="CS29:CT29"/>
    <mergeCell ref="CU29:CW29"/>
    <mergeCell ref="CX29:CZ29"/>
    <mergeCell ref="DA29:DC29"/>
    <mergeCell ref="DD29:DF29"/>
    <mergeCell ref="DG29:DI29"/>
    <mergeCell ref="DJ29:DL29"/>
    <mergeCell ref="DM29:DO29"/>
    <mergeCell ref="P30:R30"/>
    <mergeCell ref="S30:U30"/>
    <mergeCell ref="V30:X30"/>
    <mergeCell ref="Y30:Z30"/>
    <mergeCell ref="AA30:AC30"/>
    <mergeCell ref="AD30:AF30"/>
    <mergeCell ref="AG30:AI30"/>
    <mergeCell ref="AK30:AM30"/>
    <mergeCell ref="AN30:AP30"/>
    <mergeCell ref="AR30:AS30"/>
    <mergeCell ref="AT30:AV30"/>
    <mergeCell ref="AW30:AX30"/>
    <mergeCell ref="AY30:BA30"/>
    <mergeCell ref="BB30:BD30"/>
    <mergeCell ref="BF30:BH30"/>
    <mergeCell ref="BI30:BL30"/>
    <mergeCell ref="BM30:BN30"/>
    <mergeCell ref="BO30:BP30"/>
    <mergeCell ref="BQ30:BS30"/>
    <mergeCell ref="BT30:BV30"/>
    <mergeCell ref="BW30:BY30"/>
    <mergeCell ref="CA30:CC30"/>
    <mergeCell ref="CD30:CF30"/>
    <mergeCell ref="CG30:CJ30"/>
    <mergeCell ref="CM30:CO30"/>
    <mergeCell ref="CP30:CR30"/>
    <mergeCell ref="CS30:CT30"/>
    <mergeCell ref="CU30:CW30"/>
    <mergeCell ref="CX30:CZ30"/>
    <mergeCell ref="DA30:DC30"/>
    <mergeCell ref="DD30:DF30"/>
    <mergeCell ref="DG30:DI30"/>
    <mergeCell ref="DJ30:DL30"/>
    <mergeCell ref="DM30:DO30"/>
    <mergeCell ref="P31:R31"/>
    <mergeCell ref="S31:U31"/>
    <mergeCell ref="V31:X31"/>
    <mergeCell ref="Y31:Z31"/>
    <mergeCell ref="AA31:AC31"/>
    <mergeCell ref="AD31:AF31"/>
    <mergeCell ref="AG31:AI31"/>
    <mergeCell ref="AK31:AM31"/>
    <mergeCell ref="AN31:AP31"/>
    <mergeCell ref="AR31:AS31"/>
    <mergeCell ref="AT31:AV31"/>
    <mergeCell ref="AW31:AX31"/>
    <mergeCell ref="AY31:BA31"/>
    <mergeCell ref="BB31:BD31"/>
    <mergeCell ref="BF31:BH31"/>
    <mergeCell ref="BI31:BL31"/>
    <mergeCell ref="BM31:BN31"/>
    <mergeCell ref="BO31:BP31"/>
    <mergeCell ref="BQ31:BS31"/>
    <mergeCell ref="BT31:BV31"/>
    <mergeCell ref="BW31:BY31"/>
    <mergeCell ref="CA31:CC31"/>
    <mergeCell ref="CD31:CF31"/>
    <mergeCell ref="CG31:CJ31"/>
    <mergeCell ref="CM31:CO31"/>
    <mergeCell ref="CP31:CR31"/>
    <mergeCell ref="CS31:CT31"/>
    <mergeCell ref="CU31:CW31"/>
    <mergeCell ref="CX31:CZ31"/>
    <mergeCell ref="DA31:DC31"/>
    <mergeCell ref="DD31:DF31"/>
    <mergeCell ref="DG31:DI31"/>
    <mergeCell ref="DJ31:DL31"/>
    <mergeCell ref="DM31:DO31"/>
    <mergeCell ref="P32:R32"/>
    <mergeCell ref="S32:U32"/>
    <mergeCell ref="V32:X32"/>
    <mergeCell ref="Y32:Z32"/>
    <mergeCell ref="AA32:AC32"/>
    <mergeCell ref="AD32:AF32"/>
    <mergeCell ref="AG32:AI32"/>
    <mergeCell ref="AK32:AM32"/>
    <mergeCell ref="AN32:AP32"/>
    <mergeCell ref="AR32:AS32"/>
    <mergeCell ref="AT32:AV32"/>
    <mergeCell ref="AW32:AX32"/>
    <mergeCell ref="AY32:BA32"/>
    <mergeCell ref="BB32:BD32"/>
    <mergeCell ref="BF32:BH32"/>
    <mergeCell ref="BI32:BL32"/>
    <mergeCell ref="BM32:BN32"/>
    <mergeCell ref="BO32:BP32"/>
    <mergeCell ref="BQ32:BS32"/>
    <mergeCell ref="BT32:BV32"/>
    <mergeCell ref="BW32:BY32"/>
    <mergeCell ref="CA32:CC32"/>
    <mergeCell ref="CD32:CF32"/>
    <mergeCell ref="CG32:CJ32"/>
    <mergeCell ref="CM32:CO32"/>
    <mergeCell ref="CP32:CR32"/>
    <mergeCell ref="CS32:CT32"/>
    <mergeCell ref="CU32:CW32"/>
    <mergeCell ref="CX32:CZ32"/>
    <mergeCell ref="DA32:DC32"/>
    <mergeCell ref="DD32:DF32"/>
    <mergeCell ref="DG32:DI32"/>
    <mergeCell ref="DJ32:DL32"/>
    <mergeCell ref="DM32:DO32"/>
    <mergeCell ref="P33:R33"/>
    <mergeCell ref="S33:U33"/>
    <mergeCell ref="V33:X33"/>
    <mergeCell ref="Y33:Z33"/>
    <mergeCell ref="AA33:AC33"/>
    <mergeCell ref="AD33:AF33"/>
    <mergeCell ref="AG33:AI33"/>
    <mergeCell ref="AK33:AM33"/>
    <mergeCell ref="AN33:AP33"/>
    <mergeCell ref="AR33:AS33"/>
    <mergeCell ref="AT33:AV33"/>
    <mergeCell ref="AW33:AX33"/>
    <mergeCell ref="AY33:BA33"/>
    <mergeCell ref="BB33:BD33"/>
    <mergeCell ref="BF33:BH33"/>
    <mergeCell ref="BI33:BL33"/>
    <mergeCell ref="BM33:BN33"/>
    <mergeCell ref="BO33:BP33"/>
    <mergeCell ref="BQ33:BS33"/>
    <mergeCell ref="BT33:BV33"/>
    <mergeCell ref="BW33:BY33"/>
    <mergeCell ref="CA33:CC33"/>
    <mergeCell ref="CD33:CF33"/>
    <mergeCell ref="CG33:CJ33"/>
    <mergeCell ref="CM33:CO33"/>
    <mergeCell ref="CP33:CR33"/>
    <mergeCell ref="CS33:CT33"/>
    <mergeCell ref="CU33:CW33"/>
    <mergeCell ref="CX33:CZ33"/>
    <mergeCell ref="DA33:DC33"/>
    <mergeCell ref="DD33:DF33"/>
    <mergeCell ref="DG33:DI33"/>
    <mergeCell ref="DJ33:DL33"/>
    <mergeCell ref="DM33:DO33"/>
    <mergeCell ref="P34:R34"/>
    <mergeCell ref="S34:U34"/>
    <mergeCell ref="V34:X34"/>
    <mergeCell ref="Y34:Z34"/>
    <mergeCell ref="AA34:AC34"/>
    <mergeCell ref="AD34:AF34"/>
    <mergeCell ref="AG34:AI34"/>
    <mergeCell ref="AK34:AM34"/>
    <mergeCell ref="AN34:AP34"/>
    <mergeCell ref="AR34:AS34"/>
    <mergeCell ref="AT34:AV34"/>
    <mergeCell ref="AW34:AX34"/>
    <mergeCell ref="AY34:BA34"/>
    <mergeCell ref="BB34:BD34"/>
    <mergeCell ref="BF34:BH34"/>
    <mergeCell ref="BI34:BL34"/>
    <mergeCell ref="BM34:BN34"/>
    <mergeCell ref="BO34:BP34"/>
    <mergeCell ref="BQ34:BS34"/>
    <mergeCell ref="BT34:BV34"/>
    <mergeCell ref="BW34:BY34"/>
    <mergeCell ref="CA34:CC34"/>
    <mergeCell ref="CD34:CF34"/>
    <mergeCell ref="CG34:CJ34"/>
    <mergeCell ref="CM34:CO34"/>
    <mergeCell ref="CP34:CR34"/>
    <mergeCell ref="CS34:CT34"/>
    <mergeCell ref="CU34:CW34"/>
    <mergeCell ref="CX34:CZ34"/>
    <mergeCell ref="DA34:DC34"/>
    <mergeCell ref="DD34:DF34"/>
    <mergeCell ref="DG34:DI34"/>
    <mergeCell ref="DJ34:DL34"/>
    <mergeCell ref="DM34:DO34"/>
    <mergeCell ref="P35:R35"/>
    <mergeCell ref="S35:U35"/>
    <mergeCell ref="V35:X35"/>
    <mergeCell ref="Y35:Z35"/>
    <mergeCell ref="AA35:AC35"/>
    <mergeCell ref="AD35:AF35"/>
    <mergeCell ref="AG35:AI35"/>
    <mergeCell ref="AK35:AM35"/>
    <mergeCell ref="AN35:AP35"/>
    <mergeCell ref="AR35:AS35"/>
    <mergeCell ref="AT35:AV35"/>
    <mergeCell ref="AW35:AX35"/>
    <mergeCell ref="AY35:BA35"/>
    <mergeCell ref="BB35:BD35"/>
    <mergeCell ref="BF35:BH35"/>
    <mergeCell ref="BI35:BL35"/>
    <mergeCell ref="BM35:BN35"/>
    <mergeCell ref="BO35:BP35"/>
    <mergeCell ref="BQ35:BS35"/>
    <mergeCell ref="BT35:BV35"/>
    <mergeCell ref="BW35:BY35"/>
    <mergeCell ref="CA35:CC35"/>
    <mergeCell ref="CD35:CF35"/>
    <mergeCell ref="CG35:CJ35"/>
    <mergeCell ref="CM35:CO35"/>
    <mergeCell ref="CP35:CR35"/>
    <mergeCell ref="CS35:CT35"/>
    <mergeCell ref="CU35:CW35"/>
    <mergeCell ref="CX35:CZ35"/>
    <mergeCell ref="DA35:DC35"/>
    <mergeCell ref="DD35:DF35"/>
    <mergeCell ref="DG35:DI35"/>
    <mergeCell ref="DJ35:DL35"/>
    <mergeCell ref="DM35:DO35"/>
    <mergeCell ref="P36:R36"/>
    <mergeCell ref="S36:U36"/>
    <mergeCell ref="V36:X36"/>
    <mergeCell ref="Y36:Z36"/>
    <mergeCell ref="AA36:AC36"/>
    <mergeCell ref="AD36:AF36"/>
    <mergeCell ref="AG36:AI36"/>
    <mergeCell ref="AK36:AM36"/>
    <mergeCell ref="AN36:AP36"/>
    <mergeCell ref="AR36:AS36"/>
    <mergeCell ref="AT36:AV36"/>
    <mergeCell ref="AW36:AX36"/>
    <mergeCell ref="AY36:BA36"/>
    <mergeCell ref="BB36:BD36"/>
    <mergeCell ref="BF36:BH36"/>
    <mergeCell ref="BI36:BL36"/>
    <mergeCell ref="BM36:BN36"/>
    <mergeCell ref="BO36:BP36"/>
    <mergeCell ref="BQ36:BS36"/>
    <mergeCell ref="BT36:BV36"/>
    <mergeCell ref="BW36:BY36"/>
    <mergeCell ref="CA36:CC36"/>
    <mergeCell ref="CD36:CF36"/>
    <mergeCell ref="CG36:CJ36"/>
    <mergeCell ref="CM36:CO36"/>
    <mergeCell ref="CP36:CR36"/>
    <mergeCell ref="CS36:CT36"/>
    <mergeCell ref="CU36:CW36"/>
    <mergeCell ref="CX36:CZ36"/>
    <mergeCell ref="DA36:DC36"/>
    <mergeCell ref="DD36:DF36"/>
    <mergeCell ref="DG36:DI36"/>
    <mergeCell ref="DJ36:DL36"/>
    <mergeCell ref="DM36:DO36"/>
    <mergeCell ref="O40:AC40"/>
    <mergeCell ref="AJ40:AX40"/>
    <mergeCell ref="BE40:BS40"/>
    <mergeCell ref="BZ40:CN40"/>
    <mergeCell ref="O41:AC41"/>
    <mergeCell ref="AJ41:AX41"/>
    <mergeCell ref="BE41:BS41"/>
    <mergeCell ref="BZ41:CN41"/>
    <mergeCell ref="DH41:DO41"/>
    <mergeCell ref="O42:AC42"/>
    <mergeCell ref="AJ42:AX42"/>
    <mergeCell ref="BE42:BS42"/>
    <mergeCell ref="BZ42:CN42"/>
    <mergeCell ref="DH42:DO42"/>
    <mergeCell ref="DH43:DO43"/>
    <mergeCell ref="O44:AI44"/>
    <mergeCell ref="AJ44:BD44"/>
    <mergeCell ref="BE44:BY44"/>
    <mergeCell ref="BZ44:CT44"/>
    <mergeCell ref="CU44:DI44"/>
    <mergeCell ref="DJ44:DO44"/>
    <mergeCell ref="AD37:AF41"/>
    <mergeCell ref="AG37:AI41"/>
    <mergeCell ref="AY37:BA41"/>
    <mergeCell ref="BB37:BD41"/>
    <mergeCell ref="CO37:CQ41"/>
    <mergeCell ref="CR37:CT41"/>
    <mergeCell ref="AD42:AF43"/>
    <mergeCell ref="AG42:AI43"/>
    <mergeCell ref="AY42:BA43"/>
    <mergeCell ref="BB42:BD43"/>
    <mergeCell ref="CO42:CQ43"/>
    <mergeCell ref="O45:AI45"/>
    <mergeCell ref="AJ45:BD45"/>
    <mergeCell ref="BE45:BY45"/>
    <mergeCell ref="BZ45:CT45"/>
    <mergeCell ref="CU45:DI45"/>
    <mergeCell ref="AD46:AI46"/>
    <mergeCell ref="AY46:BD46"/>
    <mergeCell ref="BT46:BY46"/>
    <mergeCell ref="CO46:CT46"/>
    <mergeCell ref="CU46:DI46"/>
    <mergeCell ref="AD47:AI47"/>
    <mergeCell ref="AY47:BD47"/>
    <mergeCell ref="BT47:BY47"/>
    <mergeCell ref="CO47:CT47"/>
    <mergeCell ref="CU47:DO47"/>
    <mergeCell ref="O48:Z48"/>
    <mergeCell ref="AA48:AD48"/>
    <mergeCell ref="AE48:AI48"/>
    <mergeCell ref="AJ48:AU48"/>
    <mergeCell ref="AV48:AY48"/>
    <mergeCell ref="AZ48:BD48"/>
    <mergeCell ref="BE48:BP48"/>
    <mergeCell ref="BQ48:BT48"/>
    <mergeCell ref="BU48:BY48"/>
    <mergeCell ref="BZ48:CK48"/>
    <mergeCell ref="CL48:CO48"/>
    <mergeCell ref="CP48:CT48"/>
    <mergeCell ref="CU48:DD48"/>
    <mergeCell ref="DE48:DO48"/>
    <mergeCell ref="O49:T49"/>
    <mergeCell ref="U49:AC49"/>
    <mergeCell ref="AD49:AF49"/>
    <mergeCell ref="AG49:AI49"/>
    <mergeCell ref="AJ49:AO49"/>
    <mergeCell ref="AP49:AX49"/>
    <mergeCell ref="AY49:BA49"/>
    <mergeCell ref="BB49:BD49"/>
    <mergeCell ref="BE49:BJ49"/>
    <mergeCell ref="BK49:BS49"/>
    <mergeCell ref="BT49:BV49"/>
    <mergeCell ref="BW49:BY49"/>
    <mergeCell ref="BZ49:CE49"/>
    <mergeCell ref="CF49:CN49"/>
    <mergeCell ref="CO49:CQ49"/>
    <mergeCell ref="CR49:CT49"/>
    <mergeCell ref="CU49:CX49"/>
    <mergeCell ref="O50:T50"/>
    <mergeCell ref="U50:AC50"/>
    <mergeCell ref="AD50:AF50"/>
    <mergeCell ref="AG50:AI50"/>
    <mergeCell ref="AJ50:AO50"/>
    <mergeCell ref="AP50:AX50"/>
    <mergeCell ref="AY50:BA50"/>
    <mergeCell ref="BB50:BD50"/>
    <mergeCell ref="BE50:BJ50"/>
    <mergeCell ref="BK50:BS50"/>
    <mergeCell ref="BT50:BV50"/>
    <mergeCell ref="BW50:BY50"/>
    <mergeCell ref="BZ50:CE50"/>
    <mergeCell ref="CF50:CN50"/>
    <mergeCell ref="CO50:CQ50"/>
    <mergeCell ref="CR50:CT50"/>
    <mergeCell ref="CU50:CX50"/>
    <mergeCell ref="O51:AI51"/>
    <mergeCell ref="AJ51:BD51"/>
    <mergeCell ref="BE51:BY51"/>
    <mergeCell ref="BZ51:CT51"/>
    <mergeCell ref="AQ52:AV52"/>
    <mergeCell ref="BM52:BP52"/>
    <mergeCell ref="CG52:CR52"/>
    <mergeCell ref="P55:R55"/>
    <mergeCell ref="S55:U55"/>
    <mergeCell ref="V55:Z55"/>
    <mergeCell ref="AA55:AC55"/>
    <mergeCell ref="AD55:AF55"/>
    <mergeCell ref="AG55:AI55"/>
    <mergeCell ref="AK55:AM55"/>
    <mergeCell ref="AN55:AP55"/>
    <mergeCell ref="AR55:AS55"/>
    <mergeCell ref="AT55:AV55"/>
    <mergeCell ref="AW55:AX55"/>
    <mergeCell ref="AY55:BA55"/>
    <mergeCell ref="BB55:BD55"/>
    <mergeCell ref="BF55:BH55"/>
    <mergeCell ref="BI55:BL55"/>
    <mergeCell ref="BM55:BN55"/>
    <mergeCell ref="BO55:BP55"/>
    <mergeCell ref="BQ55:BS55"/>
    <mergeCell ref="BT55:BV55"/>
    <mergeCell ref="BW55:BY55"/>
    <mergeCell ref="CA55:CC55"/>
    <mergeCell ref="CD55:CF55"/>
    <mergeCell ref="CG55:CJ55"/>
    <mergeCell ref="CK55:CL55"/>
    <mergeCell ref="CM55:CO55"/>
    <mergeCell ref="CP55:CR55"/>
    <mergeCell ref="CS55:CT55"/>
    <mergeCell ref="CU55:CW55"/>
    <mergeCell ref="CX55:CZ55"/>
    <mergeCell ref="DA55:DC55"/>
    <mergeCell ref="DD55:DF55"/>
    <mergeCell ref="DG55:DI55"/>
    <mergeCell ref="DJ55:DL55"/>
    <mergeCell ref="DM55:DO55"/>
    <mergeCell ref="P56:R56"/>
    <mergeCell ref="S56:U56"/>
    <mergeCell ref="V56:X56"/>
    <mergeCell ref="Y56:Z56"/>
    <mergeCell ref="AA56:AC56"/>
    <mergeCell ref="AD56:AF56"/>
    <mergeCell ref="AG56:AI56"/>
    <mergeCell ref="AK56:AM56"/>
    <mergeCell ref="AN56:AP56"/>
    <mergeCell ref="AR56:AS56"/>
    <mergeCell ref="AT56:AV56"/>
    <mergeCell ref="AW56:AX56"/>
    <mergeCell ref="AY56:BA56"/>
    <mergeCell ref="BB56:BD56"/>
    <mergeCell ref="BF56:BH56"/>
    <mergeCell ref="BI56:BL56"/>
    <mergeCell ref="BM56:BN56"/>
    <mergeCell ref="BO56:BP56"/>
    <mergeCell ref="BQ56:BS56"/>
    <mergeCell ref="BT56:BV56"/>
    <mergeCell ref="BW56:BY56"/>
    <mergeCell ref="CA56:CC56"/>
    <mergeCell ref="CD56:CF56"/>
    <mergeCell ref="CG56:CJ56"/>
    <mergeCell ref="CM56:CO56"/>
    <mergeCell ref="CP56:CR56"/>
    <mergeCell ref="CS56:CT56"/>
    <mergeCell ref="CU56:CW56"/>
    <mergeCell ref="CX56:CZ56"/>
    <mergeCell ref="DA56:DC56"/>
    <mergeCell ref="DD56:DF56"/>
    <mergeCell ref="DG56:DI56"/>
    <mergeCell ref="DJ56:DL56"/>
    <mergeCell ref="DM56:DO56"/>
    <mergeCell ref="P57:R57"/>
    <mergeCell ref="S57:U57"/>
    <mergeCell ref="V57:X57"/>
    <mergeCell ref="Y57:Z57"/>
    <mergeCell ref="AA57:AC57"/>
    <mergeCell ref="AD57:AF57"/>
    <mergeCell ref="AG57:AI57"/>
    <mergeCell ref="AK57:AM57"/>
    <mergeCell ref="AN57:AP57"/>
    <mergeCell ref="AR57:AS57"/>
    <mergeCell ref="AT57:AV57"/>
    <mergeCell ref="AW57:AX57"/>
    <mergeCell ref="AY57:BA57"/>
    <mergeCell ref="BB57:BD57"/>
    <mergeCell ref="BF57:BH57"/>
    <mergeCell ref="BI57:BL57"/>
    <mergeCell ref="BM57:BN57"/>
    <mergeCell ref="BO57:BP57"/>
    <mergeCell ref="BQ57:BS57"/>
    <mergeCell ref="BT57:BV57"/>
    <mergeCell ref="BW57:BY57"/>
    <mergeCell ref="CA57:CC57"/>
    <mergeCell ref="CD57:CF57"/>
    <mergeCell ref="CG57:CJ57"/>
    <mergeCell ref="CM57:CO57"/>
    <mergeCell ref="CP57:CR57"/>
    <mergeCell ref="CS57:CT57"/>
    <mergeCell ref="CU57:CW57"/>
    <mergeCell ref="CX57:CZ57"/>
    <mergeCell ref="DA57:DC57"/>
    <mergeCell ref="DD57:DF57"/>
    <mergeCell ref="DG57:DI57"/>
    <mergeCell ref="DJ57:DL57"/>
    <mergeCell ref="DM57:DO57"/>
    <mergeCell ref="P58:R58"/>
    <mergeCell ref="S58:U58"/>
    <mergeCell ref="V58:X58"/>
    <mergeCell ref="Y58:Z58"/>
    <mergeCell ref="AA58:AC58"/>
    <mergeCell ref="AD58:AF58"/>
    <mergeCell ref="AG58:AI58"/>
    <mergeCell ref="AK58:AM58"/>
    <mergeCell ref="AN58:AP58"/>
    <mergeCell ref="AR58:AS58"/>
    <mergeCell ref="AT58:AV58"/>
    <mergeCell ref="AW58:AX58"/>
    <mergeCell ref="AY58:BA58"/>
    <mergeCell ref="BB58:BD58"/>
    <mergeCell ref="BF58:BH58"/>
    <mergeCell ref="BI58:BL58"/>
    <mergeCell ref="BM58:BN58"/>
    <mergeCell ref="BO58:BP58"/>
    <mergeCell ref="BQ58:BS58"/>
    <mergeCell ref="BT58:BV58"/>
    <mergeCell ref="BW58:BY58"/>
    <mergeCell ref="CA58:CC58"/>
    <mergeCell ref="CD58:CF58"/>
    <mergeCell ref="CG58:CJ58"/>
    <mergeCell ref="CM58:CO58"/>
    <mergeCell ref="CP58:CR58"/>
    <mergeCell ref="CS58:CT58"/>
    <mergeCell ref="CU58:CW58"/>
    <mergeCell ref="CX58:CZ58"/>
    <mergeCell ref="DA58:DC58"/>
    <mergeCell ref="DD58:DF58"/>
    <mergeCell ref="DG58:DI58"/>
    <mergeCell ref="DJ58:DL58"/>
    <mergeCell ref="DM58:DO58"/>
    <mergeCell ref="P59:R59"/>
    <mergeCell ref="S59:U59"/>
    <mergeCell ref="V59:X59"/>
    <mergeCell ref="Y59:Z59"/>
    <mergeCell ref="AA59:AC59"/>
    <mergeCell ref="AD59:AF59"/>
    <mergeCell ref="AG59:AI59"/>
    <mergeCell ref="AK59:AM59"/>
    <mergeCell ref="AN59:AP59"/>
    <mergeCell ref="AR59:AS59"/>
    <mergeCell ref="AT59:AV59"/>
    <mergeCell ref="AW59:AX59"/>
    <mergeCell ref="AY59:BA59"/>
    <mergeCell ref="BB59:BD59"/>
    <mergeCell ref="BF59:BH59"/>
    <mergeCell ref="BI59:BL59"/>
    <mergeCell ref="BM59:BN59"/>
    <mergeCell ref="BO59:BP59"/>
    <mergeCell ref="BQ59:BS59"/>
    <mergeCell ref="BT59:BV59"/>
    <mergeCell ref="BW59:BY59"/>
    <mergeCell ref="CA59:CC59"/>
    <mergeCell ref="CD59:CF59"/>
    <mergeCell ref="CG59:CJ59"/>
    <mergeCell ref="CM59:CO59"/>
    <mergeCell ref="CP59:CR59"/>
    <mergeCell ref="CS59:CT59"/>
    <mergeCell ref="CU59:CW59"/>
    <mergeCell ref="CX59:CZ59"/>
    <mergeCell ref="DA59:DC59"/>
    <mergeCell ref="DD59:DF59"/>
    <mergeCell ref="DG59:DI59"/>
    <mergeCell ref="DJ59:DL59"/>
    <mergeCell ref="DM59:DO59"/>
    <mergeCell ref="P60:R60"/>
    <mergeCell ref="S60:U60"/>
    <mergeCell ref="V60:X60"/>
    <mergeCell ref="Y60:Z60"/>
    <mergeCell ref="AA60:AC60"/>
    <mergeCell ref="AD60:AF60"/>
    <mergeCell ref="AG60:AI60"/>
    <mergeCell ref="AK60:AM60"/>
    <mergeCell ref="AN60:AP60"/>
    <mergeCell ref="AR60:AS60"/>
    <mergeCell ref="AT60:AV60"/>
    <mergeCell ref="AW60:AX60"/>
    <mergeCell ref="AY60:BA60"/>
    <mergeCell ref="BB60:BD60"/>
    <mergeCell ref="BF60:BH60"/>
    <mergeCell ref="BI60:BL60"/>
    <mergeCell ref="BM60:BN60"/>
    <mergeCell ref="BO60:BP60"/>
    <mergeCell ref="BQ60:BS60"/>
    <mergeCell ref="BT60:BV60"/>
    <mergeCell ref="BW60:BY60"/>
    <mergeCell ref="CA60:CC60"/>
    <mergeCell ref="CD60:CF60"/>
    <mergeCell ref="CG60:CJ60"/>
    <mergeCell ref="CM60:CO60"/>
    <mergeCell ref="CP60:CR60"/>
    <mergeCell ref="CS60:CT60"/>
    <mergeCell ref="CU60:CW60"/>
    <mergeCell ref="CX60:CZ60"/>
    <mergeCell ref="DA60:DC60"/>
    <mergeCell ref="DD60:DF60"/>
    <mergeCell ref="DG60:DI60"/>
    <mergeCell ref="DJ60:DL60"/>
    <mergeCell ref="DM60:DO60"/>
    <mergeCell ref="P61:R61"/>
    <mergeCell ref="S61:U61"/>
    <mergeCell ref="V61:X61"/>
    <mergeCell ref="Y61:Z61"/>
    <mergeCell ref="AA61:AC61"/>
    <mergeCell ref="AD61:AF61"/>
    <mergeCell ref="AG61:AI61"/>
    <mergeCell ref="AK61:AM61"/>
    <mergeCell ref="AN61:AP61"/>
    <mergeCell ref="AR61:AS61"/>
    <mergeCell ref="AT61:AV61"/>
    <mergeCell ref="AW61:AX61"/>
    <mergeCell ref="AY61:BA61"/>
    <mergeCell ref="BB61:BD61"/>
    <mergeCell ref="BF61:BH61"/>
    <mergeCell ref="BI61:BL61"/>
    <mergeCell ref="BM61:BN61"/>
    <mergeCell ref="BO61:BP61"/>
    <mergeCell ref="BQ61:BS61"/>
    <mergeCell ref="BT61:BV61"/>
    <mergeCell ref="BW61:BY61"/>
    <mergeCell ref="CA61:CC61"/>
    <mergeCell ref="CD61:CF61"/>
    <mergeCell ref="CG61:CJ61"/>
    <mergeCell ref="CM61:CO61"/>
    <mergeCell ref="CP61:CR61"/>
    <mergeCell ref="CS61:CT61"/>
    <mergeCell ref="CU61:CW61"/>
    <mergeCell ref="CX61:CZ61"/>
    <mergeCell ref="DA61:DC61"/>
    <mergeCell ref="DD61:DF61"/>
    <mergeCell ref="DG61:DI61"/>
    <mergeCell ref="DJ61:DL61"/>
    <mergeCell ref="DM61:DO61"/>
    <mergeCell ref="P62:R62"/>
    <mergeCell ref="S62:U62"/>
    <mergeCell ref="V62:X62"/>
    <mergeCell ref="Y62:Z62"/>
    <mergeCell ref="AA62:AC62"/>
    <mergeCell ref="AD62:AF62"/>
    <mergeCell ref="AG62:AI62"/>
    <mergeCell ref="AK62:AM62"/>
    <mergeCell ref="AN62:AP62"/>
    <mergeCell ref="AR62:AS62"/>
    <mergeCell ref="AT62:AV62"/>
    <mergeCell ref="AW62:AX62"/>
    <mergeCell ref="AY62:BA62"/>
    <mergeCell ref="BB62:BD62"/>
    <mergeCell ref="BF62:BH62"/>
    <mergeCell ref="BI62:BL62"/>
    <mergeCell ref="BM62:BN62"/>
    <mergeCell ref="BO62:BP62"/>
    <mergeCell ref="BQ62:BS62"/>
    <mergeCell ref="BT62:BV62"/>
    <mergeCell ref="BW62:BY62"/>
    <mergeCell ref="CA62:CC62"/>
    <mergeCell ref="CD62:CF62"/>
    <mergeCell ref="CG62:CJ62"/>
    <mergeCell ref="CM62:CO62"/>
    <mergeCell ref="CP62:CR62"/>
    <mergeCell ref="CS62:CT62"/>
    <mergeCell ref="CU62:CW62"/>
    <mergeCell ref="CX62:CZ62"/>
    <mergeCell ref="DA62:DC62"/>
    <mergeCell ref="DD62:DF62"/>
    <mergeCell ref="DG62:DI62"/>
    <mergeCell ref="DJ62:DL62"/>
    <mergeCell ref="DM62:DO62"/>
    <mergeCell ref="P63:R63"/>
    <mergeCell ref="S63:U63"/>
    <mergeCell ref="V63:X63"/>
    <mergeCell ref="Y63:Z63"/>
    <mergeCell ref="AA63:AC63"/>
    <mergeCell ref="AD63:AF63"/>
    <mergeCell ref="AG63:AI63"/>
    <mergeCell ref="AK63:AM63"/>
    <mergeCell ref="AN63:AP63"/>
    <mergeCell ref="AR63:AS63"/>
    <mergeCell ref="AT63:AV63"/>
    <mergeCell ref="AW63:AX63"/>
    <mergeCell ref="AY63:BA63"/>
    <mergeCell ref="BB63:BD63"/>
    <mergeCell ref="BF63:BH63"/>
    <mergeCell ref="BI63:BL63"/>
    <mergeCell ref="BM63:BN63"/>
    <mergeCell ref="BO63:BP63"/>
    <mergeCell ref="BQ63:BS63"/>
    <mergeCell ref="BT63:BV63"/>
    <mergeCell ref="BW63:BY63"/>
    <mergeCell ref="CA63:CC63"/>
    <mergeCell ref="CD63:CF63"/>
    <mergeCell ref="CG63:CJ63"/>
    <mergeCell ref="CM63:CO63"/>
    <mergeCell ref="CP63:CR63"/>
    <mergeCell ref="CS63:CT63"/>
    <mergeCell ref="CU63:CW63"/>
    <mergeCell ref="CX63:CZ63"/>
    <mergeCell ref="DA63:DC63"/>
    <mergeCell ref="DD63:DF63"/>
    <mergeCell ref="DG63:DI63"/>
    <mergeCell ref="DJ63:DL63"/>
    <mergeCell ref="DM63:DO63"/>
    <mergeCell ref="P64:R64"/>
    <mergeCell ref="S64:U64"/>
    <mergeCell ref="V64:X64"/>
    <mergeCell ref="Y64:Z64"/>
    <mergeCell ref="AA64:AC64"/>
    <mergeCell ref="AD64:AF64"/>
    <mergeCell ref="AG64:AI64"/>
    <mergeCell ref="AK64:AM64"/>
    <mergeCell ref="AN64:AP64"/>
    <mergeCell ref="AR64:AS64"/>
    <mergeCell ref="AT64:AV64"/>
    <mergeCell ref="AW64:AX64"/>
    <mergeCell ref="AY64:BA64"/>
    <mergeCell ref="BB64:BD64"/>
    <mergeCell ref="BF64:BH64"/>
    <mergeCell ref="BI64:BL64"/>
    <mergeCell ref="BM64:BN64"/>
    <mergeCell ref="BO64:BP64"/>
    <mergeCell ref="BQ64:BS64"/>
    <mergeCell ref="BT64:BV64"/>
    <mergeCell ref="BW64:BY64"/>
    <mergeCell ref="CA64:CC64"/>
    <mergeCell ref="CD64:CF64"/>
    <mergeCell ref="CG64:CJ64"/>
    <mergeCell ref="CM64:CO64"/>
    <mergeCell ref="CP64:CR64"/>
    <mergeCell ref="CS64:CT64"/>
    <mergeCell ref="CU64:CW64"/>
    <mergeCell ref="CX64:CZ64"/>
    <mergeCell ref="DA64:DC64"/>
    <mergeCell ref="DD64:DF64"/>
    <mergeCell ref="DG64:DI64"/>
    <mergeCell ref="DJ64:DL64"/>
    <mergeCell ref="DM64:DO64"/>
    <mergeCell ref="P65:R65"/>
    <mergeCell ref="S65:U65"/>
    <mergeCell ref="V65:X65"/>
    <mergeCell ref="Y65:Z65"/>
    <mergeCell ref="AA65:AC65"/>
    <mergeCell ref="AD65:AF65"/>
    <mergeCell ref="AG65:AI65"/>
    <mergeCell ref="AK65:AM65"/>
    <mergeCell ref="AN65:AP65"/>
    <mergeCell ref="AR65:AS65"/>
    <mergeCell ref="AT65:AV65"/>
    <mergeCell ref="AW65:AX65"/>
    <mergeCell ref="AY65:BA65"/>
    <mergeCell ref="BB65:BD65"/>
    <mergeCell ref="BF65:BH65"/>
    <mergeCell ref="BI65:BL65"/>
    <mergeCell ref="BM65:BN65"/>
    <mergeCell ref="BO65:BP65"/>
    <mergeCell ref="BQ65:BS65"/>
    <mergeCell ref="BT65:BV65"/>
    <mergeCell ref="BW65:BY65"/>
    <mergeCell ref="CA65:CC65"/>
    <mergeCell ref="CD65:CF65"/>
    <mergeCell ref="CG65:CJ65"/>
    <mergeCell ref="CM65:CO65"/>
    <mergeCell ref="CP65:CR65"/>
    <mergeCell ref="CS65:CT65"/>
    <mergeCell ref="CU65:CW65"/>
    <mergeCell ref="CX65:CZ65"/>
    <mergeCell ref="DA65:DC65"/>
    <mergeCell ref="DD65:DF65"/>
    <mergeCell ref="DG65:DI65"/>
    <mergeCell ref="DJ65:DL65"/>
    <mergeCell ref="DM65:DO65"/>
    <mergeCell ref="P66:R66"/>
    <mergeCell ref="S66:U66"/>
    <mergeCell ref="V66:X66"/>
    <mergeCell ref="Y66:Z66"/>
    <mergeCell ref="AA66:AC66"/>
    <mergeCell ref="AD66:AF66"/>
    <mergeCell ref="AG66:AI66"/>
    <mergeCell ref="AK66:AM66"/>
    <mergeCell ref="AN66:AP66"/>
    <mergeCell ref="AR66:AS66"/>
    <mergeCell ref="AT66:AV66"/>
    <mergeCell ref="AW66:AX66"/>
    <mergeCell ref="AY66:BA66"/>
    <mergeCell ref="BB66:BD66"/>
    <mergeCell ref="BF66:BH66"/>
    <mergeCell ref="BI66:BL66"/>
    <mergeCell ref="BM66:BN66"/>
    <mergeCell ref="BO66:BP66"/>
    <mergeCell ref="BQ66:BS66"/>
    <mergeCell ref="BT66:BV66"/>
    <mergeCell ref="BW66:BY66"/>
    <mergeCell ref="CA66:CC66"/>
    <mergeCell ref="CD66:CF66"/>
    <mergeCell ref="CG66:CJ66"/>
    <mergeCell ref="CM66:CO66"/>
    <mergeCell ref="CP66:CR66"/>
    <mergeCell ref="CS66:CT66"/>
    <mergeCell ref="CU66:CW66"/>
    <mergeCell ref="CX66:CZ66"/>
    <mergeCell ref="DA66:DC66"/>
    <mergeCell ref="DD66:DF66"/>
    <mergeCell ref="DG66:DI66"/>
    <mergeCell ref="DJ66:DL66"/>
    <mergeCell ref="DM66:DO66"/>
    <mergeCell ref="P67:R67"/>
    <mergeCell ref="S67:U67"/>
    <mergeCell ref="V67:X67"/>
    <mergeCell ref="Y67:Z67"/>
    <mergeCell ref="AA67:AC67"/>
    <mergeCell ref="AD67:AF67"/>
    <mergeCell ref="AG67:AI67"/>
    <mergeCell ref="AK67:AM67"/>
    <mergeCell ref="AN67:AP67"/>
    <mergeCell ref="AR67:AS67"/>
    <mergeCell ref="AT67:AV67"/>
    <mergeCell ref="AW67:AX67"/>
    <mergeCell ref="AY67:BA67"/>
    <mergeCell ref="BB67:BD67"/>
    <mergeCell ref="BF67:BH67"/>
    <mergeCell ref="BI67:BL67"/>
    <mergeCell ref="BM67:BN67"/>
    <mergeCell ref="BO67:BP67"/>
    <mergeCell ref="BQ67:BS67"/>
    <mergeCell ref="BT67:BV67"/>
    <mergeCell ref="BW67:BY67"/>
    <mergeCell ref="CA67:CC67"/>
    <mergeCell ref="CD67:CF67"/>
    <mergeCell ref="CG67:CJ67"/>
    <mergeCell ref="CM67:CO67"/>
    <mergeCell ref="CP67:CR67"/>
    <mergeCell ref="CS67:CT67"/>
    <mergeCell ref="CU67:CW67"/>
    <mergeCell ref="CX67:CZ67"/>
    <mergeCell ref="DA67:DC67"/>
    <mergeCell ref="DD67:DF67"/>
    <mergeCell ref="DG67:DI67"/>
    <mergeCell ref="DJ67:DL67"/>
    <mergeCell ref="DM67:DO67"/>
    <mergeCell ref="P68:R68"/>
    <mergeCell ref="S68:U68"/>
    <mergeCell ref="V68:X68"/>
    <mergeCell ref="Y68:Z68"/>
    <mergeCell ref="AA68:AC68"/>
    <mergeCell ref="AD68:AF68"/>
    <mergeCell ref="AG68:AI68"/>
    <mergeCell ref="AK68:AM68"/>
    <mergeCell ref="AN68:AP68"/>
    <mergeCell ref="AR68:AS68"/>
    <mergeCell ref="AT68:AV68"/>
    <mergeCell ref="AW68:AX68"/>
    <mergeCell ref="AY68:BA68"/>
    <mergeCell ref="BB68:BD68"/>
    <mergeCell ref="BF68:BH68"/>
    <mergeCell ref="BI68:BL68"/>
    <mergeCell ref="BM68:BN68"/>
    <mergeCell ref="BO68:BP68"/>
    <mergeCell ref="BQ68:BS68"/>
    <mergeCell ref="BT68:BV68"/>
    <mergeCell ref="BW68:BY68"/>
    <mergeCell ref="CA68:CC68"/>
    <mergeCell ref="CD68:CF68"/>
    <mergeCell ref="CG68:CJ68"/>
    <mergeCell ref="CM68:CO68"/>
    <mergeCell ref="CP68:CR68"/>
    <mergeCell ref="CS68:CT68"/>
    <mergeCell ref="CU68:CW68"/>
    <mergeCell ref="CX68:CZ68"/>
    <mergeCell ref="DA68:DC68"/>
    <mergeCell ref="DD68:DF68"/>
    <mergeCell ref="DG68:DI68"/>
    <mergeCell ref="DJ68:DL68"/>
    <mergeCell ref="DM68:DO68"/>
    <mergeCell ref="P69:R69"/>
    <mergeCell ref="S69:U69"/>
    <mergeCell ref="V69:X69"/>
    <mergeCell ref="Y69:Z69"/>
    <mergeCell ref="AA69:AC69"/>
    <mergeCell ref="AD69:AF69"/>
    <mergeCell ref="AG69:AI69"/>
    <mergeCell ref="AK69:AM69"/>
    <mergeCell ref="AN69:AP69"/>
    <mergeCell ref="AR69:AS69"/>
    <mergeCell ref="AT69:AV69"/>
    <mergeCell ref="AW69:AX69"/>
    <mergeCell ref="AY69:BA69"/>
    <mergeCell ref="BB69:BD69"/>
    <mergeCell ref="BF69:BH69"/>
    <mergeCell ref="BI69:BL69"/>
    <mergeCell ref="BM69:BN69"/>
    <mergeCell ref="BO69:BP69"/>
    <mergeCell ref="BQ69:BS69"/>
    <mergeCell ref="BT69:BV69"/>
    <mergeCell ref="BW69:BY69"/>
    <mergeCell ref="CA69:CC69"/>
    <mergeCell ref="CD69:CF69"/>
    <mergeCell ref="CG69:CJ69"/>
    <mergeCell ref="CM69:CO69"/>
    <mergeCell ref="CP69:CR69"/>
    <mergeCell ref="CS69:CT69"/>
    <mergeCell ref="CU69:CW69"/>
    <mergeCell ref="CX69:CZ69"/>
    <mergeCell ref="DA69:DC69"/>
    <mergeCell ref="DD69:DF69"/>
    <mergeCell ref="DG69:DI69"/>
    <mergeCell ref="DJ69:DL69"/>
    <mergeCell ref="DM69:DO69"/>
    <mergeCell ref="P70:R70"/>
    <mergeCell ref="S70:U70"/>
    <mergeCell ref="V70:X70"/>
    <mergeCell ref="Y70:Z70"/>
    <mergeCell ref="AA70:AC70"/>
    <mergeCell ref="AD70:AF70"/>
    <mergeCell ref="AG70:AI70"/>
    <mergeCell ref="AK70:AM70"/>
    <mergeCell ref="AN70:AP70"/>
    <mergeCell ref="AR70:AS70"/>
    <mergeCell ref="AT70:AV70"/>
    <mergeCell ref="AW70:AX70"/>
    <mergeCell ref="AY70:BA70"/>
    <mergeCell ref="BB70:BD70"/>
    <mergeCell ref="BF70:BH70"/>
    <mergeCell ref="BI70:BL70"/>
    <mergeCell ref="BM70:BN70"/>
    <mergeCell ref="BO70:BP70"/>
    <mergeCell ref="BQ70:BS70"/>
    <mergeCell ref="BT70:BV70"/>
    <mergeCell ref="BW70:BY70"/>
    <mergeCell ref="CA70:CC70"/>
    <mergeCell ref="CD70:CF70"/>
    <mergeCell ref="CG70:CJ70"/>
    <mergeCell ref="CM70:CO70"/>
    <mergeCell ref="CP70:CR70"/>
    <mergeCell ref="CS70:CT70"/>
    <mergeCell ref="CU70:CW70"/>
    <mergeCell ref="CX70:CZ70"/>
    <mergeCell ref="DA70:DC70"/>
    <mergeCell ref="DD70:DF70"/>
    <mergeCell ref="DG70:DI70"/>
    <mergeCell ref="DJ70:DL70"/>
    <mergeCell ref="DM70:DO70"/>
    <mergeCell ref="P71:R71"/>
    <mergeCell ref="S71:U71"/>
    <mergeCell ref="V71:X71"/>
    <mergeCell ref="Y71:Z71"/>
    <mergeCell ref="AA71:AC71"/>
    <mergeCell ref="AD71:AF71"/>
    <mergeCell ref="AG71:AI71"/>
    <mergeCell ref="AK71:AM71"/>
    <mergeCell ref="AN71:AP71"/>
    <mergeCell ref="AR71:AS71"/>
    <mergeCell ref="AT71:AV71"/>
    <mergeCell ref="AW71:AX71"/>
    <mergeCell ref="AY71:BA71"/>
    <mergeCell ref="BB71:BD71"/>
    <mergeCell ref="BF71:BH71"/>
    <mergeCell ref="BI71:BL71"/>
    <mergeCell ref="BM71:BN71"/>
    <mergeCell ref="BO71:BP71"/>
    <mergeCell ref="BQ71:BS71"/>
    <mergeCell ref="BT71:BV71"/>
    <mergeCell ref="BW71:BY71"/>
    <mergeCell ref="CA71:CC71"/>
    <mergeCell ref="CD71:CF71"/>
    <mergeCell ref="CG71:CJ71"/>
    <mergeCell ref="CM71:CO71"/>
    <mergeCell ref="CP71:CR71"/>
    <mergeCell ref="CS71:CT71"/>
    <mergeCell ref="CU71:CW71"/>
    <mergeCell ref="CX71:CZ71"/>
    <mergeCell ref="DA71:DC71"/>
    <mergeCell ref="DD71:DF71"/>
    <mergeCell ref="DG71:DI71"/>
    <mergeCell ref="DJ71:DL71"/>
    <mergeCell ref="DM71:DO71"/>
    <mergeCell ref="P72:R72"/>
    <mergeCell ref="S72:U72"/>
    <mergeCell ref="V72:X72"/>
    <mergeCell ref="Y72:Z72"/>
    <mergeCell ref="AA72:AC72"/>
    <mergeCell ref="AD72:AF72"/>
    <mergeCell ref="AG72:AI72"/>
    <mergeCell ref="AK72:AM72"/>
    <mergeCell ref="AN72:AP72"/>
    <mergeCell ref="AR72:AS72"/>
    <mergeCell ref="AT72:AV72"/>
    <mergeCell ref="AW72:AX72"/>
    <mergeCell ref="AY72:BA72"/>
    <mergeCell ref="BB72:BD72"/>
    <mergeCell ref="BF72:BH72"/>
    <mergeCell ref="BI72:BL72"/>
    <mergeCell ref="BM72:BN72"/>
    <mergeCell ref="BO72:BP72"/>
    <mergeCell ref="BQ72:BS72"/>
    <mergeCell ref="BT72:BV72"/>
    <mergeCell ref="BW72:BY72"/>
    <mergeCell ref="CA72:CC72"/>
    <mergeCell ref="CD72:CF72"/>
    <mergeCell ref="CG72:CJ72"/>
    <mergeCell ref="CM72:CO72"/>
    <mergeCell ref="CP72:CR72"/>
    <mergeCell ref="CS72:CT72"/>
    <mergeCell ref="CU72:CW72"/>
    <mergeCell ref="CX72:CZ72"/>
    <mergeCell ref="DA72:DC72"/>
    <mergeCell ref="DD72:DF72"/>
    <mergeCell ref="DG72:DI72"/>
    <mergeCell ref="DJ72:DL72"/>
    <mergeCell ref="DM72:DO72"/>
    <mergeCell ref="P73:R73"/>
    <mergeCell ref="S73:U73"/>
    <mergeCell ref="V73:X73"/>
    <mergeCell ref="Y73:Z73"/>
    <mergeCell ref="AA73:AC73"/>
    <mergeCell ref="AD73:AF73"/>
    <mergeCell ref="AG73:AI73"/>
    <mergeCell ref="AK73:AM73"/>
    <mergeCell ref="AN73:AP73"/>
    <mergeCell ref="AR73:AS73"/>
    <mergeCell ref="AT73:AV73"/>
    <mergeCell ref="AW73:AX73"/>
    <mergeCell ref="AY73:BA73"/>
    <mergeCell ref="BB73:BD73"/>
    <mergeCell ref="BF73:BH73"/>
    <mergeCell ref="BI73:BL73"/>
    <mergeCell ref="BM73:BN73"/>
    <mergeCell ref="BO73:BP73"/>
    <mergeCell ref="BQ73:BS73"/>
    <mergeCell ref="BT73:BV73"/>
    <mergeCell ref="BW73:BY73"/>
    <mergeCell ref="CA73:CC73"/>
    <mergeCell ref="CD73:CF73"/>
    <mergeCell ref="CG73:CJ73"/>
    <mergeCell ref="CM73:CO73"/>
    <mergeCell ref="CP73:CR73"/>
    <mergeCell ref="CS73:CT73"/>
    <mergeCell ref="CU73:CW73"/>
    <mergeCell ref="CX73:CZ73"/>
    <mergeCell ref="DA73:DC73"/>
    <mergeCell ref="DD73:DF73"/>
    <mergeCell ref="DG73:DI73"/>
    <mergeCell ref="DJ73:DL73"/>
    <mergeCell ref="DM73:DO73"/>
    <mergeCell ref="P74:R74"/>
    <mergeCell ref="S74:U74"/>
    <mergeCell ref="V74:X74"/>
    <mergeCell ref="Y74:Z74"/>
    <mergeCell ref="AA74:AC74"/>
    <mergeCell ref="AD74:AF74"/>
    <mergeCell ref="AG74:AI74"/>
    <mergeCell ref="AK74:AM74"/>
    <mergeCell ref="AN74:AP74"/>
    <mergeCell ref="AR74:AS74"/>
    <mergeCell ref="AT74:AV74"/>
    <mergeCell ref="AW74:AX74"/>
    <mergeCell ref="AY74:BA74"/>
    <mergeCell ref="BB74:BD74"/>
    <mergeCell ref="BF74:BH74"/>
    <mergeCell ref="BI74:BL74"/>
    <mergeCell ref="BM74:BN74"/>
    <mergeCell ref="BO74:BP74"/>
    <mergeCell ref="BQ74:BS74"/>
    <mergeCell ref="BT74:BV74"/>
    <mergeCell ref="BW74:BY74"/>
    <mergeCell ref="CA74:CC74"/>
    <mergeCell ref="CD74:CF74"/>
    <mergeCell ref="CG74:CJ74"/>
    <mergeCell ref="CM74:CO74"/>
    <mergeCell ref="CP74:CR74"/>
    <mergeCell ref="CS74:CT74"/>
    <mergeCell ref="CU74:CW74"/>
    <mergeCell ref="CX74:CZ74"/>
    <mergeCell ref="DA74:DC74"/>
    <mergeCell ref="DD74:DF74"/>
    <mergeCell ref="DG74:DI74"/>
    <mergeCell ref="DJ74:DL74"/>
    <mergeCell ref="DM74:DO74"/>
    <mergeCell ref="P75:R75"/>
    <mergeCell ref="S75:U75"/>
    <mergeCell ref="V75:X75"/>
    <mergeCell ref="Y75:Z75"/>
    <mergeCell ref="AA75:AC75"/>
    <mergeCell ref="AD75:AF75"/>
    <mergeCell ref="AG75:AI75"/>
    <mergeCell ref="AK75:AM75"/>
    <mergeCell ref="AN75:AP75"/>
    <mergeCell ref="AR75:AS75"/>
    <mergeCell ref="AT75:AV75"/>
    <mergeCell ref="AW75:AX75"/>
    <mergeCell ref="AY75:BA75"/>
    <mergeCell ref="BB75:BD75"/>
    <mergeCell ref="BF75:BH75"/>
    <mergeCell ref="BI75:BL75"/>
    <mergeCell ref="BM75:BN75"/>
    <mergeCell ref="BB81:BD82"/>
    <mergeCell ref="CO81:CQ82"/>
    <mergeCell ref="CR81:CT82"/>
    <mergeCell ref="AD76:AF80"/>
    <mergeCell ref="AG76:AI80"/>
    <mergeCell ref="AY76:BA80"/>
    <mergeCell ref="BB76:BD80"/>
    <mergeCell ref="CO76:CQ80"/>
    <mergeCell ref="BO75:BP75"/>
    <mergeCell ref="BQ75:BS75"/>
    <mergeCell ref="BT75:BV75"/>
    <mergeCell ref="BW75:BY75"/>
    <mergeCell ref="CA75:CC75"/>
    <mergeCell ref="CD75:CF75"/>
    <mergeCell ref="CG75:CJ75"/>
    <mergeCell ref="CM75:CO75"/>
    <mergeCell ref="CP75:CR75"/>
    <mergeCell ref="CS75:CT75"/>
    <mergeCell ref="CR76:CT80"/>
    <mergeCell ref="BE87:BP87"/>
    <mergeCell ref="BQ87:BT87"/>
    <mergeCell ref="BU87:BY87"/>
    <mergeCell ref="BZ87:CK87"/>
    <mergeCell ref="CL87:CO87"/>
    <mergeCell ref="CP87:CT87"/>
    <mergeCell ref="CU87:DD87"/>
    <mergeCell ref="DE87:DO87"/>
    <mergeCell ref="O79:AC79"/>
    <mergeCell ref="AJ79:AX79"/>
    <mergeCell ref="BE79:BS79"/>
    <mergeCell ref="BZ79:CN79"/>
    <mergeCell ref="O80:AC80"/>
    <mergeCell ref="AJ80:AX80"/>
    <mergeCell ref="BE80:BS80"/>
    <mergeCell ref="BZ80:CN80"/>
    <mergeCell ref="DH80:DO80"/>
    <mergeCell ref="O81:AC81"/>
    <mergeCell ref="AJ81:AX81"/>
    <mergeCell ref="BE81:BS81"/>
    <mergeCell ref="BZ81:CN81"/>
    <mergeCell ref="DH81:DO81"/>
    <mergeCell ref="DH82:DO82"/>
    <mergeCell ref="O83:AI83"/>
    <mergeCell ref="AJ83:BD83"/>
    <mergeCell ref="BE83:BY83"/>
    <mergeCell ref="BZ83:CT83"/>
    <mergeCell ref="CU83:DI83"/>
    <mergeCell ref="DJ83:DO83"/>
    <mergeCell ref="AD81:AF82"/>
    <mergeCell ref="AG81:AI82"/>
    <mergeCell ref="AY81:BA82"/>
    <mergeCell ref="AY88:BA88"/>
    <mergeCell ref="BB88:BD88"/>
    <mergeCell ref="BE88:BJ88"/>
    <mergeCell ref="BK88:BS88"/>
    <mergeCell ref="BT88:BV88"/>
    <mergeCell ref="BW88:BY88"/>
    <mergeCell ref="BZ88:CE88"/>
    <mergeCell ref="CF88:CN88"/>
    <mergeCell ref="CO88:CQ88"/>
    <mergeCell ref="CR88:CT88"/>
    <mergeCell ref="CU88:CX88"/>
    <mergeCell ref="O84:AI84"/>
    <mergeCell ref="AJ84:BD84"/>
    <mergeCell ref="BE84:BY84"/>
    <mergeCell ref="BZ84:CT84"/>
    <mergeCell ref="CU84:DI84"/>
    <mergeCell ref="AD85:AI85"/>
    <mergeCell ref="AY85:BD85"/>
    <mergeCell ref="BT85:BY85"/>
    <mergeCell ref="CO85:CT85"/>
    <mergeCell ref="CU85:DI85"/>
    <mergeCell ref="AD86:AI86"/>
    <mergeCell ref="AY86:BD86"/>
    <mergeCell ref="BT86:BY86"/>
    <mergeCell ref="CO86:CT86"/>
    <mergeCell ref="CU86:DO86"/>
    <mergeCell ref="O87:Z87"/>
    <mergeCell ref="AA87:AD87"/>
    <mergeCell ref="AE87:AI87"/>
    <mergeCell ref="AJ87:AU87"/>
    <mergeCell ref="AV87:AY87"/>
    <mergeCell ref="AZ87:BD87"/>
    <mergeCell ref="BQ94:BS94"/>
    <mergeCell ref="BT94:BV94"/>
    <mergeCell ref="BW94:BY94"/>
    <mergeCell ref="CA94:CC94"/>
    <mergeCell ref="CD94:CF94"/>
    <mergeCell ref="CG94:CJ94"/>
    <mergeCell ref="CK94:CL94"/>
    <mergeCell ref="CM94:CO94"/>
    <mergeCell ref="CY88:DD88"/>
    <mergeCell ref="DE88:DG88"/>
    <mergeCell ref="DH88:DO88"/>
    <mergeCell ref="O89:T89"/>
    <mergeCell ref="U89:AC89"/>
    <mergeCell ref="AD89:AF89"/>
    <mergeCell ref="AG89:AI89"/>
    <mergeCell ref="AJ89:AO89"/>
    <mergeCell ref="AP89:AX89"/>
    <mergeCell ref="AY89:BA89"/>
    <mergeCell ref="BB89:BD89"/>
    <mergeCell ref="BE89:BJ89"/>
    <mergeCell ref="BK89:BS89"/>
    <mergeCell ref="BT89:BV89"/>
    <mergeCell ref="BW89:BY89"/>
    <mergeCell ref="BZ89:CE89"/>
    <mergeCell ref="CF89:CN89"/>
    <mergeCell ref="CO89:CQ89"/>
    <mergeCell ref="CR89:CT89"/>
    <mergeCell ref="CU89:CX89"/>
    <mergeCell ref="CY89:DD89"/>
    <mergeCell ref="DE89:DH89"/>
    <mergeCell ref="DI89:DO89"/>
    <mergeCell ref="O88:T88"/>
    <mergeCell ref="P94:R94"/>
    <mergeCell ref="S94:U94"/>
    <mergeCell ref="V94:Z94"/>
    <mergeCell ref="AA94:AC94"/>
    <mergeCell ref="AD94:AF94"/>
    <mergeCell ref="AG94:AI94"/>
    <mergeCell ref="AK94:AM94"/>
    <mergeCell ref="AN94:AP94"/>
    <mergeCell ref="AR94:AS94"/>
    <mergeCell ref="AT94:AV94"/>
    <mergeCell ref="AW94:AX94"/>
    <mergeCell ref="AY94:BA94"/>
    <mergeCell ref="BB94:BD94"/>
    <mergeCell ref="BF94:BH94"/>
    <mergeCell ref="BI94:BL94"/>
    <mergeCell ref="BM94:BN94"/>
    <mergeCell ref="BO94:BP94"/>
    <mergeCell ref="CP94:CR94"/>
    <mergeCell ref="CS94:CT94"/>
    <mergeCell ref="CU94:CW94"/>
    <mergeCell ref="CX94:CZ94"/>
    <mergeCell ref="DA94:DC94"/>
    <mergeCell ref="DD94:DF94"/>
    <mergeCell ref="DG94:DI94"/>
    <mergeCell ref="DJ94:DL94"/>
    <mergeCell ref="DM94:DO94"/>
    <mergeCell ref="P95:R95"/>
    <mergeCell ref="S95:U95"/>
    <mergeCell ref="V95:X95"/>
    <mergeCell ref="Y95:Z95"/>
    <mergeCell ref="AA95:AC95"/>
    <mergeCell ref="AD95:AF95"/>
    <mergeCell ref="AG95:AI95"/>
    <mergeCell ref="AK95:AM95"/>
    <mergeCell ref="AN95:AP95"/>
    <mergeCell ref="AR95:AS95"/>
    <mergeCell ref="AT95:AV95"/>
    <mergeCell ref="AW95:AX95"/>
    <mergeCell ref="AY95:BA95"/>
    <mergeCell ref="BB95:BD95"/>
    <mergeCell ref="BF95:BH95"/>
    <mergeCell ref="BI95:BL95"/>
    <mergeCell ref="BM95:BN95"/>
    <mergeCell ref="BO95:BP95"/>
    <mergeCell ref="BQ95:BS95"/>
    <mergeCell ref="BT95:BV95"/>
    <mergeCell ref="BW95:BY95"/>
    <mergeCell ref="CA95:CC95"/>
    <mergeCell ref="CD95:CF95"/>
    <mergeCell ref="CG95:CJ95"/>
    <mergeCell ref="CM95:CO95"/>
    <mergeCell ref="CP95:CR95"/>
    <mergeCell ref="CS95:CT95"/>
    <mergeCell ref="CU95:CW95"/>
    <mergeCell ref="CX95:CZ95"/>
    <mergeCell ref="DA95:DC95"/>
    <mergeCell ref="DD95:DF95"/>
    <mergeCell ref="DG95:DI95"/>
    <mergeCell ref="DJ95:DL95"/>
    <mergeCell ref="DM95:DO95"/>
    <mergeCell ref="P96:R96"/>
    <mergeCell ref="S96:U96"/>
    <mergeCell ref="V96:X96"/>
    <mergeCell ref="Y96:Z96"/>
    <mergeCell ref="AA96:AC96"/>
    <mergeCell ref="AD96:AF96"/>
    <mergeCell ref="AG96:AI96"/>
    <mergeCell ref="AK96:AM96"/>
    <mergeCell ref="AN96:AP96"/>
    <mergeCell ref="AR96:AS96"/>
    <mergeCell ref="AT96:AV96"/>
    <mergeCell ref="AW96:AX96"/>
    <mergeCell ref="AY96:BA96"/>
    <mergeCell ref="BB96:BD96"/>
    <mergeCell ref="BF96:BH96"/>
    <mergeCell ref="BI96:BL96"/>
    <mergeCell ref="BM96:BN96"/>
    <mergeCell ref="BO96:BP96"/>
    <mergeCell ref="BQ96:BS96"/>
    <mergeCell ref="BT96:BV96"/>
    <mergeCell ref="BW96:BY96"/>
    <mergeCell ref="CA96:CC96"/>
    <mergeCell ref="CD96:CF96"/>
    <mergeCell ref="CG96:CJ96"/>
    <mergeCell ref="CM96:CO96"/>
    <mergeCell ref="CP96:CR96"/>
    <mergeCell ref="CS96:CT96"/>
    <mergeCell ref="CU96:CW96"/>
    <mergeCell ref="CX96:CZ96"/>
    <mergeCell ref="DA96:DC96"/>
    <mergeCell ref="DD96:DF96"/>
    <mergeCell ref="DG96:DI96"/>
    <mergeCell ref="DJ96:DL96"/>
    <mergeCell ref="DM96:DO96"/>
    <mergeCell ref="P97:R97"/>
    <mergeCell ref="S97:U97"/>
    <mergeCell ref="V97:X97"/>
    <mergeCell ref="Y97:Z97"/>
    <mergeCell ref="AA97:AC97"/>
    <mergeCell ref="AD97:AF97"/>
    <mergeCell ref="AG97:AI97"/>
    <mergeCell ref="AK97:AM97"/>
    <mergeCell ref="AN97:AP97"/>
    <mergeCell ref="AR97:AS97"/>
    <mergeCell ref="AT97:AV97"/>
    <mergeCell ref="AW97:AX97"/>
    <mergeCell ref="AY97:BA97"/>
    <mergeCell ref="BB97:BD97"/>
    <mergeCell ref="BF97:BH97"/>
    <mergeCell ref="BI97:BL97"/>
    <mergeCell ref="BM97:BN97"/>
    <mergeCell ref="BO97:BP97"/>
    <mergeCell ref="BQ97:BS97"/>
    <mergeCell ref="BT97:BV97"/>
    <mergeCell ref="BW97:BY97"/>
    <mergeCell ref="CA97:CC97"/>
    <mergeCell ref="CD97:CF97"/>
    <mergeCell ref="CG97:CJ97"/>
    <mergeCell ref="CM97:CO97"/>
    <mergeCell ref="CP97:CR97"/>
    <mergeCell ref="CS97:CT97"/>
    <mergeCell ref="CU97:CW97"/>
    <mergeCell ref="CX97:CZ97"/>
    <mergeCell ref="DA97:DC97"/>
    <mergeCell ref="DD97:DF97"/>
    <mergeCell ref="DG97:DI97"/>
    <mergeCell ref="DJ97:DL97"/>
    <mergeCell ref="DM97:DO97"/>
    <mergeCell ref="P98:R98"/>
    <mergeCell ref="S98:U98"/>
    <mergeCell ref="V98:X98"/>
    <mergeCell ref="Y98:Z98"/>
    <mergeCell ref="AA98:AC98"/>
    <mergeCell ref="AD98:AF98"/>
    <mergeCell ref="AG98:AI98"/>
    <mergeCell ref="AK98:AM98"/>
    <mergeCell ref="AN98:AP98"/>
    <mergeCell ref="AR98:AS98"/>
    <mergeCell ref="AT98:AV98"/>
    <mergeCell ref="AW98:AX98"/>
    <mergeCell ref="AY98:BA98"/>
    <mergeCell ref="BB98:BD98"/>
    <mergeCell ref="BF98:BH98"/>
    <mergeCell ref="BI98:BL98"/>
    <mergeCell ref="BM98:BN98"/>
    <mergeCell ref="BO98:BP98"/>
    <mergeCell ref="BQ98:BS98"/>
    <mergeCell ref="BT98:BV98"/>
    <mergeCell ref="BW98:BY98"/>
    <mergeCell ref="CA98:CC98"/>
    <mergeCell ref="CD98:CF98"/>
    <mergeCell ref="CG98:CJ98"/>
    <mergeCell ref="CM98:CO98"/>
    <mergeCell ref="CP98:CR98"/>
    <mergeCell ref="CS98:CT98"/>
    <mergeCell ref="CU98:CW98"/>
    <mergeCell ref="CX98:CZ98"/>
    <mergeCell ref="DA98:DC98"/>
    <mergeCell ref="DD98:DF98"/>
    <mergeCell ref="DG98:DI98"/>
    <mergeCell ref="DJ98:DL98"/>
    <mergeCell ref="DM98:DO98"/>
    <mergeCell ref="P99:R99"/>
    <mergeCell ref="S99:U99"/>
    <mergeCell ref="V99:X99"/>
    <mergeCell ref="Y99:Z99"/>
    <mergeCell ref="AA99:AC99"/>
    <mergeCell ref="AD99:AF99"/>
    <mergeCell ref="AG99:AI99"/>
    <mergeCell ref="AK99:AM99"/>
    <mergeCell ref="AN99:AP99"/>
    <mergeCell ref="AR99:AS99"/>
    <mergeCell ref="AT99:AV99"/>
    <mergeCell ref="AW99:AX99"/>
    <mergeCell ref="AY99:BA99"/>
    <mergeCell ref="BB99:BD99"/>
    <mergeCell ref="BF99:BH99"/>
    <mergeCell ref="BI99:BL99"/>
    <mergeCell ref="BM99:BN99"/>
    <mergeCell ref="BO99:BP99"/>
    <mergeCell ref="BQ99:BS99"/>
    <mergeCell ref="BT99:BV99"/>
    <mergeCell ref="BW99:BY99"/>
    <mergeCell ref="CA99:CC99"/>
    <mergeCell ref="CD99:CF99"/>
    <mergeCell ref="CG99:CJ99"/>
    <mergeCell ref="CM99:CO99"/>
    <mergeCell ref="CP99:CR99"/>
    <mergeCell ref="CS99:CT99"/>
    <mergeCell ref="CU99:CW99"/>
    <mergeCell ref="CX99:CZ99"/>
    <mergeCell ref="DA99:DC99"/>
    <mergeCell ref="DD99:DF99"/>
    <mergeCell ref="DG99:DI99"/>
    <mergeCell ref="DJ99:DL99"/>
    <mergeCell ref="DM99:DO99"/>
    <mergeCell ref="P100:R100"/>
    <mergeCell ref="S100:U100"/>
    <mergeCell ref="V100:X100"/>
    <mergeCell ref="Y100:Z100"/>
    <mergeCell ref="AA100:AC100"/>
    <mergeCell ref="AD100:AF100"/>
    <mergeCell ref="AG100:AI100"/>
    <mergeCell ref="AK100:AM100"/>
    <mergeCell ref="AN100:AP100"/>
    <mergeCell ref="AR100:AS100"/>
    <mergeCell ref="AT100:AV100"/>
    <mergeCell ref="AW100:AX100"/>
    <mergeCell ref="AY100:BA100"/>
    <mergeCell ref="BB100:BD100"/>
    <mergeCell ref="BF100:BH100"/>
    <mergeCell ref="BI100:BL100"/>
    <mergeCell ref="BM100:BN100"/>
    <mergeCell ref="BO100:BP100"/>
    <mergeCell ref="BQ100:BS100"/>
    <mergeCell ref="BT100:BV100"/>
    <mergeCell ref="BW100:BY100"/>
    <mergeCell ref="CA100:CC100"/>
    <mergeCell ref="CD100:CF100"/>
    <mergeCell ref="CG100:CJ100"/>
    <mergeCell ref="CM100:CO100"/>
    <mergeCell ref="CP100:CR100"/>
    <mergeCell ref="CS100:CT100"/>
    <mergeCell ref="CU100:CW100"/>
    <mergeCell ref="CX100:CZ100"/>
    <mergeCell ref="DA100:DC100"/>
    <mergeCell ref="DD100:DF100"/>
    <mergeCell ref="DG100:DI100"/>
    <mergeCell ref="DJ100:DL100"/>
    <mergeCell ref="DM100:DO100"/>
    <mergeCell ref="P101:R101"/>
    <mergeCell ref="S101:U101"/>
    <mergeCell ref="V101:X101"/>
    <mergeCell ref="Y101:Z101"/>
    <mergeCell ref="AA101:AC101"/>
    <mergeCell ref="AD101:AF101"/>
    <mergeCell ref="AG101:AI101"/>
    <mergeCell ref="AK101:AM101"/>
    <mergeCell ref="AN101:AP101"/>
    <mergeCell ref="AR101:AS101"/>
    <mergeCell ref="AT101:AV101"/>
    <mergeCell ref="AW101:AX101"/>
    <mergeCell ref="AY101:BA101"/>
    <mergeCell ref="BB101:BD101"/>
    <mergeCell ref="BF101:BH101"/>
    <mergeCell ref="BI101:BL101"/>
    <mergeCell ref="BM101:BN101"/>
    <mergeCell ref="BO101:BP101"/>
    <mergeCell ref="BQ101:BS101"/>
    <mergeCell ref="BT101:BV101"/>
    <mergeCell ref="BW101:BY101"/>
    <mergeCell ref="CA101:CC101"/>
    <mergeCell ref="CD101:CF101"/>
    <mergeCell ref="CG101:CJ101"/>
    <mergeCell ref="CM101:CO101"/>
    <mergeCell ref="CP101:CR101"/>
    <mergeCell ref="CS101:CT101"/>
    <mergeCell ref="CU101:CW101"/>
    <mergeCell ref="CX101:CZ101"/>
    <mergeCell ref="DA101:DC101"/>
    <mergeCell ref="DD101:DF101"/>
    <mergeCell ref="DG101:DI101"/>
    <mergeCell ref="DJ101:DL101"/>
    <mergeCell ref="DM101:DO101"/>
    <mergeCell ref="P102:R102"/>
    <mergeCell ref="S102:U102"/>
    <mergeCell ref="V102:X102"/>
    <mergeCell ref="Y102:Z102"/>
    <mergeCell ref="AA102:AC102"/>
    <mergeCell ref="AD102:AF102"/>
    <mergeCell ref="AG102:AI102"/>
    <mergeCell ref="AK102:AM102"/>
    <mergeCell ref="AN102:AP102"/>
    <mergeCell ref="AR102:AS102"/>
    <mergeCell ref="AT102:AV102"/>
    <mergeCell ref="AW102:AX102"/>
    <mergeCell ref="AY102:BA102"/>
    <mergeCell ref="BB102:BD102"/>
    <mergeCell ref="BF102:BH102"/>
    <mergeCell ref="BI102:BL102"/>
    <mergeCell ref="BM102:BN102"/>
    <mergeCell ref="BO102:BP102"/>
    <mergeCell ref="BQ102:BS102"/>
    <mergeCell ref="BT102:BV102"/>
    <mergeCell ref="BW102:BY102"/>
    <mergeCell ref="CA102:CC102"/>
    <mergeCell ref="CD102:CF102"/>
    <mergeCell ref="CG102:CJ102"/>
    <mergeCell ref="CM102:CO102"/>
    <mergeCell ref="CP102:CR102"/>
    <mergeCell ref="CS102:CT102"/>
    <mergeCell ref="CU102:CW102"/>
    <mergeCell ref="CX102:CZ102"/>
    <mergeCell ref="DA102:DC102"/>
    <mergeCell ref="DD102:DF102"/>
    <mergeCell ref="DG102:DI102"/>
    <mergeCell ref="DJ102:DL102"/>
    <mergeCell ref="DM102:DO102"/>
    <mergeCell ref="P103:R103"/>
    <mergeCell ref="S103:U103"/>
    <mergeCell ref="V103:X103"/>
    <mergeCell ref="Y103:Z103"/>
    <mergeCell ref="AA103:AC103"/>
    <mergeCell ref="AD103:AF103"/>
    <mergeCell ref="AG103:AI103"/>
    <mergeCell ref="AK103:AM103"/>
    <mergeCell ref="AN103:AP103"/>
    <mergeCell ref="AR103:AS103"/>
    <mergeCell ref="AT103:AV103"/>
    <mergeCell ref="AW103:AX103"/>
    <mergeCell ref="AY103:BA103"/>
    <mergeCell ref="BB103:BD103"/>
    <mergeCell ref="BF103:BH103"/>
    <mergeCell ref="BI103:BL103"/>
    <mergeCell ref="BM103:BN103"/>
    <mergeCell ref="BO103:BP103"/>
    <mergeCell ref="BQ103:BS103"/>
    <mergeCell ref="BT103:BV103"/>
    <mergeCell ref="BW103:BY103"/>
    <mergeCell ref="CA103:CC103"/>
    <mergeCell ref="CD103:CF103"/>
    <mergeCell ref="CG103:CJ103"/>
    <mergeCell ref="CM103:CO103"/>
    <mergeCell ref="CP103:CR103"/>
    <mergeCell ref="CS103:CT103"/>
    <mergeCell ref="CU103:CW103"/>
    <mergeCell ref="CX103:CZ103"/>
    <mergeCell ref="DA103:DC103"/>
    <mergeCell ref="DD103:DF103"/>
    <mergeCell ref="DG103:DI103"/>
    <mergeCell ref="DJ103:DL103"/>
    <mergeCell ref="DM103:DO103"/>
    <mergeCell ref="P104:R104"/>
    <mergeCell ref="S104:U104"/>
    <mergeCell ref="V104:X104"/>
    <mergeCell ref="Y104:Z104"/>
    <mergeCell ref="AA104:AC104"/>
    <mergeCell ref="AD104:AF104"/>
    <mergeCell ref="AG104:AI104"/>
    <mergeCell ref="AK104:AM104"/>
    <mergeCell ref="AN104:AP104"/>
    <mergeCell ref="AR104:AS104"/>
    <mergeCell ref="AT104:AV104"/>
    <mergeCell ref="AW104:AX104"/>
    <mergeCell ref="AY104:BA104"/>
    <mergeCell ref="BB104:BD104"/>
    <mergeCell ref="BF104:BH104"/>
    <mergeCell ref="BI104:BL104"/>
    <mergeCell ref="BM104:BN104"/>
    <mergeCell ref="BO104:BP104"/>
    <mergeCell ref="BQ104:BS104"/>
    <mergeCell ref="BT104:BV104"/>
    <mergeCell ref="BW104:BY104"/>
    <mergeCell ref="CA104:CC104"/>
    <mergeCell ref="CD104:CF104"/>
    <mergeCell ref="CG104:CJ104"/>
    <mergeCell ref="CM104:CO104"/>
    <mergeCell ref="CP104:CR104"/>
    <mergeCell ref="CS104:CT104"/>
    <mergeCell ref="CU104:CW104"/>
    <mergeCell ref="CX104:CZ104"/>
    <mergeCell ref="DA104:DC104"/>
    <mergeCell ref="DD104:DF104"/>
    <mergeCell ref="DG104:DI104"/>
    <mergeCell ref="DJ104:DL104"/>
    <mergeCell ref="DM104:DO104"/>
    <mergeCell ref="P105:R105"/>
    <mergeCell ref="S105:U105"/>
    <mergeCell ref="V105:X105"/>
    <mergeCell ref="Y105:Z105"/>
    <mergeCell ref="AA105:AC105"/>
    <mergeCell ref="AD105:AF105"/>
    <mergeCell ref="AG105:AI105"/>
    <mergeCell ref="AK105:AM105"/>
    <mergeCell ref="AN105:AP105"/>
    <mergeCell ref="AR105:AS105"/>
    <mergeCell ref="AT105:AV105"/>
    <mergeCell ref="AW105:AX105"/>
    <mergeCell ref="AY105:BA105"/>
    <mergeCell ref="BB105:BD105"/>
    <mergeCell ref="BF105:BH105"/>
    <mergeCell ref="BI105:BL105"/>
    <mergeCell ref="BM105:BN105"/>
    <mergeCell ref="BO105:BP105"/>
    <mergeCell ref="BQ105:BS105"/>
    <mergeCell ref="BT105:BV105"/>
    <mergeCell ref="BW105:BY105"/>
    <mergeCell ref="CA105:CC105"/>
    <mergeCell ref="CD105:CF105"/>
    <mergeCell ref="CG105:CJ105"/>
    <mergeCell ref="CM105:CO105"/>
    <mergeCell ref="CP105:CR105"/>
    <mergeCell ref="CS105:CT105"/>
    <mergeCell ref="CU105:CW105"/>
    <mergeCell ref="CX105:CZ105"/>
    <mergeCell ref="DA105:DC105"/>
    <mergeCell ref="DD105:DF105"/>
    <mergeCell ref="DG105:DI105"/>
    <mergeCell ref="DJ105:DL105"/>
    <mergeCell ref="DM105:DO105"/>
    <mergeCell ref="P106:R106"/>
    <mergeCell ref="S106:U106"/>
    <mergeCell ref="V106:X106"/>
    <mergeCell ref="Y106:Z106"/>
    <mergeCell ref="AA106:AC106"/>
    <mergeCell ref="AD106:AF106"/>
    <mergeCell ref="AG106:AI106"/>
    <mergeCell ref="AK106:AM106"/>
    <mergeCell ref="AN106:AP106"/>
    <mergeCell ref="AR106:AS106"/>
    <mergeCell ref="AT106:AV106"/>
    <mergeCell ref="AW106:AX106"/>
    <mergeCell ref="AY106:BA106"/>
    <mergeCell ref="BB106:BD106"/>
    <mergeCell ref="BF106:BH106"/>
    <mergeCell ref="BI106:BL106"/>
    <mergeCell ref="BM106:BN106"/>
    <mergeCell ref="BO106:BP106"/>
    <mergeCell ref="BQ106:BS106"/>
    <mergeCell ref="BT106:BV106"/>
    <mergeCell ref="BW106:BY106"/>
    <mergeCell ref="CA106:CC106"/>
    <mergeCell ref="CD106:CF106"/>
    <mergeCell ref="CG106:CJ106"/>
    <mergeCell ref="CM106:CO106"/>
    <mergeCell ref="CP106:CR106"/>
    <mergeCell ref="CS106:CT106"/>
    <mergeCell ref="CU106:CW106"/>
    <mergeCell ref="CX106:CZ106"/>
    <mergeCell ref="DA106:DC106"/>
    <mergeCell ref="DD106:DF106"/>
    <mergeCell ref="DG106:DI106"/>
    <mergeCell ref="DJ106:DL106"/>
    <mergeCell ref="DM106:DO106"/>
    <mergeCell ref="P107:R107"/>
    <mergeCell ref="S107:U107"/>
    <mergeCell ref="V107:X107"/>
    <mergeCell ref="Y107:Z107"/>
    <mergeCell ref="AA107:AC107"/>
    <mergeCell ref="AD107:AF107"/>
    <mergeCell ref="AG107:AI107"/>
    <mergeCell ref="AK107:AM107"/>
    <mergeCell ref="AN107:AP107"/>
    <mergeCell ref="AR107:AS107"/>
    <mergeCell ref="AT107:AV107"/>
    <mergeCell ref="AW107:AX107"/>
    <mergeCell ref="AY107:BA107"/>
    <mergeCell ref="BB107:BD107"/>
    <mergeCell ref="BF107:BH107"/>
    <mergeCell ref="BI107:BL107"/>
    <mergeCell ref="BM107:BN107"/>
    <mergeCell ref="BO107:BP107"/>
    <mergeCell ref="BQ107:BS107"/>
    <mergeCell ref="BT107:BV107"/>
    <mergeCell ref="BW107:BY107"/>
    <mergeCell ref="CA107:CC107"/>
    <mergeCell ref="CD107:CF107"/>
    <mergeCell ref="CG107:CJ107"/>
    <mergeCell ref="CM107:CO107"/>
    <mergeCell ref="CP107:CR107"/>
    <mergeCell ref="CS107:CT107"/>
    <mergeCell ref="CU107:CW107"/>
    <mergeCell ref="CX107:CZ107"/>
    <mergeCell ref="DA107:DC107"/>
    <mergeCell ref="DD107:DF107"/>
    <mergeCell ref="DG107:DI107"/>
    <mergeCell ref="DJ107:DL107"/>
    <mergeCell ref="DM107:DO107"/>
    <mergeCell ref="P108:R108"/>
    <mergeCell ref="S108:U108"/>
    <mergeCell ref="V108:X108"/>
    <mergeCell ref="Y108:Z108"/>
    <mergeCell ref="AA108:AC108"/>
    <mergeCell ref="AD108:AF108"/>
    <mergeCell ref="AG108:AI108"/>
    <mergeCell ref="AK108:AM108"/>
    <mergeCell ref="AN108:AP108"/>
    <mergeCell ref="AR108:AS108"/>
    <mergeCell ref="AT108:AV108"/>
    <mergeCell ref="AW108:AX108"/>
    <mergeCell ref="AY108:BA108"/>
    <mergeCell ref="BB108:BD108"/>
    <mergeCell ref="BF108:BH108"/>
    <mergeCell ref="BI108:BL108"/>
    <mergeCell ref="BM108:BN108"/>
    <mergeCell ref="BO108:BP108"/>
    <mergeCell ref="BQ108:BS108"/>
    <mergeCell ref="BT108:BV108"/>
    <mergeCell ref="BW108:BY108"/>
    <mergeCell ref="CA108:CC108"/>
    <mergeCell ref="CD108:CF108"/>
    <mergeCell ref="CG108:CJ108"/>
    <mergeCell ref="CM108:CO108"/>
    <mergeCell ref="CP108:CR108"/>
    <mergeCell ref="CS108:CT108"/>
    <mergeCell ref="CU108:CW108"/>
    <mergeCell ref="CX108:CZ108"/>
    <mergeCell ref="DA108:DC108"/>
    <mergeCell ref="DD108:DF108"/>
    <mergeCell ref="DG108:DI108"/>
    <mergeCell ref="DJ108:DL108"/>
    <mergeCell ref="DM108:DO108"/>
    <mergeCell ref="P109:R109"/>
    <mergeCell ref="S109:U109"/>
    <mergeCell ref="V109:X109"/>
    <mergeCell ref="Y109:Z109"/>
    <mergeCell ref="AA109:AC109"/>
    <mergeCell ref="AD109:AF109"/>
    <mergeCell ref="AG109:AI109"/>
    <mergeCell ref="AK109:AM109"/>
    <mergeCell ref="AN109:AP109"/>
    <mergeCell ref="AR109:AS109"/>
    <mergeCell ref="AT109:AV109"/>
    <mergeCell ref="AW109:AX109"/>
    <mergeCell ref="AY109:BA109"/>
    <mergeCell ref="BB109:BD109"/>
    <mergeCell ref="BF109:BH109"/>
    <mergeCell ref="BI109:BL109"/>
    <mergeCell ref="BM109:BN109"/>
    <mergeCell ref="BO109:BP109"/>
    <mergeCell ref="BQ109:BS109"/>
    <mergeCell ref="BT109:BV109"/>
    <mergeCell ref="BW109:BY109"/>
    <mergeCell ref="CA109:CC109"/>
    <mergeCell ref="CD109:CF109"/>
    <mergeCell ref="CG109:CJ109"/>
    <mergeCell ref="CM109:CO109"/>
    <mergeCell ref="CP109:CR109"/>
    <mergeCell ref="CS109:CT109"/>
    <mergeCell ref="CU109:CW109"/>
    <mergeCell ref="CX109:CZ109"/>
    <mergeCell ref="DA109:DC109"/>
    <mergeCell ref="DD109:DF109"/>
    <mergeCell ref="DG109:DI109"/>
    <mergeCell ref="DJ109:DL109"/>
    <mergeCell ref="DM109:DO109"/>
    <mergeCell ref="P110:R110"/>
    <mergeCell ref="S110:U110"/>
    <mergeCell ref="V110:X110"/>
    <mergeCell ref="Y110:Z110"/>
    <mergeCell ref="AA110:AC110"/>
    <mergeCell ref="AD110:AF110"/>
    <mergeCell ref="AG110:AI110"/>
    <mergeCell ref="AK110:AM110"/>
    <mergeCell ref="AN110:AP110"/>
    <mergeCell ref="AR110:AS110"/>
    <mergeCell ref="AT110:AV110"/>
    <mergeCell ref="AW110:AX110"/>
    <mergeCell ref="AY110:BA110"/>
    <mergeCell ref="BB110:BD110"/>
    <mergeCell ref="BF110:BH110"/>
    <mergeCell ref="BI110:BL110"/>
    <mergeCell ref="BM110:BN110"/>
    <mergeCell ref="BO110:BP110"/>
    <mergeCell ref="BQ110:BS110"/>
    <mergeCell ref="BT110:BV110"/>
    <mergeCell ref="BW110:BY110"/>
    <mergeCell ref="CA110:CC110"/>
    <mergeCell ref="CD110:CF110"/>
    <mergeCell ref="CG110:CJ110"/>
    <mergeCell ref="CM110:CO110"/>
    <mergeCell ref="CP110:CR110"/>
    <mergeCell ref="CS110:CT110"/>
    <mergeCell ref="CU110:CW110"/>
    <mergeCell ref="CX110:CZ110"/>
    <mergeCell ref="DA110:DC110"/>
    <mergeCell ref="DD110:DF110"/>
    <mergeCell ref="DG110:DI110"/>
    <mergeCell ref="DJ110:DL110"/>
    <mergeCell ref="DM110:DO110"/>
    <mergeCell ref="P111:R111"/>
    <mergeCell ref="S111:U111"/>
    <mergeCell ref="V111:X111"/>
    <mergeCell ref="Y111:Z111"/>
    <mergeCell ref="AA111:AC111"/>
    <mergeCell ref="AD111:AF111"/>
    <mergeCell ref="AG111:AI111"/>
    <mergeCell ref="AK111:AM111"/>
    <mergeCell ref="AN111:AP111"/>
    <mergeCell ref="AR111:AS111"/>
    <mergeCell ref="AT111:AV111"/>
    <mergeCell ref="AW111:AX111"/>
    <mergeCell ref="AY111:BA111"/>
    <mergeCell ref="BB111:BD111"/>
    <mergeCell ref="BF111:BH111"/>
    <mergeCell ref="BI111:BL111"/>
    <mergeCell ref="BM111:BN111"/>
    <mergeCell ref="BO111:BP111"/>
    <mergeCell ref="BQ111:BS111"/>
    <mergeCell ref="BT111:BV111"/>
    <mergeCell ref="BW111:BY111"/>
    <mergeCell ref="CA111:CC111"/>
    <mergeCell ref="CD111:CF111"/>
    <mergeCell ref="CG111:CJ111"/>
    <mergeCell ref="CM111:CO111"/>
    <mergeCell ref="CP111:CR111"/>
    <mergeCell ref="CS111:CT111"/>
    <mergeCell ref="CU111:CW111"/>
    <mergeCell ref="CX111:CZ111"/>
    <mergeCell ref="DA111:DC111"/>
    <mergeCell ref="DD111:DF111"/>
    <mergeCell ref="DG111:DI111"/>
    <mergeCell ref="DJ111:DL111"/>
    <mergeCell ref="DM111:DO111"/>
    <mergeCell ref="P112:R112"/>
    <mergeCell ref="S112:U112"/>
    <mergeCell ref="V112:X112"/>
    <mergeCell ref="Y112:Z112"/>
    <mergeCell ref="AA112:AC112"/>
    <mergeCell ref="AD112:AF112"/>
    <mergeCell ref="AG112:AI112"/>
    <mergeCell ref="AK112:AM112"/>
    <mergeCell ref="AN112:AP112"/>
    <mergeCell ref="AR112:AS112"/>
    <mergeCell ref="AT112:AV112"/>
    <mergeCell ref="AW112:AX112"/>
    <mergeCell ref="AY112:BA112"/>
    <mergeCell ref="BB112:BD112"/>
    <mergeCell ref="BF112:BH112"/>
    <mergeCell ref="BI112:BL112"/>
    <mergeCell ref="BM112:BN112"/>
    <mergeCell ref="BO112:BP112"/>
    <mergeCell ref="BQ112:BS112"/>
    <mergeCell ref="BT112:BV112"/>
    <mergeCell ref="BW112:BY112"/>
    <mergeCell ref="CA112:CC112"/>
    <mergeCell ref="CD112:CF112"/>
    <mergeCell ref="CG112:CJ112"/>
    <mergeCell ref="CM112:CO112"/>
    <mergeCell ref="CP112:CR112"/>
    <mergeCell ref="CS112:CT112"/>
    <mergeCell ref="CU112:CW112"/>
    <mergeCell ref="CX112:CZ112"/>
    <mergeCell ref="DA112:DC112"/>
    <mergeCell ref="DD112:DF112"/>
    <mergeCell ref="DG112:DI112"/>
    <mergeCell ref="DJ112:DL112"/>
    <mergeCell ref="DM112:DO112"/>
    <mergeCell ref="P113:R113"/>
    <mergeCell ref="S113:U113"/>
    <mergeCell ref="V113:X113"/>
    <mergeCell ref="Y113:Z113"/>
    <mergeCell ref="AA113:AC113"/>
    <mergeCell ref="AD113:AF113"/>
    <mergeCell ref="AG113:AI113"/>
    <mergeCell ref="AK113:AM113"/>
    <mergeCell ref="AN113:AP113"/>
    <mergeCell ref="AR113:AS113"/>
    <mergeCell ref="AT113:AV113"/>
    <mergeCell ref="AW113:AX113"/>
    <mergeCell ref="AY113:BA113"/>
    <mergeCell ref="BB113:BD113"/>
    <mergeCell ref="BF113:BH113"/>
    <mergeCell ref="BI113:BL113"/>
    <mergeCell ref="BM113:BN113"/>
    <mergeCell ref="BO113:BP113"/>
    <mergeCell ref="BQ113:BS113"/>
    <mergeCell ref="BT113:BV113"/>
    <mergeCell ref="BW113:BY113"/>
    <mergeCell ref="CA113:CC113"/>
    <mergeCell ref="CD113:CF113"/>
    <mergeCell ref="CG113:CJ113"/>
    <mergeCell ref="CM113:CO113"/>
    <mergeCell ref="CP113:CR113"/>
    <mergeCell ref="CS113:CT113"/>
    <mergeCell ref="CU113:CW113"/>
    <mergeCell ref="CX113:CZ113"/>
    <mergeCell ref="DA113:DC113"/>
    <mergeCell ref="DD113:DF113"/>
    <mergeCell ref="DG113:DI113"/>
    <mergeCell ref="DJ113:DL113"/>
    <mergeCell ref="DM113:DO113"/>
    <mergeCell ref="P114:R114"/>
    <mergeCell ref="S114:U114"/>
    <mergeCell ref="V114:X114"/>
    <mergeCell ref="Y114:Z114"/>
    <mergeCell ref="AA114:AC114"/>
    <mergeCell ref="AD114:AF114"/>
    <mergeCell ref="AG114:AI114"/>
    <mergeCell ref="AK114:AM114"/>
    <mergeCell ref="AN114:AP114"/>
    <mergeCell ref="AR114:AS114"/>
    <mergeCell ref="AT114:AV114"/>
    <mergeCell ref="AW114:AX114"/>
    <mergeCell ref="AY114:BA114"/>
    <mergeCell ref="BB114:BD114"/>
    <mergeCell ref="BF114:BH114"/>
    <mergeCell ref="BI114:BL114"/>
    <mergeCell ref="BM114:BN114"/>
    <mergeCell ref="BO114:BP114"/>
    <mergeCell ref="BQ114:BS114"/>
    <mergeCell ref="BT114:BV114"/>
    <mergeCell ref="BW114:BY114"/>
    <mergeCell ref="CA114:CC114"/>
    <mergeCell ref="CD114:CF114"/>
    <mergeCell ref="CG114:CJ114"/>
    <mergeCell ref="CM114:CO114"/>
    <mergeCell ref="CP114:CR114"/>
    <mergeCell ref="CS114:CT114"/>
    <mergeCell ref="CU114:CW114"/>
    <mergeCell ref="CX114:CZ114"/>
    <mergeCell ref="DA114:DC114"/>
    <mergeCell ref="DD114:DF114"/>
    <mergeCell ref="DG114:DI114"/>
    <mergeCell ref="DJ114:DL114"/>
    <mergeCell ref="DM114:DO114"/>
    <mergeCell ref="O118:AC118"/>
    <mergeCell ref="AJ118:AX118"/>
    <mergeCell ref="BE118:BS118"/>
    <mergeCell ref="BZ118:CN118"/>
    <mergeCell ref="O119:AC119"/>
    <mergeCell ref="AJ119:AX119"/>
    <mergeCell ref="BE119:BS119"/>
    <mergeCell ref="BZ119:CN119"/>
    <mergeCell ref="DH119:DO119"/>
    <mergeCell ref="O120:AC120"/>
    <mergeCell ref="AJ120:AX120"/>
    <mergeCell ref="BE120:BS120"/>
    <mergeCell ref="BZ120:CN120"/>
    <mergeCell ref="DH120:DO120"/>
    <mergeCell ref="DH121:DO121"/>
    <mergeCell ref="O122:AI122"/>
    <mergeCell ref="AJ122:BD122"/>
    <mergeCell ref="BE122:BY122"/>
    <mergeCell ref="BZ122:CT122"/>
    <mergeCell ref="O123:AI123"/>
    <mergeCell ref="AJ123:BD123"/>
    <mergeCell ref="BE123:BY123"/>
    <mergeCell ref="BZ123:CT123"/>
    <mergeCell ref="AD124:AI124"/>
    <mergeCell ref="AY124:BD124"/>
    <mergeCell ref="BT124:BY124"/>
    <mergeCell ref="CO124:CT124"/>
    <mergeCell ref="AD125:AI125"/>
    <mergeCell ref="AY125:BD125"/>
    <mergeCell ref="BT125:BY125"/>
    <mergeCell ref="CO125:CT125"/>
    <mergeCell ref="O126:Z126"/>
    <mergeCell ref="AA126:AD126"/>
    <mergeCell ref="AE126:AI126"/>
    <mergeCell ref="AJ126:AU126"/>
    <mergeCell ref="AV126:AY126"/>
    <mergeCell ref="AZ126:BD126"/>
    <mergeCell ref="BE126:BP126"/>
    <mergeCell ref="BQ126:BT126"/>
    <mergeCell ref="BU126:BY126"/>
    <mergeCell ref="BZ126:CK126"/>
    <mergeCell ref="CL126:CO126"/>
    <mergeCell ref="CP126:CT126"/>
    <mergeCell ref="O124:T125"/>
    <mergeCell ref="U124:AC125"/>
    <mergeCell ref="CF124:CN125"/>
    <mergeCell ref="AJ124:AO125"/>
    <mergeCell ref="AP124:AX125"/>
    <mergeCell ref="O127:T127"/>
    <mergeCell ref="U127:AC127"/>
    <mergeCell ref="AD127:AF127"/>
    <mergeCell ref="AG127:AI127"/>
    <mergeCell ref="AJ127:AO127"/>
    <mergeCell ref="AP127:AX127"/>
    <mergeCell ref="AY127:BA127"/>
    <mergeCell ref="BB127:BD127"/>
    <mergeCell ref="BE127:BJ127"/>
    <mergeCell ref="BK127:BS127"/>
    <mergeCell ref="BT127:BV127"/>
    <mergeCell ref="BW127:BY127"/>
    <mergeCell ref="BZ127:CE127"/>
    <mergeCell ref="CF127:CN127"/>
    <mergeCell ref="CO127:CQ127"/>
    <mergeCell ref="CR127:CT127"/>
    <mergeCell ref="O128:T128"/>
    <mergeCell ref="U128:AC128"/>
    <mergeCell ref="AD128:AF128"/>
    <mergeCell ref="AG128:AI128"/>
    <mergeCell ref="AJ128:AO128"/>
    <mergeCell ref="AP128:AX128"/>
    <mergeCell ref="AY128:BA128"/>
    <mergeCell ref="BB128:BD128"/>
    <mergeCell ref="BE128:BJ128"/>
    <mergeCell ref="BK128:BS128"/>
    <mergeCell ref="BT128:BV128"/>
    <mergeCell ref="BW128:BY128"/>
    <mergeCell ref="BZ128:CE128"/>
    <mergeCell ref="CF128:CN128"/>
    <mergeCell ref="CO128:CQ128"/>
    <mergeCell ref="CR128:CT128"/>
    <mergeCell ref="O129:AI129"/>
    <mergeCell ref="AJ129:BD129"/>
    <mergeCell ref="BE129:BY129"/>
    <mergeCell ref="BZ129:CT129"/>
    <mergeCell ref="AQ130:AV130"/>
    <mergeCell ref="BM130:BP130"/>
    <mergeCell ref="CG130:CR130"/>
    <mergeCell ref="P133:R133"/>
    <mergeCell ref="S133:U133"/>
    <mergeCell ref="V133:Z133"/>
    <mergeCell ref="AA133:AC133"/>
    <mergeCell ref="AD133:AF133"/>
    <mergeCell ref="AG133:AI133"/>
    <mergeCell ref="AK133:AM133"/>
    <mergeCell ref="AN133:AP133"/>
    <mergeCell ref="AR133:AS133"/>
    <mergeCell ref="AT133:AV133"/>
    <mergeCell ref="AW133:AX133"/>
    <mergeCell ref="AY133:BA133"/>
    <mergeCell ref="BB133:BD133"/>
    <mergeCell ref="BF133:BH133"/>
    <mergeCell ref="BI133:BL133"/>
    <mergeCell ref="BM133:BN133"/>
    <mergeCell ref="BO133:BP133"/>
    <mergeCell ref="BQ133:BS133"/>
    <mergeCell ref="BT133:BV133"/>
    <mergeCell ref="BW133:BY133"/>
    <mergeCell ref="CA133:CC133"/>
    <mergeCell ref="CD133:CF133"/>
    <mergeCell ref="CG133:CJ133"/>
    <mergeCell ref="CK133:CL133"/>
    <mergeCell ref="CM133:CO133"/>
    <mergeCell ref="CP133:CR133"/>
    <mergeCell ref="CS133:CT133"/>
    <mergeCell ref="P134:R134"/>
    <mergeCell ref="S134:U134"/>
    <mergeCell ref="V134:X134"/>
    <mergeCell ref="Y134:Z134"/>
    <mergeCell ref="AA134:AC134"/>
    <mergeCell ref="AD134:AF134"/>
    <mergeCell ref="AG134:AI134"/>
    <mergeCell ref="AK134:AM134"/>
    <mergeCell ref="AN134:AP134"/>
    <mergeCell ref="AR134:AS134"/>
    <mergeCell ref="AT134:AV134"/>
    <mergeCell ref="AW134:AX134"/>
    <mergeCell ref="AY134:BA134"/>
    <mergeCell ref="BB134:BD134"/>
    <mergeCell ref="BF134:BH134"/>
    <mergeCell ref="BI134:BL134"/>
    <mergeCell ref="BM134:BN134"/>
    <mergeCell ref="BO134:BP134"/>
    <mergeCell ref="BQ134:BS134"/>
    <mergeCell ref="BT134:BV134"/>
    <mergeCell ref="BW134:BY134"/>
    <mergeCell ref="CA134:CC134"/>
    <mergeCell ref="CD134:CF134"/>
    <mergeCell ref="CG134:CJ134"/>
    <mergeCell ref="CM134:CO134"/>
    <mergeCell ref="CP134:CR134"/>
    <mergeCell ref="CS134:CT134"/>
    <mergeCell ref="P135:R135"/>
    <mergeCell ref="S135:U135"/>
    <mergeCell ref="V135:X135"/>
    <mergeCell ref="Y135:Z135"/>
    <mergeCell ref="AA135:AC135"/>
    <mergeCell ref="AD135:AF135"/>
    <mergeCell ref="AG135:AI135"/>
    <mergeCell ref="AK135:AM135"/>
    <mergeCell ref="AN135:AP135"/>
    <mergeCell ref="AR135:AS135"/>
    <mergeCell ref="AT135:AV135"/>
    <mergeCell ref="AW135:AX135"/>
    <mergeCell ref="AY135:BA135"/>
    <mergeCell ref="BB135:BD135"/>
    <mergeCell ref="BF135:BH135"/>
    <mergeCell ref="BI135:BL135"/>
    <mergeCell ref="BM135:BN135"/>
    <mergeCell ref="BO135:BP135"/>
    <mergeCell ref="BQ135:BS135"/>
    <mergeCell ref="BT135:BV135"/>
    <mergeCell ref="BW135:BY135"/>
    <mergeCell ref="CA135:CC135"/>
    <mergeCell ref="CD135:CF135"/>
    <mergeCell ref="CG135:CJ135"/>
    <mergeCell ref="CM135:CO135"/>
    <mergeCell ref="CP135:CR135"/>
    <mergeCell ref="CS135:CT135"/>
    <mergeCell ref="P136:R136"/>
    <mergeCell ref="S136:U136"/>
    <mergeCell ref="V136:X136"/>
    <mergeCell ref="Y136:Z136"/>
    <mergeCell ref="AA136:AC136"/>
    <mergeCell ref="AD136:AF136"/>
    <mergeCell ref="AG136:AI136"/>
    <mergeCell ref="AK136:AM136"/>
    <mergeCell ref="AN136:AP136"/>
    <mergeCell ref="AR136:AS136"/>
    <mergeCell ref="AT136:AV136"/>
    <mergeCell ref="AW136:AX136"/>
    <mergeCell ref="AY136:BA136"/>
    <mergeCell ref="BB136:BD136"/>
    <mergeCell ref="BF136:BH136"/>
    <mergeCell ref="BI136:BL136"/>
    <mergeCell ref="BM136:BN136"/>
    <mergeCell ref="BO136:BP136"/>
    <mergeCell ref="BQ136:BS136"/>
    <mergeCell ref="BT136:BV136"/>
    <mergeCell ref="BW136:BY136"/>
    <mergeCell ref="CA136:CC136"/>
    <mergeCell ref="CD136:CF136"/>
    <mergeCell ref="CG136:CJ136"/>
    <mergeCell ref="CM136:CO136"/>
    <mergeCell ref="CP136:CR136"/>
    <mergeCell ref="CS136:CT136"/>
    <mergeCell ref="P137:R137"/>
    <mergeCell ref="S137:U137"/>
    <mergeCell ref="V137:X137"/>
    <mergeCell ref="Y137:Z137"/>
    <mergeCell ref="AA137:AC137"/>
    <mergeCell ref="AD137:AF137"/>
    <mergeCell ref="AG137:AI137"/>
    <mergeCell ref="AK137:AM137"/>
    <mergeCell ref="AN137:AP137"/>
    <mergeCell ref="AR137:AS137"/>
    <mergeCell ref="AT137:AV137"/>
    <mergeCell ref="AW137:AX137"/>
    <mergeCell ref="AY137:BA137"/>
    <mergeCell ref="BB137:BD137"/>
    <mergeCell ref="BF137:BH137"/>
    <mergeCell ref="BI137:BL137"/>
    <mergeCell ref="BM137:BN137"/>
    <mergeCell ref="BO137:BP137"/>
    <mergeCell ref="BQ137:BS137"/>
    <mergeCell ref="BT137:BV137"/>
    <mergeCell ref="BW137:BY137"/>
    <mergeCell ref="CA137:CC137"/>
    <mergeCell ref="CD137:CF137"/>
    <mergeCell ref="CG137:CJ137"/>
    <mergeCell ref="CM137:CO137"/>
    <mergeCell ref="CP137:CR137"/>
    <mergeCell ref="CS137:CT137"/>
    <mergeCell ref="P138:R138"/>
    <mergeCell ref="S138:U138"/>
    <mergeCell ref="V138:X138"/>
    <mergeCell ref="Y138:Z138"/>
    <mergeCell ref="AA138:AC138"/>
    <mergeCell ref="AD138:AF138"/>
    <mergeCell ref="AG138:AI138"/>
    <mergeCell ref="AK138:AM138"/>
    <mergeCell ref="AN138:AP138"/>
    <mergeCell ref="AR138:AS138"/>
    <mergeCell ref="AT138:AV138"/>
    <mergeCell ref="AW138:AX138"/>
    <mergeCell ref="AY138:BA138"/>
    <mergeCell ref="BB138:BD138"/>
    <mergeCell ref="BF138:BH138"/>
    <mergeCell ref="BI138:BL138"/>
    <mergeCell ref="BM138:BN138"/>
    <mergeCell ref="BO138:BP138"/>
    <mergeCell ref="BQ138:BS138"/>
    <mergeCell ref="BT138:BV138"/>
    <mergeCell ref="BW138:BY138"/>
    <mergeCell ref="CA138:CC138"/>
    <mergeCell ref="CD138:CF138"/>
    <mergeCell ref="CG138:CJ138"/>
    <mergeCell ref="CM138:CO138"/>
    <mergeCell ref="CP138:CR138"/>
    <mergeCell ref="CS138:CT138"/>
    <mergeCell ref="P139:R139"/>
    <mergeCell ref="S139:U139"/>
    <mergeCell ref="V139:X139"/>
    <mergeCell ref="Y139:Z139"/>
    <mergeCell ref="AA139:AC139"/>
    <mergeCell ref="AD139:AF139"/>
    <mergeCell ref="AG139:AI139"/>
    <mergeCell ref="AK139:AM139"/>
    <mergeCell ref="AN139:AP139"/>
    <mergeCell ref="AR139:AS139"/>
    <mergeCell ref="AT139:AV139"/>
    <mergeCell ref="AW139:AX139"/>
    <mergeCell ref="AY139:BA139"/>
    <mergeCell ref="BB139:BD139"/>
    <mergeCell ref="BF139:BH139"/>
    <mergeCell ref="BI139:BL139"/>
    <mergeCell ref="BM139:BN139"/>
    <mergeCell ref="BO139:BP139"/>
    <mergeCell ref="BQ139:BS139"/>
    <mergeCell ref="BT139:BV139"/>
    <mergeCell ref="BW139:BY139"/>
    <mergeCell ref="CA139:CC139"/>
    <mergeCell ref="CD139:CF139"/>
    <mergeCell ref="CG139:CJ139"/>
    <mergeCell ref="CM139:CO139"/>
    <mergeCell ref="CP139:CR139"/>
    <mergeCell ref="CS139:CT139"/>
    <mergeCell ref="P140:R140"/>
    <mergeCell ref="S140:U140"/>
    <mergeCell ref="V140:X140"/>
    <mergeCell ref="Y140:Z140"/>
    <mergeCell ref="AA140:AC140"/>
    <mergeCell ref="AD140:AF140"/>
    <mergeCell ref="AG140:AI140"/>
    <mergeCell ref="AK140:AM140"/>
    <mergeCell ref="AN140:AP140"/>
    <mergeCell ref="AR140:AS140"/>
    <mergeCell ref="AT140:AV140"/>
    <mergeCell ref="AW140:AX140"/>
    <mergeCell ref="AY140:BA140"/>
    <mergeCell ref="BB140:BD140"/>
    <mergeCell ref="BF140:BH140"/>
    <mergeCell ref="BI140:BL140"/>
    <mergeCell ref="BM140:BN140"/>
    <mergeCell ref="BO140:BP140"/>
    <mergeCell ref="BQ140:BS140"/>
    <mergeCell ref="BT140:BV140"/>
    <mergeCell ref="BW140:BY140"/>
    <mergeCell ref="CA140:CC140"/>
    <mergeCell ref="CD140:CF140"/>
    <mergeCell ref="CG140:CJ140"/>
    <mergeCell ref="CM140:CO140"/>
    <mergeCell ref="CP140:CR140"/>
    <mergeCell ref="CS140:CT140"/>
    <mergeCell ref="P141:R141"/>
    <mergeCell ref="S141:U141"/>
    <mergeCell ref="V141:X141"/>
    <mergeCell ref="Y141:Z141"/>
    <mergeCell ref="AA141:AC141"/>
    <mergeCell ref="AD141:AF141"/>
    <mergeCell ref="AG141:AI141"/>
    <mergeCell ref="AK141:AM141"/>
    <mergeCell ref="AN141:AP141"/>
    <mergeCell ref="AR141:AS141"/>
    <mergeCell ref="AT141:AV141"/>
    <mergeCell ref="AW141:AX141"/>
    <mergeCell ref="AY141:BA141"/>
    <mergeCell ref="BB141:BD141"/>
    <mergeCell ref="BF141:BH141"/>
    <mergeCell ref="BI141:BL141"/>
    <mergeCell ref="BM141:BN141"/>
    <mergeCell ref="BO141:BP141"/>
    <mergeCell ref="BQ141:BS141"/>
    <mergeCell ref="BT141:BV141"/>
    <mergeCell ref="BW141:BY141"/>
    <mergeCell ref="CA141:CC141"/>
    <mergeCell ref="CD141:CF141"/>
    <mergeCell ref="CG141:CJ141"/>
    <mergeCell ref="CM141:CO141"/>
    <mergeCell ref="CP141:CR141"/>
    <mergeCell ref="CS141:CT141"/>
    <mergeCell ref="P142:R142"/>
    <mergeCell ref="S142:U142"/>
    <mergeCell ref="V142:X142"/>
    <mergeCell ref="Y142:Z142"/>
    <mergeCell ref="AA142:AC142"/>
    <mergeCell ref="AD142:AF142"/>
    <mergeCell ref="AG142:AI142"/>
    <mergeCell ref="AK142:AM142"/>
    <mergeCell ref="AN142:AP142"/>
    <mergeCell ref="AR142:AS142"/>
    <mergeCell ref="AT142:AV142"/>
    <mergeCell ref="AW142:AX142"/>
    <mergeCell ref="AY142:BA142"/>
    <mergeCell ref="BB142:BD142"/>
    <mergeCell ref="BF142:BH142"/>
    <mergeCell ref="BI142:BL142"/>
    <mergeCell ref="BM142:BN142"/>
    <mergeCell ref="BO142:BP142"/>
    <mergeCell ref="BQ142:BS142"/>
    <mergeCell ref="BT142:BV142"/>
    <mergeCell ref="BW142:BY142"/>
    <mergeCell ref="CA142:CC142"/>
    <mergeCell ref="CD142:CF142"/>
    <mergeCell ref="CG142:CJ142"/>
    <mergeCell ref="CM142:CO142"/>
    <mergeCell ref="CP142:CR142"/>
    <mergeCell ref="CS142:CT142"/>
    <mergeCell ref="P143:R143"/>
    <mergeCell ref="S143:U143"/>
    <mergeCell ref="V143:X143"/>
    <mergeCell ref="Y143:Z143"/>
    <mergeCell ref="AA143:AC143"/>
    <mergeCell ref="AD143:AF143"/>
    <mergeCell ref="AG143:AI143"/>
    <mergeCell ref="AK143:AM143"/>
    <mergeCell ref="AN143:AP143"/>
    <mergeCell ref="AR143:AS143"/>
    <mergeCell ref="AT143:AV143"/>
    <mergeCell ref="AW143:AX143"/>
    <mergeCell ref="AY143:BA143"/>
    <mergeCell ref="BB143:BD143"/>
    <mergeCell ref="BF143:BH143"/>
    <mergeCell ref="BI143:BL143"/>
    <mergeCell ref="BM143:BN143"/>
    <mergeCell ref="BO143:BP143"/>
    <mergeCell ref="BQ143:BS143"/>
    <mergeCell ref="BT143:BV143"/>
    <mergeCell ref="BW143:BY143"/>
    <mergeCell ref="CA143:CC143"/>
    <mergeCell ref="CD143:CF143"/>
    <mergeCell ref="CG143:CJ143"/>
    <mergeCell ref="CM143:CO143"/>
    <mergeCell ref="CP143:CR143"/>
    <mergeCell ref="CS143:CT143"/>
    <mergeCell ref="P144:R144"/>
    <mergeCell ref="S144:U144"/>
    <mergeCell ref="V144:X144"/>
    <mergeCell ref="Y144:Z144"/>
    <mergeCell ref="AA144:AC144"/>
    <mergeCell ref="AD144:AF144"/>
    <mergeCell ref="AG144:AI144"/>
    <mergeCell ref="AK144:AM144"/>
    <mergeCell ref="AN144:AP144"/>
    <mergeCell ref="AR144:AS144"/>
    <mergeCell ref="AT144:AV144"/>
    <mergeCell ref="AW144:AX144"/>
    <mergeCell ref="AY144:BA144"/>
    <mergeCell ref="BB144:BD144"/>
    <mergeCell ref="BF144:BH144"/>
    <mergeCell ref="BI144:BL144"/>
    <mergeCell ref="BM144:BN144"/>
    <mergeCell ref="BO144:BP144"/>
    <mergeCell ref="BQ144:BS144"/>
    <mergeCell ref="BT144:BV144"/>
    <mergeCell ref="BW144:BY144"/>
    <mergeCell ref="CA144:CC144"/>
    <mergeCell ref="CD144:CF144"/>
    <mergeCell ref="CG144:CJ144"/>
    <mergeCell ref="CM144:CO144"/>
    <mergeCell ref="CP144:CR144"/>
    <mergeCell ref="CS144:CT144"/>
    <mergeCell ref="P145:R145"/>
    <mergeCell ref="S145:U145"/>
    <mergeCell ref="V145:X145"/>
    <mergeCell ref="Y145:Z145"/>
    <mergeCell ref="AA145:AC145"/>
    <mergeCell ref="AD145:AF145"/>
    <mergeCell ref="AG145:AI145"/>
    <mergeCell ref="AK145:AM145"/>
    <mergeCell ref="AN145:AP145"/>
    <mergeCell ref="AR145:AS145"/>
    <mergeCell ref="AT145:AV145"/>
    <mergeCell ref="AW145:AX145"/>
    <mergeCell ref="AY145:BA145"/>
    <mergeCell ref="BB145:BD145"/>
    <mergeCell ref="BF145:BH145"/>
    <mergeCell ref="BI145:BL145"/>
    <mergeCell ref="BM145:BN145"/>
    <mergeCell ref="BO145:BP145"/>
    <mergeCell ref="BQ145:BS145"/>
    <mergeCell ref="BT145:BV145"/>
    <mergeCell ref="BW145:BY145"/>
    <mergeCell ref="CA145:CC145"/>
    <mergeCell ref="CD145:CF145"/>
    <mergeCell ref="CG145:CJ145"/>
    <mergeCell ref="CM145:CO145"/>
    <mergeCell ref="CP145:CR145"/>
    <mergeCell ref="CS145:CT145"/>
    <mergeCell ref="P146:R146"/>
    <mergeCell ref="S146:U146"/>
    <mergeCell ref="V146:X146"/>
    <mergeCell ref="Y146:Z146"/>
    <mergeCell ref="AA146:AC146"/>
    <mergeCell ref="AD146:AF146"/>
    <mergeCell ref="AG146:AI146"/>
    <mergeCell ref="AK146:AM146"/>
    <mergeCell ref="AN146:AP146"/>
    <mergeCell ref="AR146:AS146"/>
    <mergeCell ref="AT146:AV146"/>
    <mergeCell ref="AW146:AX146"/>
    <mergeCell ref="AY146:BA146"/>
    <mergeCell ref="BB146:BD146"/>
    <mergeCell ref="BF146:BH146"/>
    <mergeCell ref="BI146:BL146"/>
    <mergeCell ref="BM146:BN146"/>
    <mergeCell ref="BO146:BP146"/>
    <mergeCell ref="BQ146:BS146"/>
    <mergeCell ref="BT146:BV146"/>
    <mergeCell ref="BW146:BY146"/>
    <mergeCell ref="CA146:CC146"/>
    <mergeCell ref="CD146:CF146"/>
    <mergeCell ref="CG146:CJ146"/>
    <mergeCell ref="CM146:CO146"/>
    <mergeCell ref="CP146:CR146"/>
    <mergeCell ref="CS146:CT146"/>
    <mergeCell ref="P147:R147"/>
    <mergeCell ref="S147:U147"/>
    <mergeCell ref="V147:X147"/>
    <mergeCell ref="Y147:Z147"/>
    <mergeCell ref="AA147:AC147"/>
    <mergeCell ref="AD147:AF147"/>
    <mergeCell ref="AG147:AI147"/>
    <mergeCell ref="AK147:AM147"/>
    <mergeCell ref="AN147:AP147"/>
    <mergeCell ref="AR147:AS147"/>
    <mergeCell ref="AT147:AV147"/>
    <mergeCell ref="AW147:AX147"/>
    <mergeCell ref="AY147:BA147"/>
    <mergeCell ref="BB147:BD147"/>
    <mergeCell ref="BF147:BH147"/>
    <mergeCell ref="BI147:BL147"/>
    <mergeCell ref="BM147:BN147"/>
    <mergeCell ref="BO147:BP147"/>
    <mergeCell ref="BQ147:BS147"/>
    <mergeCell ref="BT147:BV147"/>
    <mergeCell ref="BW147:BY147"/>
    <mergeCell ref="CA147:CC147"/>
    <mergeCell ref="CD147:CF147"/>
    <mergeCell ref="CG147:CJ147"/>
    <mergeCell ref="CM147:CO147"/>
    <mergeCell ref="CP147:CR147"/>
    <mergeCell ref="CS147:CT147"/>
    <mergeCell ref="P148:R148"/>
    <mergeCell ref="S148:U148"/>
    <mergeCell ref="V148:X148"/>
    <mergeCell ref="Y148:Z148"/>
    <mergeCell ref="AA148:AC148"/>
    <mergeCell ref="AD148:AF148"/>
    <mergeCell ref="AG148:AI148"/>
    <mergeCell ref="AK148:AM148"/>
    <mergeCell ref="AN148:AP148"/>
    <mergeCell ref="AR148:AS148"/>
    <mergeCell ref="AT148:AV148"/>
    <mergeCell ref="AW148:AX148"/>
    <mergeCell ref="AY148:BA148"/>
    <mergeCell ref="BB148:BD148"/>
    <mergeCell ref="BF148:BH148"/>
    <mergeCell ref="BI148:BL148"/>
    <mergeCell ref="BM148:BN148"/>
    <mergeCell ref="BO148:BP148"/>
    <mergeCell ref="BQ148:BS148"/>
    <mergeCell ref="BT148:BV148"/>
    <mergeCell ref="BW148:BY148"/>
    <mergeCell ref="CA148:CC148"/>
    <mergeCell ref="CD148:CF148"/>
    <mergeCell ref="CG148:CJ148"/>
    <mergeCell ref="CM148:CO148"/>
    <mergeCell ref="CP148:CR148"/>
    <mergeCell ref="CS148:CT148"/>
    <mergeCell ref="P149:R149"/>
    <mergeCell ref="S149:U149"/>
    <mergeCell ref="V149:X149"/>
    <mergeCell ref="Y149:Z149"/>
    <mergeCell ref="AA149:AC149"/>
    <mergeCell ref="AD149:AF149"/>
    <mergeCell ref="AG149:AI149"/>
    <mergeCell ref="AK149:AM149"/>
    <mergeCell ref="AN149:AP149"/>
    <mergeCell ref="AR149:AS149"/>
    <mergeCell ref="AT149:AV149"/>
    <mergeCell ref="AW149:AX149"/>
    <mergeCell ref="AY149:BA149"/>
    <mergeCell ref="BB149:BD149"/>
    <mergeCell ref="BF149:BH149"/>
    <mergeCell ref="BI149:BL149"/>
    <mergeCell ref="BM149:BN149"/>
    <mergeCell ref="BO149:BP149"/>
    <mergeCell ref="BQ149:BS149"/>
    <mergeCell ref="BT149:BV149"/>
    <mergeCell ref="BW149:BY149"/>
    <mergeCell ref="CA149:CC149"/>
    <mergeCell ref="CD149:CF149"/>
    <mergeCell ref="CG149:CJ149"/>
    <mergeCell ref="CM149:CO149"/>
    <mergeCell ref="CP149:CR149"/>
    <mergeCell ref="CS149:CT149"/>
    <mergeCell ref="P150:R150"/>
    <mergeCell ref="S150:U150"/>
    <mergeCell ref="V150:X150"/>
    <mergeCell ref="Y150:Z150"/>
    <mergeCell ref="AA150:AC150"/>
    <mergeCell ref="AD150:AF150"/>
    <mergeCell ref="AG150:AI150"/>
    <mergeCell ref="AK150:AM150"/>
    <mergeCell ref="AN150:AP150"/>
    <mergeCell ref="AR150:AS150"/>
    <mergeCell ref="AT150:AV150"/>
    <mergeCell ref="AW150:AX150"/>
    <mergeCell ref="AY150:BA150"/>
    <mergeCell ref="BB150:BD150"/>
    <mergeCell ref="BF150:BH150"/>
    <mergeCell ref="BI150:BL150"/>
    <mergeCell ref="BM150:BN150"/>
    <mergeCell ref="P151:R151"/>
    <mergeCell ref="S151:U151"/>
    <mergeCell ref="V151:X151"/>
    <mergeCell ref="Y151:Z151"/>
    <mergeCell ref="AA151:AC151"/>
    <mergeCell ref="AD151:AF151"/>
    <mergeCell ref="AG151:AI151"/>
    <mergeCell ref="AK151:AM151"/>
    <mergeCell ref="AN151:AP151"/>
    <mergeCell ref="AR151:AS151"/>
    <mergeCell ref="AT151:AV151"/>
    <mergeCell ref="AW151:AX151"/>
    <mergeCell ref="AY151:BA151"/>
    <mergeCell ref="BB151:BD151"/>
    <mergeCell ref="BF151:BH151"/>
    <mergeCell ref="BI151:BL151"/>
    <mergeCell ref="BM151:BN151"/>
    <mergeCell ref="BM152:BN152"/>
    <mergeCell ref="BO152:BP152"/>
    <mergeCell ref="BQ152:BS152"/>
    <mergeCell ref="BT152:BV152"/>
    <mergeCell ref="BW152:BY152"/>
    <mergeCell ref="CA152:CC152"/>
    <mergeCell ref="CD152:CF152"/>
    <mergeCell ref="CG152:CJ152"/>
    <mergeCell ref="CM152:CO152"/>
    <mergeCell ref="CP152:CR152"/>
    <mergeCell ref="CS152:CT152"/>
    <mergeCell ref="BO150:BP150"/>
    <mergeCell ref="BQ150:BS150"/>
    <mergeCell ref="BT150:BV150"/>
    <mergeCell ref="BW150:BY150"/>
    <mergeCell ref="CA150:CC150"/>
    <mergeCell ref="CD150:CF150"/>
    <mergeCell ref="CG150:CJ150"/>
    <mergeCell ref="CM150:CO150"/>
    <mergeCell ref="CP150:CR150"/>
    <mergeCell ref="CS150:CT150"/>
    <mergeCell ref="BO151:BP151"/>
    <mergeCell ref="BQ151:BS151"/>
    <mergeCell ref="BT151:BV151"/>
    <mergeCell ref="BW151:BY151"/>
    <mergeCell ref="CA151:CC151"/>
    <mergeCell ref="AG153:AI153"/>
    <mergeCell ref="AK153:AM153"/>
    <mergeCell ref="AN153:AP153"/>
    <mergeCell ref="AR153:AS153"/>
    <mergeCell ref="AT153:AV153"/>
    <mergeCell ref="AW153:AX153"/>
    <mergeCell ref="AY153:BA153"/>
    <mergeCell ref="BB153:BD153"/>
    <mergeCell ref="BF153:BH153"/>
    <mergeCell ref="BI153:BL153"/>
    <mergeCell ref="BM153:BN153"/>
    <mergeCell ref="CD151:CF151"/>
    <mergeCell ref="CG151:CJ151"/>
    <mergeCell ref="CM151:CO151"/>
    <mergeCell ref="CP151:CR151"/>
    <mergeCell ref="CS151:CT151"/>
    <mergeCell ref="P152:R152"/>
    <mergeCell ref="S152:U152"/>
    <mergeCell ref="V152:X152"/>
    <mergeCell ref="Y152:Z152"/>
    <mergeCell ref="AA152:AC152"/>
    <mergeCell ref="AD152:AF152"/>
    <mergeCell ref="AG152:AI152"/>
    <mergeCell ref="AK152:AM152"/>
    <mergeCell ref="AN152:AP152"/>
    <mergeCell ref="AR152:AS152"/>
    <mergeCell ref="AT152:AV152"/>
    <mergeCell ref="AW152:AX152"/>
    <mergeCell ref="AY152:BA152"/>
    <mergeCell ref="BB152:BD152"/>
    <mergeCell ref="BF152:BH152"/>
    <mergeCell ref="BI152:BL152"/>
    <mergeCell ref="BO153:BP153"/>
    <mergeCell ref="BQ153:BS153"/>
    <mergeCell ref="BT153:BV153"/>
    <mergeCell ref="BW153:BY153"/>
    <mergeCell ref="CA153:CC153"/>
    <mergeCell ref="CD153:CF153"/>
    <mergeCell ref="CG153:CJ153"/>
    <mergeCell ref="CM153:CO153"/>
    <mergeCell ref="CP153:CR153"/>
    <mergeCell ref="CS153:CT153"/>
    <mergeCell ref="O157:AC157"/>
    <mergeCell ref="AJ157:AX157"/>
    <mergeCell ref="BE157:BS157"/>
    <mergeCell ref="BZ157:CN157"/>
    <mergeCell ref="O158:AC158"/>
    <mergeCell ref="AJ158:AX158"/>
    <mergeCell ref="BE158:BS158"/>
    <mergeCell ref="BZ158:CN158"/>
    <mergeCell ref="AD154:AF158"/>
    <mergeCell ref="AG154:AI158"/>
    <mergeCell ref="AY154:BA158"/>
    <mergeCell ref="BB154:BD158"/>
    <mergeCell ref="BT154:BV158"/>
    <mergeCell ref="BW154:BY158"/>
    <mergeCell ref="CO154:CQ158"/>
    <mergeCell ref="CR154:CT158"/>
    <mergeCell ref="P153:R153"/>
    <mergeCell ref="S153:U153"/>
    <mergeCell ref="V153:X153"/>
    <mergeCell ref="Y153:Z153"/>
    <mergeCell ref="AA153:AC153"/>
    <mergeCell ref="AD153:AF153"/>
    <mergeCell ref="O159:AC159"/>
    <mergeCell ref="AJ159:AX159"/>
    <mergeCell ref="BE159:BS159"/>
    <mergeCell ref="BZ159:CN159"/>
    <mergeCell ref="O161:AI161"/>
    <mergeCell ref="AJ161:BD161"/>
    <mergeCell ref="BE161:BY161"/>
    <mergeCell ref="BZ161:CT161"/>
    <mergeCell ref="O162:AI162"/>
    <mergeCell ref="AJ162:BD162"/>
    <mergeCell ref="BE162:BY162"/>
    <mergeCell ref="BZ162:CT162"/>
    <mergeCell ref="AD163:AI163"/>
    <mergeCell ref="AY163:BD163"/>
    <mergeCell ref="BT163:BY163"/>
    <mergeCell ref="CO163:CT163"/>
    <mergeCell ref="AD164:AI164"/>
    <mergeCell ref="AY164:BD164"/>
    <mergeCell ref="BT164:BY164"/>
    <mergeCell ref="CO164:CT164"/>
    <mergeCell ref="AD159:AF160"/>
    <mergeCell ref="AG159:AI160"/>
    <mergeCell ref="AY159:BA160"/>
    <mergeCell ref="BB159:BD160"/>
    <mergeCell ref="BT159:BV160"/>
    <mergeCell ref="BW159:BY160"/>
    <mergeCell ref="CO159:CQ160"/>
    <mergeCell ref="CR159:CT160"/>
    <mergeCell ref="O163:T164"/>
    <mergeCell ref="BE163:BJ164"/>
    <mergeCell ref="U163:AC164"/>
    <mergeCell ref="CF163:CN164"/>
    <mergeCell ref="O165:Z165"/>
    <mergeCell ref="AA165:AD165"/>
    <mergeCell ref="AE165:AI165"/>
    <mergeCell ref="AJ165:AU165"/>
    <mergeCell ref="AV165:AY165"/>
    <mergeCell ref="AZ165:BD165"/>
    <mergeCell ref="BE165:BP165"/>
    <mergeCell ref="BQ165:BT165"/>
    <mergeCell ref="BU165:BY165"/>
    <mergeCell ref="BZ165:CK165"/>
    <mergeCell ref="CL165:CO165"/>
    <mergeCell ref="CP165:CT165"/>
    <mergeCell ref="O166:T166"/>
    <mergeCell ref="U166:AC166"/>
    <mergeCell ref="AD166:AF166"/>
    <mergeCell ref="AG166:AI166"/>
    <mergeCell ref="AJ166:AO166"/>
    <mergeCell ref="AP166:AX166"/>
    <mergeCell ref="AY166:BA166"/>
    <mergeCell ref="BB166:BD166"/>
    <mergeCell ref="BE166:BJ166"/>
    <mergeCell ref="BK166:BS166"/>
    <mergeCell ref="BT166:BV166"/>
    <mergeCell ref="BW166:BY166"/>
    <mergeCell ref="BZ166:CE166"/>
    <mergeCell ref="CF166:CN166"/>
    <mergeCell ref="CO166:CQ166"/>
    <mergeCell ref="CR166:CT166"/>
    <mergeCell ref="O167:T167"/>
    <mergeCell ref="U167:AC167"/>
    <mergeCell ref="AD167:AF167"/>
    <mergeCell ref="AG167:AI167"/>
    <mergeCell ref="AJ167:AO167"/>
    <mergeCell ref="AP167:AX167"/>
    <mergeCell ref="AY167:BA167"/>
    <mergeCell ref="BB167:BD167"/>
    <mergeCell ref="BE167:BJ167"/>
    <mergeCell ref="BK167:BS167"/>
    <mergeCell ref="BT167:BV167"/>
    <mergeCell ref="BW167:BY167"/>
    <mergeCell ref="BZ167:CE167"/>
    <mergeCell ref="CF167:CN167"/>
    <mergeCell ref="CO167:CQ167"/>
    <mergeCell ref="CR167:CT167"/>
    <mergeCell ref="O168:AI168"/>
    <mergeCell ref="AJ168:BD168"/>
    <mergeCell ref="BE168:BY168"/>
    <mergeCell ref="BZ168:CT168"/>
    <mergeCell ref="AQ169:AV169"/>
    <mergeCell ref="BM169:BP169"/>
    <mergeCell ref="CG169:CR169"/>
    <mergeCell ref="P172:R172"/>
    <mergeCell ref="S172:U172"/>
    <mergeCell ref="V172:Z172"/>
    <mergeCell ref="AA172:AC172"/>
    <mergeCell ref="AD172:AF172"/>
    <mergeCell ref="AG172:AI172"/>
    <mergeCell ref="AK172:AM172"/>
    <mergeCell ref="AN172:AP172"/>
    <mergeCell ref="AR172:AS172"/>
    <mergeCell ref="AT172:AV172"/>
    <mergeCell ref="AW172:AX172"/>
    <mergeCell ref="AY172:BA172"/>
    <mergeCell ref="BB172:BD172"/>
    <mergeCell ref="BF172:BH172"/>
    <mergeCell ref="BI172:BL172"/>
    <mergeCell ref="BM172:BN172"/>
    <mergeCell ref="BO172:BP172"/>
    <mergeCell ref="BQ172:BS172"/>
    <mergeCell ref="BT172:BV172"/>
    <mergeCell ref="BW172:BY172"/>
    <mergeCell ref="CA172:CC172"/>
    <mergeCell ref="CD172:CF172"/>
    <mergeCell ref="CG172:CJ172"/>
    <mergeCell ref="CK172:CL172"/>
    <mergeCell ref="CM172:CO172"/>
    <mergeCell ref="CP172:CR172"/>
    <mergeCell ref="BZ169:BZ171"/>
    <mergeCell ref="CS172:CT172"/>
    <mergeCell ref="P173:R173"/>
    <mergeCell ref="S173:U173"/>
    <mergeCell ref="V173:X173"/>
    <mergeCell ref="Y173:Z173"/>
    <mergeCell ref="AA173:AC173"/>
    <mergeCell ref="AD173:AF173"/>
    <mergeCell ref="AG173:AI173"/>
    <mergeCell ref="AK173:AM173"/>
    <mergeCell ref="AN173:AP173"/>
    <mergeCell ref="AR173:AS173"/>
    <mergeCell ref="AT173:AV173"/>
    <mergeCell ref="AW173:AX173"/>
    <mergeCell ref="AY173:BA173"/>
    <mergeCell ref="BB173:BD173"/>
    <mergeCell ref="BF173:BH173"/>
    <mergeCell ref="BI173:BL173"/>
    <mergeCell ref="BM173:BN173"/>
    <mergeCell ref="BO173:BP173"/>
    <mergeCell ref="BQ173:BS173"/>
    <mergeCell ref="BT173:BV173"/>
    <mergeCell ref="BW173:BY173"/>
    <mergeCell ref="CA173:CC173"/>
    <mergeCell ref="CD173:CF173"/>
    <mergeCell ref="CG173:CJ173"/>
    <mergeCell ref="CM173:CO173"/>
    <mergeCell ref="CP173:CR173"/>
    <mergeCell ref="CS173:CT173"/>
    <mergeCell ref="P174:R174"/>
    <mergeCell ref="S174:U174"/>
    <mergeCell ref="V174:X174"/>
    <mergeCell ref="Y174:Z174"/>
    <mergeCell ref="AA174:AC174"/>
    <mergeCell ref="AD174:AF174"/>
    <mergeCell ref="AG174:AI174"/>
    <mergeCell ref="AK174:AM174"/>
    <mergeCell ref="AN174:AP174"/>
    <mergeCell ref="AR174:AS174"/>
    <mergeCell ref="AT174:AV174"/>
    <mergeCell ref="AW174:AX174"/>
    <mergeCell ref="AY174:BA174"/>
    <mergeCell ref="BB174:BD174"/>
    <mergeCell ref="BF174:BH174"/>
    <mergeCell ref="BI174:BL174"/>
    <mergeCell ref="BM174:BN174"/>
    <mergeCell ref="BO174:BP174"/>
    <mergeCell ref="BQ174:BS174"/>
    <mergeCell ref="BT174:BV174"/>
    <mergeCell ref="BW174:BY174"/>
    <mergeCell ref="CA174:CC174"/>
    <mergeCell ref="CD174:CF174"/>
    <mergeCell ref="CG174:CJ174"/>
    <mergeCell ref="CM174:CO174"/>
    <mergeCell ref="CP174:CR174"/>
    <mergeCell ref="CS174:CT174"/>
    <mergeCell ref="P175:R175"/>
    <mergeCell ref="S175:U175"/>
    <mergeCell ref="V175:X175"/>
    <mergeCell ref="Y175:Z175"/>
    <mergeCell ref="AA175:AC175"/>
    <mergeCell ref="AD175:AF175"/>
    <mergeCell ref="AG175:AI175"/>
    <mergeCell ref="AK175:AM175"/>
    <mergeCell ref="AN175:AP175"/>
    <mergeCell ref="AR175:AS175"/>
    <mergeCell ref="AT175:AV175"/>
    <mergeCell ref="AW175:AX175"/>
    <mergeCell ref="AY175:BA175"/>
    <mergeCell ref="BB175:BD175"/>
    <mergeCell ref="BF175:BH175"/>
    <mergeCell ref="BI175:BL175"/>
    <mergeCell ref="BM175:BN175"/>
    <mergeCell ref="BO175:BP175"/>
    <mergeCell ref="BQ175:BS175"/>
    <mergeCell ref="BT175:BV175"/>
    <mergeCell ref="BW175:BY175"/>
    <mergeCell ref="CA175:CC175"/>
    <mergeCell ref="CD175:CF175"/>
    <mergeCell ref="CG175:CJ175"/>
    <mergeCell ref="CM175:CO175"/>
    <mergeCell ref="CP175:CR175"/>
    <mergeCell ref="CS175:CT175"/>
    <mergeCell ref="P176:R176"/>
    <mergeCell ref="S176:U176"/>
    <mergeCell ref="V176:X176"/>
    <mergeCell ref="Y176:Z176"/>
    <mergeCell ref="AA176:AC176"/>
    <mergeCell ref="AD176:AF176"/>
    <mergeCell ref="AG176:AI176"/>
    <mergeCell ref="AK176:AM176"/>
    <mergeCell ref="AN176:AP176"/>
    <mergeCell ref="AR176:AS176"/>
    <mergeCell ref="AT176:AV176"/>
    <mergeCell ref="AW176:AX176"/>
    <mergeCell ref="AY176:BA176"/>
    <mergeCell ref="BB176:BD176"/>
    <mergeCell ref="BF176:BH176"/>
    <mergeCell ref="BI176:BL176"/>
    <mergeCell ref="BM176:BN176"/>
    <mergeCell ref="BO176:BP176"/>
    <mergeCell ref="BQ176:BS176"/>
    <mergeCell ref="BT176:BV176"/>
    <mergeCell ref="BW176:BY176"/>
    <mergeCell ref="CA176:CC176"/>
    <mergeCell ref="CD176:CF176"/>
    <mergeCell ref="CG176:CJ176"/>
    <mergeCell ref="CM176:CO176"/>
    <mergeCell ref="CP176:CR176"/>
    <mergeCell ref="CS176:CT176"/>
    <mergeCell ref="P177:R177"/>
    <mergeCell ref="S177:U177"/>
    <mergeCell ref="V177:X177"/>
    <mergeCell ref="Y177:Z177"/>
    <mergeCell ref="AA177:AC177"/>
    <mergeCell ref="AD177:AF177"/>
    <mergeCell ref="AG177:AI177"/>
    <mergeCell ref="AK177:AM177"/>
    <mergeCell ref="AN177:AP177"/>
    <mergeCell ref="AR177:AS177"/>
    <mergeCell ref="AT177:AV177"/>
    <mergeCell ref="AW177:AX177"/>
    <mergeCell ref="AY177:BA177"/>
    <mergeCell ref="BB177:BD177"/>
    <mergeCell ref="BF177:BH177"/>
    <mergeCell ref="BI177:BL177"/>
    <mergeCell ref="BM177:BN177"/>
    <mergeCell ref="BO177:BP177"/>
    <mergeCell ref="BQ177:BS177"/>
    <mergeCell ref="BT177:BV177"/>
    <mergeCell ref="BW177:BY177"/>
    <mergeCell ref="CA177:CC177"/>
    <mergeCell ref="CD177:CF177"/>
    <mergeCell ref="CG177:CJ177"/>
    <mergeCell ref="CM177:CO177"/>
    <mergeCell ref="CP177:CR177"/>
    <mergeCell ref="CS177:CT177"/>
    <mergeCell ref="P178:R178"/>
    <mergeCell ref="S178:U178"/>
    <mergeCell ref="V178:X178"/>
    <mergeCell ref="Y178:Z178"/>
    <mergeCell ref="AA178:AC178"/>
    <mergeCell ref="AD178:AF178"/>
    <mergeCell ref="AG178:AI178"/>
    <mergeCell ref="AK178:AM178"/>
    <mergeCell ref="AN178:AP178"/>
    <mergeCell ref="AR178:AS178"/>
    <mergeCell ref="AT178:AV178"/>
    <mergeCell ref="AW178:AX178"/>
    <mergeCell ref="AY178:BA178"/>
    <mergeCell ref="BB178:BD178"/>
    <mergeCell ref="BF178:BH178"/>
    <mergeCell ref="BI178:BL178"/>
    <mergeCell ref="BM178:BN178"/>
    <mergeCell ref="BO178:BP178"/>
    <mergeCell ref="BQ178:BS178"/>
    <mergeCell ref="BT178:BV178"/>
    <mergeCell ref="BW178:BY178"/>
    <mergeCell ref="CA178:CC178"/>
    <mergeCell ref="CD178:CF178"/>
    <mergeCell ref="CG178:CJ178"/>
    <mergeCell ref="CM178:CO178"/>
    <mergeCell ref="CP178:CR178"/>
    <mergeCell ref="CS178:CT178"/>
    <mergeCell ref="P179:R179"/>
    <mergeCell ref="S179:U179"/>
    <mergeCell ref="V179:X179"/>
    <mergeCell ref="Y179:Z179"/>
    <mergeCell ref="AA179:AC179"/>
    <mergeCell ref="AD179:AF179"/>
    <mergeCell ref="AG179:AI179"/>
    <mergeCell ref="AK179:AM179"/>
    <mergeCell ref="AN179:AP179"/>
    <mergeCell ref="AR179:AS179"/>
    <mergeCell ref="AT179:AV179"/>
    <mergeCell ref="AW179:AX179"/>
    <mergeCell ref="AY179:BA179"/>
    <mergeCell ref="BB179:BD179"/>
    <mergeCell ref="BF179:BH179"/>
    <mergeCell ref="BI179:BL179"/>
    <mergeCell ref="BM179:BN179"/>
    <mergeCell ref="BO179:BP179"/>
    <mergeCell ref="BQ179:BS179"/>
    <mergeCell ref="BT179:BV179"/>
    <mergeCell ref="BW179:BY179"/>
    <mergeCell ref="CA179:CC179"/>
    <mergeCell ref="CD179:CF179"/>
    <mergeCell ref="CG179:CJ179"/>
    <mergeCell ref="CM179:CO179"/>
    <mergeCell ref="CP179:CR179"/>
    <mergeCell ref="CS179:CT179"/>
    <mergeCell ref="P180:R180"/>
    <mergeCell ref="S180:U180"/>
    <mergeCell ref="V180:X180"/>
    <mergeCell ref="Y180:Z180"/>
    <mergeCell ref="AA180:AC180"/>
    <mergeCell ref="AD180:AF180"/>
    <mergeCell ref="AG180:AI180"/>
    <mergeCell ref="AK180:AM180"/>
    <mergeCell ref="AN180:AP180"/>
    <mergeCell ref="AR180:AS180"/>
    <mergeCell ref="AT180:AV180"/>
    <mergeCell ref="AW180:AX180"/>
    <mergeCell ref="AY180:BA180"/>
    <mergeCell ref="BB180:BD180"/>
    <mergeCell ref="BF180:BH180"/>
    <mergeCell ref="BI180:BL180"/>
    <mergeCell ref="BM180:BN180"/>
    <mergeCell ref="BO180:BP180"/>
    <mergeCell ref="BQ180:BS180"/>
    <mergeCell ref="BT180:BV180"/>
    <mergeCell ref="BW180:BY180"/>
    <mergeCell ref="CA180:CC180"/>
    <mergeCell ref="CD180:CF180"/>
    <mergeCell ref="CG180:CJ180"/>
    <mergeCell ref="CM180:CO180"/>
    <mergeCell ref="CP180:CR180"/>
    <mergeCell ref="CS180:CT180"/>
    <mergeCell ref="P181:R181"/>
    <mergeCell ref="S181:U181"/>
    <mergeCell ref="V181:X181"/>
    <mergeCell ref="Y181:Z181"/>
    <mergeCell ref="AA181:AC181"/>
    <mergeCell ref="AD181:AF181"/>
    <mergeCell ref="AG181:AI181"/>
    <mergeCell ref="AK181:AM181"/>
    <mergeCell ref="AN181:AP181"/>
    <mergeCell ref="AR181:AS181"/>
    <mergeCell ref="AT181:AV181"/>
    <mergeCell ref="AW181:AX181"/>
    <mergeCell ref="AY181:BA181"/>
    <mergeCell ref="BB181:BD181"/>
    <mergeCell ref="BF181:BH181"/>
    <mergeCell ref="BI181:BL181"/>
    <mergeCell ref="BM181:BN181"/>
    <mergeCell ref="BO181:BP181"/>
    <mergeCell ref="BQ181:BS181"/>
    <mergeCell ref="BT181:BV181"/>
    <mergeCell ref="BW181:BY181"/>
    <mergeCell ref="CA181:CC181"/>
    <mergeCell ref="CD181:CF181"/>
    <mergeCell ref="CG181:CJ181"/>
    <mergeCell ref="CM181:CO181"/>
    <mergeCell ref="CP181:CR181"/>
    <mergeCell ref="CS181:CT181"/>
    <mergeCell ref="P182:R182"/>
    <mergeCell ref="S182:U182"/>
    <mergeCell ref="V182:X182"/>
    <mergeCell ref="Y182:Z182"/>
    <mergeCell ref="AA182:AC182"/>
    <mergeCell ref="AD182:AF182"/>
    <mergeCell ref="AG182:AI182"/>
    <mergeCell ref="AK182:AM182"/>
    <mergeCell ref="AN182:AP182"/>
    <mergeCell ref="AR182:AS182"/>
    <mergeCell ref="AT182:AV182"/>
    <mergeCell ref="AW182:AX182"/>
    <mergeCell ref="AY182:BA182"/>
    <mergeCell ref="BB182:BD182"/>
    <mergeCell ref="BF182:BH182"/>
    <mergeCell ref="BI182:BL182"/>
    <mergeCell ref="BM182:BN182"/>
    <mergeCell ref="BO182:BP182"/>
    <mergeCell ref="BQ182:BS182"/>
    <mergeCell ref="BT182:BV182"/>
    <mergeCell ref="BW182:BY182"/>
    <mergeCell ref="CA182:CC182"/>
    <mergeCell ref="CD182:CF182"/>
    <mergeCell ref="CG182:CJ182"/>
    <mergeCell ref="CM182:CO182"/>
    <mergeCell ref="CP182:CR182"/>
    <mergeCell ref="CS182:CT182"/>
    <mergeCell ref="P183:R183"/>
    <mergeCell ref="S183:U183"/>
    <mergeCell ref="V183:X183"/>
    <mergeCell ref="Y183:Z183"/>
    <mergeCell ref="AA183:AC183"/>
    <mergeCell ref="AD183:AF183"/>
    <mergeCell ref="AG183:AI183"/>
    <mergeCell ref="AK183:AM183"/>
    <mergeCell ref="AN183:AP183"/>
    <mergeCell ref="AR183:AS183"/>
    <mergeCell ref="AT183:AV183"/>
    <mergeCell ref="AW183:AX183"/>
    <mergeCell ref="AY183:BA183"/>
    <mergeCell ref="BB183:BD183"/>
    <mergeCell ref="BF183:BH183"/>
    <mergeCell ref="BI183:BL183"/>
    <mergeCell ref="BM183:BN183"/>
    <mergeCell ref="BO183:BP183"/>
    <mergeCell ref="BQ183:BS183"/>
    <mergeCell ref="BT183:BV183"/>
    <mergeCell ref="BW183:BY183"/>
    <mergeCell ref="CA183:CC183"/>
    <mergeCell ref="CD183:CF183"/>
    <mergeCell ref="CG183:CJ183"/>
    <mergeCell ref="CM183:CO183"/>
    <mergeCell ref="CP183:CR183"/>
    <mergeCell ref="CS183:CT183"/>
    <mergeCell ref="P184:R184"/>
    <mergeCell ref="S184:U184"/>
    <mergeCell ref="V184:X184"/>
    <mergeCell ref="Y184:Z184"/>
    <mergeCell ref="AA184:AC184"/>
    <mergeCell ref="AD184:AF184"/>
    <mergeCell ref="AG184:AI184"/>
    <mergeCell ref="AK184:AM184"/>
    <mergeCell ref="AN184:AP184"/>
    <mergeCell ref="AR184:AS184"/>
    <mergeCell ref="AT184:AV184"/>
    <mergeCell ref="AW184:AX184"/>
    <mergeCell ref="AY184:BA184"/>
    <mergeCell ref="BB184:BD184"/>
    <mergeCell ref="BF184:BH184"/>
    <mergeCell ref="BI184:BL184"/>
    <mergeCell ref="BM184:BN184"/>
    <mergeCell ref="BO184:BP184"/>
    <mergeCell ref="BQ184:BS184"/>
    <mergeCell ref="BT184:BV184"/>
    <mergeCell ref="BW184:BY184"/>
    <mergeCell ref="CA184:CC184"/>
    <mergeCell ref="CD184:CF184"/>
    <mergeCell ref="CG184:CJ184"/>
    <mergeCell ref="CM184:CO184"/>
    <mergeCell ref="CP184:CR184"/>
    <mergeCell ref="CS184:CT184"/>
    <mergeCell ref="P185:R185"/>
    <mergeCell ref="S185:U185"/>
    <mergeCell ref="V185:X185"/>
    <mergeCell ref="Y185:Z185"/>
    <mergeCell ref="AA185:AC185"/>
    <mergeCell ref="AD185:AF185"/>
    <mergeCell ref="AG185:AI185"/>
    <mergeCell ref="AK185:AM185"/>
    <mergeCell ref="AN185:AP185"/>
    <mergeCell ref="AR185:AS185"/>
    <mergeCell ref="AT185:AV185"/>
    <mergeCell ref="AW185:AX185"/>
    <mergeCell ref="AY185:BA185"/>
    <mergeCell ref="BB185:BD185"/>
    <mergeCell ref="BF185:BH185"/>
    <mergeCell ref="BI185:BL185"/>
    <mergeCell ref="BM185:BN185"/>
    <mergeCell ref="BO185:BP185"/>
    <mergeCell ref="BQ185:BS185"/>
    <mergeCell ref="BT185:BV185"/>
    <mergeCell ref="BW185:BY185"/>
    <mergeCell ref="CA185:CC185"/>
    <mergeCell ref="CD185:CF185"/>
    <mergeCell ref="CG185:CJ185"/>
    <mergeCell ref="CM185:CO185"/>
    <mergeCell ref="CP185:CR185"/>
    <mergeCell ref="CS185:CT185"/>
    <mergeCell ref="P186:R186"/>
    <mergeCell ref="S186:U186"/>
    <mergeCell ref="V186:X186"/>
    <mergeCell ref="Y186:Z186"/>
    <mergeCell ref="AA186:AC186"/>
    <mergeCell ref="AD186:AF186"/>
    <mergeCell ref="AG186:AI186"/>
    <mergeCell ref="AK186:AM186"/>
    <mergeCell ref="AN186:AP186"/>
    <mergeCell ref="AR186:AS186"/>
    <mergeCell ref="AT186:AV186"/>
    <mergeCell ref="AW186:AX186"/>
    <mergeCell ref="AY186:BA186"/>
    <mergeCell ref="BB186:BD186"/>
    <mergeCell ref="BF186:BH186"/>
    <mergeCell ref="BI186:BL186"/>
    <mergeCell ref="BM186:BN186"/>
    <mergeCell ref="BO186:BP186"/>
    <mergeCell ref="BQ186:BS186"/>
    <mergeCell ref="BT186:BV186"/>
    <mergeCell ref="BW186:BY186"/>
    <mergeCell ref="CA186:CC186"/>
    <mergeCell ref="CD186:CF186"/>
    <mergeCell ref="CG186:CJ186"/>
    <mergeCell ref="CM186:CO186"/>
    <mergeCell ref="CP186:CR186"/>
    <mergeCell ref="CS186:CT186"/>
    <mergeCell ref="P187:R187"/>
    <mergeCell ref="S187:U187"/>
    <mergeCell ref="V187:X187"/>
    <mergeCell ref="Y187:Z187"/>
    <mergeCell ref="AA187:AC187"/>
    <mergeCell ref="AD187:AF187"/>
    <mergeCell ref="AG187:AI187"/>
    <mergeCell ref="AK187:AM187"/>
    <mergeCell ref="AN187:AP187"/>
    <mergeCell ref="AR187:AS187"/>
    <mergeCell ref="AT187:AV187"/>
    <mergeCell ref="AW187:AX187"/>
    <mergeCell ref="AY187:BA187"/>
    <mergeCell ref="BB187:BD187"/>
    <mergeCell ref="BF187:BH187"/>
    <mergeCell ref="BI187:BL187"/>
    <mergeCell ref="BM187:BN187"/>
    <mergeCell ref="BO187:BP187"/>
    <mergeCell ref="BQ187:BS187"/>
    <mergeCell ref="BT187:BV187"/>
    <mergeCell ref="BW187:BY187"/>
    <mergeCell ref="CA187:CC187"/>
    <mergeCell ref="CD187:CF187"/>
    <mergeCell ref="CG187:CJ187"/>
    <mergeCell ref="CM187:CO187"/>
    <mergeCell ref="CP187:CR187"/>
    <mergeCell ref="CS187:CT187"/>
    <mergeCell ref="P188:R188"/>
    <mergeCell ref="S188:U188"/>
    <mergeCell ref="V188:X188"/>
    <mergeCell ref="Y188:Z188"/>
    <mergeCell ref="AA188:AC188"/>
    <mergeCell ref="AD188:AF188"/>
    <mergeCell ref="AG188:AI188"/>
    <mergeCell ref="AK188:AM188"/>
    <mergeCell ref="AN188:AP188"/>
    <mergeCell ref="AR188:AS188"/>
    <mergeCell ref="AT188:AV188"/>
    <mergeCell ref="AW188:AX188"/>
    <mergeCell ref="AY188:BA188"/>
    <mergeCell ref="BB188:BD188"/>
    <mergeCell ref="BF188:BH188"/>
    <mergeCell ref="BI188:BL188"/>
    <mergeCell ref="BM188:BN188"/>
    <mergeCell ref="BO188:BP188"/>
    <mergeCell ref="BQ188:BS188"/>
    <mergeCell ref="BT188:BV188"/>
    <mergeCell ref="BW188:BY188"/>
    <mergeCell ref="CA188:CC188"/>
    <mergeCell ref="CD188:CF188"/>
    <mergeCell ref="CG188:CJ188"/>
    <mergeCell ref="CM188:CO188"/>
    <mergeCell ref="CP188:CR188"/>
    <mergeCell ref="CS188:CT188"/>
    <mergeCell ref="P189:R189"/>
    <mergeCell ref="S189:U189"/>
    <mergeCell ref="V189:X189"/>
    <mergeCell ref="Y189:Z189"/>
    <mergeCell ref="AA189:AC189"/>
    <mergeCell ref="AD189:AF189"/>
    <mergeCell ref="AG189:AI189"/>
    <mergeCell ref="AK189:AM189"/>
    <mergeCell ref="AN189:AP189"/>
    <mergeCell ref="AR189:AS189"/>
    <mergeCell ref="AT189:AV189"/>
    <mergeCell ref="AW189:AX189"/>
    <mergeCell ref="AY189:BA189"/>
    <mergeCell ref="BB189:BD189"/>
    <mergeCell ref="BF189:BH189"/>
    <mergeCell ref="BI189:BL189"/>
    <mergeCell ref="BM189:BN189"/>
    <mergeCell ref="P190:R190"/>
    <mergeCell ref="S190:U190"/>
    <mergeCell ref="V190:X190"/>
    <mergeCell ref="Y190:Z190"/>
    <mergeCell ref="AA190:AC190"/>
    <mergeCell ref="AD190:AF190"/>
    <mergeCell ref="AG190:AI190"/>
    <mergeCell ref="AK190:AM190"/>
    <mergeCell ref="AN190:AP190"/>
    <mergeCell ref="AR190:AS190"/>
    <mergeCell ref="AT190:AV190"/>
    <mergeCell ref="AW190:AX190"/>
    <mergeCell ref="AY190:BA190"/>
    <mergeCell ref="BB190:BD190"/>
    <mergeCell ref="BF190:BH190"/>
    <mergeCell ref="BI190:BL190"/>
    <mergeCell ref="BM190:BN190"/>
    <mergeCell ref="BM191:BN191"/>
    <mergeCell ref="BO191:BP191"/>
    <mergeCell ref="BQ191:BS191"/>
    <mergeCell ref="BT191:BV191"/>
    <mergeCell ref="BW191:BY191"/>
    <mergeCell ref="CA191:CC191"/>
    <mergeCell ref="CD191:CF191"/>
    <mergeCell ref="CG191:CJ191"/>
    <mergeCell ref="CM191:CO191"/>
    <mergeCell ref="CP191:CR191"/>
    <mergeCell ref="CS191:CT191"/>
    <mergeCell ref="BO189:BP189"/>
    <mergeCell ref="BQ189:BS189"/>
    <mergeCell ref="BT189:BV189"/>
    <mergeCell ref="BW189:BY189"/>
    <mergeCell ref="CA189:CC189"/>
    <mergeCell ref="CD189:CF189"/>
    <mergeCell ref="CG189:CJ189"/>
    <mergeCell ref="CM189:CO189"/>
    <mergeCell ref="CP189:CR189"/>
    <mergeCell ref="CS189:CT189"/>
    <mergeCell ref="BO190:BP190"/>
    <mergeCell ref="BQ190:BS190"/>
    <mergeCell ref="BT190:BV190"/>
    <mergeCell ref="BW190:BY190"/>
    <mergeCell ref="CA190:CC190"/>
    <mergeCell ref="AG192:AI192"/>
    <mergeCell ref="AK192:AM192"/>
    <mergeCell ref="AN192:AP192"/>
    <mergeCell ref="AR192:AS192"/>
    <mergeCell ref="AT192:AV192"/>
    <mergeCell ref="AW192:AX192"/>
    <mergeCell ref="AY192:BA192"/>
    <mergeCell ref="BB192:BD192"/>
    <mergeCell ref="BF192:BH192"/>
    <mergeCell ref="BI192:BL192"/>
    <mergeCell ref="BM192:BN192"/>
    <mergeCell ref="CD190:CF190"/>
    <mergeCell ref="CG190:CJ190"/>
    <mergeCell ref="CM190:CO190"/>
    <mergeCell ref="CP190:CR190"/>
    <mergeCell ref="CS190:CT190"/>
    <mergeCell ref="P191:R191"/>
    <mergeCell ref="S191:U191"/>
    <mergeCell ref="V191:X191"/>
    <mergeCell ref="Y191:Z191"/>
    <mergeCell ref="AA191:AC191"/>
    <mergeCell ref="AD191:AF191"/>
    <mergeCell ref="AG191:AI191"/>
    <mergeCell ref="AK191:AM191"/>
    <mergeCell ref="AN191:AP191"/>
    <mergeCell ref="AR191:AS191"/>
    <mergeCell ref="AT191:AV191"/>
    <mergeCell ref="AW191:AX191"/>
    <mergeCell ref="AY191:BA191"/>
    <mergeCell ref="BB191:BD191"/>
    <mergeCell ref="BF191:BH191"/>
    <mergeCell ref="BI191:BL191"/>
    <mergeCell ref="BO192:BP192"/>
    <mergeCell ref="BQ192:BS192"/>
    <mergeCell ref="BT192:BV192"/>
    <mergeCell ref="BW192:BY192"/>
    <mergeCell ref="CA192:CC192"/>
    <mergeCell ref="CD192:CF192"/>
    <mergeCell ref="CG192:CJ192"/>
    <mergeCell ref="CM192:CO192"/>
    <mergeCell ref="CP192:CR192"/>
    <mergeCell ref="CS192:CT192"/>
    <mergeCell ref="O196:AC196"/>
    <mergeCell ref="AJ196:AX196"/>
    <mergeCell ref="BE196:BS196"/>
    <mergeCell ref="BZ196:CN196"/>
    <mergeCell ref="O197:AC197"/>
    <mergeCell ref="AJ197:AX197"/>
    <mergeCell ref="BE197:BS197"/>
    <mergeCell ref="BZ197:CN197"/>
    <mergeCell ref="AD193:AF197"/>
    <mergeCell ref="AG193:AI197"/>
    <mergeCell ref="AY193:BA197"/>
    <mergeCell ref="BB193:BD197"/>
    <mergeCell ref="BT193:BV197"/>
    <mergeCell ref="BW193:BY197"/>
    <mergeCell ref="CO193:CQ197"/>
    <mergeCell ref="CR193:CT197"/>
    <mergeCell ref="P192:R192"/>
    <mergeCell ref="S192:U192"/>
    <mergeCell ref="V192:X192"/>
    <mergeCell ref="Y192:Z192"/>
    <mergeCell ref="AA192:AC192"/>
    <mergeCell ref="AD192:AF192"/>
    <mergeCell ref="O198:AC198"/>
    <mergeCell ref="AJ198:AX198"/>
    <mergeCell ref="BE198:BS198"/>
    <mergeCell ref="BZ198:CN198"/>
    <mergeCell ref="O200:AI200"/>
    <mergeCell ref="AJ200:BD200"/>
    <mergeCell ref="BE200:BY200"/>
    <mergeCell ref="BZ200:CT200"/>
    <mergeCell ref="O201:AI201"/>
    <mergeCell ref="AJ201:BD201"/>
    <mergeCell ref="BE201:BY201"/>
    <mergeCell ref="BZ201:CT201"/>
    <mergeCell ref="AD202:AI202"/>
    <mergeCell ref="AY202:BD202"/>
    <mergeCell ref="BT202:BY202"/>
    <mergeCell ref="CO202:CT202"/>
    <mergeCell ref="AD203:AI203"/>
    <mergeCell ref="AY203:BD203"/>
    <mergeCell ref="BT203:BY203"/>
    <mergeCell ref="CO203:CT203"/>
    <mergeCell ref="AD198:AF199"/>
    <mergeCell ref="AG198:AI199"/>
    <mergeCell ref="AY198:BA199"/>
    <mergeCell ref="BB198:BD199"/>
    <mergeCell ref="BT198:BV199"/>
    <mergeCell ref="BW198:BY199"/>
    <mergeCell ref="CO198:CQ199"/>
    <mergeCell ref="CR198:CT199"/>
    <mergeCell ref="O202:T203"/>
    <mergeCell ref="BE202:BJ203"/>
    <mergeCell ref="U202:AC203"/>
    <mergeCell ref="CF202:CN203"/>
    <mergeCell ref="O204:Z204"/>
    <mergeCell ref="AA204:AD204"/>
    <mergeCell ref="AE204:AI204"/>
    <mergeCell ref="AJ204:AU204"/>
    <mergeCell ref="AV204:AY204"/>
    <mergeCell ref="AZ204:BD204"/>
    <mergeCell ref="BE204:BP204"/>
    <mergeCell ref="BQ204:BT204"/>
    <mergeCell ref="BU204:BY204"/>
    <mergeCell ref="BZ204:CK204"/>
    <mergeCell ref="CL204:CO204"/>
    <mergeCell ref="CP204:CT204"/>
    <mergeCell ref="O205:T205"/>
    <mergeCell ref="U205:AC205"/>
    <mergeCell ref="AD205:AF205"/>
    <mergeCell ref="AG205:AI205"/>
    <mergeCell ref="AJ205:AO205"/>
    <mergeCell ref="AP205:AX205"/>
    <mergeCell ref="AY205:BA205"/>
    <mergeCell ref="BB205:BD205"/>
    <mergeCell ref="BE205:BJ205"/>
    <mergeCell ref="BK205:BS205"/>
    <mergeCell ref="BT205:BV205"/>
    <mergeCell ref="BW205:BY205"/>
    <mergeCell ref="BZ205:CE205"/>
    <mergeCell ref="CF205:CN205"/>
    <mergeCell ref="CO205:CQ205"/>
    <mergeCell ref="CR205:CT205"/>
    <mergeCell ref="O206:T206"/>
    <mergeCell ref="U206:AC206"/>
    <mergeCell ref="AD206:AF206"/>
    <mergeCell ref="AG206:AI206"/>
    <mergeCell ref="AJ206:AO206"/>
    <mergeCell ref="AP206:AX206"/>
    <mergeCell ref="AY206:BA206"/>
    <mergeCell ref="BB206:BD206"/>
    <mergeCell ref="BE206:BJ206"/>
    <mergeCell ref="BK206:BS206"/>
    <mergeCell ref="BT206:BV206"/>
    <mergeCell ref="BW206:BY206"/>
    <mergeCell ref="BZ206:CE206"/>
    <mergeCell ref="CF206:CN206"/>
    <mergeCell ref="CO206:CQ206"/>
    <mergeCell ref="CR206:CT206"/>
    <mergeCell ref="O207:AI207"/>
    <mergeCell ref="AJ207:BD207"/>
    <mergeCell ref="BE207:BY207"/>
    <mergeCell ref="BZ207:CT207"/>
    <mergeCell ref="AQ208:AV208"/>
    <mergeCell ref="BM208:BP208"/>
    <mergeCell ref="CG208:CR208"/>
    <mergeCell ref="P211:R211"/>
    <mergeCell ref="S211:U211"/>
    <mergeCell ref="V211:Z211"/>
    <mergeCell ref="AA211:AC211"/>
    <mergeCell ref="AD211:AF211"/>
    <mergeCell ref="AG211:AI211"/>
    <mergeCell ref="AK211:AM211"/>
    <mergeCell ref="AN211:AP211"/>
    <mergeCell ref="AR211:AS211"/>
    <mergeCell ref="AT211:AV211"/>
    <mergeCell ref="AW211:AX211"/>
    <mergeCell ref="AY211:BA211"/>
    <mergeCell ref="BB211:BD211"/>
    <mergeCell ref="BF211:BH211"/>
    <mergeCell ref="BI211:BL211"/>
    <mergeCell ref="BM211:BN211"/>
    <mergeCell ref="BO211:BP211"/>
    <mergeCell ref="BQ211:BS211"/>
    <mergeCell ref="BT211:BV211"/>
    <mergeCell ref="BW211:BY211"/>
    <mergeCell ref="CA211:CC211"/>
    <mergeCell ref="CD211:CF211"/>
    <mergeCell ref="CG211:CJ211"/>
    <mergeCell ref="CK211:CL211"/>
    <mergeCell ref="CM211:CO211"/>
    <mergeCell ref="CP211:CR211"/>
    <mergeCell ref="BZ208:BZ210"/>
    <mergeCell ref="CS211:CT211"/>
    <mergeCell ref="P212:R212"/>
    <mergeCell ref="S212:U212"/>
    <mergeCell ref="V212:X212"/>
    <mergeCell ref="Y212:Z212"/>
    <mergeCell ref="AA212:AC212"/>
    <mergeCell ref="AD212:AF212"/>
    <mergeCell ref="AG212:AI212"/>
    <mergeCell ref="AK212:AM212"/>
    <mergeCell ref="AN212:AP212"/>
    <mergeCell ref="AR212:AS212"/>
    <mergeCell ref="AT212:AV212"/>
    <mergeCell ref="AW212:AX212"/>
    <mergeCell ref="AY212:BA212"/>
    <mergeCell ref="BB212:BD212"/>
    <mergeCell ref="BF212:BH212"/>
    <mergeCell ref="BI212:BL212"/>
    <mergeCell ref="BM212:BN212"/>
    <mergeCell ref="BO212:BP212"/>
    <mergeCell ref="BQ212:BS212"/>
    <mergeCell ref="BT212:BV212"/>
    <mergeCell ref="BW212:BY212"/>
    <mergeCell ref="CA212:CC212"/>
    <mergeCell ref="CD212:CF212"/>
    <mergeCell ref="CG212:CJ212"/>
    <mergeCell ref="CM212:CO212"/>
    <mergeCell ref="CP212:CR212"/>
    <mergeCell ref="CS212:CT212"/>
    <mergeCell ref="P213:R213"/>
    <mergeCell ref="S213:U213"/>
    <mergeCell ref="V213:X213"/>
    <mergeCell ref="Y213:Z213"/>
    <mergeCell ref="AA213:AC213"/>
    <mergeCell ref="AD213:AF213"/>
    <mergeCell ref="AG213:AI213"/>
    <mergeCell ref="AK213:AM213"/>
    <mergeCell ref="AN213:AP213"/>
    <mergeCell ref="AR213:AS213"/>
    <mergeCell ref="AT213:AV213"/>
    <mergeCell ref="AW213:AX213"/>
    <mergeCell ref="AY213:BA213"/>
    <mergeCell ref="BB213:BD213"/>
    <mergeCell ref="BF213:BH213"/>
    <mergeCell ref="BI213:BL213"/>
    <mergeCell ref="BM213:BN213"/>
    <mergeCell ref="BO213:BP213"/>
    <mergeCell ref="BQ213:BS213"/>
    <mergeCell ref="BT213:BV213"/>
    <mergeCell ref="BW213:BY213"/>
    <mergeCell ref="CA213:CC213"/>
    <mergeCell ref="CD213:CF213"/>
    <mergeCell ref="CG213:CJ213"/>
    <mergeCell ref="CM213:CO213"/>
    <mergeCell ref="CP213:CR213"/>
    <mergeCell ref="CS213:CT213"/>
    <mergeCell ref="P214:R214"/>
    <mergeCell ref="S214:U214"/>
    <mergeCell ref="V214:X214"/>
    <mergeCell ref="Y214:Z214"/>
    <mergeCell ref="AA214:AC214"/>
    <mergeCell ref="AD214:AF214"/>
    <mergeCell ref="AG214:AI214"/>
    <mergeCell ref="AK214:AM214"/>
    <mergeCell ref="AN214:AP214"/>
    <mergeCell ref="AR214:AS214"/>
    <mergeCell ref="AT214:AV214"/>
    <mergeCell ref="AW214:AX214"/>
    <mergeCell ref="AY214:BA214"/>
    <mergeCell ref="BB214:BD214"/>
    <mergeCell ref="BF214:BH214"/>
    <mergeCell ref="BI214:BL214"/>
    <mergeCell ref="BM214:BN214"/>
    <mergeCell ref="BO214:BP214"/>
    <mergeCell ref="BQ214:BS214"/>
    <mergeCell ref="BT214:BV214"/>
    <mergeCell ref="BW214:BY214"/>
    <mergeCell ref="CA214:CC214"/>
    <mergeCell ref="CD214:CF214"/>
    <mergeCell ref="CG214:CJ214"/>
    <mergeCell ref="CM214:CO214"/>
    <mergeCell ref="CP214:CR214"/>
    <mergeCell ref="CS214:CT214"/>
    <mergeCell ref="P215:R215"/>
    <mergeCell ref="S215:U215"/>
    <mergeCell ref="V215:X215"/>
    <mergeCell ref="Y215:Z215"/>
    <mergeCell ref="AA215:AC215"/>
    <mergeCell ref="AD215:AF215"/>
    <mergeCell ref="AG215:AI215"/>
    <mergeCell ref="AK215:AM215"/>
    <mergeCell ref="AN215:AP215"/>
    <mergeCell ref="AR215:AS215"/>
    <mergeCell ref="AT215:AV215"/>
    <mergeCell ref="AW215:AX215"/>
    <mergeCell ref="AY215:BA215"/>
    <mergeCell ref="BB215:BD215"/>
    <mergeCell ref="BF215:BH215"/>
    <mergeCell ref="BI215:BL215"/>
    <mergeCell ref="BM215:BN215"/>
    <mergeCell ref="BO215:BP215"/>
    <mergeCell ref="BQ215:BS215"/>
    <mergeCell ref="BT215:BV215"/>
    <mergeCell ref="BW215:BY215"/>
    <mergeCell ref="CA215:CC215"/>
    <mergeCell ref="CD215:CF215"/>
    <mergeCell ref="CG215:CJ215"/>
    <mergeCell ref="CM215:CO215"/>
    <mergeCell ref="CP215:CR215"/>
    <mergeCell ref="CS215:CT215"/>
    <mergeCell ref="P216:R216"/>
    <mergeCell ref="S216:U216"/>
    <mergeCell ref="V216:X216"/>
    <mergeCell ref="Y216:Z216"/>
    <mergeCell ref="AA216:AC216"/>
    <mergeCell ref="AD216:AF216"/>
    <mergeCell ref="AG216:AI216"/>
    <mergeCell ref="AK216:AM216"/>
    <mergeCell ref="AN216:AP216"/>
    <mergeCell ref="AR216:AS216"/>
    <mergeCell ref="AT216:AV216"/>
    <mergeCell ref="AW216:AX216"/>
    <mergeCell ref="AY216:BA216"/>
    <mergeCell ref="BB216:BD216"/>
    <mergeCell ref="BF216:BH216"/>
    <mergeCell ref="BI216:BL216"/>
    <mergeCell ref="BM216:BN216"/>
    <mergeCell ref="BO216:BP216"/>
    <mergeCell ref="BQ216:BS216"/>
    <mergeCell ref="BT216:BV216"/>
    <mergeCell ref="BW216:BY216"/>
    <mergeCell ref="CA216:CC216"/>
    <mergeCell ref="CD216:CF216"/>
    <mergeCell ref="CG216:CJ216"/>
    <mergeCell ref="CM216:CO216"/>
    <mergeCell ref="CP216:CR216"/>
    <mergeCell ref="CS216:CT216"/>
    <mergeCell ref="P217:R217"/>
    <mergeCell ref="S217:U217"/>
    <mergeCell ref="V217:X217"/>
    <mergeCell ref="Y217:Z217"/>
    <mergeCell ref="AA217:AC217"/>
    <mergeCell ref="AD217:AF217"/>
    <mergeCell ref="AG217:AI217"/>
    <mergeCell ref="AK217:AM217"/>
    <mergeCell ref="AN217:AP217"/>
    <mergeCell ref="AR217:AS217"/>
    <mergeCell ref="AT217:AV217"/>
    <mergeCell ref="AW217:AX217"/>
    <mergeCell ref="AY217:BA217"/>
    <mergeCell ref="BB217:BD217"/>
    <mergeCell ref="BF217:BH217"/>
    <mergeCell ref="BI217:BL217"/>
    <mergeCell ref="BM217:BN217"/>
    <mergeCell ref="BO217:BP217"/>
    <mergeCell ref="BQ217:BS217"/>
    <mergeCell ref="BT217:BV217"/>
    <mergeCell ref="BW217:BY217"/>
    <mergeCell ref="CA217:CC217"/>
    <mergeCell ref="CD217:CF217"/>
    <mergeCell ref="CG217:CJ217"/>
    <mergeCell ref="CM217:CO217"/>
    <mergeCell ref="CP217:CR217"/>
    <mergeCell ref="CS217:CT217"/>
    <mergeCell ref="P218:R218"/>
    <mergeCell ref="S218:U218"/>
    <mergeCell ref="V218:X218"/>
    <mergeCell ref="Y218:Z218"/>
    <mergeCell ref="AA218:AC218"/>
    <mergeCell ref="AD218:AF218"/>
    <mergeCell ref="AG218:AI218"/>
    <mergeCell ref="AK218:AM218"/>
    <mergeCell ref="AN218:AP218"/>
    <mergeCell ref="AR218:AS218"/>
    <mergeCell ref="AT218:AV218"/>
    <mergeCell ref="AW218:AX218"/>
    <mergeCell ref="AY218:BA218"/>
    <mergeCell ref="BB218:BD218"/>
    <mergeCell ref="BF218:BH218"/>
    <mergeCell ref="BI218:BL218"/>
    <mergeCell ref="BM218:BN218"/>
    <mergeCell ref="BO218:BP218"/>
    <mergeCell ref="BQ218:BS218"/>
    <mergeCell ref="BT218:BV218"/>
    <mergeCell ref="BW218:BY218"/>
    <mergeCell ref="CA218:CC218"/>
    <mergeCell ref="CD218:CF218"/>
    <mergeCell ref="CG218:CJ218"/>
    <mergeCell ref="CM218:CO218"/>
    <mergeCell ref="CP218:CR218"/>
    <mergeCell ref="CS218:CT218"/>
    <mergeCell ref="P219:R219"/>
    <mergeCell ref="S219:U219"/>
    <mergeCell ref="V219:X219"/>
    <mergeCell ref="Y219:Z219"/>
    <mergeCell ref="AA219:AC219"/>
    <mergeCell ref="AD219:AF219"/>
    <mergeCell ref="AG219:AI219"/>
    <mergeCell ref="AK219:AM219"/>
    <mergeCell ref="AN219:AP219"/>
    <mergeCell ref="AR219:AS219"/>
    <mergeCell ref="AT219:AV219"/>
    <mergeCell ref="AW219:AX219"/>
    <mergeCell ref="AY219:BA219"/>
    <mergeCell ref="BB219:BD219"/>
    <mergeCell ref="BF219:BH219"/>
    <mergeCell ref="BI219:BL219"/>
    <mergeCell ref="BM219:BN219"/>
    <mergeCell ref="BO219:BP219"/>
    <mergeCell ref="BQ219:BS219"/>
    <mergeCell ref="BT219:BV219"/>
    <mergeCell ref="BW219:BY219"/>
    <mergeCell ref="CA219:CC219"/>
    <mergeCell ref="CD219:CF219"/>
    <mergeCell ref="CG219:CJ219"/>
    <mergeCell ref="CM219:CO219"/>
    <mergeCell ref="CP219:CR219"/>
    <mergeCell ref="CS219:CT219"/>
    <mergeCell ref="P220:R220"/>
    <mergeCell ref="S220:U220"/>
    <mergeCell ref="V220:X220"/>
    <mergeCell ref="Y220:Z220"/>
    <mergeCell ref="AA220:AC220"/>
    <mergeCell ref="AD220:AF220"/>
    <mergeCell ref="AG220:AI220"/>
    <mergeCell ref="AK220:AM220"/>
    <mergeCell ref="AN220:AP220"/>
    <mergeCell ref="AR220:AS220"/>
    <mergeCell ref="AT220:AV220"/>
    <mergeCell ref="AW220:AX220"/>
    <mergeCell ref="AY220:BA220"/>
    <mergeCell ref="BB220:BD220"/>
    <mergeCell ref="BF220:BH220"/>
    <mergeCell ref="BI220:BL220"/>
    <mergeCell ref="BM220:BN220"/>
    <mergeCell ref="BO220:BP220"/>
    <mergeCell ref="BQ220:BS220"/>
    <mergeCell ref="BT220:BV220"/>
    <mergeCell ref="BW220:BY220"/>
    <mergeCell ref="CA220:CC220"/>
    <mergeCell ref="CD220:CF220"/>
    <mergeCell ref="CG220:CJ220"/>
    <mergeCell ref="CM220:CO220"/>
    <mergeCell ref="CP220:CR220"/>
    <mergeCell ref="CS220:CT220"/>
    <mergeCell ref="P221:R221"/>
    <mergeCell ref="S221:U221"/>
    <mergeCell ref="V221:X221"/>
    <mergeCell ref="Y221:Z221"/>
    <mergeCell ref="AA221:AC221"/>
    <mergeCell ref="AD221:AF221"/>
    <mergeCell ref="AG221:AI221"/>
    <mergeCell ref="AK221:AM221"/>
    <mergeCell ref="AN221:AP221"/>
    <mergeCell ref="AR221:AS221"/>
    <mergeCell ref="AT221:AV221"/>
    <mergeCell ref="AW221:AX221"/>
    <mergeCell ref="AY221:BA221"/>
    <mergeCell ref="BB221:BD221"/>
    <mergeCell ref="BF221:BH221"/>
    <mergeCell ref="BI221:BL221"/>
    <mergeCell ref="BM221:BN221"/>
    <mergeCell ref="BO221:BP221"/>
    <mergeCell ref="BQ221:BS221"/>
    <mergeCell ref="BT221:BV221"/>
    <mergeCell ref="BW221:BY221"/>
    <mergeCell ref="CA221:CC221"/>
    <mergeCell ref="CD221:CF221"/>
    <mergeCell ref="CG221:CJ221"/>
    <mergeCell ref="CM221:CO221"/>
    <mergeCell ref="CP221:CR221"/>
    <mergeCell ref="CS221:CT221"/>
    <mergeCell ref="P222:R222"/>
    <mergeCell ref="S222:U222"/>
    <mergeCell ref="V222:X222"/>
    <mergeCell ref="Y222:Z222"/>
    <mergeCell ref="AA222:AC222"/>
    <mergeCell ref="AD222:AF222"/>
    <mergeCell ref="AG222:AI222"/>
    <mergeCell ref="AK222:AM222"/>
    <mergeCell ref="AN222:AP222"/>
    <mergeCell ref="AR222:AS222"/>
    <mergeCell ref="AT222:AV222"/>
    <mergeCell ref="AW222:AX222"/>
    <mergeCell ref="AY222:BA222"/>
    <mergeCell ref="BB222:BD222"/>
    <mergeCell ref="BF222:BH222"/>
    <mergeCell ref="BI222:BL222"/>
    <mergeCell ref="BM222:BN222"/>
    <mergeCell ref="BO222:BP222"/>
    <mergeCell ref="BQ222:BS222"/>
    <mergeCell ref="BT222:BV222"/>
    <mergeCell ref="BW222:BY222"/>
    <mergeCell ref="CA222:CC222"/>
    <mergeCell ref="CD222:CF222"/>
    <mergeCell ref="CG222:CJ222"/>
    <mergeCell ref="CM222:CO222"/>
    <mergeCell ref="CP222:CR222"/>
    <mergeCell ref="CS222:CT222"/>
    <mergeCell ref="P223:R223"/>
    <mergeCell ref="S223:U223"/>
    <mergeCell ref="V223:X223"/>
    <mergeCell ref="Y223:Z223"/>
    <mergeCell ref="AA223:AC223"/>
    <mergeCell ref="AD223:AF223"/>
    <mergeCell ref="AG223:AI223"/>
    <mergeCell ref="AK223:AM223"/>
    <mergeCell ref="AN223:AP223"/>
    <mergeCell ref="AR223:AS223"/>
    <mergeCell ref="AT223:AV223"/>
    <mergeCell ref="AW223:AX223"/>
    <mergeCell ref="AY223:BA223"/>
    <mergeCell ref="BB223:BD223"/>
    <mergeCell ref="BF223:BH223"/>
    <mergeCell ref="BI223:BL223"/>
    <mergeCell ref="BM223:BN223"/>
    <mergeCell ref="BO223:BP223"/>
    <mergeCell ref="BQ223:BS223"/>
    <mergeCell ref="BT223:BV223"/>
    <mergeCell ref="BW223:BY223"/>
    <mergeCell ref="CA223:CC223"/>
    <mergeCell ref="CD223:CF223"/>
    <mergeCell ref="CG223:CJ223"/>
    <mergeCell ref="CM223:CO223"/>
    <mergeCell ref="CP223:CR223"/>
    <mergeCell ref="CS223:CT223"/>
    <mergeCell ref="P224:R224"/>
    <mergeCell ref="S224:U224"/>
    <mergeCell ref="V224:X224"/>
    <mergeCell ref="Y224:Z224"/>
    <mergeCell ref="AA224:AC224"/>
    <mergeCell ref="AD224:AF224"/>
    <mergeCell ref="AG224:AI224"/>
    <mergeCell ref="AK224:AM224"/>
    <mergeCell ref="AN224:AP224"/>
    <mergeCell ref="AR224:AS224"/>
    <mergeCell ref="AT224:AV224"/>
    <mergeCell ref="AW224:AX224"/>
    <mergeCell ref="AY224:BA224"/>
    <mergeCell ref="BB224:BD224"/>
    <mergeCell ref="BF224:BH224"/>
    <mergeCell ref="BI224:BL224"/>
    <mergeCell ref="BM224:BN224"/>
    <mergeCell ref="BO224:BP224"/>
    <mergeCell ref="BQ224:BS224"/>
    <mergeCell ref="BT224:BV224"/>
    <mergeCell ref="BW224:BY224"/>
    <mergeCell ref="CA224:CC224"/>
    <mergeCell ref="CD224:CF224"/>
    <mergeCell ref="CG224:CJ224"/>
    <mergeCell ref="CM224:CO224"/>
    <mergeCell ref="CP224:CR224"/>
    <mergeCell ref="CS224:CT224"/>
    <mergeCell ref="P225:R225"/>
    <mergeCell ref="S225:U225"/>
    <mergeCell ref="V225:X225"/>
    <mergeCell ref="Y225:Z225"/>
    <mergeCell ref="AA225:AC225"/>
    <mergeCell ref="AD225:AF225"/>
    <mergeCell ref="AG225:AI225"/>
    <mergeCell ref="AK225:AM225"/>
    <mergeCell ref="AN225:AP225"/>
    <mergeCell ref="AR225:AS225"/>
    <mergeCell ref="AT225:AV225"/>
    <mergeCell ref="AW225:AX225"/>
    <mergeCell ref="AY225:BA225"/>
    <mergeCell ref="BB225:BD225"/>
    <mergeCell ref="BF225:BH225"/>
    <mergeCell ref="BI225:BL225"/>
    <mergeCell ref="BM225:BN225"/>
    <mergeCell ref="BO225:BP225"/>
    <mergeCell ref="BQ225:BS225"/>
    <mergeCell ref="BT225:BV225"/>
    <mergeCell ref="BW225:BY225"/>
    <mergeCell ref="CA225:CC225"/>
    <mergeCell ref="CD225:CF225"/>
    <mergeCell ref="CG225:CJ225"/>
    <mergeCell ref="CM225:CO225"/>
    <mergeCell ref="CP225:CR225"/>
    <mergeCell ref="CS225:CT225"/>
    <mergeCell ref="P226:R226"/>
    <mergeCell ref="S226:U226"/>
    <mergeCell ref="V226:X226"/>
    <mergeCell ref="Y226:Z226"/>
    <mergeCell ref="AA226:AC226"/>
    <mergeCell ref="AD226:AF226"/>
    <mergeCell ref="AG226:AI226"/>
    <mergeCell ref="AK226:AM226"/>
    <mergeCell ref="AN226:AP226"/>
    <mergeCell ref="AR226:AS226"/>
    <mergeCell ref="AT226:AV226"/>
    <mergeCell ref="AW226:AX226"/>
    <mergeCell ref="AY226:BA226"/>
    <mergeCell ref="BB226:BD226"/>
    <mergeCell ref="BF226:BH226"/>
    <mergeCell ref="BI226:BL226"/>
    <mergeCell ref="BM226:BN226"/>
    <mergeCell ref="BO226:BP226"/>
    <mergeCell ref="BQ226:BS226"/>
    <mergeCell ref="BT226:BV226"/>
    <mergeCell ref="BW226:BY226"/>
    <mergeCell ref="CA226:CC226"/>
    <mergeCell ref="CD226:CF226"/>
    <mergeCell ref="CG226:CJ226"/>
    <mergeCell ref="CM226:CO226"/>
    <mergeCell ref="CP226:CR226"/>
    <mergeCell ref="CS226:CT226"/>
    <mergeCell ref="P227:R227"/>
    <mergeCell ref="S227:U227"/>
    <mergeCell ref="V227:X227"/>
    <mergeCell ref="Y227:Z227"/>
    <mergeCell ref="AA227:AC227"/>
    <mergeCell ref="AD227:AF227"/>
    <mergeCell ref="AG227:AI227"/>
    <mergeCell ref="AK227:AM227"/>
    <mergeCell ref="AN227:AP227"/>
    <mergeCell ref="AR227:AS227"/>
    <mergeCell ref="AT227:AV227"/>
    <mergeCell ref="AW227:AX227"/>
    <mergeCell ref="AY227:BA227"/>
    <mergeCell ref="BB227:BD227"/>
    <mergeCell ref="BF227:BH227"/>
    <mergeCell ref="BI227:BL227"/>
    <mergeCell ref="BM227:BN227"/>
    <mergeCell ref="BO227:BP227"/>
    <mergeCell ref="BQ227:BS227"/>
    <mergeCell ref="BT227:BV227"/>
    <mergeCell ref="BW227:BY227"/>
    <mergeCell ref="CA227:CC227"/>
    <mergeCell ref="CD227:CF227"/>
    <mergeCell ref="CG227:CJ227"/>
    <mergeCell ref="CM227:CO227"/>
    <mergeCell ref="CP227:CR227"/>
    <mergeCell ref="CS227:CT227"/>
    <mergeCell ref="P228:R228"/>
    <mergeCell ref="S228:U228"/>
    <mergeCell ref="V228:X228"/>
    <mergeCell ref="Y228:Z228"/>
    <mergeCell ref="AA228:AC228"/>
    <mergeCell ref="AD228:AF228"/>
    <mergeCell ref="AG228:AI228"/>
    <mergeCell ref="AK228:AM228"/>
    <mergeCell ref="AN228:AP228"/>
    <mergeCell ref="AR228:AS228"/>
    <mergeCell ref="AT228:AV228"/>
    <mergeCell ref="AW228:AX228"/>
    <mergeCell ref="AY228:BA228"/>
    <mergeCell ref="BB228:BD228"/>
    <mergeCell ref="BF228:BH228"/>
    <mergeCell ref="BI228:BL228"/>
    <mergeCell ref="BM228:BN228"/>
    <mergeCell ref="P229:R229"/>
    <mergeCell ref="S229:U229"/>
    <mergeCell ref="V229:X229"/>
    <mergeCell ref="Y229:Z229"/>
    <mergeCell ref="AA229:AC229"/>
    <mergeCell ref="AD229:AF229"/>
    <mergeCell ref="AG229:AI229"/>
    <mergeCell ref="AK229:AM229"/>
    <mergeCell ref="AN229:AP229"/>
    <mergeCell ref="AR229:AS229"/>
    <mergeCell ref="AT229:AV229"/>
    <mergeCell ref="AW229:AX229"/>
    <mergeCell ref="AY229:BA229"/>
    <mergeCell ref="BB229:BD229"/>
    <mergeCell ref="BF229:BH229"/>
    <mergeCell ref="BI229:BL229"/>
    <mergeCell ref="BM229:BN229"/>
    <mergeCell ref="BM230:BN230"/>
    <mergeCell ref="BO230:BP230"/>
    <mergeCell ref="BQ230:BS230"/>
    <mergeCell ref="BT230:BV230"/>
    <mergeCell ref="BW230:BY230"/>
    <mergeCell ref="CA230:CC230"/>
    <mergeCell ref="CD230:CF230"/>
    <mergeCell ref="CG230:CJ230"/>
    <mergeCell ref="CM230:CO230"/>
    <mergeCell ref="CP230:CR230"/>
    <mergeCell ref="CS230:CT230"/>
    <mergeCell ref="BO228:BP228"/>
    <mergeCell ref="BQ228:BS228"/>
    <mergeCell ref="BT228:BV228"/>
    <mergeCell ref="BW228:BY228"/>
    <mergeCell ref="CA228:CC228"/>
    <mergeCell ref="CD228:CF228"/>
    <mergeCell ref="CG228:CJ228"/>
    <mergeCell ref="CM228:CO228"/>
    <mergeCell ref="CP228:CR228"/>
    <mergeCell ref="CS228:CT228"/>
    <mergeCell ref="BO229:BP229"/>
    <mergeCell ref="BQ229:BS229"/>
    <mergeCell ref="BT229:BV229"/>
    <mergeCell ref="BW229:BY229"/>
    <mergeCell ref="CA229:CC229"/>
    <mergeCell ref="AG231:AI231"/>
    <mergeCell ref="AK231:AM231"/>
    <mergeCell ref="AN231:AP231"/>
    <mergeCell ref="AR231:AS231"/>
    <mergeCell ref="AT231:AV231"/>
    <mergeCell ref="AW231:AX231"/>
    <mergeCell ref="AY231:BA231"/>
    <mergeCell ref="BB231:BD231"/>
    <mergeCell ref="BF231:BH231"/>
    <mergeCell ref="BI231:BL231"/>
    <mergeCell ref="BM231:BN231"/>
    <mergeCell ref="CD229:CF229"/>
    <mergeCell ref="CG229:CJ229"/>
    <mergeCell ref="CM229:CO229"/>
    <mergeCell ref="CP229:CR229"/>
    <mergeCell ref="CS229:CT229"/>
    <mergeCell ref="P230:R230"/>
    <mergeCell ref="S230:U230"/>
    <mergeCell ref="V230:X230"/>
    <mergeCell ref="Y230:Z230"/>
    <mergeCell ref="AA230:AC230"/>
    <mergeCell ref="AD230:AF230"/>
    <mergeCell ref="AG230:AI230"/>
    <mergeCell ref="AK230:AM230"/>
    <mergeCell ref="AN230:AP230"/>
    <mergeCell ref="AR230:AS230"/>
    <mergeCell ref="AT230:AV230"/>
    <mergeCell ref="AW230:AX230"/>
    <mergeCell ref="AY230:BA230"/>
    <mergeCell ref="BB230:BD230"/>
    <mergeCell ref="BF230:BH230"/>
    <mergeCell ref="BI230:BL230"/>
    <mergeCell ref="BO231:BP231"/>
    <mergeCell ref="BQ231:BS231"/>
    <mergeCell ref="BT231:BV231"/>
    <mergeCell ref="BW231:BY231"/>
    <mergeCell ref="CA231:CC231"/>
    <mergeCell ref="CD231:CF231"/>
    <mergeCell ref="CG231:CJ231"/>
    <mergeCell ref="CM231:CO231"/>
    <mergeCell ref="CP231:CR231"/>
    <mergeCell ref="CS231:CT231"/>
    <mergeCell ref="O235:AC235"/>
    <mergeCell ref="AJ235:AX235"/>
    <mergeCell ref="BE235:BS235"/>
    <mergeCell ref="BZ235:CN235"/>
    <mergeCell ref="O236:AC236"/>
    <mergeCell ref="AJ236:AX236"/>
    <mergeCell ref="BE236:BS236"/>
    <mergeCell ref="BZ236:CN236"/>
    <mergeCell ref="AD232:AF236"/>
    <mergeCell ref="AG232:AI236"/>
    <mergeCell ref="AY232:BA236"/>
    <mergeCell ref="BB232:BD236"/>
    <mergeCell ref="BT232:BV236"/>
    <mergeCell ref="BW232:BY236"/>
    <mergeCell ref="CO232:CQ236"/>
    <mergeCell ref="CR232:CT236"/>
    <mergeCell ref="P231:R231"/>
    <mergeCell ref="S231:U231"/>
    <mergeCell ref="V231:X231"/>
    <mergeCell ref="Y231:Z231"/>
    <mergeCell ref="AA231:AC231"/>
    <mergeCell ref="AD231:AF231"/>
    <mergeCell ref="O237:AC237"/>
    <mergeCell ref="AJ237:AX237"/>
    <mergeCell ref="BE237:BS237"/>
    <mergeCell ref="BZ237:CN237"/>
    <mergeCell ref="O239:AI239"/>
    <mergeCell ref="AJ239:BD239"/>
    <mergeCell ref="BE239:BY239"/>
    <mergeCell ref="BZ239:CT239"/>
    <mergeCell ref="O240:AI240"/>
    <mergeCell ref="AJ240:BD240"/>
    <mergeCell ref="BE240:BY240"/>
    <mergeCell ref="BZ240:CT240"/>
    <mergeCell ref="AD241:AI241"/>
    <mergeCell ref="AY241:BD241"/>
    <mergeCell ref="BT241:BY241"/>
    <mergeCell ref="CO241:CT241"/>
    <mergeCell ref="AD242:AI242"/>
    <mergeCell ref="AY242:BD242"/>
    <mergeCell ref="BT242:BY242"/>
    <mergeCell ref="CO242:CT242"/>
    <mergeCell ref="AD237:AF238"/>
    <mergeCell ref="AG237:AI238"/>
    <mergeCell ref="AY237:BA238"/>
    <mergeCell ref="BB237:BD238"/>
    <mergeCell ref="BT237:BV238"/>
    <mergeCell ref="BW237:BY238"/>
    <mergeCell ref="CO237:CQ238"/>
    <mergeCell ref="CR237:CT238"/>
    <mergeCell ref="O241:T242"/>
    <mergeCell ref="BE241:BJ242"/>
    <mergeCell ref="U241:AC242"/>
    <mergeCell ref="CF241:CN242"/>
    <mergeCell ref="O243:Z243"/>
    <mergeCell ref="AA243:AD243"/>
    <mergeCell ref="AE243:AI243"/>
    <mergeCell ref="AJ243:AU243"/>
    <mergeCell ref="AV243:AY243"/>
    <mergeCell ref="AZ243:BD243"/>
    <mergeCell ref="BE243:BP243"/>
    <mergeCell ref="BQ243:BT243"/>
    <mergeCell ref="BU243:BY243"/>
    <mergeCell ref="BZ243:CK243"/>
    <mergeCell ref="CL243:CO243"/>
    <mergeCell ref="CP243:CT243"/>
    <mergeCell ref="O244:T244"/>
    <mergeCell ref="U244:AC244"/>
    <mergeCell ref="AD244:AF244"/>
    <mergeCell ref="AG244:AI244"/>
    <mergeCell ref="AJ244:AO244"/>
    <mergeCell ref="AP244:AX244"/>
    <mergeCell ref="AY244:BA244"/>
    <mergeCell ref="BB244:BD244"/>
    <mergeCell ref="BE244:BJ244"/>
    <mergeCell ref="BK244:BS244"/>
    <mergeCell ref="BT244:BV244"/>
    <mergeCell ref="BW244:BY244"/>
    <mergeCell ref="BZ244:CE244"/>
    <mergeCell ref="CF244:CN244"/>
    <mergeCell ref="CO244:CQ244"/>
    <mergeCell ref="CR244:CT244"/>
    <mergeCell ref="O245:T245"/>
    <mergeCell ref="U245:AC245"/>
    <mergeCell ref="AD245:AF245"/>
    <mergeCell ref="AG245:AI245"/>
    <mergeCell ref="AJ245:AO245"/>
    <mergeCell ref="AP245:AX245"/>
    <mergeCell ref="AY245:BA245"/>
    <mergeCell ref="BB245:BD245"/>
    <mergeCell ref="BE245:BJ245"/>
    <mergeCell ref="BK245:BS245"/>
    <mergeCell ref="BT245:BV245"/>
    <mergeCell ref="BW245:BY245"/>
    <mergeCell ref="BZ245:CE245"/>
    <mergeCell ref="CF245:CN245"/>
    <mergeCell ref="CO245:CQ245"/>
    <mergeCell ref="CR245:CT245"/>
    <mergeCell ref="O246:AI246"/>
    <mergeCell ref="AJ246:BD246"/>
    <mergeCell ref="BE246:BY246"/>
    <mergeCell ref="BZ246:CT246"/>
    <mergeCell ref="AQ247:AV247"/>
    <mergeCell ref="BM247:BP247"/>
    <mergeCell ref="CG247:CR247"/>
    <mergeCell ref="P250:R250"/>
    <mergeCell ref="S250:U250"/>
    <mergeCell ref="V250:Z250"/>
    <mergeCell ref="AA250:AC250"/>
    <mergeCell ref="AD250:AF250"/>
    <mergeCell ref="AG250:AI250"/>
    <mergeCell ref="AK250:AM250"/>
    <mergeCell ref="AN250:AP250"/>
    <mergeCell ref="AR250:AS250"/>
    <mergeCell ref="AT250:AV250"/>
    <mergeCell ref="AW250:AX250"/>
    <mergeCell ref="AY250:BA250"/>
    <mergeCell ref="BB250:BD250"/>
    <mergeCell ref="BF250:BH250"/>
    <mergeCell ref="BI250:BL250"/>
    <mergeCell ref="BM250:BN250"/>
    <mergeCell ref="BO250:BP250"/>
    <mergeCell ref="BQ250:BS250"/>
    <mergeCell ref="BT250:BV250"/>
    <mergeCell ref="BW250:BY250"/>
    <mergeCell ref="CA250:CC250"/>
    <mergeCell ref="CD250:CF250"/>
    <mergeCell ref="CG250:CJ250"/>
    <mergeCell ref="CK250:CL250"/>
    <mergeCell ref="CM250:CO250"/>
    <mergeCell ref="CP250:CR250"/>
    <mergeCell ref="BZ247:BZ249"/>
    <mergeCell ref="CS250:CT250"/>
    <mergeCell ref="P251:R251"/>
    <mergeCell ref="S251:U251"/>
    <mergeCell ref="V251:X251"/>
    <mergeCell ref="Y251:Z251"/>
    <mergeCell ref="AA251:AC251"/>
    <mergeCell ref="AD251:AF251"/>
    <mergeCell ref="AG251:AI251"/>
    <mergeCell ref="AK251:AM251"/>
    <mergeCell ref="AN251:AP251"/>
    <mergeCell ref="AR251:AS251"/>
    <mergeCell ref="AT251:AV251"/>
    <mergeCell ref="AW251:AX251"/>
    <mergeCell ref="AY251:BA251"/>
    <mergeCell ref="BB251:BD251"/>
    <mergeCell ref="BF251:BH251"/>
    <mergeCell ref="BI251:BL251"/>
    <mergeCell ref="BM251:BN251"/>
    <mergeCell ref="BO251:BP251"/>
    <mergeCell ref="BQ251:BS251"/>
    <mergeCell ref="BT251:BV251"/>
    <mergeCell ref="BW251:BY251"/>
    <mergeCell ref="CA251:CC251"/>
    <mergeCell ref="CD251:CF251"/>
    <mergeCell ref="CG251:CJ251"/>
    <mergeCell ref="CM251:CO251"/>
    <mergeCell ref="CP251:CR251"/>
    <mergeCell ref="CS251:CT251"/>
    <mergeCell ref="P252:R252"/>
    <mergeCell ref="S252:U252"/>
    <mergeCell ref="V252:X252"/>
    <mergeCell ref="Y252:Z252"/>
    <mergeCell ref="AA252:AC252"/>
    <mergeCell ref="AD252:AF252"/>
    <mergeCell ref="AG252:AI252"/>
    <mergeCell ref="AK252:AM252"/>
    <mergeCell ref="AN252:AP252"/>
    <mergeCell ref="AR252:AS252"/>
    <mergeCell ref="AT252:AV252"/>
    <mergeCell ref="AW252:AX252"/>
    <mergeCell ref="AY252:BA252"/>
    <mergeCell ref="BB252:BD252"/>
    <mergeCell ref="BF252:BH252"/>
    <mergeCell ref="BI252:BL252"/>
    <mergeCell ref="BM252:BN252"/>
    <mergeCell ref="BO252:BP252"/>
    <mergeCell ref="BQ252:BS252"/>
    <mergeCell ref="BT252:BV252"/>
    <mergeCell ref="BW252:BY252"/>
    <mergeCell ref="CA252:CC252"/>
    <mergeCell ref="CD252:CF252"/>
    <mergeCell ref="CG252:CJ252"/>
    <mergeCell ref="CM252:CO252"/>
    <mergeCell ref="CP252:CR252"/>
    <mergeCell ref="CS252:CT252"/>
    <mergeCell ref="P253:R253"/>
    <mergeCell ref="S253:U253"/>
    <mergeCell ref="V253:X253"/>
    <mergeCell ref="Y253:Z253"/>
    <mergeCell ref="AA253:AC253"/>
    <mergeCell ref="AD253:AF253"/>
    <mergeCell ref="AG253:AI253"/>
    <mergeCell ref="AK253:AM253"/>
    <mergeCell ref="AN253:AP253"/>
    <mergeCell ref="AR253:AS253"/>
    <mergeCell ref="AT253:AV253"/>
    <mergeCell ref="AW253:AX253"/>
    <mergeCell ref="AY253:BA253"/>
    <mergeCell ref="BB253:BD253"/>
    <mergeCell ref="BF253:BH253"/>
    <mergeCell ref="BI253:BL253"/>
    <mergeCell ref="BM253:BN253"/>
    <mergeCell ref="BO253:BP253"/>
    <mergeCell ref="BQ253:BS253"/>
    <mergeCell ref="BT253:BV253"/>
    <mergeCell ref="BW253:BY253"/>
    <mergeCell ref="CA253:CC253"/>
    <mergeCell ref="CD253:CF253"/>
    <mergeCell ref="CG253:CJ253"/>
    <mergeCell ref="CM253:CO253"/>
    <mergeCell ref="CP253:CR253"/>
    <mergeCell ref="CS253:CT253"/>
    <mergeCell ref="P254:R254"/>
    <mergeCell ref="S254:U254"/>
    <mergeCell ref="V254:X254"/>
    <mergeCell ref="Y254:Z254"/>
    <mergeCell ref="AA254:AC254"/>
    <mergeCell ref="AD254:AF254"/>
    <mergeCell ref="AG254:AI254"/>
    <mergeCell ref="AK254:AM254"/>
    <mergeCell ref="AN254:AP254"/>
    <mergeCell ref="AR254:AS254"/>
    <mergeCell ref="AT254:AV254"/>
    <mergeCell ref="AW254:AX254"/>
    <mergeCell ref="AY254:BA254"/>
    <mergeCell ref="BB254:BD254"/>
    <mergeCell ref="BF254:BH254"/>
    <mergeCell ref="BI254:BL254"/>
    <mergeCell ref="BM254:BN254"/>
    <mergeCell ref="BO254:BP254"/>
    <mergeCell ref="BQ254:BS254"/>
    <mergeCell ref="BT254:BV254"/>
    <mergeCell ref="BW254:BY254"/>
    <mergeCell ref="CA254:CC254"/>
    <mergeCell ref="CD254:CF254"/>
    <mergeCell ref="CG254:CJ254"/>
    <mergeCell ref="CM254:CO254"/>
    <mergeCell ref="CP254:CR254"/>
    <mergeCell ref="CS254:CT254"/>
    <mergeCell ref="P255:R255"/>
    <mergeCell ref="S255:U255"/>
    <mergeCell ref="V255:X255"/>
    <mergeCell ref="Y255:Z255"/>
    <mergeCell ref="AA255:AC255"/>
    <mergeCell ref="AD255:AF255"/>
    <mergeCell ref="AG255:AI255"/>
    <mergeCell ref="AK255:AM255"/>
    <mergeCell ref="AN255:AP255"/>
    <mergeCell ref="AR255:AS255"/>
    <mergeCell ref="AT255:AV255"/>
    <mergeCell ref="AW255:AX255"/>
    <mergeCell ref="AY255:BA255"/>
    <mergeCell ref="BB255:BD255"/>
    <mergeCell ref="BF255:BH255"/>
    <mergeCell ref="BI255:BL255"/>
    <mergeCell ref="BM255:BN255"/>
    <mergeCell ref="BO255:BP255"/>
    <mergeCell ref="BQ255:BS255"/>
    <mergeCell ref="BT255:BV255"/>
    <mergeCell ref="BW255:BY255"/>
    <mergeCell ref="CA255:CC255"/>
    <mergeCell ref="CD255:CF255"/>
    <mergeCell ref="CG255:CJ255"/>
    <mergeCell ref="CM255:CO255"/>
    <mergeCell ref="CP255:CR255"/>
    <mergeCell ref="CS255:CT255"/>
    <mergeCell ref="P256:R256"/>
    <mergeCell ref="S256:U256"/>
    <mergeCell ref="V256:X256"/>
    <mergeCell ref="Y256:Z256"/>
    <mergeCell ref="AA256:AC256"/>
    <mergeCell ref="AD256:AF256"/>
    <mergeCell ref="AG256:AI256"/>
    <mergeCell ref="AK256:AM256"/>
    <mergeCell ref="AN256:AP256"/>
    <mergeCell ref="AR256:AS256"/>
    <mergeCell ref="AT256:AV256"/>
    <mergeCell ref="AW256:AX256"/>
    <mergeCell ref="AY256:BA256"/>
    <mergeCell ref="BB256:BD256"/>
    <mergeCell ref="BF256:BH256"/>
    <mergeCell ref="BI256:BL256"/>
    <mergeCell ref="BM256:BN256"/>
    <mergeCell ref="BO256:BP256"/>
    <mergeCell ref="BQ256:BS256"/>
    <mergeCell ref="BT256:BV256"/>
    <mergeCell ref="BW256:BY256"/>
    <mergeCell ref="CA256:CC256"/>
    <mergeCell ref="CD256:CF256"/>
    <mergeCell ref="CG256:CJ256"/>
    <mergeCell ref="CM256:CO256"/>
    <mergeCell ref="CP256:CR256"/>
    <mergeCell ref="CS256:CT256"/>
    <mergeCell ref="P257:R257"/>
    <mergeCell ref="S257:U257"/>
    <mergeCell ref="V257:X257"/>
    <mergeCell ref="Y257:Z257"/>
    <mergeCell ref="AA257:AC257"/>
    <mergeCell ref="AD257:AF257"/>
    <mergeCell ref="AG257:AI257"/>
    <mergeCell ref="AK257:AM257"/>
    <mergeCell ref="AN257:AP257"/>
    <mergeCell ref="AR257:AS257"/>
    <mergeCell ref="AT257:AV257"/>
    <mergeCell ref="AW257:AX257"/>
    <mergeCell ref="AY257:BA257"/>
    <mergeCell ref="BB257:BD257"/>
    <mergeCell ref="BF257:BH257"/>
    <mergeCell ref="BI257:BL257"/>
    <mergeCell ref="BM257:BN257"/>
    <mergeCell ref="BO257:BP257"/>
    <mergeCell ref="BQ257:BS257"/>
    <mergeCell ref="BT257:BV257"/>
    <mergeCell ref="BW257:BY257"/>
    <mergeCell ref="CA257:CC257"/>
    <mergeCell ref="CD257:CF257"/>
    <mergeCell ref="CG257:CJ257"/>
    <mergeCell ref="CM257:CO257"/>
    <mergeCell ref="CP257:CR257"/>
    <mergeCell ref="CS257:CT257"/>
    <mergeCell ref="P258:R258"/>
    <mergeCell ref="S258:U258"/>
    <mergeCell ref="V258:X258"/>
    <mergeCell ref="Y258:Z258"/>
    <mergeCell ref="AA258:AC258"/>
    <mergeCell ref="AD258:AF258"/>
    <mergeCell ref="AG258:AI258"/>
    <mergeCell ref="AK258:AM258"/>
    <mergeCell ref="AN258:AP258"/>
    <mergeCell ref="AR258:AS258"/>
    <mergeCell ref="AT258:AV258"/>
    <mergeCell ref="AW258:AX258"/>
    <mergeCell ref="AY258:BA258"/>
    <mergeCell ref="BB258:BD258"/>
    <mergeCell ref="BF258:BH258"/>
    <mergeCell ref="BI258:BL258"/>
    <mergeCell ref="BM258:BN258"/>
    <mergeCell ref="BO258:BP258"/>
    <mergeCell ref="BQ258:BS258"/>
    <mergeCell ref="BT258:BV258"/>
    <mergeCell ref="BW258:BY258"/>
    <mergeCell ref="CA258:CC258"/>
    <mergeCell ref="CD258:CF258"/>
    <mergeCell ref="CG258:CJ258"/>
    <mergeCell ref="CM258:CO258"/>
    <mergeCell ref="CP258:CR258"/>
    <mergeCell ref="CS258:CT258"/>
    <mergeCell ref="P259:R259"/>
    <mergeCell ref="S259:U259"/>
    <mergeCell ref="V259:X259"/>
    <mergeCell ref="Y259:Z259"/>
    <mergeCell ref="AA259:AC259"/>
    <mergeCell ref="AD259:AF259"/>
    <mergeCell ref="AG259:AI259"/>
    <mergeCell ref="AK259:AM259"/>
    <mergeCell ref="AN259:AP259"/>
    <mergeCell ref="AR259:AS259"/>
    <mergeCell ref="AT259:AV259"/>
    <mergeCell ref="AW259:AX259"/>
    <mergeCell ref="AY259:BA259"/>
    <mergeCell ref="BB259:BD259"/>
    <mergeCell ref="BF259:BH259"/>
    <mergeCell ref="BI259:BL259"/>
    <mergeCell ref="BM259:BN259"/>
    <mergeCell ref="BO259:BP259"/>
    <mergeCell ref="BQ259:BS259"/>
    <mergeCell ref="BT259:BV259"/>
    <mergeCell ref="BW259:BY259"/>
    <mergeCell ref="CA259:CC259"/>
    <mergeCell ref="CD259:CF259"/>
    <mergeCell ref="CG259:CJ259"/>
    <mergeCell ref="CM259:CO259"/>
    <mergeCell ref="CP259:CR259"/>
    <mergeCell ref="CS259:CT259"/>
    <mergeCell ref="P260:R260"/>
    <mergeCell ref="S260:U260"/>
    <mergeCell ref="V260:X260"/>
    <mergeCell ref="Y260:Z260"/>
    <mergeCell ref="AA260:AC260"/>
    <mergeCell ref="AD260:AF260"/>
    <mergeCell ref="AG260:AI260"/>
    <mergeCell ref="AK260:AM260"/>
    <mergeCell ref="AN260:AP260"/>
    <mergeCell ref="AR260:AS260"/>
    <mergeCell ref="AT260:AV260"/>
    <mergeCell ref="AW260:AX260"/>
    <mergeCell ref="AY260:BA260"/>
    <mergeCell ref="BB260:BD260"/>
    <mergeCell ref="BF260:BH260"/>
    <mergeCell ref="BI260:BL260"/>
    <mergeCell ref="BM260:BN260"/>
    <mergeCell ref="BO260:BP260"/>
    <mergeCell ref="BQ260:BS260"/>
    <mergeCell ref="BT260:BV260"/>
    <mergeCell ref="BW260:BY260"/>
    <mergeCell ref="CA260:CC260"/>
    <mergeCell ref="CD260:CF260"/>
    <mergeCell ref="CG260:CJ260"/>
    <mergeCell ref="CM260:CO260"/>
    <mergeCell ref="CP260:CR260"/>
    <mergeCell ref="CS260:CT260"/>
    <mergeCell ref="P261:R261"/>
    <mergeCell ref="S261:U261"/>
    <mergeCell ref="V261:X261"/>
    <mergeCell ref="Y261:Z261"/>
    <mergeCell ref="AA261:AC261"/>
    <mergeCell ref="AD261:AF261"/>
    <mergeCell ref="AG261:AI261"/>
    <mergeCell ref="AK261:AM261"/>
    <mergeCell ref="AN261:AP261"/>
    <mergeCell ref="AR261:AS261"/>
    <mergeCell ref="AT261:AV261"/>
    <mergeCell ref="AW261:AX261"/>
    <mergeCell ref="AY261:BA261"/>
    <mergeCell ref="BB261:BD261"/>
    <mergeCell ref="BF261:BH261"/>
    <mergeCell ref="BI261:BL261"/>
    <mergeCell ref="BM261:BN261"/>
    <mergeCell ref="BO261:BP261"/>
    <mergeCell ref="BQ261:BS261"/>
    <mergeCell ref="BT261:BV261"/>
    <mergeCell ref="BW261:BY261"/>
    <mergeCell ref="CA261:CC261"/>
    <mergeCell ref="CD261:CF261"/>
    <mergeCell ref="CG261:CJ261"/>
    <mergeCell ref="CM261:CO261"/>
    <mergeCell ref="CP261:CR261"/>
    <mergeCell ref="CS261:CT261"/>
    <mergeCell ref="P262:R262"/>
    <mergeCell ref="S262:U262"/>
    <mergeCell ref="V262:X262"/>
    <mergeCell ref="Y262:Z262"/>
    <mergeCell ref="AA262:AC262"/>
    <mergeCell ref="AD262:AF262"/>
    <mergeCell ref="AG262:AI262"/>
    <mergeCell ref="AK262:AM262"/>
    <mergeCell ref="AN262:AP262"/>
    <mergeCell ref="AR262:AS262"/>
    <mergeCell ref="AT262:AV262"/>
    <mergeCell ref="AW262:AX262"/>
    <mergeCell ref="AY262:BA262"/>
    <mergeCell ref="BB262:BD262"/>
    <mergeCell ref="BF262:BH262"/>
    <mergeCell ref="BI262:BL262"/>
    <mergeCell ref="BM262:BN262"/>
    <mergeCell ref="BO262:BP262"/>
    <mergeCell ref="BQ262:BS262"/>
    <mergeCell ref="BT262:BV262"/>
    <mergeCell ref="BW262:BY262"/>
    <mergeCell ref="CA262:CC262"/>
    <mergeCell ref="CD262:CF262"/>
    <mergeCell ref="CG262:CJ262"/>
    <mergeCell ref="CM262:CO262"/>
    <mergeCell ref="CP262:CR262"/>
    <mergeCell ref="CS262:CT262"/>
    <mergeCell ref="P263:R263"/>
    <mergeCell ref="S263:U263"/>
    <mergeCell ref="V263:X263"/>
    <mergeCell ref="Y263:Z263"/>
    <mergeCell ref="AA263:AC263"/>
    <mergeCell ref="AD263:AF263"/>
    <mergeCell ref="AG263:AI263"/>
    <mergeCell ref="AK263:AM263"/>
    <mergeCell ref="AN263:AP263"/>
    <mergeCell ref="AR263:AS263"/>
    <mergeCell ref="AT263:AV263"/>
    <mergeCell ref="AW263:AX263"/>
    <mergeCell ref="AY263:BA263"/>
    <mergeCell ref="BB263:BD263"/>
    <mergeCell ref="BF263:BH263"/>
    <mergeCell ref="BI263:BL263"/>
    <mergeCell ref="BM263:BN263"/>
    <mergeCell ref="BO263:BP263"/>
    <mergeCell ref="BQ263:BS263"/>
    <mergeCell ref="BT263:BV263"/>
    <mergeCell ref="BW263:BY263"/>
    <mergeCell ref="CA263:CC263"/>
    <mergeCell ref="CD263:CF263"/>
    <mergeCell ref="CG263:CJ263"/>
    <mergeCell ref="CM263:CO263"/>
    <mergeCell ref="CP263:CR263"/>
    <mergeCell ref="CS263:CT263"/>
    <mergeCell ref="P264:R264"/>
    <mergeCell ref="S264:U264"/>
    <mergeCell ref="V264:X264"/>
    <mergeCell ref="Y264:Z264"/>
    <mergeCell ref="AA264:AC264"/>
    <mergeCell ref="AD264:AF264"/>
    <mergeCell ref="AG264:AI264"/>
    <mergeCell ref="AK264:AM264"/>
    <mergeCell ref="AN264:AP264"/>
    <mergeCell ref="AR264:AS264"/>
    <mergeCell ref="AT264:AV264"/>
    <mergeCell ref="AW264:AX264"/>
    <mergeCell ref="AY264:BA264"/>
    <mergeCell ref="BB264:BD264"/>
    <mergeCell ref="BF264:BH264"/>
    <mergeCell ref="BI264:BL264"/>
    <mergeCell ref="BM264:BN264"/>
    <mergeCell ref="BO264:BP264"/>
    <mergeCell ref="BQ264:BS264"/>
    <mergeCell ref="BT264:BV264"/>
    <mergeCell ref="BW264:BY264"/>
    <mergeCell ref="CA264:CC264"/>
    <mergeCell ref="CD264:CF264"/>
    <mergeCell ref="CG264:CJ264"/>
    <mergeCell ref="CM264:CO264"/>
    <mergeCell ref="CP264:CR264"/>
    <mergeCell ref="CS264:CT264"/>
    <mergeCell ref="P265:R265"/>
    <mergeCell ref="S265:U265"/>
    <mergeCell ref="V265:X265"/>
    <mergeCell ref="Y265:Z265"/>
    <mergeCell ref="AA265:AC265"/>
    <mergeCell ref="AD265:AF265"/>
    <mergeCell ref="AG265:AI265"/>
    <mergeCell ref="AK265:AM265"/>
    <mergeCell ref="AN265:AP265"/>
    <mergeCell ref="AR265:AS265"/>
    <mergeCell ref="AT265:AV265"/>
    <mergeCell ref="AW265:AX265"/>
    <mergeCell ref="AY265:BA265"/>
    <mergeCell ref="BB265:BD265"/>
    <mergeCell ref="BF265:BH265"/>
    <mergeCell ref="BI265:BL265"/>
    <mergeCell ref="BM265:BN265"/>
    <mergeCell ref="BO265:BP265"/>
    <mergeCell ref="BQ265:BS265"/>
    <mergeCell ref="BT265:BV265"/>
    <mergeCell ref="BW265:BY265"/>
    <mergeCell ref="CA265:CC265"/>
    <mergeCell ref="CD265:CF265"/>
    <mergeCell ref="CG265:CJ265"/>
    <mergeCell ref="CM265:CO265"/>
    <mergeCell ref="CP265:CR265"/>
    <mergeCell ref="CS265:CT265"/>
    <mergeCell ref="P266:R266"/>
    <mergeCell ref="S266:U266"/>
    <mergeCell ref="V266:X266"/>
    <mergeCell ref="Y266:Z266"/>
    <mergeCell ref="AA266:AC266"/>
    <mergeCell ref="AD266:AF266"/>
    <mergeCell ref="AG266:AI266"/>
    <mergeCell ref="AK266:AM266"/>
    <mergeCell ref="AN266:AP266"/>
    <mergeCell ref="AR266:AS266"/>
    <mergeCell ref="AT266:AV266"/>
    <mergeCell ref="AW266:AX266"/>
    <mergeCell ref="AY266:BA266"/>
    <mergeCell ref="BB266:BD266"/>
    <mergeCell ref="BF266:BH266"/>
    <mergeCell ref="BI266:BL266"/>
    <mergeCell ref="BM266:BN266"/>
    <mergeCell ref="BO266:BP266"/>
    <mergeCell ref="BQ266:BS266"/>
    <mergeCell ref="BT266:BV266"/>
    <mergeCell ref="BW266:BY266"/>
    <mergeCell ref="CA266:CC266"/>
    <mergeCell ref="CD266:CF266"/>
    <mergeCell ref="CG266:CJ266"/>
    <mergeCell ref="CM266:CO266"/>
    <mergeCell ref="CP266:CR266"/>
    <mergeCell ref="CS266:CT266"/>
    <mergeCell ref="P267:R267"/>
    <mergeCell ref="S267:U267"/>
    <mergeCell ref="V267:X267"/>
    <mergeCell ref="Y267:Z267"/>
    <mergeCell ref="AA267:AC267"/>
    <mergeCell ref="AD267:AF267"/>
    <mergeCell ref="AG267:AI267"/>
    <mergeCell ref="AK267:AM267"/>
    <mergeCell ref="AN267:AP267"/>
    <mergeCell ref="AR267:AS267"/>
    <mergeCell ref="AT267:AV267"/>
    <mergeCell ref="AW267:AX267"/>
    <mergeCell ref="AY267:BA267"/>
    <mergeCell ref="BB267:BD267"/>
    <mergeCell ref="BF267:BH267"/>
    <mergeCell ref="BI267:BL267"/>
    <mergeCell ref="BM267:BN267"/>
    <mergeCell ref="P268:R268"/>
    <mergeCell ref="S268:U268"/>
    <mergeCell ref="V268:X268"/>
    <mergeCell ref="Y268:Z268"/>
    <mergeCell ref="AA268:AC268"/>
    <mergeCell ref="AD268:AF268"/>
    <mergeCell ref="AG268:AI268"/>
    <mergeCell ref="AK268:AM268"/>
    <mergeCell ref="AN268:AP268"/>
    <mergeCell ref="AR268:AS268"/>
    <mergeCell ref="AT268:AV268"/>
    <mergeCell ref="AW268:AX268"/>
    <mergeCell ref="AY268:BA268"/>
    <mergeCell ref="BB268:BD268"/>
    <mergeCell ref="BF268:BH268"/>
    <mergeCell ref="BI268:BL268"/>
    <mergeCell ref="BM268:BN268"/>
    <mergeCell ref="BM269:BN269"/>
    <mergeCell ref="BO269:BP269"/>
    <mergeCell ref="BQ269:BS269"/>
    <mergeCell ref="BT269:BV269"/>
    <mergeCell ref="BW269:BY269"/>
    <mergeCell ref="CA269:CC269"/>
    <mergeCell ref="CD269:CF269"/>
    <mergeCell ref="CG269:CJ269"/>
    <mergeCell ref="CM269:CO269"/>
    <mergeCell ref="CP269:CR269"/>
    <mergeCell ref="CS269:CT269"/>
    <mergeCell ref="BO267:BP267"/>
    <mergeCell ref="BQ267:BS267"/>
    <mergeCell ref="BT267:BV267"/>
    <mergeCell ref="BW267:BY267"/>
    <mergeCell ref="CA267:CC267"/>
    <mergeCell ref="CD267:CF267"/>
    <mergeCell ref="CG267:CJ267"/>
    <mergeCell ref="CM267:CO267"/>
    <mergeCell ref="CP267:CR267"/>
    <mergeCell ref="CS267:CT267"/>
    <mergeCell ref="BO268:BP268"/>
    <mergeCell ref="BQ268:BS268"/>
    <mergeCell ref="BT268:BV268"/>
    <mergeCell ref="BW268:BY268"/>
    <mergeCell ref="CA268:CC268"/>
    <mergeCell ref="AG270:AI270"/>
    <mergeCell ref="AK270:AM270"/>
    <mergeCell ref="AN270:AP270"/>
    <mergeCell ref="AR270:AS270"/>
    <mergeCell ref="AT270:AV270"/>
    <mergeCell ref="AW270:AX270"/>
    <mergeCell ref="AY270:BA270"/>
    <mergeCell ref="BB270:BD270"/>
    <mergeCell ref="BF270:BH270"/>
    <mergeCell ref="BI270:BL270"/>
    <mergeCell ref="BM270:BN270"/>
    <mergeCell ref="CD268:CF268"/>
    <mergeCell ref="CG268:CJ268"/>
    <mergeCell ref="CM268:CO268"/>
    <mergeCell ref="CP268:CR268"/>
    <mergeCell ref="CS268:CT268"/>
    <mergeCell ref="P269:R269"/>
    <mergeCell ref="S269:U269"/>
    <mergeCell ref="V269:X269"/>
    <mergeCell ref="Y269:Z269"/>
    <mergeCell ref="AA269:AC269"/>
    <mergeCell ref="AD269:AF269"/>
    <mergeCell ref="AG269:AI269"/>
    <mergeCell ref="AK269:AM269"/>
    <mergeCell ref="AN269:AP269"/>
    <mergeCell ref="AR269:AS269"/>
    <mergeCell ref="AT269:AV269"/>
    <mergeCell ref="AW269:AX269"/>
    <mergeCell ref="AY269:BA269"/>
    <mergeCell ref="BB269:BD269"/>
    <mergeCell ref="BF269:BH269"/>
    <mergeCell ref="BI269:BL269"/>
    <mergeCell ref="BO270:BP270"/>
    <mergeCell ref="BQ270:BS270"/>
    <mergeCell ref="BT270:BV270"/>
    <mergeCell ref="BW270:BY270"/>
    <mergeCell ref="CA270:CC270"/>
    <mergeCell ref="CD270:CF270"/>
    <mergeCell ref="CG270:CJ270"/>
    <mergeCell ref="CM270:CO270"/>
    <mergeCell ref="CP270:CR270"/>
    <mergeCell ref="CS270:CT270"/>
    <mergeCell ref="O274:AC274"/>
    <mergeCell ref="AJ274:AX274"/>
    <mergeCell ref="BE274:BS274"/>
    <mergeCell ref="BZ274:CN274"/>
    <mergeCell ref="O275:AC275"/>
    <mergeCell ref="AJ275:AX275"/>
    <mergeCell ref="BE275:BS275"/>
    <mergeCell ref="BZ275:CN275"/>
    <mergeCell ref="AD271:AF275"/>
    <mergeCell ref="AG271:AI275"/>
    <mergeCell ref="AY271:BA275"/>
    <mergeCell ref="BB271:BD275"/>
    <mergeCell ref="BT271:BV275"/>
    <mergeCell ref="BW271:BY275"/>
    <mergeCell ref="CO271:CQ275"/>
    <mergeCell ref="CR271:CT275"/>
    <mergeCell ref="P270:R270"/>
    <mergeCell ref="S270:U270"/>
    <mergeCell ref="V270:X270"/>
    <mergeCell ref="Y270:Z270"/>
    <mergeCell ref="AA270:AC270"/>
    <mergeCell ref="AD270:AF270"/>
    <mergeCell ref="O276:AC276"/>
    <mergeCell ref="AJ276:AX276"/>
    <mergeCell ref="BE276:BS276"/>
    <mergeCell ref="BZ276:CN276"/>
    <mergeCell ref="O278:AI278"/>
    <mergeCell ref="AJ278:BD278"/>
    <mergeCell ref="BE278:BY278"/>
    <mergeCell ref="BZ278:CT278"/>
    <mergeCell ref="O279:AI279"/>
    <mergeCell ref="AJ279:BD279"/>
    <mergeCell ref="BE279:BY279"/>
    <mergeCell ref="BZ279:CT279"/>
    <mergeCell ref="AD280:AI280"/>
    <mergeCell ref="AY280:BD280"/>
    <mergeCell ref="BT280:BY280"/>
    <mergeCell ref="CO280:CT280"/>
    <mergeCell ref="AD281:AI281"/>
    <mergeCell ref="AY281:BD281"/>
    <mergeCell ref="BT281:BY281"/>
    <mergeCell ref="CO281:CT281"/>
    <mergeCell ref="AD276:AF277"/>
    <mergeCell ref="AG276:AI277"/>
    <mergeCell ref="AY276:BA277"/>
    <mergeCell ref="BB276:BD277"/>
    <mergeCell ref="BT276:BV277"/>
    <mergeCell ref="BW276:BY277"/>
    <mergeCell ref="CO276:CQ277"/>
    <mergeCell ref="CR276:CT277"/>
    <mergeCell ref="O280:T281"/>
    <mergeCell ref="BE280:BJ281"/>
    <mergeCell ref="U280:AC281"/>
    <mergeCell ref="CF280:CN281"/>
    <mergeCell ref="O282:Z282"/>
    <mergeCell ref="AA282:AD282"/>
    <mergeCell ref="AE282:AI282"/>
    <mergeCell ref="AJ282:AU282"/>
    <mergeCell ref="AV282:AY282"/>
    <mergeCell ref="AZ282:BD282"/>
    <mergeCell ref="BE282:BP282"/>
    <mergeCell ref="BQ282:BT282"/>
    <mergeCell ref="BU282:BY282"/>
    <mergeCell ref="BZ282:CK282"/>
    <mergeCell ref="CL282:CO282"/>
    <mergeCell ref="CP282:CT282"/>
    <mergeCell ref="O283:T283"/>
    <mergeCell ref="U283:AC283"/>
    <mergeCell ref="AD283:AF283"/>
    <mergeCell ref="AG283:AI283"/>
    <mergeCell ref="AJ283:AO283"/>
    <mergeCell ref="AP283:AX283"/>
    <mergeCell ref="AY283:BA283"/>
    <mergeCell ref="BB283:BD283"/>
    <mergeCell ref="BE283:BJ283"/>
    <mergeCell ref="BK283:BS283"/>
    <mergeCell ref="BT283:BV283"/>
    <mergeCell ref="BW283:BY283"/>
    <mergeCell ref="BZ283:CE283"/>
    <mergeCell ref="CF283:CN283"/>
    <mergeCell ref="CO283:CQ283"/>
    <mergeCell ref="CR283:CT283"/>
    <mergeCell ref="O284:T284"/>
    <mergeCell ref="U284:AC284"/>
    <mergeCell ref="AD284:AF284"/>
    <mergeCell ref="AG284:AI284"/>
    <mergeCell ref="AJ284:AO284"/>
    <mergeCell ref="AP284:AX284"/>
    <mergeCell ref="AY284:BA284"/>
    <mergeCell ref="BB284:BD284"/>
    <mergeCell ref="BE284:BJ284"/>
    <mergeCell ref="BK284:BS284"/>
    <mergeCell ref="BT284:BV284"/>
    <mergeCell ref="BW284:BY284"/>
    <mergeCell ref="BZ284:CE284"/>
    <mergeCell ref="CF284:CN284"/>
    <mergeCell ref="CO284:CQ284"/>
    <mergeCell ref="CR284:CT284"/>
    <mergeCell ref="O285:AI285"/>
    <mergeCell ref="AJ285:BD285"/>
    <mergeCell ref="BE285:BY285"/>
    <mergeCell ref="BZ285:CT285"/>
    <mergeCell ref="AQ286:AV286"/>
    <mergeCell ref="BM286:BP286"/>
    <mergeCell ref="CG286:CR286"/>
    <mergeCell ref="P289:R289"/>
    <mergeCell ref="S289:U289"/>
    <mergeCell ref="V289:Z289"/>
    <mergeCell ref="AA289:AC289"/>
    <mergeCell ref="AD289:AF289"/>
    <mergeCell ref="AG289:AI289"/>
    <mergeCell ref="AK289:AM289"/>
    <mergeCell ref="AN289:AP289"/>
    <mergeCell ref="AR289:AS289"/>
    <mergeCell ref="AT289:AV289"/>
    <mergeCell ref="AW289:AX289"/>
    <mergeCell ref="AY289:BA289"/>
    <mergeCell ref="BB289:BD289"/>
    <mergeCell ref="BF289:BH289"/>
    <mergeCell ref="BI289:BL289"/>
    <mergeCell ref="BM289:BN289"/>
    <mergeCell ref="BO289:BP289"/>
    <mergeCell ref="BQ289:BS289"/>
    <mergeCell ref="BT289:BV289"/>
    <mergeCell ref="BW289:BY289"/>
    <mergeCell ref="CA289:CC289"/>
    <mergeCell ref="CD289:CF289"/>
    <mergeCell ref="CG289:CJ289"/>
    <mergeCell ref="CK289:CL289"/>
    <mergeCell ref="CM289:CO289"/>
    <mergeCell ref="CP289:CR289"/>
    <mergeCell ref="BZ286:BZ288"/>
    <mergeCell ref="CS289:CT289"/>
    <mergeCell ref="P290:R290"/>
    <mergeCell ref="S290:U290"/>
    <mergeCell ref="V290:X290"/>
    <mergeCell ref="Y290:Z290"/>
    <mergeCell ref="AA290:AC290"/>
    <mergeCell ref="AD290:AF290"/>
    <mergeCell ref="AG290:AI290"/>
    <mergeCell ref="AK290:AM290"/>
    <mergeCell ref="AN290:AP290"/>
    <mergeCell ref="AR290:AS290"/>
    <mergeCell ref="AT290:AV290"/>
    <mergeCell ref="AW290:AX290"/>
    <mergeCell ref="AY290:BA290"/>
    <mergeCell ref="BB290:BD290"/>
    <mergeCell ref="BF290:BH290"/>
    <mergeCell ref="BI290:BL290"/>
    <mergeCell ref="BM290:BN290"/>
    <mergeCell ref="BO290:BP290"/>
    <mergeCell ref="BQ290:BS290"/>
    <mergeCell ref="BT290:BV290"/>
    <mergeCell ref="BW290:BY290"/>
    <mergeCell ref="CA290:CC290"/>
    <mergeCell ref="CD290:CF290"/>
    <mergeCell ref="CG290:CJ290"/>
    <mergeCell ref="CM290:CO290"/>
    <mergeCell ref="CP290:CR290"/>
    <mergeCell ref="CS290:CT290"/>
    <mergeCell ref="P291:R291"/>
    <mergeCell ref="S291:U291"/>
    <mergeCell ref="V291:X291"/>
    <mergeCell ref="Y291:Z291"/>
    <mergeCell ref="AA291:AC291"/>
    <mergeCell ref="AD291:AF291"/>
    <mergeCell ref="AG291:AI291"/>
    <mergeCell ref="AK291:AM291"/>
    <mergeCell ref="AN291:AP291"/>
    <mergeCell ref="AR291:AS291"/>
    <mergeCell ref="AT291:AV291"/>
    <mergeCell ref="AW291:AX291"/>
    <mergeCell ref="AY291:BA291"/>
    <mergeCell ref="BB291:BD291"/>
    <mergeCell ref="BF291:BH291"/>
    <mergeCell ref="BI291:BL291"/>
    <mergeCell ref="BM291:BN291"/>
    <mergeCell ref="BO291:BP291"/>
    <mergeCell ref="BQ291:BS291"/>
    <mergeCell ref="BT291:BV291"/>
    <mergeCell ref="BW291:BY291"/>
    <mergeCell ref="CA291:CC291"/>
    <mergeCell ref="CD291:CF291"/>
    <mergeCell ref="CG291:CJ291"/>
    <mergeCell ref="CM291:CO291"/>
    <mergeCell ref="CP291:CR291"/>
    <mergeCell ref="CS291:CT291"/>
    <mergeCell ref="P292:R292"/>
    <mergeCell ref="S292:U292"/>
    <mergeCell ref="V292:X292"/>
    <mergeCell ref="Y292:Z292"/>
    <mergeCell ref="AA292:AC292"/>
    <mergeCell ref="AD292:AF292"/>
    <mergeCell ref="AG292:AI292"/>
    <mergeCell ref="AK292:AM292"/>
    <mergeCell ref="AN292:AP292"/>
    <mergeCell ref="AR292:AS292"/>
    <mergeCell ref="AT292:AV292"/>
    <mergeCell ref="AW292:AX292"/>
    <mergeCell ref="AY292:BA292"/>
    <mergeCell ref="BB292:BD292"/>
    <mergeCell ref="BF292:BH292"/>
    <mergeCell ref="BI292:BL292"/>
    <mergeCell ref="BM292:BN292"/>
    <mergeCell ref="BO292:BP292"/>
    <mergeCell ref="BQ292:BS292"/>
    <mergeCell ref="BT292:BV292"/>
    <mergeCell ref="BW292:BY292"/>
    <mergeCell ref="CA292:CC292"/>
    <mergeCell ref="CD292:CF292"/>
    <mergeCell ref="CG292:CJ292"/>
    <mergeCell ref="CM292:CO292"/>
    <mergeCell ref="CP292:CR292"/>
    <mergeCell ref="CS292:CT292"/>
    <mergeCell ref="P293:R293"/>
    <mergeCell ref="S293:U293"/>
    <mergeCell ref="V293:X293"/>
    <mergeCell ref="Y293:Z293"/>
    <mergeCell ref="AA293:AC293"/>
    <mergeCell ref="AD293:AF293"/>
    <mergeCell ref="AG293:AI293"/>
    <mergeCell ref="AK293:AM293"/>
    <mergeCell ref="AN293:AP293"/>
    <mergeCell ref="AR293:AS293"/>
    <mergeCell ref="AT293:AV293"/>
    <mergeCell ref="AW293:AX293"/>
    <mergeCell ref="AY293:BA293"/>
    <mergeCell ref="BB293:BD293"/>
    <mergeCell ref="BF293:BH293"/>
    <mergeCell ref="BI293:BL293"/>
    <mergeCell ref="BM293:BN293"/>
    <mergeCell ref="BO293:BP293"/>
    <mergeCell ref="BQ293:BS293"/>
    <mergeCell ref="BT293:BV293"/>
    <mergeCell ref="BW293:BY293"/>
    <mergeCell ref="CA293:CC293"/>
    <mergeCell ref="CD293:CF293"/>
    <mergeCell ref="CG293:CJ293"/>
    <mergeCell ref="CM293:CO293"/>
    <mergeCell ref="CP293:CR293"/>
    <mergeCell ref="CS293:CT293"/>
    <mergeCell ref="P294:R294"/>
    <mergeCell ref="S294:U294"/>
    <mergeCell ref="V294:X294"/>
    <mergeCell ref="Y294:Z294"/>
    <mergeCell ref="AA294:AC294"/>
    <mergeCell ref="AD294:AF294"/>
    <mergeCell ref="AG294:AI294"/>
    <mergeCell ref="AK294:AM294"/>
    <mergeCell ref="AN294:AP294"/>
    <mergeCell ref="AR294:AS294"/>
    <mergeCell ref="AT294:AV294"/>
    <mergeCell ref="AW294:AX294"/>
    <mergeCell ref="AY294:BA294"/>
    <mergeCell ref="BB294:BD294"/>
    <mergeCell ref="BF294:BH294"/>
    <mergeCell ref="BI294:BL294"/>
    <mergeCell ref="BM294:BN294"/>
    <mergeCell ref="BO294:BP294"/>
    <mergeCell ref="BQ294:BS294"/>
    <mergeCell ref="BT294:BV294"/>
    <mergeCell ref="BW294:BY294"/>
    <mergeCell ref="CA294:CC294"/>
    <mergeCell ref="CD294:CF294"/>
    <mergeCell ref="CG294:CJ294"/>
    <mergeCell ref="CM294:CO294"/>
    <mergeCell ref="CP294:CR294"/>
    <mergeCell ref="CS294:CT294"/>
    <mergeCell ref="P295:R295"/>
    <mergeCell ref="S295:U295"/>
    <mergeCell ref="V295:X295"/>
    <mergeCell ref="Y295:Z295"/>
    <mergeCell ref="AA295:AC295"/>
    <mergeCell ref="AD295:AF295"/>
    <mergeCell ref="AG295:AI295"/>
    <mergeCell ref="AK295:AM295"/>
    <mergeCell ref="AN295:AP295"/>
    <mergeCell ref="AR295:AS295"/>
    <mergeCell ref="AT295:AV295"/>
    <mergeCell ref="AW295:AX295"/>
    <mergeCell ref="AY295:BA295"/>
    <mergeCell ref="BB295:BD295"/>
    <mergeCell ref="BF295:BH295"/>
    <mergeCell ref="BI295:BL295"/>
    <mergeCell ref="BM295:BN295"/>
    <mergeCell ref="BO295:BP295"/>
    <mergeCell ref="BQ295:BS295"/>
    <mergeCell ref="BT295:BV295"/>
    <mergeCell ref="BW295:BY295"/>
    <mergeCell ref="CA295:CC295"/>
    <mergeCell ref="CD295:CF295"/>
    <mergeCell ref="CG295:CJ295"/>
    <mergeCell ref="CM295:CO295"/>
    <mergeCell ref="CP295:CR295"/>
    <mergeCell ref="CS295:CT295"/>
    <mergeCell ref="P296:R296"/>
    <mergeCell ref="S296:U296"/>
    <mergeCell ref="V296:X296"/>
    <mergeCell ref="Y296:Z296"/>
    <mergeCell ref="AA296:AC296"/>
    <mergeCell ref="AD296:AF296"/>
    <mergeCell ref="AG296:AI296"/>
    <mergeCell ref="AK296:AM296"/>
    <mergeCell ref="AN296:AP296"/>
    <mergeCell ref="AR296:AS296"/>
    <mergeCell ref="AT296:AV296"/>
    <mergeCell ref="AW296:AX296"/>
    <mergeCell ref="AY296:BA296"/>
    <mergeCell ref="BB296:BD296"/>
    <mergeCell ref="BF296:BH296"/>
    <mergeCell ref="BI296:BL296"/>
    <mergeCell ref="BM296:BN296"/>
    <mergeCell ref="BO296:BP296"/>
    <mergeCell ref="BQ296:BS296"/>
    <mergeCell ref="BT296:BV296"/>
    <mergeCell ref="BW296:BY296"/>
    <mergeCell ref="CA296:CC296"/>
    <mergeCell ref="CD296:CF296"/>
    <mergeCell ref="CG296:CJ296"/>
    <mergeCell ref="CM296:CO296"/>
    <mergeCell ref="CP296:CR296"/>
    <mergeCell ref="CS296:CT296"/>
    <mergeCell ref="P297:R297"/>
    <mergeCell ref="S297:U297"/>
    <mergeCell ref="V297:X297"/>
    <mergeCell ref="Y297:Z297"/>
    <mergeCell ref="AA297:AC297"/>
    <mergeCell ref="AD297:AF297"/>
    <mergeCell ref="AG297:AI297"/>
    <mergeCell ref="AK297:AM297"/>
    <mergeCell ref="AN297:AP297"/>
    <mergeCell ref="AR297:AS297"/>
    <mergeCell ref="AT297:AV297"/>
    <mergeCell ref="AW297:AX297"/>
    <mergeCell ref="AY297:BA297"/>
    <mergeCell ref="BB297:BD297"/>
    <mergeCell ref="BF297:BH297"/>
    <mergeCell ref="BI297:BL297"/>
    <mergeCell ref="BM297:BN297"/>
    <mergeCell ref="BO297:BP297"/>
    <mergeCell ref="BQ297:BS297"/>
    <mergeCell ref="BT297:BV297"/>
    <mergeCell ref="BW297:BY297"/>
    <mergeCell ref="CA297:CC297"/>
    <mergeCell ref="CD297:CF297"/>
    <mergeCell ref="CG297:CJ297"/>
    <mergeCell ref="CM297:CO297"/>
    <mergeCell ref="CP297:CR297"/>
    <mergeCell ref="CS297:CT297"/>
    <mergeCell ref="P298:R298"/>
    <mergeCell ref="S298:U298"/>
    <mergeCell ref="V298:X298"/>
    <mergeCell ref="Y298:Z298"/>
    <mergeCell ref="AA298:AC298"/>
    <mergeCell ref="AD298:AF298"/>
    <mergeCell ref="AG298:AI298"/>
    <mergeCell ref="AK298:AM298"/>
    <mergeCell ref="AN298:AP298"/>
    <mergeCell ref="AR298:AS298"/>
    <mergeCell ref="AT298:AV298"/>
    <mergeCell ref="AW298:AX298"/>
    <mergeCell ref="AY298:BA298"/>
    <mergeCell ref="BB298:BD298"/>
    <mergeCell ref="BF298:BH298"/>
    <mergeCell ref="BI298:BL298"/>
    <mergeCell ref="BM298:BN298"/>
    <mergeCell ref="BO298:BP298"/>
    <mergeCell ref="BQ298:BS298"/>
    <mergeCell ref="BT298:BV298"/>
    <mergeCell ref="BW298:BY298"/>
    <mergeCell ref="CA298:CC298"/>
    <mergeCell ref="CD298:CF298"/>
    <mergeCell ref="CG298:CJ298"/>
    <mergeCell ref="CM298:CO298"/>
    <mergeCell ref="CP298:CR298"/>
    <mergeCell ref="CS298:CT298"/>
    <mergeCell ref="P299:R299"/>
    <mergeCell ref="S299:U299"/>
    <mergeCell ref="V299:X299"/>
    <mergeCell ref="Y299:Z299"/>
    <mergeCell ref="AA299:AC299"/>
    <mergeCell ref="AD299:AF299"/>
    <mergeCell ref="AG299:AI299"/>
    <mergeCell ref="AK299:AM299"/>
    <mergeCell ref="AN299:AP299"/>
    <mergeCell ref="AR299:AS299"/>
    <mergeCell ref="AT299:AV299"/>
    <mergeCell ref="AW299:AX299"/>
    <mergeCell ref="AY299:BA299"/>
    <mergeCell ref="BB299:BD299"/>
    <mergeCell ref="BF299:BH299"/>
    <mergeCell ref="BI299:BL299"/>
    <mergeCell ref="BM299:BN299"/>
    <mergeCell ref="BO299:BP299"/>
    <mergeCell ref="BQ299:BS299"/>
    <mergeCell ref="BT299:BV299"/>
    <mergeCell ref="BW299:BY299"/>
    <mergeCell ref="CA299:CC299"/>
    <mergeCell ref="CD299:CF299"/>
    <mergeCell ref="CG299:CJ299"/>
    <mergeCell ref="CM299:CO299"/>
    <mergeCell ref="CP299:CR299"/>
    <mergeCell ref="CS299:CT299"/>
    <mergeCell ref="P300:R300"/>
    <mergeCell ref="S300:U300"/>
    <mergeCell ref="V300:X300"/>
    <mergeCell ref="Y300:Z300"/>
    <mergeCell ref="AA300:AC300"/>
    <mergeCell ref="AD300:AF300"/>
    <mergeCell ref="AG300:AI300"/>
    <mergeCell ref="AK300:AM300"/>
    <mergeCell ref="AN300:AP300"/>
    <mergeCell ref="AR300:AS300"/>
    <mergeCell ref="AT300:AV300"/>
    <mergeCell ref="AW300:AX300"/>
    <mergeCell ref="AY300:BA300"/>
    <mergeCell ref="BB300:BD300"/>
    <mergeCell ref="BF300:BH300"/>
    <mergeCell ref="BI300:BL300"/>
    <mergeCell ref="BM300:BN300"/>
    <mergeCell ref="BO300:BP300"/>
    <mergeCell ref="BQ300:BS300"/>
    <mergeCell ref="BT300:BV300"/>
    <mergeCell ref="BW300:BY300"/>
    <mergeCell ref="CA300:CC300"/>
    <mergeCell ref="CD300:CF300"/>
    <mergeCell ref="CG300:CJ300"/>
    <mergeCell ref="CM300:CO300"/>
    <mergeCell ref="CP300:CR300"/>
    <mergeCell ref="CS300:CT300"/>
    <mergeCell ref="P301:R301"/>
    <mergeCell ref="S301:U301"/>
    <mergeCell ref="V301:X301"/>
    <mergeCell ref="Y301:Z301"/>
    <mergeCell ref="AA301:AC301"/>
    <mergeCell ref="AD301:AF301"/>
    <mergeCell ref="AG301:AI301"/>
    <mergeCell ref="AK301:AM301"/>
    <mergeCell ref="AN301:AP301"/>
    <mergeCell ref="AR301:AS301"/>
    <mergeCell ref="AT301:AV301"/>
    <mergeCell ref="AW301:AX301"/>
    <mergeCell ref="AY301:BA301"/>
    <mergeCell ref="BB301:BD301"/>
    <mergeCell ref="BF301:BH301"/>
    <mergeCell ref="BI301:BL301"/>
    <mergeCell ref="BM301:BN301"/>
    <mergeCell ref="BO301:BP301"/>
    <mergeCell ref="BQ301:BS301"/>
    <mergeCell ref="BT301:BV301"/>
    <mergeCell ref="BW301:BY301"/>
    <mergeCell ref="CA301:CC301"/>
    <mergeCell ref="CD301:CF301"/>
    <mergeCell ref="CG301:CJ301"/>
    <mergeCell ref="CM301:CO301"/>
    <mergeCell ref="CP301:CR301"/>
    <mergeCell ref="CS301:CT301"/>
    <mergeCell ref="P302:R302"/>
    <mergeCell ref="S302:U302"/>
    <mergeCell ref="V302:X302"/>
    <mergeCell ref="Y302:Z302"/>
    <mergeCell ref="AA302:AC302"/>
    <mergeCell ref="AD302:AF302"/>
    <mergeCell ref="AG302:AI302"/>
    <mergeCell ref="AK302:AM302"/>
    <mergeCell ref="AN302:AP302"/>
    <mergeCell ref="AR302:AS302"/>
    <mergeCell ref="AT302:AV302"/>
    <mergeCell ref="AW302:AX302"/>
    <mergeCell ref="AY302:BA302"/>
    <mergeCell ref="BB302:BD302"/>
    <mergeCell ref="BF302:BH302"/>
    <mergeCell ref="BI302:BL302"/>
    <mergeCell ref="BM302:BN302"/>
    <mergeCell ref="BO302:BP302"/>
    <mergeCell ref="BQ302:BS302"/>
    <mergeCell ref="BT302:BV302"/>
    <mergeCell ref="BW302:BY302"/>
    <mergeCell ref="CA302:CC302"/>
    <mergeCell ref="CD302:CF302"/>
    <mergeCell ref="CG302:CJ302"/>
    <mergeCell ref="CM302:CO302"/>
    <mergeCell ref="CP302:CR302"/>
    <mergeCell ref="CS302:CT302"/>
    <mergeCell ref="P303:R303"/>
    <mergeCell ref="S303:U303"/>
    <mergeCell ref="V303:X303"/>
    <mergeCell ref="Y303:Z303"/>
    <mergeCell ref="AA303:AC303"/>
    <mergeCell ref="AD303:AF303"/>
    <mergeCell ref="AG303:AI303"/>
    <mergeCell ref="AK303:AM303"/>
    <mergeCell ref="AN303:AP303"/>
    <mergeCell ref="AR303:AS303"/>
    <mergeCell ref="AT303:AV303"/>
    <mergeCell ref="AW303:AX303"/>
    <mergeCell ref="AY303:BA303"/>
    <mergeCell ref="BB303:BD303"/>
    <mergeCell ref="BF303:BH303"/>
    <mergeCell ref="BI303:BL303"/>
    <mergeCell ref="BM303:BN303"/>
    <mergeCell ref="BO303:BP303"/>
    <mergeCell ref="BQ303:BS303"/>
    <mergeCell ref="BT303:BV303"/>
    <mergeCell ref="BW303:BY303"/>
    <mergeCell ref="CA303:CC303"/>
    <mergeCell ref="CD303:CF303"/>
    <mergeCell ref="CG303:CJ303"/>
    <mergeCell ref="CM303:CO303"/>
    <mergeCell ref="CP303:CR303"/>
    <mergeCell ref="CS303:CT303"/>
    <mergeCell ref="P304:R304"/>
    <mergeCell ref="S304:U304"/>
    <mergeCell ref="V304:X304"/>
    <mergeCell ref="Y304:Z304"/>
    <mergeCell ref="AA304:AC304"/>
    <mergeCell ref="AD304:AF304"/>
    <mergeCell ref="AG304:AI304"/>
    <mergeCell ref="AK304:AM304"/>
    <mergeCell ref="AN304:AP304"/>
    <mergeCell ref="AR304:AS304"/>
    <mergeCell ref="AT304:AV304"/>
    <mergeCell ref="AW304:AX304"/>
    <mergeCell ref="AY304:BA304"/>
    <mergeCell ref="BB304:BD304"/>
    <mergeCell ref="BF304:BH304"/>
    <mergeCell ref="BI304:BL304"/>
    <mergeCell ref="BM304:BN304"/>
    <mergeCell ref="BO304:BP304"/>
    <mergeCell ref="BQ304:BS304"/>
    <mergeCell ref="BT304:BV304"/>
    <mergeCell ref="BW304:BY304"/>
    <mergeCell ref="CA304:CC304"/>
    <mergeCell ref="CD304:CF304"/>
    <mergeCell ref="CG304:CJ304"/>
    <mergeCell ref="CM304:CO304"/>
    <mergeCell ref="CP304:CR304"/>
    <mergeCell ref="CS304:CT304"/>
    <mergeCell ref="P305:R305"/>
    <mergeCell ref="S305:U305"/>
    <mergeCell ref="V305:X305"/>
    <mergeCell ref="Y305:Z305"/>
    <mergeCell ref="AA305:AC305"/>
    <mergeCell ref="AD305:AF305"/>
    <mergeCell ref="AG305:AI305"/>
    <mergeCell ref="AK305:AM305"/>
    <mergeCell ref="AN305:AP305"/>
    <mergeCell ref="AR305:AS305"/>
    <mergeCell ref="AT305:AV305"/>
    <mergeCell ref="AW305:AX305"/>
    <mergeCell ref="AY305:BA305"/>
    <mergeCell ref="BB305:BD305"/>
    <mergeCell ref="BF305:BH305"/>
    <mergeCell ref="BI305:BL305"/>
    <mergeCell ref="BM305:BN305"/>
    <mergeCell ref="BO305:BP305"/>
    <mergeCell ref="BQ305:BS305"/>
    <mergeCell ref="BT305:BV305"/>
    <mergeCell ref="BW305:BY305"/>
    <mergeCell ref="CA305:CC305"/>
    <mergeCell ref="CD305:CF305"/>
    <mergeCell ref="CG305:CJ305"/>
    <mergeCell ref="CM305:CO305"/>
    <mergeCell ref="CP305:CR305"/>
    <mergeCell ref="CS305:CT305"/>
    <mergeCell ref="P306:R306"/>
    <mergeCell ref="S306:U306"/>
    <mergeCell ref="V306:X306"/>
    <mergeCell ref="Y306:Z306"/>
    <mergeCell ref="AA306:AC306"/>
    <mergeCell ref="AD306:AF306"/>
    <mergeCell ref="AG306:AI306"/>
    <mergeCell ref="AK306:AM306"/>
    <mergeCell ref="AN306:AP306"/>
    <mergeCell ref="AR306:AS306"/>
    <mergeCell ref="AT306:AV306"/>
    <mergeCell ref="AW306:AX306"/>
    <mergeCell ref="AY306:BA306"/>
    <mergeCell ref="BB306:BD306"/>
    <mergeCell ref="BF306:BH306"/>
    <mergeCell ref="BI306:BL306"/>
    <mergeCell ref="BM306:BN306"/>
    <mergeCell ref="P307:R307"/>
    <mergeCell ref="S307:U307"/>
    <mergeCell ref="V307:X307"/>
    <mergeCell ref="Y307:Z307"/>
    <mergeCell ref="AA307:AC307"/>
    <mergeCell ref="AD307:AF307"/>
    <mergeCell ref="AG307:AI307"/>
    <mergeCell ref="AK307:AM307"/>
    <mergeCell ref="AN307:AP307"/>
    <mergeCell ref="AR307:AS307"/>
    <mergeCell ref="AT307:AV307"/>
    <mergeCell ref="AW307:AX307"/>
    <mergeCell ref="AY307:BA307"/>
    <mergeCell ref="BB307:BD307"/>
    <mergeCell ref="BF307:BH307"/>
    <mergeCell ref="BI307:BL307"/>
    <mergeCell ref="BM307:BN307"/>
    <mergeCell ref="BM308:BN308"/>
    <mergeCell ref="BO308:BP308"/>
    <mergeCell ref="BQ308:BS308"/>
    <mergeCell ref="BT308:BV308"/>
    <mergeCell ref="BW308:BY308"/>
    <mergeCell ref="CA308:CC308"/>
    <mergeCell ref="CD308:CF308"/>
    <mergeCell ref="CG308:CJ308"/>
    <mergeCell ref="CM308:CO308"/>
    <mergeCell ref="CP308:CR308"/>
    <mergeCell ref="CS308:CT308"/>
    <mergeCell ref="BO306:BP306"/>
    <mergeCell ref="BQ306:BS306"/>
    <mergeCell ref="BT306:BV306"/>
    <mergeCell ref="BW306:BY306"/>
    <mergeCell ref="CA306:CC306"/>
    <mergeCell ref="CD306:CF306"/>
    <mergeCell ref="CG306:CJ306"/>
    <mergeCell ref="CM306:CO306"/>
    <mergeCell ref="CP306:CR306"/>
    <mergeCell ref="CS306:CT306"/>
    <mergeCell ref="BO307:BP307"/>
    <mergeCell ref="BQ307:BS307"/>
    <mergeCell ref="BT307:BV307"/>
    <mergeCell ref="BW307:BY307"/>
    <mergeCell ref="CA307:CC307"/>
    <mergeCell ref="AG309:AI309"/>
    <mergeCell ref="AK309:AM309"/>
    <mergeCell ref="AN309:AP309"/>
    <mergeCell ref="AR309:AS309"/>
    <mergeCell ref="AT309:AV309"/>
    <mergeCell ref="AW309:AX309"/>
    <mergeCell ref="AY309:BA309"/>
    <mergeCell ref="BB309:BD309"/>
    <mergeCell ref="BF309:BH309"/>
    <mergeCell ref="BI309:BL309"/>
    <mergeCell ref="BM309:BN309"/>
    <mergeCell ref="CD307:CF307"/>
    <mergeCell ref="CG307:CJ307"/>
    <mergeCell ref="CM307:CO307"/>
    <mergeCell ref="CP307:CR307"/>
    <mergeCell ref="CS307:CT307"/>
    <mergeCell ref="P308:R308"/>
    <mergeCell ref="S308:U308"/>
    <mergeCell ref="V308:X308"/>
    <mergeCell ref="Y308:Z308"/>
    <mergeCell ref="AA308:AC308"/>
    <mergeCell ref="AD308:AF308"/>
    <mergeCell ref="AG308:AI308"/>
    <mergeCell ref="AK308:AM308"/>
    <mergeCell ref="AN308:AP308"/>
    <mergeCell ref="AR308:AS308"/>
    <mergeCell ref="AT308:AV308"/>
    <mergeCell ref="AW308:AX308"/>
    <mergeCell ref="AY308:BA308"/>
    <mergeCell ref="BB308:BD308"/>
    <mergeCell ref="BF308:BH308"/>
    <mergeCell ref="BI308:BL308"/>
    <mergeCell ref="BO309:BP309"/>
    <mergeCell ref="BQ309:BS309"/>
    <mergeCell ref="BT309:BV309"/>
    <mergeCell ref="BW309:BY309"/>
    <mergeCell ref="CA309:CC309"/>
    <mergeCell ref="CD309:CF309"/>
    <mergeCell ref="CG309:CJ309"/>
    <mergeCell ref="CM309:CO309"/>
    <mergeCell ref="CP309:CR309"/>
    <mergeCell ref="CS309:CT309"/>
    <mergeCell ref="O313:AC313"/>
    <mergeCell ref="AJ313:AX313"/>
    <mergeCell ref="BE313:BS313"/>
    <mergeCell ref="BZ313:CN313"/>
    <mergeCell ref="O314:AC314"/>
    <mergeCell ref="AJ314:AX314"/>
    <mergeCell ref="BE314:BS314"/>
    <mergeCell ref="BZ314:CN314"/>
    <mergeCell ref="AD310:AF314"/>
    <mergeCell ref="AG310:AI314"/>
    <mergeCell ref="AY310:BA314"/>
    <mergeCell ref="BB310:BD314"/>
    <mergeCell ref="BT310:BV314"/>
    <mergeCell ref="BW310:BY314"/>
    <mergeCell ref="CO310:CQ314"/>
    <mergeCell ref="CR310:CT314"/>
    <mergeCell ref="P309:R309"/>
    <mergeCell ref="S309:U309"/>
    <mergeCell ref="V309:X309"/>
    <mergeCell ref="Y309:Z309"/>
    <mergeCell ref="AA309:AC309"/>
    <mergeCell ref="AD309:AF309"/>
    <mergeCell ref="O315:AC315"/>
    <mergeCell ref="AJ315:AX315"/>
    <mergeCell ref="BE315:BS315"/>
    <mergeCell ref="BZ315:CN315"/>
    <mergeCell ref="O317:AI317"/>
    <mergeCell ref="AJ317:BD317"/>
    <mergeCell ref="BE317:BY317"/>
    <mergeCell ref="BZ317:CT317"/>
    <mergeCell ref="O318:AI318"/>
    <mergeCell ref="AJ318:BD318"/>
    <mergeCell ref="BE318:BY318"/>
    <mergeCell ref="BZ318:CT318"/>
    <mergeCell ref="AD319:AI319"/>
    <mergeCell ref="AY319:BD319"/>
    <mergeCell ref="BT319:BY319"/>
    <mergeCell ref="CO319:CT319"/>
    <mergeCell ref="AD320:AI320"/>
    <mergeCell ref="AY320:BD320"/>
    <mergeCell ref="BT320:BY320"/>
    <mergeCell ref="CO320:CT320"/>
    <mergeCell ref="AD315:AF316"/>
    <mergeCell ref="AG315:AI316"/>
    <mergeCell ref="AY315:BA316"/>
    <mergeCell ref="BB315:BD316"/>
    <mergeCell ref="BT315:BV316"/>
    <mergeCell ref="BW315:BY316"/>
    <mergeCell ref="CO315:CQ316"/>
    <mergeCell ref="CR315:CT316"/>
    <mergeCell ref="O319:T320"/>
    <mergeCell ref="BE319:BJ320"/>
    <mergeCell ref="U319:AC320"/>
    <mergeCell ref="CF319:CN320"/>
    <mergeCell ref="O321:Z321"/>
    <mergeCell ref="AA321:AD321"/>
    <mergeCell ref="AE321:AI321"/>
    <mergeCell ref="AJ321:AU321"/>
    <mergeCell ref="AV321:AY321"/>
    <mergeCell ref="AZ321:BD321"/>
    <mergeCell ref="BE321:BP321"/>
    <mergeCell ref="BQ321:BT321"/>
    <mergeCell ref="BU321:BY321"/>
    <mergeCell ref="BZ321:CK321"/>
    <mergeCell ref="CL321:CO321"/>
    <mergeCell ref="CP321:CT321"/>
    <mergeCell ref="O322:T322"/>
    <mergeCell ref="U322:AC322"/>
    <mergeCell ref="AD322:AF322"/>
    <mergeCell ref="AG322:AI322"/>
    <mergeCell ref="AJ322:AO322"/>
    <mergeCell ref="AP322:AX322"/>
    <mergeCell ref="AY322:BA322"/>
    <mergeCell ref="BB322:BD322"/>
    <mergeCell ref="BE322:BJ322"/>
    <mergeCell ref="BK322:BS322"/>
    <mergeCell ref="BT322:BV322"/>
    <mergeCell ref="BW322:BY322"/>
    <mergeCell ref="BZ322:CE322"/>
    <mergeCell ref="CF322:CN322"/>
    <mergeCell ref="CO322:CQ322"/>
    <mergeCell ref="CR322:CT322"/>
    <mergeCell ref="O323:T323"/>
    <mergeCell ref="U323:AC323"/>
    <mergeCell ref="AD323:AF323"/>
    <mergeCell ref="AG323:AI323"/>
    <mergeCell ref="AJ323:AO323"/>
    <mergeCell ref="AP323:AX323"/>
    <mergeCell ref="AY323:BA323"/>
    <mergeCell ref="BB323:BD323"/>
    <mergeCell ref="BE323:BJ323"/>
    <mergeCell ref="BK323:BS323"/>
    <mergeCell ref="BT323:BV323"/>
    <mergeCell ref="BW323:BY323"/>
    <mergeCell ref="BZ323:CE323"/>
    <mergeCell ref="CF323:CN323"/>
    <mergeCell ref="CO323:CQ323"/>
    <mergeCell ref="CR323:CT323"/>
    <mergeCell ref="O324:AI324"/>
    <mergeCell ref="AJ324:BD324"/>
    <mergeCell ref="BE324:BY324"/>
    <mergeCell ref="BZ324:CT324"/>
    <mergeCell ref="AQ325:AV325"/>
    <mergeCell ref="BM325:BP325"/>
    <mergeCell ref="CG325:CR325"/>
    <mergeCell ref="P328:R328"/>
    <mergeCell ref="S328:U328"/>
    <mergeCell ref="V328:Z328"/>
    <mergeCell ref="AA328:AC328"/>
    <mergeCell ref="AD328:AF328"/>
    <mergeCell ref="AG328:AI328"/>
    <mergeCell ref="AK328:AM328"/>
    <mergeCell ref="AN328:AP328"/>
    <mergeCell ref="AR328:AS328"/>
    <mergeCell ref="AT328:AV328"/>
    <mergeCell ref="AW328:AX328"/>
    <mergeCell ref="AY328:BA328"/>
    <mergeCell ref="BB328:BD328"/>
    <mergeCell ref="BF328:BH328"/>
    <mergeCell ref="BI328:BL328"/>
    <mergeCell ref="BM328:BN328"/>
    <mergeCell ref="BO328:BP328"/>
    <mergeCell ref="BQ328:BS328"/>
    <mergeCell ref="BT328:BV328"/>
    <mergeCell ref="BW328:BY328"/>
    <mergeCell ref="CA328:CC328"/>
    <mergeCell ref="CD328:CF328"/>
    <mergeCell ref="CG328:CJ328"/>
    <mergeCell ref="CK328:CL328"/>
    <mergeCell ref="CM328:CO328"/>
    <mergeCell ref="CP328:CR328"/>
    <mergeCell ref="AQ326:AQ327"/>
    <mergeCell ref="BZ325:BZ327"/>
    <mergeCell ref="CS328:CT328"/>
    <mergeCell ref="P329:R329"/>
    <mergeCell ref="S329:U329"/>
    <mergeCell ref="V329:X329"/>
    <mergeCell ref="Y329:Z329"/>
    <mergeCell ref="AA329:AC329"/>
    <mergeCell ref="AD329:AF329"/>
    <mergeCell ref="AG329:AI329"/>
    <mergeCell ref="AK329:AM329"/>
    <mergeCell ref="AN329:AP329"/>
    <mergeCell ref="AR329:AS329"/>
    <mergeCell ref="AT329:AV329"/>
    <mergeCell ref="AW329:AX329"/>
    <mergeCell ref="AY329:BA329"/>
    <mergeCell ref="BB329:BD329"/>
    <mergeCell ref="BF329:BH329"/>
    <mergeCell ref="BI329:BL329"/>
    <mergeCell ref="BM329:BN329"/>
    <mergeCell ref="BO329:BP329"/>
    <mergeCell ref="BQ329:BS329"/>
    <mergeCell ref="BT329:BV329"/>
    <mergeCell ref="BW329:BY329"/>
    <mergeCell ref="CA329:CC329"/>
    <mergeCell ref="CD329:CF329"/>
    <mergeCell ref="CG329:CJ329"/>
    <mergeCell ref="CM329:CO329"/>
    <mergeCell ref="CP329:CR329"/>
    <mergeCell ref="CS329:CT329"/>
    <mergeCell ref="P330:R330"/>
    <mergeCell ref="S330:U330"/>
    <mergeCell ref="V330:X330"/>
    <mergeCell ref="Y330:Z330"/>
    <mergeCell ref="AA330:AC330"/>
    <mergeCell ref="AD330:AF330"/>
    <mergeCell ref="AG330:AI330"/>
    <mergeCell ref="AK330:AM330"/>
    <mergeCell ref="AN330:AP330"/>
    <mergeCell ref="AR330:AS330"/>
    <mergeCell ref="AT330:AV330"/>
    <mergeCell ref="AW330:AX330"/>
    <mergeCell ref="AY330:BA330"/>
    <mergeCell ref="BB330:BD330"/>
    <mergeCell ref="BF330:BH330"/>
    <mergeCell ref="BI330:BL330"/>
    <mergeCell ref="BM330:BN330"/>
    <mergeCell ref="BO330:BP330"/>
    <mergeCell ref="BQ330:BS330"/>
    <mergeCell ref="BT330:BV330"/>
    <mergeCell ref="BW330:BY330"/>
    <mergeCell ref="CA330:CC330"/>
    <mergeCell ref="CD330:CF330"/>
    <mergeCell ref="CG330:CJ330"/>
    <mergeCell ref="CM330:CO330"/>
    <mergeCell ref="CP330:CR330"/>
    <mergeCell ref="CS330:CT330"/>
    <mergeCell ref="P331:R331"/>
    <mergeCell ref="S331:U331"/>
    <mergeCell ref="V331:X331"/>
    <mergeCell ref="Y331:Z331"/>
    <mergeCell ref="AA331:AC331"/>
    <mergeCell ref="AD331:AF331"/>
    <mergeCell ref="AG331:AI331"/>
    <mergeCell ref="AK331:AM331"/>
    <mergeCell ref="AN331:AP331"/>
    <mergeCell ref="AR331:AS331"/>
    <mergeCell ref="AT331:AV331"/>
    <mergeCell ref="AW331:AX331"/>
    <mergeCell ref="AY331:BA331"/>
    <mergeCell ref="BB331:BD331"/>
    <mergeCell ref="BF331:BH331"/>
    <mergeCell ref="BI331:BL331"/>
    <mergeCell ref="BM331:BN331"/>
    <mergeCell ref="BO331:BP331"/>
    <mergeCell ref="BQ331:BS331"/>
    <mergeCell ref="BT331:BV331"/>
    <mergeCell ref="BW331:BY331"/>
    <mergeCell ref="CA331:CC331"/>
    <mergeCell ref="CD331:CF331"/>
    <mergeCell ref="CG331:CJ331"/>
    <mergeCell ref="CM331:CO331"/>
    <mergeCell ref="CP331:CR331"/>
    <mergeCell ref="CS331:CT331"/>
    <mergeCell ref="P332:R332"/>
    <mergeCell ref="S332:U332"/>
    <mergeCell ref="V332:X332"/>
    <mergeCell ref="Y332:Z332"/>
    <mergeCell ref="AA332:AC332"/>
    <mergeCell ref="AD332:AF332"/>
    <mergeCell ref="AG332:AI332"/>
    <mergeCell ref="AK332:AM332"/>
    <mergeCell ref="AN332:AP332"/>
    <mergeCell ref="AR332:AS332"/>
    <mergeCell ref="AT332:AV332"/>
    <mergeCell ref="AW332:AX332"/>
    <mergeCell ref="AY332:BA332"/>
    <mergeCell ref="BB332:BD332"/>
    <mergeCell ref="BF332:BH332"/>
    <mergeCell ref="BI332:BL332"/>
    <mergeCell ref="BM332:BN332"/>
    <mergeCell ref="BO332:BP332"/>
    <mergeCell ref="BQ332:BS332"/>
    <mergeCell ref="BT332:BV332"/>
    <mergeCell ref="BW332:BY332"/>
    <mergeCell ref="CA332:CC332"/>
    <mergeCell ref="CD332:CF332"/>
    <mergeCell ref="CG332:CJ332"/>
    <mergeCell ref="CM332:CO332"/>
    <mergeCell ref="CP332:CR332"/>
    <mergeCell ref="CS332:CT332"/>
    <mergeCell ref="P333:R333"/>
    <mergeCell ref="S333:U333"/>
    <mergeCell ref="V333:X333"/>
    <mergeCell ref="Y333:Z333"/>
    <mergeCell ref="AA333:AC333"/>
    <mergeCell ref="AD333:AF333"/>
    <mergeCell ref="AG333:AI333"/>
    <mergeCell ref="AK333:AM333"/>
    <mergeCell ref="AN333:AP333"/>
    <mergeCell ref="AR333:AS333"/>
    <mergeCell ref="AT333:AV333"/>
    <mergeCell ref="AW333:AX333"/>
    <mergeCell ref="AY333:BA333"/>
    <mergeCell ref="BB333:BD333"/>
    <mergeCell ref="BF333:BH333"/>
    <mergeCell ref="BI333:BL333"/>
    <mergeCell ref="BM333:BN333"/>
    <mergeCell ref="BO333:BP333"/>
    <mergeCell ref="BQ333:BS333"/>
    <mergeCell ref="BT333:BV333"/>
    <mergeCell ref="BW333:BY333"/>
    <mergeCell ref="CA333:CC333"/>
    <mergeCell ref="CD333:CF333"/>
    <mergeCell ref="CG333:CJ333"/>
    <mergeCell ref="CM333:CO333"/>
    <mergeCell ref="CP333:CR333"/>
    <mergeCell ref="CS333:CT333"/>
    <mergeCell ref="P334:R334"/>
    <mergeCell ref="S334:U334"/>
    <mergeCell ref="V334:X334"/>
    <mergeCell ref="Y334:Z334"/>
    <mergeCell ref="AA334:AC334"/>
    <mergeCell ref="AD334:AF334"/>
    <mergeCell ref="AG334:AI334"/>
    <mergeCell ref="AK334:AM334"/>
    <mergeCell ref="AN334:AP334"/>
    <mergeCell ref="AR334:AS334"/>
    <mergeCell ref="AT334:AV334"/>
    <mergeCell ref="AW334:AX334"/>
    <mergeCell ref="AY334:BA334"/>
    <mergeCell ref="BB334:BD334"/>
    <mergeCell ref="BF334:BH334"/>
    <mergeCell ref="BI334:BL334"/>
    <mergeCell ref="BM334:BN334"/>
    <mergeCell ref="BO334:BP334"/>
    <mergeCell ref="BQ334:BS334"/>
    <mergeCell ref="BT334:BV334"/>
    <mergeCell ref="BW334:BY334"/>
    <mergeCell ref="CA334:CC334"/>
    <mergeCell ref="CD334:CF334"/>
    <mergeCell ref="CG334:CJ334"/>
    <mergeCell ref="CM334:CO334"/>
    <mergeCell ref="CP334:CR334"/>
    <mergeCell ref="CS334:CT334"/>
    <mergeCell ref="P335:R335"/>
    <mergeCell ref="S335:U335"/>
    <mergeCell ref="V335:X335"/>
    <mergeCell ref="Y335:Z335"/>
    <mergeCell ref="AA335:AC335"/>
    <mergeCell ref="AD335:AF335"/>
    <mergeCell ref="AG335:AI335"/>
    <mergeCell ref="AK335:AM335"/>
    <mergeCell ref="AN335:AP335"/>
    <mergeCell ref="AR335:AS335"/>
    <mergeCell ref="AT335:AV335"/>
    <mergeCell ref="AW335:AX335"/>
    <mergeCell ref="AY335:BA335"/>
    <mergeCell ref="BB335:BD335"/>
    <mergeCell ref="BF335:BH335"/>
    <mergeCell ref="BI335:BL335"/>
    <mergeCell ref="BM335:BN335"/>
    <mergeCell ref="BO335:BP335"/>
    <mergeCell ref="BQ335:BS335"/>
    <mergeCell ref="BT335:BV335"/>
    <mergeCell ref="BW335:BY335"/>
    <mergeCell ref="CA335:CC335"/>
    <mergeCell ref="CD335:CF335"/>
    <mergeCell ref="CG335:CJ335"/>
    <mergeCell ref="CM335:CO335"/>
    <mergeCell ref="CP335:CR335"/>
    <mergeCell ref="CS335:CT335"/>
    <mergeCell ref="P336:R336"/>
    <mergeCell ref="S336:U336"/>
    <mergeCell ref="V336:X336"/>
    <mergeCell ref="Y336:Z336"/>
    <mergeCell ref="AA336:AC336"/>
    <mergeCell ref="AD336:AF336"/>
    <mergeCell ref="AG336:AI336"/>
    <mergeCell ref="AK336:AM336"/>
    <mergeCell ref="AN336:AP336"/>
    <mergeCell ref="AR336:AS336"/>
    <mergeCell ref="AT336:AV336"/>
    <mergeCell ref="AW336:AX336"/>
    <mergeCell ref="AY336:BA336"/>
    <mergeCell ref="BB336:BD336"/>
    <mergeCell ref="BF336:BH336"/>
    <mergeCell ref="BI336:BL336"/>
    <mergeCell ref="BM336:BN336"/>
    <mergeCell ref="BO336:BP336"/>
    <mergeCell ref="BQ336:BS336"/>
    <mergeCell ref="BT336:BV336"/>
    <mergeCell ref="BW336:BY336"/>
    <mergeCell ref="CA336:CC336"/>
    <mergeCell ref="CD336:CF336"/>
    <mergeCell ref="CG336:CJ336"/>
    <mergeCell ref="CM336:CO336"/>
    <mergeCell ref="CP336:CR336"/>
    <mergeCell ref="CS336:CT336"/>
    <mergeCell ref="P337:R337"/>
    <mergeCell ref="S337:U337"/>
    <mergeCell ref="V337:X337"/>
    <mergeCell ref="Y337:Z337"/>
    <mergeCell ref="AA337:AC337"/>
    <mergeCell ref="AD337:AF337"/>
    <mergeCell ref="AG337:AI337"/>
    <mergeCell ref="AK337:AM337"/>
    <mergeCell ref="AN337:AP337"/>
    <mergeCell ref="AR337:AS337"/>
    <mergeCell ref="AT337:AV337"/>
    <mergeCell ref="AW337:AX337"/>
    <mergeCell ref="AY337:BA337"/>
    <mergeCell ref="BB337:BD337"/>
    <mergeCell ref="BF337:BH337"/>
    <mergeCell ref="BI337:BL337"/>
    <mergeCell ref="BM337:BN337"/>
    <mergeCell ref="BO337:BP337"/>
    <mergeCell ref="BQ337:BS337"/>
    <mergeCell ref="BT337:BV337"/>
    <mergeCell ref="BW337:BY337"/>
    <mergeCell ref="CA337:CC337"/>
    <mergeCell ref="CD337:CF337"/>
    <mergeCell ref="CG337:CJ337"/>
    <mergeCell ref="CM337:CO337"/>
    <mergeCell ref="CP337:CR337"/>
    <mergeCell ref="CS337:CT337"/>
    <mergeCell ref="P338:R338"/>
    <mergeCell ref="S338:U338"/>
    <mergeCell ref="V338:X338"/>
    <mergeCell ref="Y338:Z338"/>
    <mergeCell ref="AA338:AC338"/>
    <mergeCell ref="AD338:AF338"/>
    <mergeCell ref="AG338:AI338"/>
    <mergeCell ref="AK338:AM338"/>
    <mergeCell ref="AN338:AP338"/>
    <mergeCell ref="AR338:AS338"/>
    <mergeCell ref="AT338:AV338"/>
    <mergeCell ref="AW338:AX338"/>
    <mergeCell ref="AY338:BA338"/>
    <mergeCell ref="BB338:BD338"/>
    <mergeCell ref="BF338:BH338"/>
    <mergeCell ref="BI338:BL338"/>
    <mergeCell ref="BM338:BN338"/>
    <mergeCell ref="BO338:BP338"/>
    <mergeCell ref="BQ338:BS338"/>
    <mergeCell ref="BT338:BV338"/>
    <mergeCell ref="BW338:BY338"/>
    <mergeCell ref="CA338:CC338"/>
    <mergeCell ref="CD338:CF338"/>
    <mergeCell ref="CG338:CJ338"/>
    <mergeCell ref="CM338:CO338"/>
    <mergeCell ref="CP338:CR338"/>
    <mergeCell ref="CS338:CT338"/>
    <mergeCell ref="BO340:BP340"/>
    <mergeCell ref="BQ340:BS340"/>
    <mergeCell ref="BT340:BV340"/>
    <mergeCell ref="BW340:BY340"/>
    <mergeCell ref="CA340:CC340"/>
    <mergeCell ref="P339:R339"/>
    <mergeCell ref="S339:U339"/>
    <mergeCell ref="V339:X339"/>
    <mergeCell ref="Y339:Z339"/>
    <mergeCell ref="AA339:AC339"/>
    <mergeCell ref="AD339:AF339"/>
    <mergeCell ref="AG339:AI339"/>
    <mergeCell ref="AK339:AM339"/>
    <mergeCell ref="AN339:AP339"/>
    <mergeCell ref="AR339:AS339"/>
    <mergeCell ref="AT339:AV339"/>
    <mergeCell ref="AW339:AX339"/>
    <mergeCell ref="AY339:BA339"/>
    <mergeCell ref="BB339:BD339"/>
    <mergeCell ref="BF339:BH339"/>
    <mergeCell ref="BI339:BL339"/>
    <mergeCell ref="BM339:BN339"/>
    <mergeCell ref="CD341:CF341"/>
    <mergeCell ref="CG341:CJ341"/>
    <mergeCell ref="CM341:CO341"/>
    <mergeCell ref="CP341:CR341"/>
    <mergeCell ref="CS341:CT341"/>
    <mergeCell ref="BO339:BP339"/>
    <mergeCell ref="BQ339:BS339"/>
    <mergeCell ref="BT339:BV339"/>
    <mergeCell ref="BW339:BY339"/>
    <mergeCell ref="CA339:CC339"/>
    <mergeCell ref="CD339:CF339"/>
    <mergeCell ref="CG339:CJ339"/>
    <mergeCell ref="CM339:CO339"/>
    <mergeCell ref="CP339:CR339"/>
    <mergeCell ref="CS339:CT339"/>
    <mergeCell ref="P340:R340"/>
    <mergeCell ref="S340:U340"/>
    <mergeCell ref="V340:X340"/>
    <mergeCell ref="Y340:Z340"/>
    <mergeCell ref="AA340:AC340"/>
    <mergeCell ref="AD340:AF340"/>
    <mergeCell ref="AG340:AI340"/>
    <mergeCell ref="AK340:AM340"/>
    <mergeCell ref="AN340:AP340"/>
    <mergeCell ref="AR340:AS340"/>
    <mergeCell ref="AT340:AV340"/>
    <mergeCell ref="AW340:AX340"/>
    <mergeCell ref="AY340:BA340"/>
    <mergeCell ref="BB340:BD340"/>
    <mergeCell ref="BF340:BH340"/>
    <mergeCell ref="BI340:BL340"/>
    <mergeCell ref="BM340:BN340"/>
    <mergeCell ref="CD340:CF340"/>
    <mergeCell ref="BQ342:BS342"/>
    <mergeCell ref="BT342:BV342"/>
    <mergeCell ref="BW342:BY342"/>
    <mergeCell ref="CA342:CC342"/>
    <mergeCell ref="CD342:CF342"/>
    <mergeCell ref="CG340:CJ340"/>
    <mergeCell ref="CM340:CO340"/>
    <mergeCell ref="CP340:CR340"/>
    <mergeCell ref="CS340:CT340"/>
    <mergeCell ref="P341:R341"/>
    <mergeCell ref="S341:U341"/>
    <mergeCell ref="V341:X341"/>
    <mergeCell ref="Y341:Z341"/>
    <mergeCell ref="AA341:AC341"/>
    <mergeCell ref="AD341:AF341"/>
    <mergeCell ref="AG341:AI341"/>
    <mergeCell ref="AK341:AM341"/>
    <mergeCell ref="AN341:AP341"/>
    <mergeCell ref="AR341:AS341"/>
    <mergeCell ref="AT341:AV341"/>
    <mergeCell ref="AW341:AX341"/>
    <mergeCell ref="AY341:BA341"/>
    <mergeCell ref="BB341:BD341"/>
    <mergeCell ref="BF341:BH341"/>
    <mergeCell ref="BI341:BL341"/>
    <mergeCell ref="BM341:BN341"/>
    <mergeCell ref="BO341:BP341"/>
    <mergeCell ref="BQ341:BS341"/>
    <mergeCell ref="BT341:BV341"/>
    <mergeCell ref="BW341:BY341"/>
    <mergeCell ref="CA341:CC341"/>
    <mergeCell ref="BM343:BN343"/>
    <mergeCell ref="BO343:BP343"/>
    <mergeCell ref="BQ343:BS343"/>
    <mergeCell ref="BT343:BV343"/>
    <mergeCell ref="BW343:BY343"/>
    <mergeCell ref="CA343:CC343"/>
    <mergeCell ref="P342:R342"/>
    <mergeCell ref="CG343:CJ343"/>
    <mergeCell ref="CM343:CO343"/>
    <mergeCell ref="CP343:CR343"/>
    <mergeCell ref="CS343:CT343"/>
    <mergeCell ref="S342:U342"/>
    <mergeCell ref="V342:X342"/>
    <mergeCell ref="Y342:Z342"/>
    <mergeCell ref="AA342:AC342"/>
    <mergeCell ref="AD342:AF342"/>
    <mergeCell ref="AG342:AI342"/>
    <mergeCell ref="AK342:AM342"/>
    <mergeCell ref="AN342:AP342"/>
    <mergeCell ref="AR342:AS342"/>
    <mergeCell ref="AT342:AV342"/>
    <mergeCell ref="AW342:AX342"/>
    <mergeCell ref="AY342:BA342"/>
    <mergeCell ref="BB342:BD342"/>
    <mergeCell ref="BF342:BH342"/>
    <mergeCell ref="BI342:BL342"/>
    <mergeCell ref="BM342:BN342"/>
    <mergeCell ref="AD344:AF344"/>
    <mergeCell ref="AG344:AI344"/>
    <mergeCell ref="AK344:AM344"/>
    <mergeCell ref="AN344:AP344"/>
    <mergeCell ref="AR344:AS344"/>
    <mergeCell ref="AT344:AV344"/>
    <mergeCell ref="AW344:AX344"/>
    <mergeCell ref="AY344:BA344"/>
    <mergeCell ref="BB344:BD344"/>
    <mergeCell ref="BF344:BH344"/>
    <mergeCell ref="BI344:BL344"/>
    <mergeCell ref="BM344:BN344"/>
    <mergeCell ref="CG342:CJ342"/>
    <mergeCell ref="CM342:CO342"/>
    <mergeCell ref="CP342:CR342"/>
    <mergeCell ref="CS342:CT342"/>
    <mergeCell ref="P343:R343"/>
    <mergeCell ref="S343:U343"/>
    <mergeCell ref="V343:X343"/>
    <mergeCell ref="Y343:Z343"/>
    <mergeCell ref="AA343:AC343"/>
    <mergeCell ref="AD343:AF343"/>
    <mergeCell ref="AG343:AI343"/>
    <mergeCell ref="AK343:AM343"/>
    <mergeCell ref="AN343:AP343"/>
    <mergeCell ref="AR343:AS343"/>
    <mergeCell ref="AT343:AV343"/>
    <mergeCell ref="AW343:AX343"/>
    <mergeCell ref="AY343:BA343"/>
    <mergeCell ref="BB343:BD343"/>
    <mergeCell ref="BF343:BH343"/>
    <mergeCell ref="BI343:BL343"/>
    <mergeCell ref="BO344:BP344"/>
    <mergeCell ref="BQ344:BS344"/>
    <mergeCell ref="BT344:BV344"/>
    <mergeCell ref="BW344:BY344"/>
    <mergeCell ref="CA344:CC344"/>
    <mergeCell ref="CD344:CF344"/>
    <mergeCell ref="CG344:CJ344"/>
    <mergeCell ref="CM344:CO344"/>
    <mergeCell ref="CP344:CR344"/>
    <mergeCell ref="CS344:CT344"/>
    <mergeCell ref="P345:R345"/>
    <mergeCell ref="S345:U345"/>
    <mergeCell ref="V345:X345"/>
    <mergeCell ref="Y345:Z345"/>
    <mergeCell ref="AA345:AC345"/>
    <mergeCell ref="AD345:AF345"/>
    <mergeCell ref="AG345:AI345"/>
    <mergeCell ref="AK345:AM345"/>
    <mergeCell ref="AN345:AP345"/>
    <mergeCell ref="AR345:AS345"/>
    <mergeCell ref="AT345:AV345"/>
    <mergeCell ref="AW345:AX345"/>
    <mergeCell ref="AY345:BA345"/>
    <mergeCell ref="BB345:BD345"/>
    <mergeCell ref="BF345:BH345"/>
    <mergeCell ref="BI345:BL345"/>
    <mergeCell ref="BM345:BN345"/>
    <mergeCell ref="P344:R344"/>
    <mergeCell ref="S344:U344"/>
    <mergeCell ref="V344:X344"/>
    <mergeCell ref="Y344:Z344"/>
    <mergeCell ref="AA344:AC344"/>
    <mergeCell ref="CS347:CT347"/>
    <mergeCell ref="BO345:BP345"/>
    <mergeCell ref="BQ345:BS345"/>
    <mergeCell ref="BT345:BV345"/>
    <mergeCell ref="BW345:BY345"/>
    <mergeCell ref="CA345:CC345"/>
    <mergeCell ref="CD345:CF345"/>
    <mergeCell ref="CG345:CJ345"/>
    <mergeCell ref="CM345:CO345"/>
    <mergeCell ref="CP345:CR345"/>
    <mergeCell ref="CS345:CT345"/>
    <mergeCell ref="P346:R346"/>
    <mergeCell ref="S346:U346"/>
    <mergeCell ref="V346:X346"/>
    <mergeCell ref="Y346:Z346"/>
    <mergeCell ref="AA346:AC346"/>
    <mergeCell ref="AD346:AF346"/>
    <mergeCell ref="AG346:AI346"/>
    <mergeCell ref="AK346:AM346"/>
    <mergeCell ref="AN346:AP346"/>
    <mergeCell ref="AR346:AS346"/>
    <mergeCell ref="AT346:AV346"/>
    <mergeCell ref="AW346:AX346"/>
    <mergeCell ref="AY346:BA346"/>
    <mergeCell ref="BB346:BD346"/>
    <mergeCell ref="BF346:BH346"/>
    <mergeCell ref="BI346:BL346"/>
    <mergeCell ref="BM346:BN346"/>
    <mergeCell ref="BO346:BP346"/>
    <mergeCell ref="BI348:BL348"/>
    <mergeCell ref="BM348:BN348"/>
    <mergeCell ref="CD346:CF346"/>
    <mergeCell ref="CG346:CJ346"/>
    <mergeCell ref="CM346:CO346"/>
    <mergeCell ref="CP346:CR346"/>
    <mergeCell ref="CS346:CT346"/>
    <mergeCell ref="P347:R347"/>
    <mergeCell ref="S347:U347"/>
    <mergeCell ref="V347:X347"/>
    <mergeCell ref="Y347:Z347"/>
    <mergeCell ref="AA347:AC347"/>
    <mergeCell ref="AD347:AF347"/>
    <mergeCell ref="AG347:AI347"/>
    <mergeCell ref="AK347:AM347"/>
    <mergeCell ref="AN347:AP347"/>
    <mergeCell ref="AR347:AS347"/>
    <mergeCell ref="AT347:AV347"/>
    <mergeCell ref="AW347:AX347"/>
    <mergeCell ref="AY347:BA347"/>
    <mergeCell ref="BB347:BD347"/>
    <mergeCell ref="BF347:BH347"/>
    <mergeCell ref="BI347:BL347"/>
    <mergeCell ref="BM347:BN347"/>
    <mergeCell ref="BO347:BP347"/>
    <mergeCell ref="BQ347:BS347"/>
    <mergeCell ref="BT347:BV347"/>
    <mergeCell ref="BW347:BY347"/>
    <mergeCell ref="CA347:CC347"/>
    <mergeCell ref="CG347:CJ347"/>
    <mergeCell ref="CM347:CO347"/>
    <mergeCell ref="CP347:CR347"/>
    <mergeCell ref="CG348:CJ348"/>
    <mergeCell ref="CM348:CO348"/>
    <mergeCell ref="CP348:CR348"/>
    <mergeCell ref="CS348:CT348"/>
    <mergeCell ref="O352:AC352"/>
    <mergeCell ref="AJ352:AX352"/>
    <mergeCell ref="BE352:BS352"/>
    <mergeCell ref="BZ352:CN352"/>
    <mergeCell ref="O353:AC353"/>
    <mergeCell ref="AJ353:AX353"/>
    <mergeCell ref="BE353:BS353"/>
    <mergeCell ref="BZ353:CN353"/>
    <mergeCell ref="AD349:AF353"/>
    <mergeCell ref="AG349:AI353"/>
    <mergeCell ref="AY349:BA353"/>
    <mergeCell ref="BB349:BD353"/>
    <mergeCell ref="BT349:BV353"/>
    <mergeCell ref="BW349:BY353"/>
    <mergeCell ref="CO349:CQ353"/>
    <mergeCell ref="CR349:CT353"/>
    <mergeCell ref="P348:R348"/>
    <mergeCell ref="S348:U348"/>
    <mergeCell ref="V348:X348"/>
    <mergeCell ref="Y348:Z348"/>
    <mergeCell ref="AA348:AC348"/>
    <mergeCell ref="AD348:AF348"/>
    <mergeCell ref="AG348:AI348"/>
    <mergeCell ref="AK348:AM348"/>
    <mergeCell ref="AN348:AP348"/>
    <mergeCell ref="AR348:AS348"/>
    <mergeCell ref="AT348:AV348"/>
    <mergeCell ref="AW348:AX348"/>
    <mergeCell ref="O354:AC354"/>
    <mergeCell ref="AJ354:AX354"/>
    <mergeCell ref="BE354:BS354"/>
    <mergeCell ref="BZ354:CN354"/>
    <mergeCell ref="O356:AI356"/>
    <mergeCell ref="AJ356:BD356"/>
    <mergeCell ref="BE356:BY356"/>
    <mergeCell ref="BZ356:CT356"/>
    <mergeCell ref="O357:AI357"/>
    <mergeCell ref="AJ357:BD357"/>
    <mergeCell ref="BE357:BY357"/>
    <mergeCell ref="BZ357:CT357"/>
    <mergeCell ref="AD358:AI358"/>
    <mergeCell ref="AY358:BD358"/>
    <mergeCell ref="BT358:BY358"/>
    <mergeCell ref="CO358:CT358"/>
    <mergeCell ref="AD359:AI359"/>
    <mergeCell ref="AY359:BD359"/>
    <mergeCell ref="BT359:BY359"/>
    <mergeCell ref="CO359:CT359"/>
    <mergeCell ref="AD354:AF355"/>
    <mergeCell ref="AG354:AI355"/>
    <mergeCell ref="AY354:BA355"/>
    <mergeCell ref="BB354:BD355"/>
    <mergeCell ref="BT354:BV355"/>
    <mergeCell ref="BW354:BY355"/>
    <mergeCell ref="CO354:CQ355"/>
    <mergeCell ref="CR354:CT355"/>
    <mergeCell ref="O358:T359"/>
    <mergeCell ref="BE358:BJ359"/>
    <mergeCell ref="U358:AC359"/>
    <mergeCell ref="CF358:CN359"/>
    <mergeCell ref="O360:Z360"/>
    <mergeCell ref="AA360:AD360"/>
    <mergeCell ref="AE360:AI360"/>
    <mergeCell ref="AJ360:AU360"/>
    <mergeCell ref="AV360:AY360"/>
    <mergeCell ref="AZ360:BD360"/>
    <mergeCell ref="BE360:BP360"/>
    <mergeCell ref="BQ360:BT360"/>
    <mergeCell ref="BU360:BY360"/>
    <mergeCell ref="BZ360:CK360"/>
    <mergeCell ref="CL360:CO360"/>
    <mergeCell ref="CP360:CT360"/>
    <mergeCell ref="O361:T361"/>
    <mergeCell ref="U361:AC361"/>
    <mergeCell ref="AD361:AF361"/>
    <mergeCell ref="AG361:AI361"/>
    <mergeCell ref="AJ361:AO361"/>
    <mergeCell ref="AP361:AX361"/>
    <mergeCell ref="AY361:BA361"/>
    <mergeCell ref="BB361:BD361"/>
    <mergeCell ref="BE361:BJ361"/>
    <mergeCell ref="BK361:BS361"/>
    <mergeCell ref="BT361:BV361"/>
    <mergeCell ref="BW361:BY361"/>
    <mergeCell ref="BZ361:CE361"/>
    <mergeCell ref="CF361:CN361"/>
    <mergeCell ref="CO361:CQ361"/>
    <mergeCell ref="CR361:CT361"/>
    <mergeCell ref="CD367:CF367"/>
    <mergeCell ref="CG367:CJ367"/>
    <mergeCell ref="CK367:CL367"/>
    <mergeCell ref="CM367:CO367"/>
    <mergeCell ref="CP367:CR367"/>
    <mergeCell ref="AQ365:AQ366"/>
    <mergeCell ref="O362:T362"/>
    <mergeCell ref="U362:AC362"/>
    <mergeCell ref="AD362:AF362"/>
    <mergeCell ref="AG362:AI362"/>
    <mergeCell ref="AJ362:AO362"/>
    <mergeCell ref="AP362:AX362"/>
    <mergeCell ref="AY362:BA362"/>
    <mergeCell ref="BB362:BD362"/>
    <mergeCell ref="BE362:BJ362"/>
    <mergeCell ref="BK362:BS362"/>
    <mergeCell ref="BT362:BV362"/>
    <mergeCell ref="BW362:BY362"/>
    <mergeCell ref="BZ362:CE362"/>
    <mergeCell ref="CF362:CN362"/>
    <mergeCell ref="CO362:CQ362"/>
    <mergeCell ref="CR362:CT362"/>
    <mergeCell ref="O363:AI363"/>
    <mergeCell ref="AJ363:BD363"/>
    <mergeCell ref="BE363:BY363"/>
    <mergeCell ref="BZ363:CT363"/>
    <mergeCell ref="AD367:AF367"/>
    <mergeCell ref="AG367:AI367"/>
    <mergeCell ref="AK367:AM367"/>
    <mergeCell ref="AN367:AP367"/>
    <mergeCell ref="AR367:AS367"/>
    <mergeCell ref="AT367:AV367"/>
    <mergeCell ref="AW367:AX367"/>
    <mergeCell ref="AY367:BA367"/>
    <mergeCell ref="BB367:BD367"/>
    <mergeCell ref="BF367:BH367"/>
    <mergeCell ref="BI367:BL367"/>
    <mergeCell ref="BM367:BN367"/>
    <mergeCell ref="BO367:BP367"/>
    <mergeCell ref="BQ367:BS367"/>
    <mergeCell ref="BT367:BV367"/>
    <mergeCell ref="BW367:BY367"/>
    <mergeCell ref="CA367:CC367"/>
    <mergeCell ref="CS367:CT367"/>
    <mergeCell ref="P368:R368"/>
    <mergeCell ref="S368:U368"/>
    <mergeCell ref="V368:X368"/>
    <mergeCell ref="Y368:Z368"/>
    <mergeCell ref="AA368:AC368"/>
    <mergeCell ref="AD368:AF368"/>
    <mergeCell ref="AG368:AI368"/>
    <mergeCell ref="AK368:AM368"/>
    <mergeCell ref="AN368:AP368"/>
    <mergeCell ref="AR368:AS368"/>
    <mergeCell ref="AT368:AV368"/>
    <mergeCell ref="AW368:AX368"/>
    <mergeCell ref="AY368:BA368"/>
    <mergeCell ref="BB368:BD368"/>
    <mergeCell ref="BF368:BH368"/>
    <mergeCell ref="BI368:BL368"/>
    <mergeCell ref="BM368:BN368"/>
    <mergeCell ref="BO368:BP368"/>
    <mergeCell ref="BQ368:BS368"/>
    <mergeCell ref="BT368:BV368"/>
    <mergeCell ref="BW368:BY368"/>
    <mergeCell ref="CA368:CC368"/>
    <mergeCell ref="CD368:CF368"/>
    <mergeCell ref="CG368:CJ368"/>
    <mergeCell ref="CM368:CO368"/>
    <mergeCell ref="CP368:CR368"/>
    <mergeCell ref="CS368:CT368"/>
    <mergeCell ref="P367:R367"/>
    <mergeCell ref="S367:U367"/>
    <mergeCell ref="V367:Z367"/>
    <mergeCell ref="AA367:AC367"/>
    <mergeCell ref="P369:R369"/>
    <mergeCell ref="S369:U369"/>
    <mergeCell ref="V369:X369"/>
    <mergeCell ref="Y369:Z369"/>
    <mergeCell ref="AA369:AC369"/>
    <mergeCell ref="AD369:AF369"/>
    <mergeCell ref="AG369:AI369"/>
    <mergeCell ref="AK369:AM369"/>
    <mergeCell ref="AN369:AP369"/>
    <mergeCell ref="AR369:AS369"/>
    <mergeCell ref="AT369:AV369"/>
    <mergeCell ref="AW369:AX369"/>
    <mergeCell ref="AY369:BA369"/>
    <mergeCell ref="BB369:BD369"/>
    <mergeCell ref="BF369:BH369"/>
    <mergeCell ref="BI369:BL369"/>
    <mergeCell ref="BM369:BN369"/>
    <mergeCell ref="BO369:BP369"/>
    <mergeCell ref="BQ369:BS369"/>
    <mergeCell ref="BT369:BV369"/>
    <mergeCell ref="BW369:BY369"/>
    <mergeCell ref="CA369:CC369"/>
    <mergeCell ref="CD369:CF369"/>
    <mergeCell ref="CG369:CJ369"/>
    <mergeCell ref="CM369:CO369"/>
    <mergeCell ref="CP369:CR369"/>
    <mergeCell ref="CS369:CT369"/>
    <mergeCell ref="P370:R370"/>
    <mergeCell ref="S370:U370"/>
    <mergeCell ref="V370:X370"/>
    <mergeCell ref="Y370:Z370"/>
    <mergeCell ref="AA370:AC370"/>
    <mergeCell ref="AD370:AF370"/>
    <mergeCell ref="AG370:AI370"/>
    <mergeCell ref="AK370:AM370"/>
    <mergeCell ref="AN370:AP370"/>
    <mergeCell ref="AR370:AS370"/>
    <mergeCell ref="AT370:AV370"/>
    <mergeCell ref="AW370:AX370"/>
    <mergeCell ref="AY370:BA370"/>
    <mergeCell ref="BB370:BD370"/>
    <mergeCell ref="BF370:BH370"/>
    <mergeCell ref="BI370:BL370"/>
    <mergeCell ref="BM370:BN370"/>
    <mergeCell ref="BO370:BP370"/>
    <mergeCell ref="BQ370:BS370"/>
    <mergeCell ref="BT370:BV370"/>
    <mergeCell ref="BW370:BY370"/>
    <mergeCell ref="CA370:CC370"/>
    <mergeCell ref="CD370:CF370"/>
    <mergeCell ref="CG370:CJ370"/>
    <mergeCell ref="CM370:CO370"/>
    <mergeCell ref="CP370:CR370"/>
    <mergeCell ref="CS370:CT370"/>
    <mergeCell ref="P371:R371"/>
    <mergeCell ref="S371:U371"/>
    <mergeCell ref="V371:X371"/>
    <mergeCell ref="Y371:Z371"/>
    <mergeCell ref="AA371:AC371"/>
    <mergeCell ref="AD371:AF371"/>
    <mergeCell ref="AG371:AI371"/>
    <mergeCell ref="AK371:AM371"/>
    <mergeCell ref="AN371:AP371"/>
    <mergeCell ref="AR371:AS371"/>
    <mergeCell ref="AT371:AV371"/>
    <mergeCell ref="AW371:AX371"/>
    <mergeCell ref="AY371:BA371"/>
    <mergeCell ref="BB371:BD371"/>
    <mergeCell ref="BF371:BH371"/>
    <mergeCell ref="BI371:BL371"/>
    <mergeCell ref="BM371:BN371"/>
    <mergeCell ref="BO371:BP371"/>
    <mergeCell ref="BQ371:BS371"/>
    <mergeCell ref="BT371:BV371"/>
    <mergeCell ref="BW371:BY371"/>
    <mergeCell ref="CA371:CC371"/>
    <mergeCell ref="CD371:CF371"/>
    <mergeCell ref="CG371:CJ371"/>
    <mergeCell ref="CM371:CO371"/>
    <mergeCell ref="CP371:CR371"/>
    <mergeCell ref="CS371:CT371"/>
    <mergeCell ref="P372:R372"/>
    <mergeCell ref="S372:U372"/>
    <mergeCell ref="V372:X372"/>
    <mergeCell ref="Y372:Z372"/>
    <mergeCell ref="AA372:AC372"/>
    <mergeCell ref="AD372:AF372"/>
    <mergeCell ref="AG372:AI372"/>
    <mergeCell ref="AK372:AM372"/>
    <mergeCell ref="AN372:AP372"/>
    <mergeCell ref="AR372:AS372"/>
    <mergeCell ref="AT372:AV372"/>
    <mergeCell ref="AW372:AX372"/>
    <mergeCell ref="AY372:BA372"/>
    <mergeCell ref="BB372:BD372"/>
    <mergeCell ref="BF372:BH372"/>
    <mergeCell ref="BI372:BL372"/>
    <mergeCell ref="BM372:BN372"/>
    <mergeCell ref="BO372:BP372"/>
    <mergeCell ref="BQ372:BS372"/>
    <mergeCell ref="BT372:BV372"/>
    <mergeCell ref="BW372:BY372"/>
    <mergeCell ref="CA372:CC372"/>
    <mergeCell ref="CD372:CF372"/>
    <mergeCell ref="CG372:CJ372"/>
    <mergeCell ref="CM372:CO372"/>
    <mergeCell ref="CP372:CR372"/>
    <mergeCell ref="CS372:CT372"/>
    <mergeCell ref="P373:R373"/>
    <mergeCell ref="S373:U373"/>
    <mergeCell ref="V373:X373"/>
    <mergeCell ref="Y373:Z373"/>
    <mergeCell ref="AA373:AC373"/>
    <mergeCell ref="AD373:AF373"/>
    <mergeCell ref="AG373:AI373"/>
    <mergeCell ref="AK373:AM373"/>
    <mergeCell ref="AN373:AP373"/>
    <mergeCell ref="AR373:AS373"/>
    <mergeCell ref="AT373:AV373"/>
    <mergeCell ref="AW373:AX373"/>
    <mergeCell ref="AY373:BA373"/>
    <mergeCell ref="BB373:BD373"/>
    <mergeCell ref="BF373:BH373"/>
    <mergeCell ref="BI373:BL373"/>
    <mergeCell ref="BM373:BN373"/>
    <mergeCell ref="BO373:BP373"/>
    <mergeCell ref="BQ373:BS373"/>
    <mergeCell ref="BT373:BV373"/>
    <mergeCell ref="BW373:BY373"/>
    <mergeCell ref="CA373:CC373"/>
    <mergeCell ref="CD373:CF373"/>
    <mergeCell ref="CG373:CJ373"/>
    <mergeCell ref="CM373:CO373"/>
    <mergeCell ref="CP373:CR373"/>
    <mergeCell ref="CS373:CT373"/>
    <mergeCell ref="P374:R374"/>
    <mergeCell ref="S374:U374"/>
    <mergeCell ref="V374:X374"/>
    <mergeCell ref="Y374:Z374"/>
    <mergeCell ref="AA374:AC374"/>
    <mergeCell ref="AD374:AF374"/>
    <mergeCell ref="AG374:AI374"/>
    <mergeCell ref="AK374:AM374"/>
    <mergeCell ref="AN374:AP374"/>
    <mergeCell ref="AR374:AS374"/>
    <mergeCell ref="AT374:AV374"/>
    <mergeCell ref="AW374:AX374"/>
    <mergeCell ref="AY374:BA374"/>
    <mergeCell ref="BB374:BD374"/>
    <mergeCell ref="BF374:BH374"/>
    <mergeCell ref="BI374:BL374"/>
    <mergeCell ref="BM374:BN374"/>
    <mergeCell ref="BO374:BP374"/>
    <mergeCell ref="BQ374:BS374"/>
    <mergeCell ref="BT374:BV374"/>
    <mergeCell ref="BW374:BY374"/>
    <mergeCell ref="CA374:CC374"/>
    <mergeCell ref="CD374:CF374"/>
    <mergeCell ref="CG374:CJ374"/>
    <mergeCell ref="CM374:CO374"/>
    <mergeCell ref="CP374:CR374"/>
    <mergeCell ref="CS374:CT374"/>
    <mergeCell ref="P375:R375"/>
    <mergeCell ref="S375:U375"/>
    <mergeCell ref="V375:X375"/>
    <mergeCell ref="Y375:Z375"/>
    <mergeCell ref="AA375:AC375"/>
    <mergeCell ref="AD375:AF375"/>
    <mergeCell ref="AG375:AI375"/>
    <mergeCell ref="AK375:AM375"/>
    <mergeCell ref="AN375:AP375"/>
    <mergeCell ref="AR375:AS375"/>
    <mergeCell ref="AT375:AV375"/>
    <mergeCell ref="AW375:AX375"/>
    <mergeCell ref="AY375:BA375"/>
    <mergeCell ref="BB375:BD375"/>
    <mergeCell ref="BF375:BH375"/>
    <mergeCell ref="BI375:BL375"/>
    <mergeCell ref="BM375:BN375"/>
    <mergeCell ref="BO375:BP375"/>
    <mergeCell ref="BQ375:BS375"/>
    <mergeCell ref="BT375:BV375"/>
    <mergeCell ref="BW375:BY375"/>
    <mergeCell ref="CA375:CC375"/>
    <mergeCell ref="CD375:CF375"/>
    <mergeCell ref="CG375:CJ375"/>
    <mergeCell ref="CM375:CO375"/>
    <mergeCell ref="CP375:CR375"/>
    <mergeCell ref="CS375:CT375"/>
    <mergeCell ref="P376:R376"/>
    <mergeCell ref="S376:U376"/>
    <mergeCell ref="V376:X376"/>
    <mergeCell ref="Y376:Z376"/>
    <mergeCell ref="AA376:AC376"/>
    <mergeCell ref="AD376:AF376"/>
    <mergeCell ref="AG376:AI376"/>
    <mergeCell ref="AK376:AM376"/>
    <mergeCell ref="AN376:AP376"/>
    <mergeCell ref="AR376:AS376"/>
    <mergeCell ref="AT376:AV376"/>
    <mergeCell ref="AW376:AX376"/>
    <mergeCell ref="AY376:BA376"/>
    <mergeCell ref="BB376:BD376"/>
    <mergeCell ref="BF376:BH376"/>
    <mergeCell ref="BI376:BL376"/>
    <mergeCell ref="BM376:BN376"/>
    <mergeCell ref="BO376:BP376"/>
    <mergeCell ref="BQ376:BS376"/>
    <mergeCell ref="BT376:BV376"/>
    <mergeCell ref="BW376:BY376"/>
    <mergeCell ref="CA376:CC376"/>
    <mergeCell ref="CD376:CF376"/>
    <mergeCell ref="CG376:CJ376"/>
    <mergeCell ref="CM376:CO376"/>
    <mergeCell ref="CP376:CR376"/>
    <mergeCell ref="CS376:CT376"/>
    <mergeCell ref="P377:R377"/>
    <mergeCell ref="S377:U377"/>
    <mergeCell ref="V377:X377"/>
    <mergeCell ref="Y377:Z377"/>
    <mergeCell ref="AA377:AC377"/>
    <mergeCell ref="AD377:AF377"/>
    <mergeCell ref="AG377:AI377"/>
    <mergeCell ref="AK377:AM377"/>
    <mergeCell ref="AN377:AP377"/>
    <mergeCell ref="AR377:AS377"/>
    <mergeCell ref="AT377:AV377"/>
    <mergeCell ref="AW377:AX377"/>
    <mergeCell ref="AY377:BA377"/>
    <mergeCell ref="BB377:BD377"/>
    <mergeCell ref="BF377:BH377"/>
    <mergeCell ref="BI377:BL377"/>
    <mergeCell ref="BM377:BN377"/>
    <mergeCell ref="BO377:BP377"/>
    <mergeCell ref="BQ377:BS377"/>
    <mergeCell ref="BT377:BV377"/>
    <mergeCell ref="BW377:BY377"/>
    <mergeCell ref="CA377:CC377"/>
    <mergeCell ref="CD377:CF377"/>
    <mergeCell ref="CG377:CJ377"/>
    <mergeCell ref="CM377:CO377"/>
    <mergeCell ref="CP377:CR377"/>
    <mergeCell ref="CS377:CT377"/>
    <mergeCell ref="P378:R378"/>
    <mergeCell ref="S378:U378"/>
    <mergeCell ref="V378:X378"/>
    <mergeCell ref="Y378:Z378"/>
    <mergeCell ref="AA378:AC378"/>
    <mergeCell ref="AD378:AF378"/>
    <mergeCell ref="AG378:AI378"/>
    <mergeCell ref="AK378:AM378"/>
    <mergeCell ref="AN378:AP378"/>
    <mergeCell ref="AR378:AS378"/>
    <mergeCell ref="AT378:AV378"/>
    <mergeCell ref="AW378:AX378"/>
    <mergeCell ref="AY378:BA378"/>
    <mergeCell ref="BB378:BD378"/>
    <mergeCell ref="BF378:BH378"/>
    <mergeCell ref="BI378:BL378"/>
    <mergeCell ref="BM378:BN378"/>
    <mergeCell ref="BO378:BP378"/>
    <mergeCell ref="BQ378:BS378"/>
    <mergeCell ref="BT378:BV378"/>
    <mergeCell ref="BW378:BY378"/>
    <mergeCell ref="CA378:CC378"/>
    <mergeCell ref="CD378:CF378"/>
    <mergeCell ref="CG378:CJ378"/>
    <mergeCell ref="CM378:CO378"/>
    <mergeCell ref="CP378:CR378"/>
    <mergeCell ref="CS378:CT378"/>
    <mergeCell ref="P379:R379"/>
    <mergeCell ref="S379:U379"/>
    <mergeCell ref="V379:X379"/>
    <mergeCell ref="Y379:Z379"/>
    <mergeCell ref="AA379:AC379"/>
    <mergeCell ref="AD379:AF379"/>
    <mergeCell ref="AG379:AI379"/>
    <mergeCell ref="AK379:AM379"/>
    <mergeCell ref="AN379:AP379"/>
    <mergeCell ref="AR379:AS379"/>
    <mergeCell ref="AT379:AV379"/>
    <mergeCell ref="AW379:AX379"/>
    <mergeCell ref="AY379:BA379"/>
    <mergeCell ref="BB379:BD379"/>
    <mergeCell ref="BF379:BH379"/>
    <mergeCell ref="BI379:BL379"/>
    <mergeCell ref="BM379:BN379"/>
    <mergeCell ref="BO379:BP379"/>
    <mergeCell ref="BQ379:BS379"/>
    <mergeCell ref="BT379:BV379"/>
    <mergeCell ref="BW379:BY379"/>
    <mergeCell ref="CA379:CC379"/>
    <mergeCell ref="CD379:CF379"/>
    <mergeCell ref="CG379:CJ379"/>
    <mergeCell ref="CM379:CO379"/>
    <mergeCell ref="CP379:CR379"/>
    <mergeCell ref="CS379:CT379"/>
    <mergeCell ref="P380:R380"/>
    <mergeCell ref="S380:U380"/>
    <mergeCell ref="V380:X380"/>
    <mergeCell ref="Y380:Z380"/>
    <mergeCell ref="AA380:AC380"/>
    <mergeCell ref="AD380:AF380"/>
    <mergeCell ref="AG380:AI380"/>
    <mergeCell ref="AK380:AM380"/>
    <mergeCell ref="AN380:AP380"/>
    <mergeCell ref="AR380:AS380"/>
    <mergeCell ref="AT380:AV380"/>
    <mergeCell ref="AW380:AX380"/>
    <mergeCell ref="AY380:BA380"/>
    <mergeCell ref="BB380:BD380"/>
    <mergeCell ref="BF380:BH380"/>
    <mergeCell ref="BI380:BL380"/>
    <mergeCell ref="BM380:BN380"/>
    <mergeCell ref="BO380:BP380"/>
    <mergeCell ref="BQ380:BS380"/>
    <mergeCell ref="BT380:BV380"/>
    <mergeCell ref="BW380:BY380"/>
    <mergeCell ref="CA380:CC380"/>
    <mergeCell ref="CD380:CF380"/>
    <mergeCell ref="CG380:CJ380"/>
    <mergeCell ref="CM380:CO380"/>
    <mergeCell ref="CP380:CR380"/>
    <mergeCell ref="CS380:CT380"/>
    <mergeCell ref="P381:R381"/>
    <mergeCell ref="S381:U381"/>
    <mergeCell ref="V381:X381"/>
    <mergeCell ref="Y381:Z381"/>
    <mergeCell ref="AA381:AC381"/>
    <mergeCell ref="AD381:AF381"/>
    <mergeCell ref="AG381:AI381"/>
    <mergeCell ref="AK381:AM381"/>
    <mergeCell ref="AN381:AP381"/>
    <mergeCell ref="AR381:AS381"/>
    <mergeCell ref="AT381:AV381"/>
    <mergeCell ref="AW381:AX381"/>
    <mergeCell ref="AY381:BA381"/>
    <mergeCell ref="BB381:BD381"/>
    <mergeCell ref="BF381:BH381"/>
    <mergeCell ref="BI381:BL381"/>
    <mergeCell ref="BM381:BN381"/>
    <mergeCell ref="BO381:BP381"/>
    <mergeCell ref="BQ381:BS381"/>
    <mergeCell ref="BT381:BV381"/>
    <mergeCell ref="BW381:BY381"/>
    <mergeCell ref="CA381:CC381"/>
    <mergeCell ref="CD381:CF381"/>
    <mergeCell ref="CG381:CJ381"/>
    <mergeCell ref="CM381:CO381"/>
    <mergeCell ref="CP381:CR381"/>
    <mergeCell ref="CS381:CT381"/>
    <mergeCell ref="P382:R382"/>
    <mergeCell ref="S382:U382"/>
    <mergeCell ref="V382:X382"/>
    <mergeCell ref="Y382:Z382"/>
    <mergeCell ref="AA382:AC382"/>
    <mergeCell ref="AD382:AF382"/>
    <mergeCell ref="AG382:AI382"/>
    <mergeCell ref="AK382:AM382"/>
    <mergeCell ref="AN382:AP382"/>
    <mergeCell ref="AR382:AS382"/>
    <mergeCell ref="AT382:AV382"/>
    <mergeCell ref="AW382:AX382"/>
    <mergeCell ref="AY382:BA382"/>
    <mergeCell ref="BB382:BD382"/>
    <mergeCell ref="BF382:BH382"/>
    <mergeCell ref="BI382:BL382"/>
    <mergeCell ref="BM382:BN382"/>
    <mergeCell ref="BO382:BP382"/>
    <mergeCell ref="BQ382:BS382"/>
    <mergeCell ref="BT382:BV382"/>
    <mergeCell ref="BW382:BY382"/>
    <mergeCell ref="CA382:CC382"/>
    <mergeCell ref="CD382:CF382"/>
    <mergeCell ref="CG382:CJ382"/>
    <mergeCell ref="CM382:CO382"/>
    <mergeCell ref="CP382:CR382"/>
    <mergeCell ref="CS382:CT382"/>
    <mergeCell ref="P383:R383"/>
    <mergeCell ref="S383:U383"/>
    <mergeCell ref="V383:X383"/>
    <mergeCell ref="Y383:Z383"/>
    <mergeCell ref="AA383:AC383"/>
    <mergeCell ref="AD383:AF383"/>
    <mergeCell ref="AG383:AI383"/>
    <mergeCell ref="AK383:AM383"/>
    <mergeCell ref="AN383:AP383"/>
    <mergeCell ref="AR383:AS383"/>
    <mergeCell ref="AT383:AV383"/>
    <mergeCell ref="AW383:AX383"/>
    <mergeCell ref="AY383:BA383"/>
    <mergeCell ref="BB383:BD383"/>
    <mergeCell ref="BF383:BH383"/>
    <mergeCell ref="BI383:BL383"/>
    <mergeCell ref="BM383:BN383"/>
    <mergeCell ref="BO383:BP383"/>
    <mergeCell ref="BQ383:BS383"/>
    <mergeCell ref="BT383:BV383"/>
    <mergeCell ref="BW383:BY383"/>
    <mergeCell ref="CA383:CC383"/>
    <mergeCell ref="CD383:CF383"/>
    <mergeCell ref="CG383:CJ383"/>
    <mergeCell ref="CM383:CO383"/>
    <mergeCell ref="CP383:CR383"/>
    <mergeCell ref="CS383:CT383"/>
    <mergeCell ref="P384:R384"/>
    <mergeCell ref="S384:U384"/>
    <mergeCell ref="V384:X384"/>
    <mergeCell ref="Y384:Z384"/>
    <mergeCell ref="AA384:AC384"/>
    <mergeCell ref="AD384:AF384"/>
    <mergeCell ref="AG384:AI384"/>
    <mergeCell ref="AK384:AM384"/>
    <mergeCell ref="AN384:AP384"/>
    <mergeCell ref="AR384:AS384"/>
    <mergeCell ref="AT384:AV384"/>
    <mergeCell ref="AW384:AX384"/>
    <mergeCell ref="AY384:BA384"/>
    <mergeCell ref="BB384:BD384"/>
    <mergeCell ref="BF384:BH384"/>
    <mergeCell ref="BI384:BL384"/>
    <mergeCell ref="BM384:BN384"/>
    <mergeCell ref="BO384:BP384"/>
    <mergeCell ref="BQ384:BS384"/>
    <mergeCell ref="BT384:BV384"/>
    <mergeCell ref="BW384:BY384"/>
    <mergeCell ref="CA384:CC384"/>
    <mergeCell ref="CD384:CF384"/>
    <mergeCell ref="CG384:CJ384"/>
    <mergeCell ref="CM384:CO384"/>
    <mergeCell ref="CP384:CR384"/>
    <mergeCell ref="CS384:CT384"/>
    <mergeCell ref="P385:R385"/>
    <mergeCell ref="S385:U385"/>
    <mergeCell ref="V385:X385"/>
    <mergeCell ref="Y385:Z385"/>
    <mergeCell ref="AA385:AC385"/>
    <mergeCell ref="AD385:AF385"/>
    <mergeCell ref="AG385:AI385"/>
    <mergeCell ref="AK385:AM385"/>
    <mergeCell ref="AN385:AP385"/>
    <mergeCell ref="AR385:AS385"/>
    <mergeCell ref="AT385:AV385"/>
    <mergeCell ref="AW385:AX385"/>
    <mergeCell ref="AY385:BA385"/>
    <mergeCell ref="BB385:BD385"/>
    <mergeCell ref="BF385:BH385"/>
    <mergeCell ref="BI385:BL385"/>
    <mergeCell ref="BM385:BN385"/>
    <mergeCell ref="BO385:BP385"/>
    <mergeCell ref="BQ385:BS385"/>
    <mergeCell ref="BT385:BV385"/>
    <mergeCell ref="BW385:BY385"/>
    <mergeCell ref="CA385:CC385"/>
    <mergeCell ref="CS385:CT385"/>
    <mergeCell ref="P386:R386"/>
    <mergeCell ref="S386:U386"/>
    <mergeCell ref="V386:X386"/>
    <mergeCell ref="Y386:Z386"/>
    <mergeCell ref="AA386:AC386"/>
    <mergeCell ref="AD386:AF386"/>
    <mergeCell ref="AG386:AI386"/>
    <mergeCell ref="AK386:AM386"/>
    <mergeCell ref="AN386:AP386"/>
    <mergeCell ref="AR386:AS386"/>
    <mergeCell ref="AT386:AV386"/>
    <mergeCell ref="AW386:AX386"/>
    <mergeCell ref="AY386:BA386"/>
    <mergeCell ref="BB386:BD386"/>
    <mergeCell ref="BF386:BH386"/>
    <mergeCell ref="BI386:BL386"/>
    <mergeCell ref="BM386:BN386"/>
    <mergeCell ref="BO386:BP386"/>
    <mergeCell ref="BQ386:BS386"/>
    <mergeCell ref="BT386:BV386"/>
    <mergeCell ref="BW386:BY386"/>
    <mergeCell ref="CA386:CC386"/>
    <mergeCell ref="CD386:CF386"/>
    <mergeCell ref="CG386:CJ386"/>
    <mergeCell ref="CM386:CO386"/>
    <mergeCell ref="CP386:CR386"/>
    <mergeCell ref="CS386:CT386"/>
    <mergeCell ref="O391:AC391"/>
    <mergeCell ref="AJ391:AX391"/>
    <mergeCell ref="BE391:BS391"/>
    <mergeCell ref="BZ391:CN391"/>
    <mergeCell ref="O392:AC392"/>
    <mergeCell ref="AJ392:AX392"/>
    <mergeCell ref="BE392:BS392"/>
    <mergeCell ref="BZ392:CN392"/>
    <mergeCell ref="P387:R387"/>
    <mergeCell ref="S387:U387"/>
    <mergeCell ref="V387:X387"/>
    <mergeCell ref="Y387:Z387"/>
    <mergeCell ref="AA387:AC387"/>
    <mergeCell ref="AD387:AF387"/>
    <mergeCell ref="AG387:AI387"/>
    <mergeCell ref="AK387:AM387"/>
    <mergeCell ref="AN387:AP387"/>
    <mergeCell ref="AR387:AS387"/>
    <mergeCell ref="AT387:AV387"/>
    <mergeCell ref="AW387:AX387"/>
    <mergeCell ref="AY387:BA387"/>
    <mergeCell ref="BB387:BD387"/>
    <mergeCell ref="BF387:BH387"/>
    <mergeCell ref="BI387:BL387"/>
    <mergeCell ref="BM387:BN387"/>
    <mergeCell ref="O393:AC393"/>
    <mergeCell ref="AJ393:AX393"/>
    <mergeCell ref="BE393:BS393"/>
    <mergeCell ref="BZ393:CN393"/>
    <mergeCell ref="O13:O15"/>
    <mergeCell ref="O52:O54"/>
    <mergeCell ref="O91:O93"/>
    <mergeCell ref="O130:O132"/>
    <mergeCell ref="O169:O171"/>
    <mergeCell ref="O208:O210"/>
    <mergeCell ref="O247:O249"/>
    <mergeCell ref="O286:O288"/>
    <mergeCell ref="O325:O327"/>
    <mergeCell ref="O364:O366"/>
    <mergeCell ref="AJ13:AJ15"/>
    <mergeCell ref="AJ52:AJ54"/>
    <mergeCell ref="AJ91:AJ93"/>
    <mergeCell ref="AJ130:AJ132"/>
    <mergeCell ref="AJ169:AJ171"/>
    <mergeCell ref="AJ208:AJ210"/>
    <mergeCell ref="AJ247:AJ249"/>
    <mergeCell ref="AJ286:AJ288"/>
    <mergeCell ref="AJ325:AJ327"/>
    <mergeCell ref="AJ364:AJ366"/>
    <mergeCell ref="AQ14:AQ15"/>
    <mergeCell ref="AQ53:AQ54"/>
    <mergeCell ref="AQ92:AQ93"/>
    <mergeCell ref="AQ131:AQ132"/>
    <mergeCell ref="AQ170:AQ171"/>
    <mergeCell ref="AQ209:AQ210"/>
    <mergeCell ref="AQ248:AQ249"/>
    <mergeCell ref="AQ287:AQ288"/>
    <mergeCell ref="AJ88:AO88"/>
    <mergeCell ref="AP88:AX88"/>
    <mergeCell ref="BZ364:BZ366"/>
    <mergeCell ref="BT37:BV41"/>
    <mergeCell ref="BW37:BY41"/>
    <mergeCell ref="BT42:BV43"/>
    <mergeCell ref="BW42:BY43"/>
    <mergeCell ref="BI52:BL54"/>
    <mergeCell ref="BT81:BV82"/>
    <mergeCell ref="BW81:BY82"/>
    <mergeCell ref="BT76:BV80"/>
    <mergeCell ref="BW76:BY80"/>
    <mergeCell ref="BE124:BJ125"/>
    <mergeCell ref="BZ124:CE125"/>
    <mergeCell ref="BK124:BS125"/>
    <mergeCell ref="BM364:BP364"/>
    <mergeCell ref="BO348:BP348"/>
    <mergeCell ref="BQ348:BS348"/>
    <mergeCell ref="BT348:BV348"/>
    <mergeCell ref="BW348:BY348"/>
    <mergeCell ref="CA348:CC348"/>
    <mergeCell ref="CD348:CF348"/>
    <mergeCell ref="CD347:CF347"/>
    <mergeCell ref="BQ346:BS346"/>
    <mergeCell ref="BT346:BV346"/>
    <mergeCell ref="BW346:BY346"/>
    <mergeCell ref="CA346:CC346"/>
    <mergeCell ref="CD343:CF343"/>
    <mergeCell ref="BO342:BP342"/>
    <mergeCell ref="AY348:BA348"/>
    <mergeCell ref="BB348:BD348"/>
    <mergeCell ref="BF348:BH348"/>
    <mergeCell ref="DD14:DF15"/>
    <mergeCell ref="DG14:DI15"/>
    <mergeCell ref="DJ14:DL15"/>
    <mergeCell ref="DM14:DO15"/>
    <mergeCell ref="CU12:DO13"/>
    <mergeCell ref="DJ45:DO46"/>
    <mergeCell ref="O46:T47"/>
    <mergeCell ref="BE46:BJ47"/>
    <mergeCell ref="U46:AC47"/>
    <mergeCell ref="CF46:CN47"/>
    <mergeCell ref="AJ46:AO47"/>
    <mergeCell ref="BZ46:CE47"/>
    <mergeCell ref="AP46:AX47"/>
    <mergeCell ref="BK46:BS47"/>
    <mergeCell ref="CR42:CT43"/>
    <mergeCell ref="P13:R15"/>
    <mergeCell ref="S13:U15"/>
    <mergeCell ref="V13:X15"/>
    <mergeCell ref="AK13:AM15"/>
    <mergeCell ref="AN13:AP15"/>
    <mergeCell ref="BF13:BH15"/>
    <mergeCell ref="CA13:CC15"/>
    <mergeCell ref="CD13:CF15"/>
    <mergeCell ref="CG14:CJ15"/>
    <mergeCell ref="BM14:BN15"/>
    <mergeCell ref="BO14:BP15"/>
    <mergeCell ref="CK14:CL15"/>
    <mergeCell ref="AT14:AV15"/>
    <mergeCell ref="CM14:CO15"/>
    <mergeCell ref="CP14:CR15"/>
    <mergeCell ref="Y13:Z15"/>
    <mergeCell ref="AW13:AX15"/>
    <mergeCell ref="BB52:BD54"/>
    <mergeCell ref="BQ52:BS54"/>
    <mergeCell ref="BT52:BV54"/>
    <mergeCell ref="BW52:BY54"/>
    <mergeCell ref="P52:R54"/>
    <mergeCell ref="S52:U54"/>
    <mergeCell ref="V52:X54"/>
    <mergeCell ref="AK52:AM54"/>
    <mergeCell ref="AN52:AP54"/>
    <mergeCell ref="BF52:BH54"/>
    <mergeCell ref="CA52:CC54"/>
    <mergeCell ref="CD52:CF54"/>
    <mergeCell ref="Y52:Z54"/>
    <mergeCell ref="AW52:AX54"/>
    <mergeCell ref="CU14:CW15"/>
    <mergeCell ref="CX14:CZ15"/>
    <mergeCell ref="DA14:DC15"/>
    <mergeCell ref="CS13:CT15"/>
    <mergeCell ref="AA13:AC15"/>
    <mergeCell ref="AD13:AF15"/>
    <mergeCell ref="AG13:AI15"/>
    <mergeCell ref="AY13:BA15"/>
    <mergeCell ref="BB13:BD15"/>
    <mergeCell ref="BQ13:BS15"/>
    <mergeCell ref="BT13:BV15"/>
    <mergeCell ref="BW13:BY15"/>
    <mergeCell ref="BI13:BL15"/>
    <mergeCell ref="AR14:AS15"/>
    <mergeCell ref="BE13:BE15"/>
    <mergeCell ref="BE52:BE54"/>
    <mergeCell ref="BZ13:BZ15"/>
    <mergeCell ref="BZ52:BZ54"/>
    <mergeCell ref="CU90:DO91"/>
    <mergeCell ref="P91:R93"/>
    <mergeCell ref="S91:U93"/>
    <mergeCell ref="V91:X93"/>
    <mergeCell ref="AK91:AM93"/>
    <mergeCell ref="AN91:AP93"/>
    <mergeCell ref="BF91:BH93"/>
    <mergeCell ref="CA91:CC93"/>
    <mergeCell ref="CD91:CF93"/>
    <mergeCell ref="AA91:AC93"/>
    <mergeCell ref="AD91:AF93"/>
    <mergeCell ref="CS52:CT54"/>
    <mergeCell ref="AR53:AS54"/>
    <mergeCell ref="AT53:AV54"/>
    <mergeCell ref="CM53:CO54"/>
    <mergeCell ref="CP53:CR54"/>
    <mergeCell ref="BM53:BN54"/>
    <mergeCell ref="BO53:BP54"/>
    <mergeCell ref="CK53:CL54"/>
    <mergeCell ref="CG53:CJ54"/>
    <mergeCell ref="CU51:DO52"/>
    <mergeCell ref="CU53:CW54"/>
    <mergeCell ref="CX53:CZ54"/>
    <mergeCell ref="DA53:DC54"/>
    <mergeCell ref="DD53:DF54"/>
    <mergeCell ref="DG53:DI54"/>
    <mergeCell ref="DJ53:DL54"/>
    <mergeCell ref="DM53:DO54"/>
    <mergeCell ref="AA52:AC54"/>
    <mergeCell ref="AD52:AF54"/>
    <mergeCell ref="AG52:AI54"/>
    <mergeCell ref="AY52:BA54"/>
    <mergeCell ref="O85:T86"/>
    <mergeCell ref="BE85:BJ86"/>
    <mergeCell ref="U85:AC86"/>
    <mergeCell ref="CF85:CN86"/>
    <mergeCell ref="AJ85:AO86"/>
    <mergeCell ref="BZ85:CE86"/>
    <mergeCell ref="AP85:AX86"/>
    <mergeCell ref="BK85:BS86"/>
    <mergeCell ref="BI91:BL93"/>
    <mergeCell ref="Y91:Z93"/>
    <mergeCell ref="AW91:AX93"/>
    <mergeCell ref="CS91:CT93"/>
    <mergeCell ref="AR92:AS93"/>
    <mergeCell ref="AT92:AV93"/>
    <mergeCell ref="CM92:CO93"/>
    <mergeCell ref="CP92:CR93"/>
    <mergeCell ref="BM92:BN93"/>
    <mergeCell ref="BO92:BP93"/>
    <mergeCell ref="CK92:CL93"/>
    <mergeCell ref="CG92:CJ93"/>
    <mergeCell ref="BE91:BE93"/>
    <mergeCell ref="BZ91:BZ93"/>
    <mergeCell ref="O90:AI90"/>
    <mergeCell ref="AJ90:BD90"/>
    <mergeCell ref="BE90:BY90"/>
    <mergeCell ref="BZ90:CT90"/>
    <mergeCell ref="AQ91:AV91"/>
    <mergeCell ref="BM91:BP91"/>
    <mergeCell ref="CG91:CR91"/>
    <mergeCell ref="U88:AC88"/>
    <mergeCell ref="AD88:AF88"/>
    <mergeCell ref="AG88:AI88"/>
    <mergeCell ref="AG91:AI93"/>
    <mergeCell ref="AY91:BA93"/>
    <mergeCell ref="BB91:BD93"/>
    <mergeCell ref="BQ91:BS93"/>
    <mergeCell ref="BT91:BV93"/>
    <mergeCell ref="BW91:BY93"/>
    <mergeCell ref="CU92:CW93"/>
    <mergeCell ref="CX92:CZ93"/>
    <mergeCell ref="DA92:DC93"/>
    <mergeCell ref="DD92:DF93"/>
    <mergeCell ref="DG92:DI93"/>
    <mergeCell ref="DJ92:DL93"/>
    <mergeCell ref="DM92:DO93"/>
    <mergeCell ref="AD120:AF121"/>
    <mergeCell ref="AG120:AI121"/>
    <mergeCell ref="AY120:BA121"/>
    <mergeCell ref="BB120:BD121"/>
    <mergeCell ref="BT120:BV121"/>
    <mergeCell ref="BW120:BY121"/>
    <mergeCell ref="CO120:CQ121"/>
    <mergeCell ref="CR120:CT121"/>
    <mergeCell ref="AD115:AF119"/>
    <mergeCell ref="AG115:AI119"/>
    <mergeCell ref="AY115:BA119"/>
    <mergeCell ref="BB115:BD119"/>
    <mergeCell ref="BT115:BV119"/>
    <mergeCell ref="BW115:BY119"/>
    <mergeCell ref="CO115:CQ119"/>
    <mergeCell ref="CR115:CT119"/>
    <mergeCell ref="CU115:CW116"/>
    <mergeCell ref="CX115:CZ116"/>
    <mergeCell ref="DA115:DC116"/>
    <mergeCell ref="AW130:AX132"/>
    <mergeCell ref="CS130:CT132"/>
    <mergeCell ref="AR131:AS132"/>
    <mergeCell ref="AT131:AV132"/>
    <mergeCell ref="CM131:CO132"/>
    <mergeCell ref="CP131:CR132"/>
    <mergeCell ref="BM131:BN132"/>
    <mergeCell ref="BO131:BP132"/>
    <mergeCell ref="CK131:CL132"/>
    <mergeCell ref="CG131:CJ132"/>
    <mergeCell ref="P130:R132"/>
    <mergeCell ref="S130:U132"/>
    <mergeCell ref="AK130:AM132"/>
    <mergeCell ref="AN130:AP132"/>
    <mergeCell ref="BF130:BH132"/>
    <mergeCell ref="CA130:CC132"/>
    <mergeCell ref="CD130:CF132"/>
    <mergeCell ref="AA130:AC132"/>
    <mergeCell ref="AD130:AF132"/>
    <mergeCell ref="AG130:AI132"/>
    <mergeCell ref="AY130:BA132"/>
    <mergeCell ref="BB130:BD132"/>
    <mergeCell ref="BQ130:BS132"/>
    <mergeCell ref="BT130:BV132"/>
    <mergeCell ref="BW130:BY132"/>
    <mergeCell ref="BI130:BL132"/>
    <mergeCell ref="V130:Z132"/>
    <mergeCell ref="BE130:BE132"/>
    <mergeCell ref="BZ130:BZ132"/>
    <mergeCell ref="AJ163:AO164"/>
    <mergeCell ref="BZ163:CE164"/>
    <mergeCell ref="AP163:AX164"/>
    <mergeCell ref="BK163:BS164"/>
    <mergeCell ref="AW169:AX171"/>
    <mergeCell ref="CS169:CT171"/>
    <mergeCell ref="AR170:AS171"/>
    <mergeCell ref="AT170:AV171"/>
    <mergeCell ref="CM170:CO171"/>
    <mergeCell ref="CP170:CR171"/>
    <mergeCell ref="BM170:BN171"/>
    <mergeCell ref="BO170:BP171"/>
    <mergeCell ref="CK170:CL171"/>
    <mergeCell ref="CG170:CJ171"/>
    <mergeCell ref="P169:R171"/>
    <mergeCell ref="S169:U171"/>
    <mergeCell ref="AK169:AM171"/>
    <mergeCell ref="AN169:AP171"/>
    <mergeCell ref="BF169:BH171"/>
    <mergeCell ref="CA169:CC171"/>
    <mergeCell ref="CD169:CF171"/>
    <mergeCell ref="AA169:AC171"/>
    <mergeCell ref="AD169:AF171"/>
    <mergeCell ref="AG169:AI171"/>
    <mergeCell ref="AY169:BA171"/>
    <mergeCell ref="BB169:BD171"/>
    <mergeCell ref="BQ169:BS171"/>
    <mergeCell ref="BT169:BV171"/>
    <mergeCell ref="BW169:BY171"/>
    <mergeCell ref="BI169:BL171"/>
    <mergeCell ref="V169:Z171"/>
    <mergeCell ref="BE169:BE171"/>
    <mergeCell ref="AJ202:AO203"/>
    <mergeCell ref="BZ202:CE203"/>
    <mergeCell ref="AP202:AX203"/>
    <mergeCell ref="BK202:BS203"/>
    <mergeCell ref="AW208:AX210"/>
    <mergeCell ref="CS208:CT210"/>
    <mergeCell ref="AR209:AS210"/>
    <mergeCell ref="AT209:AV210"/>
    <mergeCell ref="CM209:CO210"/>
    <mergeCell ref="CP209:CR210"/>
    <mergeCell ref="BM209:BN210"/>
    <mergeCell ref="BO209:BP210"/>
    <mergeCell ref="CK209:CL210"/>
    <mergeCell ref="CG209:CJ210"/>
    <mergeCell ref="P208:R210"/>
    <mergeCell ref="S208:U210"/>
    <mergeCell ref="AK208:AM210"/>
    <mergeCell ref="AN208:AP210"/>
    <mergeCell ref="BF208:BH210"/>
    <mergeCell ref="CA208:CC210"/>
    <mergeCell ref="CD208:CF210"/>
    <mergeCell ref="AA208:AC210"/>
    <mergeCell ref="AD208:AF210"/>
    <mergeCell ref="AG208:AI210"/>
    <mergeCell ref="AY208:BA210"/>
    <mergeCell ref="BB208:BD210"/>
    <mergeCell ref="BQ208:BS210"/>
    <mergeCell ref="BT208:BV210"/>
    <mergeCell ref="BW208:BY210"/>
    <mergeCell ref="BI208:BL210"/>
    <mergeCell ref="V208:Z210"/>
    <mergeCell ref="BE208:BE210"/>
    <mergeCell ref="AJ241:AO242"/>
    <mergeCell ref="BZ241:CE242"/>
    <mergeCell ref="AP241:AX242"/>
    <mergeCell ref="BK241:BS242"/>
    <mergeCell ref="AW247:AX249"/>
    <mergeCell ref="CS247:CT249"/>
    <mergeCell ref="AR248:AS249"/>
    <mergeCell ref="AT248:AV249"/>
    <mergeCell ref="CM248:CO249"/>
    <mergeCell ref="CP248:CR249"/>
    <mergeCell ref="BM248:BN249"/>
    <mergeCell ref="BO248:BP249"/>
    <mergeCell ref="CK248:CL249"/>
    <mergeCell ref="CG248:CJ249"/>
    <mergeCell ref="P247:R249"/>
    <mergeCell ref="S247:U249"/>
    <mergeCell ref="AK247:AM249"/>
    <mergeCell ref="AN247:AP249"/>
    <mergeCell ref="BF247:BH249"/>
    <mergeCell ref="CA247:CC249"/>
    <mergeCell ref="CD247:CF249"/>
    <mergeCell ref="AA247:AC249"/>
    <mergeCell ref="AD247:AF249"/>
    <mergeCell ref="AG247:AI249"/>
    <mergeCell ref="AY247:BA249"/>
    <mergeCell ref="BB247:BD249"/>
    <mergeCell ref="BQ247:BS249"/>
    <mergeCell ref="BT247:BV249"/>
    <mergeCell ref="BW247:BY249"/>
    <mergeCell ref="BI247:BL249"/>
    <mergeCell ref="V247:Z249"/>
    <mergeCell ref="BE247:BE249"/>
    <mergeCell ref="AJ280:AO281"/>
    <mergeCell ref="BZ280:CE281"/>
    <mergeCell ref="AP280:AX281"/>
    <mergeCell ref="BK280:BS281"/>
    <mergeCell ref="AW286:AX288"/>
    <mergeCell ref="CS286:CT288"/>
    <mergeCell ref="AR287:AS288"/>
    <mergeCell ref="AT287:AV288"/>
    <mergeCell ref="CM287:CO288"/>
    <mergeCell ref="CP287:CR288"/>
    <mergeCell ref="BM287:BN288"/>
    <mergeCell ref="BO287:BP288"/>
    <mergeCell ref="CK287:CL288"/>
    <mergeCell ref="CG287:CJ288"/>
    <mergeCell ref="P286:R288"/>
    <mergeCell ref="S286:U288"/>
    <mergeCell ref="AK286:AM288"/>
    <mergeCell ref="AN286:AP288"/>
    <mergeCell ref="BF286:BH288"/>
    <mergeCell ref="CA286:CC288"/>
    <mergeCell ref="CD286:CF288"/>
    <mergeCell ref="AA286:AC288"/>
    <mergeCell ref="AD286:AF288"/>
    <mergeCell ref="AG286:AI288"/>
    <mergeCell ref="AY286:BA288"/>
    <mergeCell ref="BB286:BD288"/>
    <mergeCell ref="BQ286:BS288"/>
    <mergeCell ref="BT286:BV288"/>
    <mergeCell ref="BW286:BY288"/>
    <mergeCell ref="BI286:BL288"/>
    <mergeCell ref="V286:Z288"/>
    <mergeCell ref="BE286:BE288"/>
    <mergeCell ref="AJ319:AO320"/>
    <mergeCell ref="BZ319:CE320"/>
    <mergeCell ref="AP319:AX320"/>
    <mergeCell ref="BK319:BS320"/>
    <mergeCell ref="AW325:AX327"/>
    <mergeCell ref="CS325:CT327"/>
    <mergeCell ref="AR326:AS327"/>
    <mergeCell ref="AT326:AV327"/>
    <mergeCell ref="CM326:CO327"/>
    <mergeCell ref="CP326:CR327"/>
    <mergeCell ref="BM326:BN327"/>
    <mergeCell ref="BO326:BP327"/>
    <mergeCell ref="CK326:CL327"/>
    <mergeCell ref="CG326:CJ327"/>
    <mergeCell ref="P325:R327"/>
    <mergeCell ref="S325:U327"/>
    <mergeCell ref="AK325:AM327"/>
    <mergeCell ref="AN325:AP327"/>
    <mergeCell ref="BF325:BH327"/>
    <mergeCell ref="CA325:CC327"/>
    <mergeCell ref="CD325:CF327"/>
    <mergeCell ref="AA325:AC327"/>
    <mergeCell ref="AD325:AF327"/>
    <mergeCell ref="AG325:AI327"/>
    <mergeCell ref="AY325:BA327"/>
    <mergeCell ref="BB325:BD327"/>
    <mergeCell ref="BQ325:BS327"/>
    <mergeCell ref="BT325:BV327"/>
    <mergeCell ref="BW325:BY327"/>
    <mergeCell ref="BI325:BL327"/>
    <mergeCell ref="V325:Z327"/>
    <mergeCell ref="BE325:BE327"/>
    <mergeCell ref="AJ358:AO359"/>
    <mergeCell ref="BZ358:CE359"/>
    <mergeCell ref="AP358:AX359"/>
    <mergeCell ref="BK358:BS359"/>
    <mergeCell ref="AR365:AS366"/>
    <mergeCell ref="AT365:AV366"/>
    <mergeCell ref="CM365:CO366"/>
    <mergeCell ref="CP365:CR366"/>
    <mergeCell ref="BM365:BN366"/>
    <mergeCell ref="BO365:BP366"/>
    <mergeCell ref="CK365:CL366"/>
    <mergeCell ref="CG365:CJ366"/>
    <mergeCell ref="P364:R366"/>
    <mergeCell ref="S364:U366"/>
    <mergeCell ref="AK364:AM366"/>
    <mergeCell ref="AN364:AP366"/>
    <mergeCell ref="BF364:BH366"/>
    <mergeCell ref="CA364:CC366"/>
    <mergeCell ref="CD364:CF366"/>
    <mergeCell ref="AA364:AC366"/>
    <mergeCell ref="AD364:AF366"/>
    <mergeCell ref="AG364:AI366"/>
    <mergeCell ref="AY364:BA366"/>
    <mergeCell ref="BB364:BD366"/>
    <mergeCell ref="BQ364:BS366"/>
    <mergeCell ref="BT364:BV366"/>
    <mergeCell ref="BW364:BY366"/>
    <mergeCell ref="AW364:AX366"/>
    <mergeCell ref="V364:Z366"/>
    <mergeCell ref="BE364:BE366"/>
    <mergeCell ref="AQ364:AV364"/>
    <mergeCell ref="CG364:CR364"/>
    <mergeCell ref="CS364:CT366"/>
    <mergeCell ref="BI364:BL366"/>
    <mergeCell ref="AD388:AF392"/>
    <mergeCell ref="AG388:AI392"/>
    <mergeCell ref="AY388:BA392"/>
    <mergeCell ref="BB388:BD392"/>
    <mergeCell ref="BT388:BV392"/>
    <mergeCell ref="BW388:BY392"/>
    <mergeCell ref="CO388:CQ392"/>
    <mergeCell ref="CR388:CT392"/>
    <mergeCell ref="AD393:AF394"/>
    <mergeCell ref="AG393:AI394"/>
    <mergeCell ref="AY393:BA394"/>
    <mergeCell ref="BB393:BD394"/>
    <mergeCell ref="BT393:BV394"/>
    <mergeCell ref="BW393:BY394"/>
    <mergeCell ref="CO393:CQ394"/>
    <mergeCell ref="CR393:CT394"/>
    <mergeCell ref="BO387:BP387"/>
    <mergeCell ref="BQ387:BS387"/>
    <mergeCell ref="BT387:BV387"/>
    <mergeCell ref="BW387:BY387"/>
    <mergeCell ref="CA387:CC387"/>
    <mergeCell ref="CD387:CF387"/>
    <mergeCell ref="CG387:CJ387"/>
    <mergeCell ref="CM387:CO387"/>
    <mergeCell ref="CP387:CR387"/>
    <mergeCell ref="CS387:CT387"/>
    <mergeCell ref="CD385:CF385"/>
    <mergeCell ref="CG385:CJ385"/>
    <mergeCell ref="CM385:CO385"/>
    <mergeCell ref="CP385:CR385"/>
    <mergeCell ref="DD115:DF116"/>
    <mergeCell ref="DG115:DI116"/>
    <mergeCell ref="DJ115:DL116"/>
    <mergeCell ref="DM115:DO116"/>
    <mergeCell ref="CU76:CW77"/>
    <mergeCell ref="CX76:CZ77"/>
    <mergeCell ref="DA76:DC77"/>
    <mergeCell ref="DD76:DF77"/>
    <mergeCell ref="DG76:DI77"/>
    <mergeCell ref="DJ76:DL77"/>
    <mergeCell ref="DM76:DO77"/>
    <mergeCell ref="CU37:CW38"/>
    <mergeCell ref="CX37:CZ38"/>
    <mergeCell ref="DA37:DC38"/>
    <mergeCell ref="DD37:DF38"/>
    <mergeCell ref="DG37:DI38"/>
    <mergeCell ref="DJ37:DL38"/>
    <mergeCell ref="DM37:DO38"/>
    <mergeCell ref="CU75:CW75"/>
    <mergeCell ref="CX75:CZ75"/>
    <mergeCell ref="DA75:DC75"/>
    <mergeCell ref="DD75:DF75"/>
    <mergeCell ref="DG75:DI75"/>
    <mergeCell ref="DJ75:DL75"/>
    <mergeCell ref="DM75:DO75"/>
    <mergeCell ref="CY49:DD49"/>
    <mergeCell ref="DE49:DG49"/>
    <mergeCell ref="DH49:DO49"/>
    <mergeCell ref="CY50:DD50"/>
    <mergeCell ref="DE50:DH50"/>
    <mergeCell ref="DI50:DO50"/>
    <mergeCell ref="DJ84:DO85"/>
  </mergeCells>
  <conditionalFormatting sqref="BR5:BS16 BR18:BS394 W5:X133 T5:U133 AR36:AS36 W135:X394 V5:V394 T135:U394 O5:S394 AU5:AV133 AS5:AS133 AO5:AP133 AL5:AM133 AN173:AP192 AN212:AP231 AN251:AP270 AN290:AP309 AN329:AP348 AW5:BQ394 AU135:AV394 AT5:AT394 AS135:AS394 AQ5:AR394 AN368:AP387 AO135:AP394 AN5:AN394 AL135:AM394 Y5:AK394 BT5:CT394">
    <cfRule type="cellIs" priority="7" dxfId="0" operator="equal">
      <formula>0</formula>
    </cfRule>
  </conditionalFormatting>
  <conditionalFormatting sqref="DJ17:DO36 DG18:DI36 CU17:DG36">
    <cfRule type="cellIs" priority="10" dxfId="0" operator="equal">
      <formula>0</formula>
    </cfRule>
  </conditionalFormatting>
  <conditionalFormatting sqref="W44:X133 T44:U133 W135:X394 V44:V394 T135:U394 O44:S394 Y44:AI394">
    <cfRule type="expression" priority="6" dxfId="1">
      <formula>$F44=0</formula>
    </cfRule>
  </conditionalFormatting>
  <conditionalFormatting sqref="AU44:AV133 AS44:AS133 AO44:AP133 AL44:AM133 AN173:AP192 AN212:AP231 AN251:AP270 AN290:AP309 AN329:AP348 AW44:BD394 AU135:AV394 AT44:AT394 AS135:AS394 AQ44:AR394 AN368:AP387 AO135:AP394 AN44:AN394 AL135:AM394 AJ44:AK394">
    <cfRule type="expression" priority="5" dxfId="1">
      <formula>$G44=0</formula>
    </cfRule>
  </conditionalFormatting>
  <conditionalFormatting sqref="BE44:BY394">
    <cfRule type="expression" priority="4" dxfId="1">
      <formula>$H44=0</formula>
    </cfRule>
  </conditionalFormatting>
  <conditionalFormatting sqref="BZ44:CT394">
    <cfRule type="expression" priority="3" dxfId="1">
      <formula>$I44=0</formula>
    </cfRule>
  </conditionalFormatting>
  <conditionalFormatting sqref="CU44:DO82">
    <cfRule type="expression" priority="1" dxfId="1">
      <formula>$DV$11&lt;=20</formula>
    </cfRule>
  </conditionalFormatting>
  <conditionalFormatting sqref="CU56:DO75">
    <cfRule type="cellIs" priority="9" dxfId="0" operator="equal">
      <formula>0</formula>
    </cfRule>
  </conditionalFormatting>
  <conditionalFormatting sqref="DD83:DO121 DB83:DC94 DB96:DC121 DA114:DC114 CU83:DA121">
    <cfRule type="expression" priority="2" dxfId="1">
      <formula>$DV$11&lt;=40</formula>
    </cfRule>
  </conditionalFormatting>
  <conditionalFormatting sqref="DD95:DO114 DB96:DC114 DA114:DC114 CU95:DA114">
    <cfRule type="cellIs" priority="8" dxfId="0" operator="equal">
      <formula>0</formula>
    </cfRule>
  </conditionalFormatting>
  <printOptions horizontalCentered="1"/>
  <pageMargins left="0.118110236220472" right="0.118110236220472" top="0.511811023622047" bottom="0.511811023622047" header="0.0393700787401575" footer="0.0393700787401575"/>
  <pageSetup fitToHeight="2" orientation="portrait" paperSize="9" scale="22" r:id="rId2"/>
  <drawing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ScaleCrop>false</ScaleCrop>
  <HeadingPairs>
    <vt:vector size="2" baseType="variant">
      <vt:variant>
        <vt:lpstr>Worksheets</vt:lpstr>
      </vt:variant>
      <vt:variant>
        <vt:i4>16</vt:i4>
      </vt:variant>
    </vt:vector>
  </HeadingPairs>
  <TitlesOfParts>
    <vt:vector size="16" baseType="lpstr">
      <vt:lpstr>INDEX</vt:lpstr>
      <vt:lpstr>NIRDESH</vt:lpstr>
      <vt:lpstr>HOME</vt:lpstr>
      <vt:lpstr>M. SUCHI</vt:lpstr>
      <vt:lpstr>NEW</vt:lpstr>
      <vt:lpstr>PLAN</vt:lpstr>
      <vt:lpstr>R-6</vt:lpstr>
      <vt:lpstr>F-6</vt:lpstr>
      <vt:lpstr>R-7</vt:lpstr>
      <vt:lpstr>F-7</vt:lpstr>
      <vt:lpstr>R-8</vt:lpstr>
      <vt:lpstr>F-8</vt:lpstr>
      <vt:lpstr>R-8क</vt:lpstr>
      <vt:lpstr>F-8क</vt:lpstr>
      <vt:lpstr>I.D.</vt:lpstr>
      <vt:lpstr>REPORT</vt:lpstr>
    </vt:vector>
  </TitlesOfParts>
  <Template/>
  <Manager/>
  <Company/>
  <LinksUpToDate>false</LinksUpToDate>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BLO EXCELL SHEET SOFTWARE 2022</dc:title>
  <dc:subject/>
  <dc:creator>Bhagirath mal kalwaniya</dc:creator>
  <cp:keywords/>
  <dc:description/>
  <cp:lastModifiedBy>Admin</cp:lastModifiedBy>
  <cp:lastPrinted>2023-10-27T05:51:00Z</cp:lastPrinted>
  <dcterms:created xsi:type="dcterms:W3CDTF">2020-05-28T08:07:00Z</dcterms:created>
  <dcterms:modified xsi:type="dcterms:W3CDTF">2024-03-08T14:39:06Z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7E8AF1C6497042E9A95CE8A4A7F36BB8_12</vt:lpwstr>
  </property>
  <property fmtid="{D5CDD505-2E9C-101B-9397-08002B2CF9AE}" pid="3" name="KSOProductBuildVer">
    <vt:lpwstr>1033-12.2.0.13306</vt:lpwstr>
  </property>
  <property fmtid="{D5CDD505-2E9C-101B-9397-08002B2CF9AE}" pid="4" name="NXPowerLiteLastOptimized">
    <vt:lpwstr>1011625</vt:lpwstr>
  </property>
  <property fmtid="{D5CDD505-2E9C-101B-9397-08002B2CF9AE}" pid="5" name="NXPowerLiteSettings">
    <vt:lpwstr>C7000400038000</vt:lpwstr>
  </property>
  <property fmtid="{D5CDD505-2E9C-101B-9397-08002B2CF9AE}" pid="6" name="NXPowerLiteVersion">
    <vt:lpwstr>S10.2.0</vt:lpwstr>
  </property>
</Properties>
</file>