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55"/>
  </bookViews>
  <sheets>
    <sheet name="GA-55" sheetId="2" r:id="rId1"/>
    <sheet name="Other Deduction" sheetId="1" r:id="rId2"/>
    <sheet name="Tax Old Regime" sheetId="3" r:id="rId3"/>
    <sheet name="Tax New Regime" sheetId="8" r:id="rId4"/>
    <sheet name="Form 16" sheetId="10" r:id="rId5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'GA-55'!$C$3:$AC$36</definedName>
    <definedName name="_xlnm.Print_Area" localSheetId="3">'Tax New Regime'!$B$1:$Q$68</definedName>
    <definedName name="_xlnm.Print_Area" localSheetId="2">'Tax Old Regime'!$B$1:$Q$65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0" hidden="1">'GA-55'!$AE:$XFD</definedName>
    <definedName name="Z_01E6FF9C_BB30_4C32_9D09_6DB93F11503E_.wvu.Cols" localSheetId="1" hidden="1">'Other Deduction'!$G:$XFD</definedName>
    <definedName name="Z_01E6FF9C_BB30_4C32_9D09_6DB93F11503E_.wvu.Cols" localSheetId="3" hidden="1">'Tax New Regime'!$S:$XFD</definedName>
    <definedName name="Z_01E6FF9C_BB30_4C32_9D09_6DB93F11503E_.wvu.Cols" localSheetId="2" hidden="1">'Tax Old Regime'!$S:$XFD</definedName>
    <definedName name="Z_01E6FF9C_BB30_4C32_9D09_6DB93F11503E_.wvu.PrintArea" localSheetId="0" hidden="1">'GA-55'!$C$3:$AC$34</definedName>
    <definedName name="Z_01E6FF9C_BB30_4C32_9D09_6DB93F11503E_.wvu.PrintArea" localSheetId="3" hidden="1">'Tax New Regime'!$B$1:$Q$72</definedName>
    <definedName name="Z_01E6FF9C_BB30_4C32_9D09_6DB93F11503E_.wvu.PrintArea" localSheetId="2" hidden="1">'Tax Old Regime'!$B$1:$Q$69</definedName>
    <definedName name="Z_01E6FF9C_BB30_4C32_9D09_6DB93F11503E_.wvu.Rows" localSheetId="0" hidden="1">'GA-55'!$947:$1048576,'GA-55'!$35:$946</definedName>
    <definedName name="Z_01E6FF9C_BB30_4C32_9D09_6DB93F11503E_.wvu.Rows" localSheetId="1" hidden="1">'Other Deduction'!$560:$1048576,'Other Deduction'!$22:$559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0" hidden="1">'GA-55'!$AE:$XFD</definedName>
    <definedName name="Z_483AFC7C_A53B_4837_A853_31CBC6C9ED1B_.wvu.Cols" localSheetId="1" hidden="1">'Other Deduction'!$G:$XFD</definedName>
    <definedName name="Z_483AFC7C_A53B_4837_A853_31CBC6C9ED1B_.wvu.Cols" localSheetId="3" hidden="1">'Tax New Regime'!$S:$XFD</definedName>
    <definedName name="Z_483AFC7C_A53B_4837_A853_31CBC6C9ED1B_.wvu.Cols" localSheetId="2" hidden="1">'Tax Old Regime'!$S:$XFD</definedName>
    <definedName name="Z_483AFC7C_A53B_4837_A853_31CBC6C9ED1B_.wvu.PrintArea" localSheetId="0" hidden="1">'GA-55'!$C$3:$AC$34</definedName>
    <definedName name="Z_483AFC7C_A53B_4837_A853_31CBC6C9ED1B_.wvu.PrintArea" localSheetId="3" hidden="1">'Tax New Regime'!$B$1:$Q$72</definedName>
    <definedName name="Z_483AFC7C_A53B_4837_A853_31CBC6C9ED1B_.wvu.PrintArea" localSheetId="2" hidden="1">'Tax Old Regime'!$B$1:$Q$69</definedName>
    <definedName name="Z_483AFC7C_A53B_4837_A853_31CBC6C9ED1B_.wvu.Rows" localSheetId="0" hidden="1">'GA-55'!$947:$1048576,'GA-55'!$35:$946</definedName>
    <definedName name="Z_483AFC7C_A53B_4837_A853_31CBC6C9ED1B_.wvu.Rows" localSheetId="1" hidden="1">'Other Deduction'!$560:$1048576,'Other Deduction'!$22:$559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2451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</workbook>
</file>

<file path=xl/calcChain.xml><?xml version="1.0" encoding="utf-8"?>
<calcChain xmlns="http://schemas.openxmlformats.org/spreadsheetml/2006/main">
  <c r="D8" i="2"/>
  <c r="H21" i="10"/>
  <c r="H20"/>
  <c r="H19"/>
  <c r="H18"/>
  <c r="K141"/>
  <c r="G124"/>
  <c r="G125"/>
  <c r="G117"/>
  <c r="G116"/>
  <c r="G115"/>
  <c r="G114"/>
  <c r="G113"/>
  <c r="I93"/>
  <c r="G12" l="1"/>
  <c r="D12"/>
  <c r="A9"/>
  <c r="G9"/>
  <c r="G8"/>
  <c r="G7"/>
  <c r="G146" l="1"/>
  <c r="I131"/>
  <c r="K131" s="1"/>
  <c r="I130"/>
  <c r="K130" s="1"/>
  <c r="K129"/>
  <c r="I129"/>
  <c r="I125"/>
  <c r="K125" s="1"/>
  <c r="I124"/>
  <c r="K124" s="1"/>
  <c r="I120"/>
  <c r="K120" s="1"/>
  <c r="I119"/>
  <c r="K119" s="1"/>
  <c r="I118"/>
  <c r="K118" s="1"/>
  <c r="I117"/>
  <c r="K117" s="1"/>
  <c r="I116"/>
  <c r="K116" s="1"/>
  <c r="I115"/>
  <c r="K115" s="1"/>
  <c r="I114"/>
  <c r="K114" s="1"/>
  <c r="G121"/>
  <c r="B61"/>
  <c r="K21"/>
  <c r="K20"/>
  <c r="K19"/>
  <c r="A64"/>
  <c r="A147" s="1"/>
  <c r="H155"/>
  <c r="H22" l="1"/>
  <c r="K143" s="1"/>
  <c r="K18"/>
  <c r="K22" s="1"/>
  <c r="B63"/>
  <c r="B146" s="1"/>
  <c r="H156"/>
  <c r="I113"/>
  <c r="I64" l="1"/>
  <c r="I121"/>
  <c r="K113"/>
  <c r="K121" s="1"/>
  <c r="K132" s="1"/>
  <c r="H20" i="2" l="1"/>
  <c r="H8"/>
  <c r="O20"/>
  <c r="Q37" i="8"/>
  <c r="Q38"/>
  <c r="Q39"/>
  <c r="Q40"/>
  <c r="Q41"/>
  <c r="Q42"/>
  <c r="Q43"/>
  <c r="I21"/>
  <c r="I22"/>
  <c r="I23"/>
  <c r="I24"/>
  <c r="I25"/>
  <c r="I26"/>
  <c r="I27"/>
  <c r="I28"/>
  <c r="I29"/>
  <c r="Q42" i="3"/>
  <c r="P7" i="2"/>
  <c r="O7"/>
  <c r="AA22"/>
  <c r="AA23"/>
  <c r="AA24"/>
  <c r="AA25"/>
  <c r="AA26"/>
  <c r="AA27"/>
  <c r="AA28"/>
  <c r="N22"/>
  <c r="AB22" s="1"/>
  <c r="N23"/>
  <c r="N24"/>
  <c r="N25"/>
  <c r="AB25" s="1"/>
  <c r="N26"/>
  <c r="AB26" s="1"/>
  <c r="N27"/>
  <c r="AB27" s="1"/>
  <c r="N28"/>
  <c r="AB28" s="1"/>
  <c r="AB23" l="1"/>
  <c r="AB24"/>
  <c r="I8"/>
  <c r="AA20"/>
  <c r="N20"/>
  <c r="O8" l="1"/>
  <c r="O65" i="8" l="1"/>
  <c r="Q62"/>
  <c r="Q36"/>
  <c r="Q16"/>
  <c r="K13"/>
  <c r="M7"/>
  <c r="P3"/>
  <c r="L3"/>
  <c r="E3"/>
  <c r="B1"/>
  <c r="Q44" l="1"/>
  <c r="E13"/>
  <c r="M13" s="1"/>
  <c r="Q14" s="1"/>
  <c r="F17" i="1" l="1"/>
  <c r="A2" l="1"/>
  <c r="Q59" i="3"/>
  <c r="Q40"/>
  <c r="Q39"/>
  <c r="Q38"/>
  <c r="Q37"/>
  <c r="Q36"/>
  <c r="Q33"/>
  <c r="Q43"/>
  <c r="Q41"/>
  <c r="O25"/>
  <c r="O24"/>
  <c r="O21"/>
  <c r="Q16"/>
  <c r="M8"/>
  <c r="D9" i="2"/>
  <c r="Z9"/>
  <c r="Z10" s="1"/>
  <c r="Z11" s="1"/>
  <c r="Z12" s="1"/>
  <c r="Z13" s="1"/>
  <c r="Z14" s="1"/>
  <c r="Z15" s="1"/>
  <c r="Z16" s="1"/>
  <c r="Z17" s="1"/>
  <c r="Z18" s="1"/>
  <c r="Z19" s="1"/>
  <c r="Y9"/>
  <c r="Y10" s="1"/>
  <c r="Y11" s="1"/>
  <c r="Y12" s="1"/>
  <c r="Y13" s="1"/>
  <c r="Y14" s="1"/>
  <c r="Y15" s="1"/>
  <c r="Y16" s="1"/>
  <c r="Y17" s="1"/>
  <c r="Y18" s="1"/>
  <c r="Y19" s="1"/>
  <c r="I9" l="1"/>
  <c r="H9"/>
  <c r="O9"/>
  <c r="O62" i="3"/>
  <c r="P3"/>
  <c r="O28"/>
  <c r="Z29" i="2"/>
  <c r="U29"/>
  <c r="K9"/>
  <c r="K10" s="1"/>
  <c r="K11" s="1"/>
  <c r="K12" s="1"/>
  <c r="K13" s="1"/>
  <c r="K14" s="1"/>
  <c r="K15" s="1"/>
  <c r="K16" s="1"/>
  <c r="K17" s="1"/>
  <c r="K18" s="1"/>
  <c r="K19" s="1"/>
  <c r="I26" i="3" l="1"/>
  <c r="K29" i="2"/>
  <c r="O27" i="3"/>
  <c r="I24"/>
  <c r="W9" i="2"/>
  <c r="V9"/>
  <c r="AA8" l="1"/>
  <c r="W10" l="1"/>
  <c r="V10"/>
  <c r="T9"/>
  <c r="R9"/>
  <c r="P9"/>
  <c r="M7" i="3"/>
  <c r="O26"/>
  <c r="O23"/>
  <c r="O22"/>
  <c r="I27"/>
  <c r="I23"/>
  <c r="I22"/>
  <c r="K13"/>
  <c r="M11"/>
  <c r="E13" s="1"/>
  <c r="Q5"/>
  <c r="L3"/>
  <c r="E3"/>
  <c r="B1"/>
  <c r="J9" i="2"/>
  <c r="J10" s="1"/>
  <c r="J11" s="1"/>
  <c r="J12" s="1"/>
  <c r="J13" s="1"/>
  <c r="J14" s="1"/>
  <c r="J15" s="1"/>
  <c r="J16" s="1"/>
  <c r="J17" s="1"/>
  <c r="J18" s="1"/>
  <c r="J19" s="1"/>
  <c r="M9"/>
  <c r="L9"/>
  <c r="G9"/>
  <c r="F9"/>
  <c r="E9"/>
  <c r="E10"/>
  <c r="E11"/>
  <c r="E12"/>
  <c r="E13"/>
  <c r="E14"/>
  <c r="E15"/>
  <c r="E16"/>
  <c r="E17"/>
  <c r="E18"/>
  <c r="E19"/>
  <c r="J29" l="1"/>
  <c r="G10"/>
  <c r="G11" s="1"/>
  <c r="G12" s="1"/>
  <c r="G13" s="1"/>
  <c r="G14" s="1"/>
  <c r="G15" s="1"/>
  <c r="G16" s="1"/>
  <c r="G17" s="1"/>
  <c r="G18" s="1"/>
  <c r="G19" s="1"/>
  <c r="R10"/>
  <c r="R11" s="1"/>
  <c r="R12" s="1"/>
  <c r="R13" s="1"/>
  <c r="R14" s="1"/>
  <c r="R15" s="1"/>
  <c r="R16" s="1"/>
  <c r="R17" s="1"/>
  <c r="R18" s="1"/>
  <c r="R19" s="1"/>
  <c r="E29"/>
  <c r="F10"/>
  <c r="F11" s="1"/>
  <c r="F12" s="1"/>
  <c r="F13" s="1"/>
  <c r="F14" s="1"/>
  <c r="F15" s="1"/>
  <c r="F16" s="1"/>
  <c r="F17" s="1"/>
  <c r="F18" s="1"/>
  <c r="F19" s="1"/>
  <c r="L10"/>
  <c r="L11" s="1"/>
  <c r="L12" s="1"/>
  <c r="L13" s="1"/>
  <c r="L14" s="1"/>
  <c r="L15" s="1"/>
  <c r="L16" s="1"/>
  <c r="L17" s="1"/>
  <c r="L18" s="1"/>
  <c r="L19" s="1"/>
  <c r="P10"/>
  <c r="P11" s="1"/>
  <c r="P12" s="1"/>
  <c r="T10"/>
  <c r="T11" s="1"/>
  <c r="T12" s="1"/>
  <c r="T13" s="1"/>
  <c r="T14" s="1"/>
  <c r="T15" s="1"/>
  <c r="T16" s="1"/>
  <c r="T17" s="1"/>
  <c r="T18" s="1"/>
  <c r="T19" s="1"/>
  <c r="D10"/>
  <c r="Q44" i="3"/>
  <c r="W11" i="2"/>
  <c r="W12" s="1"/>
  <c r="W13" s="1"/>
  <c r="W14" s="1"/>
  <c r="W15" s="1"/>
  <c r="W16" s="1"/>
  <c r="W17" s="1"/>
  <c r="W18" s="1"/>
  <c r="W19" s="1"/>
  <c r="V11"/>
  <c r="V12" s="1"/>
  <c r="V13" s="1"/>
  <c r="V14" s="1"/>
  <c r="V15" s="1"/>
  <c r="V16" s="1"/>
  <c r="V17" s="1"/>
  <c r="V18" s="1"/>
  <c r="V19" s="1"/>
  <c r="P13"/>
  <c r="P14" s="1"/>
  <c r="P15" s="1"/>
  <c r="P16" s="1"/>
  <c r="P17" s="1"/>
  <c r="P18" s="1"/>
  <c r="P19" s="1"/>
  <c r="N8"/>
  <c r="M10"/>
  <c r="M11" s="1"/>
  <c r="M12" s="1"/>
  <c r="M13" s="1"/>
  <c r="M14" s="1"/>
  <c r="M15" s="1"/>
  <c r="M16" s="1"/>
  <c r="M17" s="1"/>
  <c r="M18" s="1"/>
  <c r="M19" s="1"/>
  <c r="I10" l="1"/>
  <c r="H10"/>
  <c r="X9"/>
  <c r="O10"/>
  <c r="L29"/>
  <c r="F29"/>
  <c r="R29"/>
  <c r="T29"/>
  <c r="D11"/>
  <c r="AA9"/>
  <c r="P29"/>
  <c r="V29"/>
  <c r="X10"/>
  <c r="N9"/>
  <c r="W29"/>
  <c r="H13" i="3" s="1"/>
  <c r="I106" i="10" s="1"/>
  <c r="L106" s="1"/>
  <c r="M29" i="2"/>
  <c r="Q29"/>
  <c r="G29"/>
  <c r="I11" l="1"/>
  <c r="H11"/>
  <c r="X11"/>
  <c r="O11"/>
  <c r="I28" i="3"/>
  <c r="I20" i="8"/>
  <c r="I20" i="3"/>
  <c r="I21"/>
  <c r="D12" i="2"/>
  <c r="AB9"/>
  <c r="N10"/>
  <c r="F18" i="10" s="1"/>
  <c r="AA10" i="2"/>
  <c r="M13" i="3"/>
  <c r="Q14" s="1"/>
  <c r="I12" i="2" l="1"/>
  <c r="H12"/>
  <c r="O12" s="1"/>
  <c r="X12"/>
  <c r="H21"/>
  <c r="O21" s="1"/>
  <c r="Y29"/>
  <c r="AB10"/>
  <c r="AA11"/>
  <c r="N11"/>
  <c r="D13"/>
  <c r="I13" l="1"/>
  <c r="H13"/>
  <c r="X13"/>
  <c r="O13"/>
  <c r="N21"/>
  <c r="AA21"/>
  <c r="N12"/>
  <c r="AB11"/>
  <c r="AA12"/>
  <c r="D14"/>
  <c r="I14" l="1"/>
  <c r="H14"/>
  <c r="X14"/>
  <c r="O14"/>
  <c r="N13"/>
  <c r="F19" i="10" s="1"/>
  <c r="AB12" i="2"/>
  <c r="AA13"/>
  <c r="D15"/>
  <c r="I15" l="1"/>
  <c r="H15"/>
  <c r="X15"/>
  <c r="F65" i="8"/>
  <c r="F62" i="3"/>
  <c r="O15" i="2"/>
  <c r="AB13"/>
  <c r="N14"/>
  <c r="AA14"/>
  <c r="D16"/>
  <c r="H16" s="1"/>
  <c r="X16" l="1"/>
  <c r="I16"/>
  <c r="O16"/>
  <c r="N15"/>
  <c r="AB14"/>
  <c r="AA15"/>
  <c r="AB8"/>
  <c r="D17"/>
  <c r="I17" s="1"/>
  <c r="X17" l="1"/>
  <c r="H17"/>
  <c r="O17" s="1"/>
  <c r="AB15"/>
  <c r="N16"/>
  <c r="F20" i="10" s="1"/>
  <c r="AA16" i="2"/>
  <c r="D18"/>
  <c r="I18" s="1"/>
  <c r="X18" l="1"/>
  <c r="J62" i="3"/>
  <c r="J65" i="8"/>
  <c r="H18" i="2"/>
  <c r="O18" s="1"/>
  <c r="AB16"/>
  <c r="AB21"/>
  <c r="AA17"/>
  <c r="N17"/>
  <c r="D19"/>
  <c r="I19" s="1"/>
  <c r="L65" i="8" l="1"/>
  <c r="X19" i="2"/>
  <c r="L62" i="3"/>
  <c r="H19" i="2"/>
  <c r="O19" s="1"/>
  <c r="I29"/>
  <c r="S29"/>
  <c r="AA18"/>
  <c r="AB17"/>
  <c r="N18"/>
  <c r="D29"/>
  <c r="M65" i="8" l="1"/>
  <c r="P65" s="1"/>
  <c r="B41" i="10"/>
  <c r="M62" i="3"/>
  <c r="P62" s="1"/>
  <c r="X29" i="2"/>
  <c r="F8" i="1" s="1"/>
  <c r="H29" i="2"/>
  <c r="AB18"/>
  <c r="AA19"/>
  <c r="F19" i="1"/>
  <c r="N19" i="2" l="1"/>
  <c r="F21" i="10" s="1"/>
  <c r="F22" s="1"/>
  <c r="AB19" i="2" l="1"/>
  <c r="N29"/>
  <c r="F4" i="1" l="1"/>
  <c r="Q9" i="8"/>
  <c r="AA29" i="2"/>
  <c r="O29"/>
  <c r="Q4" i="8" l="1"/>
  <c r="Q6" s="1"/>
  <c r="Q10" s="1"/>
  <c r="Q15" s="1"/>
  <c r="Q17" s="1"/>
  <c r="Q32"/>
  <c r="O20" i="3"/>
  <c r="Q32"/>
  <c r="Q4"/>
  <c r="I25"/>
  <c r="AB20" i="2"/>
  <c r="AB29" s="1"/>
  <c r="Q34" i="8"/>
  <c r="Q45" s="1"/>
  <c r="Q6" i="3" l="1"/>
  <c r="M9" s="1"/>
  <c r="Q9" s="1"/>
  <c r="Q10" s="1"/>
  <c r="Q15" s="1"/>
  <c r="Q17" s="1"/>
  <c r="I85" i="10"/>
  <c r="J90" s="1"/>
  <c r="J95" s="1"/>
  <c r="L103" s="1"/>
  <c r="L108" s="1"/>
  <c r="O30" i="3"/>
  <c r="Q31" s="1"/>
  <c r="F12" i="1" s="1"/>
  <c r="O30" i="8"/>
  <c r="Q46"/>
  <c r="Q47" s="1"/>
  <c r="K134" i="10" s="1"/>
  <c r="Q54" i="8" l="1"/>
  <c r="Q52"/>
  <c r="Q55"/>
  <c r="Q53"/>
  <c r="Q51"/>
  <c r="Q34" i="3"/>
  <c r="Q45" s="1"/>
  <c r="Q46" s="1"/>
  <c r="Q47" s="1"/>
  <c r="Q51" s="1"/>
  <c r="A20" i="1"/>
  <c r="D20"/>
  <c r="Q52" i="3" l="1"/>
  <c r="Q53"/>
  <c r="F6" i="1"/>
  <c r="Q56" i="8"/>
  <c r="K136" i="10" s="1"/>
  <c r="Q57" i="8" l="1"/>
  <c r="K137" i="10" s="1"/>
  <c r="K138" s="1"/>
  <c r="Q58" i="8"/>
  <c r="Q54" i="3"/>
  <c r="Q59" i="8" l="1"/>
  <c r="Q60" s="1"/>
  <c r="Q55" i="3"/>
  <c r="Q56" s="1"/>
  <c r="Q57" s="1"/>
  <c r="Q58" s="1"/>
  <c r="Q60" s="1"/>
  <c r="Q61" i="8" l="1"/>
  <c r="K139" i="10"/>
  <c r="B63" i="3"/>
  <c r="A19" i="1" s="1"/>
  <c r="Q63" i="3"/>
  <c r="D19" i="1" s="1"/>
  <c r="Q63" i="8" l="1"/>
  <c r="K140" i="10"/>
  <c r="K142" s="1"/>
  <c r="K144" s="1"/>
  <c r="Q66" i="8" l="1"/>
  <c r="B66"/>
</calcChain>
</file>

<file path=xl/sharedStrings.xml><?xml version="1.0" encoding="utf-8"?>
<sst xmlns="http://schemas.openxmlformats.org/spreadsheetml/2006/main" count="650" uniqueCount="373">
  <si>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</si>
  <si>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</si>
  <si>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</si>
  <si>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</si>
  <si>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</si>
  <si>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</si>
  <si>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</si>
  <si>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</si>
  <si>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</si>
  <si>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</si>
  <si>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</si>
  <si>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</si>
  <si>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</si>
  <si>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</si>
  <si>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</si>
  <si>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SI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</si>
  <si>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</si>
  <si>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</si>
  <si>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</si>
  <si>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</si>
  <si>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</si>
  <si>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</si>
  <si>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</si>
  <si>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</si>
  <si>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</si>
  <si>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</si>
  <si>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</si>
  <si>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</si>
  <si>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</si>
  <si>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</si>
  <si>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</si>
  <si>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</si>
  <si>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</si>
  <si>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</si>
  <si>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</si>
  <si>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</si>
  <si>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</si>
  <si>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</si>
  <si>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</si>
  <si>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</si>
  <si>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</si>
  <si>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</si>
  <si>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</si>
  <si>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</si>
  <si>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</si>
  <si>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</si>
  <si>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</si>
  <si>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</si>
  <si>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</si>
  <si>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</si>
  <si>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</si>
  <si>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</si>
  <si>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</si>
  <si>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</si>
  <si>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</si>
  <si>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</si>
  <si>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</si>
  <si>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</si>
  <si>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</si>
  <si>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</si>
  <si>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</si>
  <si>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</si>
  <si>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>Signature of DDO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</si>
  <si>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</si>
  <si>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</si>
  <si>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</si>
  <si>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</si>
  <si>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</si>
  <si>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</si>
  <si>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Surrender</t>
  </si>
  <si>
    <t>Bonus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</si>
  <si>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</si>
  <si>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</si>
  <si>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</si>
  <si>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</si>
  <si>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</si>
  <si>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</si>
  <si>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</si>
  <si>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t>lkekU; izko/kk;h fuf/k ¼</t>
    </r>
    <r>
      <rPr>
        <sz val="12"/>
        <rFont val="Calibri"/>
        <family val="2"/>
        <scheme val="minor"/>
      </rPr>
      <t>GPF)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</si>
  <si>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</si>
  <si>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</si>
  <si>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</si>
  <si>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</si>
  <si>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</si>
  <si>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</si>
  <si>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</si>
  <si>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</si>
  <si>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</si>
  <si>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</si>
  <si>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</si>
  <si>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>Leave  Pay</t>
  </si>
  <si>
    <t xml:space="preserve">Other </t>
  </si>
  <si>
    <t>HBA Interest</t>
  </si>
  <si>
    <t>HBA Premium</t>
  </si>
  <si>
    <t>Total
Deduction</t>
  </si>
  <si>
    <t>Washing Allow.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</si>
  <si>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</si>
  <si>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</si>
  <si>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</si>
  <si>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</si>
  <si>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</si>
  <si>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</si>
  <si>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 ] ¼/kkjk </t>
    </r>
    <r>
      <rPr>
        <sz val="10"/>
        <rFont val="Arial"/>
        <family val="2"/>
      </rPr>
      <t>80CCD (2),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</si>
  <si>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</si>
  <si>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</si>
  <si>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</si>
  <si>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</si>
  <si>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</si>
  <si>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</si>
  <si>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</si>
  <si>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 xml:space="preserve">ljdkjh isa'ku ;kstuk esa va'knku </t>
    </r>
    <r>
      <rPr>
        <sz val="11"/>
        <rFont val="Calibri"/>
        <family val="2"/>
      </rPr>
      <t>ECPF</t>
    </r>
    <r>
      <rPr>
        <sz val="11"/>
        <rFont val="DevLys 010"/>
      </rPr>
      <t xml:space="preserve">
vf/kdre osru dk 10</t>
    </r>
    <r>
      <rPr>
        <sz val="11"/>
        <rFont val="Arial"/>
        <family val="2"/>
      </rPr>
      <t>%</t>
    </r>
    <r>
      <rPr>
        <sz val="11"/>
        <rFont val="DevLys 010"/>
      </rPr>
      <t>¼/kkjk 80</t>
    </r>
    <r>
      <rPr>
        <sz val="11"/>
        <rFont val="Arial"/>
        <family val="2"/>
      </rPr>
      <t>ccd</t>
    </r>
    <r>
      <rPr>
        <sz val="11"/>
        <rFont val="DevLys 010"/>
      </rPr>
      <t>½</t>
    </r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</si>
  <si>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</si>
  <si>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</si>
  <si>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</si>
  <si>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</si>
  <si>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</si>
  <si>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</si>
  <si>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</si>
  <si>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</si>
  <si>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</si>
  <si>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t>1- edku fdjk;k HkRrk ¼ NwV tks ysuh gS½</t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</si>
  <si>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</si>
  <si>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</si>
  <si>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</si>
  <si>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</si>
  <si>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</si>
  <si>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t>11- ;w- ,y- vkbZ- ih-@okf"kZd Iyku</t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</si>
  <si>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</si>
  <si>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</si>
  <si>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</si>
  <si>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</si>
  <si>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</si>
  <si>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</si>
  <si>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Group Insurance  
Accidental</t>
  </si>
  <si>
    <t>ROP (If any, put the value in minus)</t>
  </si>
  <si>
    <t>Net Payment</t>
  </si>
  <si>
    <t>TAN:</t>
  </si>
  <si>
    <t>vU; tekjkf'k ¼/kkjk 80 lh ds vUrxZr½</t>
  </si>
  <si>
    <t>H.R.A.</t>
  </si>
  <si>
    <t>osru ds vfrfjDr dVkSfr;k¡] vk;@tek jkf'k ,oa NwV dk fooj.k</t>
  </si>
  <si>
    <t>HRA</t>
  </si>
  <si>
    <t>19- vU; tek jkf'k ¼/kkjk 80 lh ds vUrxZr½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</si>
  <si>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</si>
  <si>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</si>
  <si>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</si>
  <si>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</si>
  <si>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</si>
  <si>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>18- vU; vk; ¼,Q Mh ij C;kt] vU; C;kt ;k vU; L=ks+= ls vk; vkfn dk ;ksx½</t>
  </si>
  <si>
    <t>29- bfDoVh fyad lsfoax Ldhe</t>
  </si>
  <si>
    <t>30- LFkfxr okf"kZdh</t>
  </si>
  <si>
    <t xml:space="preserve">31- jkgr /kkjk 89 ds rgr </t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</si>
  <si>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</si>
  <si>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</si>
  <si>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</si>
  <si>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t>Salary Arrear 3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</si>
  <si>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</si>
  <si>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</si>
  <si>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</si>
  <si>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</si>
  <si>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t>PARMANAND MEGHWAL</t>
  </si>
  <si>
    <t>NAME :</t>
  </si>
  <si>
    <t>AAAAAAAA</t>
  </si>
  <si>
    <t>A/C NO.</t>
  </si>
  <si>
    <t>MOB NO.</t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</si>
  <si>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</si>
  <si>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BASIC+D.A.</t>
  </si>
  <si>
    <t>Bill No. &amp; T.V. No.</t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</si>
  <si>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fof'k"V jksaxksa ds mipkj gsrq dVkSrh </t>
    </r>
    <r>
      <rPr>
        <sz val="10"/>
        <rFont val="DevLys 010"/>
      </rPr>
      <t>¼vf/kdre : 40]000] lhfu;j flVhtu gsrq : 100]000½</t>
    </r>
  </si>
  <si>
    <t xml:space="preserve">WWW.RAJTEACHERS.NET </t>
  </si>
  <si>
    <r>
      <t>9- ih-,y-vkbZ-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(PLI)</t>
    </r>
  </si>
  <si>
    <r>
      <t>10- V;w'ku Qhl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(Tution Fees)</t>
    </r>
  </si>
  <si>
    <r>
      <t>12- jk"Vªh; cpr i=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(NSC)</t>
    </r>
  </si>
  <si>
    <r>
      <t>16- lqdU;k le`f) ;kstuk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(SSY)</t>
    </r>
  </si>
  <si>
    <r>
      <t xml:space="preserve">17- cpr [kkrs dh tek jkf'k ij izkIr C;kt </t>
    </r>
    <r>
      <rPr>
        <sz val="13"/>
        <rFont val="Calibri"/>
        <family val="2"/>
        <scheme val="minor"/>
      </rPr>
      <t>(80 TTA/80 TTB)</t>
    </r>
    <r>
      <rPr>
        <sz val="13"/>
        <rFont val="Kruti Dev 010"/>
      </rPr>
      <t xml:space="preserve"> gsrq</t>
    </r>
  </si>
  <si>
    <r>
      <t xml:space="preserve">20- /kkjk </t>
    </r>
    <r>
      <rPr>
        <sz val="13"/>
        <rFont val="Calibri"/>
        <family val="2"/>
        <scheme val="minor"/>
      </rPr>
      <t>80CCC -</t>
    </r>
    <r>
      <rPr>
        <sz val="13"/>
        <rFont val="Kruti Dev 010"/>
      </rPr>
      <t xml:space="preserve"> isa'ku Iyku gsrq va'knku ¼,u-ih-,l- ds avykok½</t>
    </r>
  </si>
  <si>
    <r>
      <t xml:space="preserve">21- /kkjk </t>
    </r>
    <r>
      <rPr>
        <sz val="13"/>
        <rFont val="Calibri"/>
        <family val="2"/>
        <scheme val="minor"/>
      </rPr>
      <t>80CCD(1B) -</t>
    </r>
    <r>
      <rPr>
        <sz val="13"/>
        <rFont val="Kruti Dev 010"/>
      </rPr>
      <t>uohu isa'ku ;kstuk esa vfrfjDr va'knku ¼vf/kdre :- 50]000½</t>
    </r>
  </si>
  <si>
    <r>
      <t xml:space="preserve">22- /kkjk </t>
    </r>
    <r>
      <rPr>
        <sz val="13"/>
        <rFont val="Calibri"/>
        <family val="2"/>
        <scheme val="minor"/>
      </rPr>
      <t xml:space="preserve">80D - </t>
    </r>
    <r>
      <rPr>
        <sz val="13"/>
        <rFont val="Kruti Dev 010"/>
      </rPr>
      <t>fpfdRlk chek izhfe;e ¼lkekU; 25000] ofj"B ukxfjd 50000½</t>
    </r>
  </si>
  <si>
    <r>
      <t xml:space="preserve">23- /kkjk </t>
    </r>
    <r>
      <rPr>
        <sz val="13"/>
        <rFont val="Calibri"/>
        <family val="2"/>
        <scheme val="minor"/>
      </rPr>
      <t>80DD -</t>
    </r>
    <r>
      <rPr>
        <sz val="13"/>
        <rFont val="Kruti Dev 010"/>
      </rPr>
      <t xml:space="preserve"> fodykax vkfJrksa ds fpfdRlk mipkj¼vf/kdre 75000] 80% fodykaxrk 125000½</t>
    </r>
  </si>
  <si>
    <r>
      <t xml:space="preserve">24- /kkjk </t>
    </r>
    <r>
      <rPr>
        <sz val="13"/>
        <rFont val="Calibri"/>
        <family val="2"/>
        <scheme val="minor"/>
      </rPr>
      <t xml:space="preserve">80DDB - </t>
    </r>
    <r>
      <rPr>
        <sz val="13"/>
        <rFont val="Kruti Dev 010"/>
      </rPr>
      <t>fof'k"V jksxksa ds mipkj gsrq dVkSrh ¼lkekU; 40000] ofj"B ukxfjd 1 yk[k½</t>
    </r>
  </si>
  <si>
    <r>
      <t xml:space="preserve">25- /kkjk </t>
    </r>
    <r>
      <rPr>
        <sz val="13"/>
        <rFont val="Calibri"/>
        <family val="2"/>
        <scheme val="minor"/>
      </rPr>
      <t>80E -</t>
    </r>
    <r>
      <rPr>
        <sz val="13"/>
        <rFont val="Kruti Dev 010"/>
      </rPr>
      <t xml:space="preserve"> mPp f'k{kk gsrq fy, _.k dk C;kt ¼/kkjk 80E½</t>
    </r>
  </si>
  <si>
    <r>
      <t xml:space="preserve">26- /kkjk </t>
    </r>
    <r>
      <rPr>
        <sz val="13"/>
        <rFont val="Calibri"/>
        <family val="2"/>
        <scheme val="minor"/>
      </rPr>
      <t>80G -</t>
    </r>
    <r>
      <rPr>
        <sz val="13"/>
        <rFont val="Kruti Dev 010"/>
      </rPr>
      <t xml:space="preserve"> /kekZFkZ laLFkkvksa vkfn dks fn;s nku ¼d Js.kh 100% ,oa [k Js.kh 50%½</t>
    </r>
  </si>
  <si>
    <r>
      <t xml:space="preserve">27- /kkjk </t>
    </r>
    <r>
      <rPr>
        <sz val="13"/>
        <rFont val="Calibri"/>
        <family val="2"/>
        <scheme val="minor"/>
      </rPr>
      <t xml:space="preserve">80U - </t>
    </r>
    <r>
      <rPr>
        <sz val="13"/>
        <rFont val="Kruti Dev 010"/>
      </rPr>
      <t>LFkkbZ 'kkjhfjd fodykaxrk ¼vf/kdre 75000] 80% fodykaxrk 125000½</t>
    </r>
  </si>
  <si>
    <r>
      <t xml:space="preserve">28- /kkjk </t>
    </r>
    <r>
      <rPr>
        <sz val="13"/>
        <rFont val="Calibri"/>
        <family val="2"/>
        <scheme val="minor"/>
      </rPr>
      <t xml:space="preserve">80 GGA - </t>
    </r>
    <r>
      <rPr>
        <sz val="13"/>
        <rFont val="Kruti Dev 010"/>
      </rPr>
      <t>vuqeksfnr oSKkfud]lkekftd]xzkeh.k fodkl vkfn gsrq fn;k x;k nku</t>
    </r>
  </si>
  <si>
    <r>
      <t xml:space="preserve">32- osru fcy ds vykok tek djk;k x;k aavk;dj </t>
    </r>
    <r>
      <rPr>
        <sz val="13"/>
        <rFont val="Calibri"/>
        <family val="2"/>
        <scheme val="minor"/>
      </rPr>
      <t>(TDS)</t>
    </r>
  </si>
  <si>
    <r>
      <t>2- euksjatu Hkrk /kkjk 16 ¼</t>
    </r>
    <r>
      <rPr>
        <sz val="13"/>
        <rFont val="Calibri"/>
        <family val="2"/>
        <scheme val="minor"/>
      </rPr>
      <t>ii</t>
    </r>
    <r>
      <rPr>
        <sz val="13"/>
        <rFont val="Kruti Dev 010"/>
      </rPr>
      <t xml:space="preserve">½ ds vUrxZr </t>
    </r>
  </si>
  <si>
    <t>RAJTEACHERS.NET</t>
  </si>
  <si>
    <t>(xix)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</si>
  <si>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 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</si>
  <si>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t>(xx)</t>
  </si>
  <si>
    <t>vU;</t>
  </si>
  <si>
    <t>HEAD MASTER</t>
  </si>
  <si>
    <t>XXXXXXXXXX</t>
  </si>
  <si>
    <t>XXXXXXXXX</t>
  </si>
  <si>
    <t>INSTALL - KRUTIDEV 10 &amp; DEVLYS 10 FONT</t>
  </si>
  <si>
    <t xml:space="preserve">Other Allowance </t>
  </si>
  <si>
    <t>Medical Allow.</t>
  </si>
  <si>
    <t xml:space="preserve">SCHOOL NAME </t>
  </si>
  <si>
    <t>Others</t>
  </si>
  <si>
    <t>Service Tax</t>
  </si>
  <si>
    <r>
      <t>lkekU; izko/kk;h fuf/k ¼</t>
    </r>
    <r>
      <rPr>
        <sz val="12"/>
        <rFont val="Calibri"/>
        <family val="2"/>
        <scheme val="minor"/>
      </rPr>
      <t>GPF 2004)</t>
    </r>
  </si>
  <si>
    <t>Gross Salary</t>
  </si>
  <si>
    <t>DA Arrear 42%</t>
  </si>
  <si>
    <t>DA Arrear 46%</t>
  </si>
  <si>
    <t>3,00,000 तक</t>
  </si>
  <si>
    <t>3,00,001-6,00,000</t>
  </si>
  <si>
    <t>6,00,001-9,00,000</t>
  </si>
  <si>
    <t>9,00,001-12,00,000</t>
  </si>
  <si>
    <t>12,00,001-15,00,000</t>
  </si>
  <si>
    <t>15,00,001 से अधिक</t>
  </si>
  <si>
    <t>6,00,000 तक</t>
  </si>
  <si>
    <t>vk;dj x.kuk izi= o"kZ 2023&amp;2024 ¼dj fu/kkZj.k o"kZ 2024&amp;2025½</t>
  </si>
  <si>
    <t>flrEcj 2023
rd  :i;s</t>
  </si>
  <si>
    <t>fnlEcj 2023
rd  :i;s</t>
  </si>
  <si>
    <t>tuojh 2024
rd :i;s</t>
  </si>
  <si>
    <t>Qjojh 2024
rd  :i;s</t>
  </si>
  <si>
    <t>NPS EMPLOYEE</t>
  </si>
  <si>
    <t>YES</t>
  </si>
  <si>
    <t>HRA RATES</t>
  </si>
  <si>
    <t>SENIOR CITIZEN</t>
  </si>
  <si>
    <t>POST:</t>
  </si>
  <si>
    <t xml:space="preserve"> </t>
  </si>
  <si>
    <t>MARCH 2023 PAYMENT</t>
  </si>
  <si>
    <t>CAT.</t>
  </si>
  <si>
    <r>
      <t xml:space="preserve">¼3½ NwV /kkjk </t>
    </r>
    <r>
      <rPr>
        <sz val="11"/>
        <rFont val="Calibri"/>
        <family val="2"/>
        <scheme val="minor"/>
      </rPr>
      <t xml:space="preserve">115BAC(1) </t>
    </r>
    <r>
      <rPr>
        <sz val="11"/>
        <rFont val="Kruti Dev 010"/>
      </rPr>
      <t xml:space="preserve">ds rgr lhekUr ykHk </t>
    </r>
    <r>
      <rPr>
        <sz val="11"/>
        <rFont val="Calibri"/>
        <family val="2"/>
        <scheme val="minor"/>
      </rPr>
      <t>(Marginal Relief benefit under section 115BAC(1)</t>
    </r>
  </si>
  <si>
    <r>
      <t>¼2½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:- 25000 rd½</t>
    </r>
  </si>
  <si>
    <t>¼4½ 'ks"k vk;dj ¼1&amp;2½</t>
  </si>
  <si>
    <r>
      <t xml:space="preserve">¼5½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</si>
  <si>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NO</t>
  </si>
  <si>
    <t>INCOME TAX CALCULATION 2023-24</t>
  </si>
  <si>
    <r>
      <t>3- O;olk; dj /kkjk 16 ¼</t>
    </r>
    <r>
      <rPr>
        <sz val="13"/>
        <rFont val="Calibri"/>
        <family val="2"/>
        <scheme val="minor"/>
      </rPr>
      <t>iii</t>
    </r>
    <r>
      <rPr>
        <sz val="13"/>
        <rFont val="Kruti Dev 010"/>
      </rPr>
      <t xml:space="preserve">½ ds vUrxrZ </t>
    </r>
  </si>
  <si>
    <t>FORM NO.16</t>
  </si>
  <si>
    <t>[See rule 31 (1) (a)]</t>
  </si>
  <si>
    <t>Part A</t>
  </si>
  <si>
    <t>Certificate under section 203 of the Income Tax Act, 1961 for tax deducted</t>
  </si>
  <si>
    <t>at source from income chargeable under the head  “ Salaries “</t>
  </si>
  <si>
    <t>Name and address of the employer</t>
  </si>
  <si>
    <t>Name and Designation of the employee</t>
  </si>
  <si>
    <t>PAN of the Deducter</t>
  </si>
  <si>
    <t>TAN of the Deducter</t>
  </si>
  <si>
    <t>PAN of the Employee</t>
  </si>
  <si>
    <t>TDS Circle where annual</t>
  </si>
  <si>
    <t>PERIOD</t>
  </si>
  <si>
    <t>Assessment Year</t>
  </si>
  <si>
    <t>return / statement under</t>
  </si>
  <si>
    <t>FROM</t>
  </si>
  <si>
    <t>TO</t>
  </si>
  <si>
    <t>2024-25</t>
  </si>
  <si>
    <t>section 206 is to be filed</t>
  </si>
  <si>
    <t>01.04.2023</t>
  </si>
  <si>
    <t>31.03.2024</t>
  </si>
  <si>
    <t>Smmary of amount Paid/credited and tax Deducted at source thereon in respect of the Employee</t>
  </si>
  <si>
    <t>Quarter(s)</t>
  </si>
  <si>
    <t>Receipt Numbersof Original Quaterly Statements of TDS Under Sub-Section (3) of Section 200</t>
  </si>
  <si>
    <t>Amount Paid cridited</t>
  </si>
  <si>
    <t xml:space="preserve">      Amount of Tax Deducted     (Rs)</t>
  </si>
  <si>
    <t>Amount of Tax Deposited / Remitted                               (Rs)</t>
  </si>
  <si>
    <t>Quarter 1</t>
  </si>
  <si>
    <t>Quarter 2</t>
  </si>
  <si>
    <t>Quarter 3</t>
  </si>
  <si>
    <t>Quarter 4</t>
  </si>
  <si>
    <t>Total</t>
  </si>
  <si>
    <t>I.DETAILS TAX DEDUCTED AND DEPOSITED INTO CENTRAL GOVERNMENT ACCOUNT THROUGH BOOK ADJUSTMENT</t>
  </si>
  <si>
    <t>S.No</t>
  </si>
  <si>
    <t>Tax Deposited In Respect</t>
  </si>
  <si>
    <t>Book Identification Number (BIN)</t>
  </si>
  <si>
    <t>of the deducter</t>
  </si>
  <si>
    <t>Receipt Numbers of</t>
  </si>
  <si>
    <t>DDO Serial No in</t>
  </si>
  <si>
    <t>Date Of Transfer</t>
  </si>
  <si>
    <t>Status of Maching</t>
  </si>
  <si>
    <t>(Rs)</t>
  </si>
  <si>
    <t>Form No.24G</t>
  </si>
  <si>
    <t>with Form.No 24G</t>
  </si>
  <si>
    <t>(dd/mm/yyyy)</t>
  </si>
  <si>
    <t>Total (Rs)</t>
  </si>
  <si>
    <t>Book Identification Number (CIN)</t>
  </si>
  <si>
    <t xml:space="preserve">BRS Code of  the </t>
  </si>
  <si>
    <t>Date on Which</t>
  </si>
  <si>
    <t>Challana Serial</t>
  </si>
  <si>
    <t>Bank Branch</t>
  </si>
  <si>
    <t>Number</t>
  </si>
  <si>
    <t>Verification</t>
  </si>
  <si>
    <t>I,</t>
  </si>
  <si>
    <t xml:space="preserve">Son/Doughter of </t>
  </si>
  <si>
    <t xml:space="preserve">  Working In the Capacity Of</t>
  </si>
  <si>
    <t>(Designation) do hereby certify that a sum  of Rs.</t>
  </si>
  <si>
    <t>(in words)</t>
  </si>
  <si>
    <t>has beeen deducted at source and paid to the credit of the Central Government.</t>
  </si>
  <si>
    <t xml:space="preserve"> I further certify that the information given  above is true and correct based on the book of accounts, documents and TDS Statements, TDS Deposited and other available records.</t>
  </si>
  <si>
    <t>Notes :</t>
  </si>
  <si>
    <t>1.  Government deductors to fill information in item I if tax is paid without production of an income-tax challan and in item II if tax .</t>
  </si>
  <si>
    <t xml:space="preserve">        is paid accompanied by an income-tax challan</t>
  </si>
  <si>
    <t>2.  Non-Government deductors to fill information in item II.</t>
  </si>
  <si>
    <t xml:space="preserve">3.  The deductor shall furnish the address of  the Commissioner of  Income-tax (TDS) having jurisdiction as regards TDS </t>
  </si>
  <si>
    <t xml:space="preserve">     statements of the assessee.</t>
  </si>
  <si>
    <t>4.  If an assessee is employed under one employer only during the year, certificate in Form No. 16 issued for the quarter ending on</t>
  </si>
  <si>
    <t xml:space="preserve">      31st March of the financial year shall contain the details of tax deducted and deposited for all the quarters of the financial year.</t>
  </si>
  <si>
    <t xml:space="preserve">5.  If  an  assessee  is  employed  under  more  than  one  employer  during  the  year,  each  of  the employers shall issue Part </t>
  </si>
  <si>
    <t xml:space="preserve">      A of the certificate in Form No. 16 pertaining to the period for which such assessee was employed with each of the employers.</t>
  </si>
  <si>
    <t xml:space="preserve">    Part B (Annexure) of the certificate in Form No.16 may be issued by each of the employers or the last employer at the</t>
  </si>
  <si>
    <t xml:space="preserve">    option of the assessee.</t>
  </si>
  <si>
    <t>6.  In items I and II, in column for tax deposited in respect of deductee, furnish total amount of TDS and education cess."</t>
  </si>
  <si>
    <t>Part B</t>
  </si>
  <si>
    <t>DETAILS OF SALARY PAID AND ANY OTHER INCOME AND TAX DEDUCTED</t>
  </si>
  <si>
    <t>1. Gross Salary *</t>
  </si>
  <si>
    <t>( a ) Salary as per provisions contained in section 17 (1)</t>
  </si>
  <si>
    <t>( b ) Value of perquisites under section 17 (2)</t>
  </si>
  <si>
    <t xml:space="preserve">        (as per Form No. 12 BA, wherever applicable)</t>
  </si>
  <si>
    <t>( c ) Profits in lieu of Salary under section 17 (3)</t>
  </si>
  <si>
    <t>( d ) Total</t>
  </si>
  <si>
    <t>2. Less : Allowance to the extent exempt under section 10</t>
  </si>
  <si>
    <t>a)HRA</t>
  </si>
  <si>
    <t>b)Other</t>
  </si>
  <si>
    <t>3. Balance (1-2)</t>
  </si>
  <si>
    <t xml:space="preserve">4. Deductions :          </t>
  </si>
  <si>
    <t>(a) Standard deduction</t>
  </si>
  <si>
    <t>Rs.</t>
  </si>
  <si>
    <t>(b) Entertainment allowance</t>
  </si>
  <si>
    <t>(c) Tax on Employment</t>
  </si>
  <si>
    <t>5. Aggregate of 4 (a to c)</t>
  </si>
  <si>
    <t>6. Income chargeable under the Head ‘Salaries’(3-5)</t>
  </si>
  <si>
    <t>7. Add. : Any other income reported by the employee</t>
  </si>
  <si>
    <t>Less:-  Loss From House Properties</t>
  </si>
  <si>
    <t>8. Gross total income  (6+7)</t>
  </si>
  <si>
    <t>Gross Amount</t>
  </si>
  <si>
    <t>Qualifying Amt.</t>
  </si>
  <si>
    <t>Deductible Amt.</t>
  </si>
  <si>
    <t xml:space="preserve">9. Deductions Under Chapter VIA    </t>
  </si>
  <si>
    <t>A.</t>
  </si>
  <si>
    <t>Sections 80C,80CC and 80CCD1</t>
  </si>
  <si>
    <t>(a)</t>
  </si>
  <si>
    <t>Section 80C</t>
  </si>
  <si>
    <t xml:space="preserve">GPF/NPS </t>
  </si>
  <si>
    <t>STATE INSURANCE</t>
  </si>
  <si>
    <t>Group Ins.</t>
  </si>
  <si>
    <t>House Loan Installment</t>
  </si>
  <si>
    <t>(b)</t>
  </si>
  <si>
    <t>Section 80CCC</t>
  </si>
  <si>
    <t>(c)</t>
  </si>
  <si>
    <t>Section 80CCD</t>
  </si>
  <si>
    <t xml:space="preserve">Aggregate amount deductible under the three sections </t>
  </si>
  <si>
    <t>i.e.80C, 80CCC and 80CCD</t>
  </si>
  <si>
    <t>(d)</t>
  </si>
  <si>
    <t>Section 80CCD2</t>
  </si>
  <si>
    <t>(e)</t>
  </si>
  <si>
    <t>Section 80CCD (1B)</t>
  </si>
  <si>
    <t>B.</t>
  </si>
  <si>
    <t>Other Sections ( e.g. 80E, 80G, 80TTA etc) Under Chapter VIA</t>
  </si>
  <si>
    <t>10. Aggregate of deductible amount under chapter VI-A</t>
  </si>
  <si>
    <t>11. Total Income (8-10 )</t>
  </si>
  <si>
    <t xml:space="preserve">12. Tax on Total Income </t>
  </si>
  <si>
    <t>13. Rebate U/S 87a</t>
  </si>
  <si>
    <t>14. Tax Payable on total income (12-13)</t>
  </si>
  <si>
    <t>15.Education &amp; Health Cess 4%</t>
  </si>
  <si>
    <t>16. Tax payable (14+15)</t>
  </si>
  <si>
    <t>17. Relife Under Section 89 (attach details)</t>
  </si>
  <si>
    <t>18. Tax payable (16-17)</t>
  </si>
  <si>
    <t>19.Tax Deducted at source U/S 192</t>
  </si>
  <si>
    <t>20. Tax payable / refundable (17-18)</t>
  </si>
  <si>
    <t xml:space="preserve">(Designation) do hereby certify that the information given  above is true  correct based on the </t>
  </si>
  <si>
    <t>book of accounts, documents and TDS Statements, TDS Deposited and other available records.</t>
  </si>
  <si>
    <t xml:space="preserve">                                    Signature &amp; Seal</t>
  </si>
  <si>
    <t>Place:</t>
  </si>
  <si>
    <t xml:space="preserve">Full Name  </t>
  </si>
  <si>
    <t>Date:</t>
  </si>
  <si>
    <t>Designation</t>
  </si>
  <si>
    <t>PRINCIPAL</t>
  </si>
  <si>
    <t>RAJENDRA KUMAR</t>
  </si>
  <si>
    <t>BHANWAR LAL</t>
  </si>
  <si>
    <t>NEW TAX REGIME</t>
  </si>
  <si>
    <t>II.DETAILS TAX DEDUCTED AND DEPOSITED INTO CENTRAL GOVERNMENT ACCOUNT THROUGH BOOK CHALLAN</t>
  </si>
  <si>
    <t>vk; %  o"kZ&amp;2023&amp;24 esa izkIr dqy osru ¼ dj ;ksX; lqfo/kkvksa ds eqY; lfgr ½</t>
  </si>
  <si>
    <t>SSA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</si>
</sst>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81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DevLys 010"/>
    </font>
    <font>
      <sz val="11"/>
      <name val="Calibri"/>
      <family val="2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Times New Roman"/>
      <family val="1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sz val="9"/>
      <name val="DevLys 010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sz val="11"/>
      <name val="Times New Roman"/>
      <family val="1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b/>
      <sz val="20"/>
      <name val="Kruti Dev 010"/>
    </font>
    <font>
      <sz val="13"/>
      <name val="Kruti Dev 010"/>
    </font>
    <font>
      <b/>
      <sz val="16"/>
      <name val="Kruti Dev 010"/>
    </font>
    <font>
      <b/>
      <sz val="18"/>
      <color theme="0"/>
      <name val="Calibri"/>
      <family val="2"/>
      <scheme val="minor"/>
    </font>
    <font>
      <b/>
      <sz val="16"/>
      <name val="Arial"/>
      <family val="2"/>
    </font>
    <font>
      <b/>
      <sz val="18"/>
      <name val="Calibri"/>
      <family val="2"/>
      <scheme val="minor"/>
    </font>
    <font>
      <b/>
      <sz val="14"/>
      <name val="Times New Roman"/>
      <family val="1"/>
    </font>
    <font>
      <sz val="14"/>
      <name val="Arial"/>
      <family val="2"/>
    </font>
    <font>
      <sz val="14"/>
      <name val="Times New Roman"/>
      <family val="1"/>
    </font>
    <font>
      <sz val="11"/>
      <name val="Kruti Dev 010"/>
    </font>
    <font>
      <b/>
      <sz val="14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0"/>
      <name val="Time Roman"/>
    </font>
    <font>
      <b/>
      <sz val="11"/>
      <name val="Arial"/>
      <family val="2"/>
    </font>
    <font>
      <sz val="10"/>
      <name val="Tahoma"/>
      <family val="2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/>
        <bgColor indexed="64"/>
      </patternFill>
    </fill>
  </fills>
  <borders count="6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7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20" borderId="1" applyNumberFormat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1" applyNumberFormat="0" applyAlignment="0" applyProtection="0"/>
    <xf numFmtId="0" fontId="21" fillId="0" borderId="6" applyNumberFormat="0" applyFill="0" applyAlignment="0" applyProtection="0"/>
    <xf numFmtId="0" fontId="22" fillId="22" borderId="0" applyNumberFormat="0" applyBorder="0" applyAlignment="0" applyProtection="0"/>
    <xf numFmtId="0" fontId="5" fillId="0" borderId="0"/>
    <xf numFmtId="0" fontId="5" fillId="0" borderId="0"/>
    <xf numFmtId="0" fontId="10" fillId="23" borderId="7" applyNumberFormat="0" applyFont="0" applyAlignment="0" applyProtection="0"/>
    <xf numFmtId="0" fontId="23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43" fontId="5" fillId="0" borderId="0" applyFont="0" applyFill="0" applyBorder="0" applyAlignment="0" applyProtection="0"/>
    <xf numFmtId="0" fontId="5" fillId="0" borderId="0"/>
  </cellStyleXfs>
  <cellXfs count="705">
    <xf numFmtId="0" fontId="0" fillId="0" borderId="0" xfId="0"/>
    <xf numFmtId="2" fontId="1" fillId="0" borderId="0" xfId="0" applyNumberFormat="1" applyFont="1" applyBorder="1" applyAlignment="1"/>
    <xf numFmtId="2" fontId="9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9" fillId="0" borderId="10" xfId="37" applyFont="1" applyBorder="1" applyAlignment="1">
      <alignment horizontal="center" vertical="center"/>
    </xf>
    <xf numFmtId="0" fontId="27" fillId="0" borderId="10" xfId="37" applyFont="1" applyBorder="1" applyAlignment="1">
      <alignment horizontal="right" vertical="center"/>
    </xf>
    <xf numFmtId="0" fontId="1" fillId="0" borderId="0" xfId="37" applyFont="1" applyBorder="1"/>
    <xf numFmtId="0" fontId="28" fillId="0" borderId="0" xfId="37" applyFont="1" applyBorder="1"/>
    <xf numFmtId="0" fontId="27" fillId="0" borderId="0" xfId="37" applyFont="1" applyBorder="1" applyAlignment="1">
      <alignment horizontal="right"/>
    </xf>
    <xf numFmtId="0" fontId="28" fillId="0" borderId="0" xfId="37" applyFont="1" applyBorder="1" applyAlignment="1">
      <alignment horizontal="right"/>
    </xf>
    <xf numFmtId="0" fontId="28" fillId="0" borderId="0" xfId="37" applyFont="1"/>
    <xf numFmtId="0" fontId="1" fillId="0" borderId="0" xfId="37" applyFont="1"/>
    <xf numFmtId="0" fontId="27" fillId="0" borderId="0" xfId="37" applyFont="1" applyAlignment="1">
      <alignment horizontal="right"/>
    </xf>
    <xf numFmtId="0" fontId="28" fillId="0" borderId="0" xfId="37" applyFont="1" applyAlignment="1">
      <alignment horizontal="right"/>
    </xf>
    <xf numFmtId="2" fontId="35" fillId="0" borderId="10" xfId="37" applyNumberFormat="1" applyFont="1" applyBorder="1" applyAlignment="1">
      <alignment horizontal="center" vertical="center"/>
    </xf>
    <xf numFmtId="2" fontId="35" fillId="25" borderId="10" xfId="37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9" fillId="0" borderId="0" xfId="0" applyNumberFormat="1" applyFont="1" applyFill="1" applyBorder="1" applyAlignment="1">
      <alignment horizontal="center" textRotation="90" wrapText="1"/>
    </xf>
    <xf numFmtId="0" fontId="33" fillId="0" borderId="0" xfId="0" applyNumberFormat="1" applyFont="1" applyFill="1" applyBorder="1" applyAlignment="1">
      <alignment vertical="center"/>
    </xf>
    <xf numFmtId="0" fontId="39" fillId="0" borderId="0" xfId="0" applyNumberFormat="1" applyFont="1" applyFill="1" applyBorder="1" applyAlignment="1">
      <alignment horizontal="center" vertical="center" textRotation="90"/>
    </xf>
    <xf numFmtId="0" fontId="32" fillId="0" borderId="10" xfId="37" applyFont="1" applyBorder="1" applyAlignment="1">
      <alignment horizontal="center" vertical="center"/>
    </xf>
    <xf numFmtId="9" fontId="33" fillId="0" borderId="10" xfId="37" applyNumberFormat="1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right" vertical="center"/>
    </xf>
    <xf numFmtId="0" fontId="29" fillId="0" borderId="0" xfId="0" applyNumberFormat="1" applyFont="1" applyFill="1" applyBorder="1" applyAlignment="1">
      <alignment vertical="top"/>
    </xf>
    <xf numFmtId="0" fontId="5" fillId="27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0" fontId="1" fillId="0" borderId="22" xfId="37" applyFont="1" applyBorder="1" applyAlignment="1">
      <alignment horizontal="center" vertical="center"/>
    </xf>
    <xf numFmtId="2" fontId="31" fillId="0" borderId="21" xfId="37" applyNumberFormat="1" applyFont="1" applyBorder="1" applyAlignment="1">
      <alignment horizontal="right" vertical="center"/>
    </xf>
    <xf numFmtId="2" fontId="32" fillId="0" borderId="21" xfId="37" applyNumberFormat="1" applyFont="1" applyBorder="1" applyAlignment="1">
      <alignment horizontal="right" vertical="center"/>
    </xf>
    <xf numFmtId="2" fontId="34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2" fillId="0" borderId="21" xfId="37" applyNumberFormat="1" applyFont="1" applyBorder="1" applyAlignment="1">
      <alignment vertical="center"/>
    </xf>
    <xf numFmtId="0" fontId="1" fillId="0" borderId="28" xfId="37" applyFont="1" applyBorder="1" applyAlignment="1">
      <alignment horizontal="right" vertical="center"/>
    </xf>
    <xf numFmtId="2" fontId="32" fillId="0" borderId="29" xfId="37" applyNumberFormat="1" applyFont="1" applyBorder="1" applyAlignment="1">
      <alignment horizontal="right" vertical="center"/>
    </xf>
    <xf numFmtId="0" fontId="1" fillId="0" borderId="30" xfId="37" applyFont="1" applyBorder="1" applyAlignment="1">
      <alignment horizontal="center" vertical="center"/>
    </xf>
    <xf numFmtId="0" fontId="1" fillId="0" borderId="32" xfId="37" applyFont="1" applyBorder="1" applyAlignment="1">
      <alignment horizontal="center" vertical="center"/>
    </xf>
    <xf numFmtId="0" fontId="33" fillId="0" borderId="32" xfId="37" applyFont="1" applyBorder="1" applyAlignment="1">
      <alignment horizontal="right" vertical="center"/>
    </xf>
    <xf numFmtId="0" fontId="1" fillId="0" borderId="10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1" fillId="0" borderId="0" xfId="37" applyFont="1" applyBorder="1" applyAlignment="1">
      <alignment horizontal="right" vertical="center"/>
    </xf>
    <xf numFmtId="2" fontId="32" fillId="0" borderId="0" xfId="37" applyNumberFormat="1" applyFont="1" applyBorder="1" applyAlignment="1">
      <alignment horizontal="right" vertical="center"/>
    </xf>
    <xf numFmtId="0" fontId="44" fillId="0" borderId="0" xfId="37" applyFont="1" applyBorder="1" applyAlignment="1">
      <alignment horizontal="center" vertical="center"/>
    </xf>
    <xf numFmtId="0" fontId="33" fillId="0" borderId="10" xfId="0" applyNumberFormat="1" applyFont="1" applyBorder="1" applyAlignment="1" applyProtection="1">
      <alignment horizontal="center" vertical="center"/>
      <protection locked="0" hidden="1"/>
    </xf>
    <xf numFmtId="0" fontId="39" fillId="0" borderId="10" xfId="0" applyNumberFormat="1" applyFont="1" applyBorder="1" applyAlignment="1" applyProtection="1">
      <alignment horizontal="center" vertical="center"/>
      <protection hidden="1"/>
    </xf>
    <xf numFmtId="2" fontId="33" fillId="0" borderId="10" xfId="0" applyNumberFormat="1" applyFont="1" applyBorder="1" applyAlignment="1" applyProtection="1">
      <alignment horizontal="center" vertical="center"/>
      <protection hidden="1"/>
    </xf>
    <xf numFmtId="2" fontId="39" fillId="0" borderId="10" xfId="0" applyNumberFormat="1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>
      <alignment horizontal="right" vertical="center"/>
    </xf>
    <xf numFmtId="0" fontId="1" fillId="0" borderId="10" xfId="37" applyFont="1" applyBorder="1" applyAlignment="1">
      <alignment horizontal="right" vertical="center"/>
    </xf>
    <xf numFmtId="0" fontId="5" fillId="26" borderId="0" xfId="0" applyNumberFormat="1" applyFont="1" applyFill="1" applyBorder="1" applyAlignment="1">
      <alignment vertical="top"/>
    </xf>
    <xf numFmtId="0" fontId="5" fillId="28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9" fillId="24" borderId="0" xfId="0" applyNumberFormat="1" applyFont="1" applyFill="1" applyBorder="1" applyAlignment="1">
      <alignment horizontal="left" indent="2"/>
    </xf>
    <xf numFmtId="0" fontId="29" fillId="26" borderId="0" xfId="0" applyNumberFormat="1" applyFont="1" applyFill="1" applyBorder="1" applyAlignment="1">
      <alignment vertical="top"/>
    </xf>
    <xf numFmtId="0" fontId="39" fillId="26" borderId="0" xfId="0" applyNumberFormat="1" applyFont="1" applyFill="1" applyBorder="1" applyAlignment="1">
      <alignment horizontal="center" textRotation="90" wrapText="1"/>
    </xf>
    <xf numFmtId="0" fontId="33" fillId="26" borderId="0" xfId="0" applyNumberFormat="1" applyFont="1" applyFill="1" applyBorder="1" applyAlignment="1">
      <alignment vertical="center"/>
    </xf>
    <xf numFmtId="0" fontId="39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1" fillId="26" borderId="0" xfId="37" applyFont="1" applyFill="1"/>
    <xf numFmtId="0" fontId="28" fillId="26" borderId="0" xfId="37" applyFont="1" applyFill="1"/>
    <xf numFmtId="0" fontId="27" fillId="26" borderId="0" xfId="37" applyFont="1" applyFill="1" applyAlignment="1">
      <alignment horizontal="right"/>
    </xf>
    <xf numFmtId="0" fontId="28" fillId="26" borderId="0" xfId="37" applyFont="1" applyFill="1" applyAlignment="1">
      <alignment horizontal="right"/>
    </xf>
    <xf numFmtId="9" fontId="33" fillId="0" borderId="10" xfId="37" applyNumberFormat="1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/>
    </xf>
    <xf numFmtId="0" fontId="2" fillId="0" borderId="10" xfId="37" applyFont="1" applyBorder="1" applyAlignment="1">
      <alignment horizontal="center" vertical="center" wrapText="1"/>
    </xf>
    <xf numFmtId="1" fontId="32" fillId="0" borderId="10" xfId="37" applyNumberFormat="1" applyFont="1" applyBorder="1" applyAlignment="1">
      <alignment horizontal="center" vertical="center" wrapText="1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8" fillId="0" borderId="0" xfId="37" applyFont="1" applyFill="1" applyBorder="1"/>
    <xf numFmtId="0" fontId="28" fillId="0" borderId="0" xfId="37" applyFont="1" applyFill="1"/>
    <xf numFmtId="0" fontId="1" fillId="0" borderId="10" xfId="37" applyFont="1" applyBorder="1" applyAlignment="1">
      <alignment horizontal="right" vertical="center"/>
    </xf>
    <xf numFmtId="0" fontId="33" fillId="0" borderId="10" xfId="0" applyNumberFormat="1" applyFont="1" applyFill="1" applyBorder="1" applyAlignment="1" applyProtection="1">
      <alignment vertical="center"/>
      <protection locked="0"/>
    </xf>
    <xf numFmtId="0" fontId="43" fillId="0" borderId="15" xfId="0" applyNumberFormat="1" applyFont="1" applyFill="1" applyBorder="1" applyAlignment="1">
      <alignment horizontal="center" textRotation="90" wrapText="1"/>
    </xf>
    <xf numFmtId="0" fontId="43" fillId="0" borderId="15" xfId="0" applyNumberFormat="1" applyFont="1" applyFill="1" applyBorder="1" applyAlignment="1" applyProtection="1">
      <alignment horizontal="center" textRotation="90" wrapText="1"/>
      <protection locked="0"/>
    </xf>
    <xf numFmtId="0" fontId="46" fillId="0" borderId="15" xfId="0" applyNumberFormat="1" applyFont="1" applyFill="1" applyBorder="1" applyAlignment="1">
      <alignment horizontal="center" textRotation="90" wrapText="1"/>
    </xf>
    <xf numFmtId="0" fontId="43" fillId="0" borderId="15" xfId="0" applyNumberFormat="1" applyFont="1" applyFill="1" applyBorder="1" applyAlignment="1" applyProtection="1">
      <alignment horizontal="center" textRotation="90" wrapText="1"/>
    </xf>
    <xf numFmtId="2" fontId="9" fillId="24" borderId="17" xfId="0" applyNumberFormat="1" applyFont="1" applyFill="1" applyBorder="1" applyAlignment="1">
      <alignment horizontal="left"/>
    </xf>
    <xf numFmtId="2" fontId="9" fillId="24" borderId="17" xfId="0" applyNumberFormat="1" applyFont="1" applyFill="1" applyBorder="1" applyAlignment="1">
      <alignment horizontal="left" indent="2"/>
    </xf>
    <xf numFmtId="2" fontId="32" fillId="0" borderId="21" xfId="37" applyNumberFormat="1" applyFont="1" applyBorder="1" applyAlignment="1" applyProtection="1">
      <alignment horizontal="right" vertical="center"/>
      <protection locked="0" hidden="1"/>
    </xf>
    <xf numFmtId="2" fontId="35" fillId="0" borderId="10" xfId="37" applyNumberFormat="1" applyFont="1" applyBorder="1" applyAlignment="1" applyProtection="1">
      <alignment horizontal="center" vertical="center"/>
      <protection hidden="1"/>
    </xf>
    <xf numFmtId="2" fontId="58" fillId="33" borderId="17" xfId="0" applyNumberFormat="1" applyFont="1" applyFill="1" applyBorder="1" applyAlignment="1">
      <alignment horizontal="center" vertical="center"/>
    </xf>
    <xf numFmtId="1" fontId="59" fillId="32" borderId="0" xfId="0" applyNumberFormat="1" applyFont="1" applyFill="1" applyBorder="1" applyAlignment="1">
      <alignment horizontal="center" vertical="center"/>
    </xf>
    <xf numFmtId="1" fontId="59" fillId="33" borderId="0" xfId="0" applyNumberFormat="1" applyFont="1" applyFill="1" applyBorder="1" applyAlignment="1">
      <alignment horizontal="center" vertical="center"/>
    </xf>
    <xf numFmtId="1" fontId="59" fillId="31" borderId="0" xfId="0" applyNumberFormat="1" applyFont="1" applyFill="1" applyBorder="1" applyAlignment="1">
      <alignment horizontal="center" vertical="center"/>
    </xf>
    <xf numFmtId="2" fontId="59" fillId="31" borderId="0" xfId="0" applyNumberFormat="1" applyFont="1" applyFill="1" applyBorder="1" applyAlignment="1">
      <alignment horizontal="center" vertical="center"/>
    </xf>
    <xf numFmtId="2" fontId="31" fillId="31" borderId="0" xfId="0" applyNumberFormat="1" applyFont="1" applyFill="1" applyBorder="1" applyAlignment="1" applyProtection="1">
      <alignment horizontal="center"/>
      <protection locked="0"/>
    </xf>
    <xf numFmtId="2" fontId="31" fillId="31" borderId="0" xfId="0" applyNumberFormat="1" applyFont="1" applyFill="1" applyBorder="1" applyAlignment="1" applyProtection="1">
      <alignment horizontal="left"/>
    </xf>
    <xf numFmtId="2" fontId="31" fillId="35" borderId="0" xfId="0" applyNumberFormat="1" applyFont="1" applyFill="1" applyBorder="1" applyAlignment="1" applyProtection="1">
      <alignment horizontal="center" vertical="center"/>
      <protection locked="0"/>
    </xf>
    <xf numFmtId="2" fontId="31" fillId="35" borderId="0" xfId="0" applyNumberFormat="1" applyFont="1" applyFill="1" applyBorder="1" applyAlignment="1" applyProtection="1">
      <alignment horizontal="left"/>
    </xf>
    <xf numFmtId="2" fontId="31" fillId="35" borderId="0" xfId="0" applyNumberFormat="1" applyFont="1" applyFill="1" applyBorder="1" applyAlignment="1" applyProtection="1">
      <alignment horizontal="center"/>
      <protection locked="0"/>
    </xf>
    <xf numFmtId="2" fontId="61" fillId="36" borderId="17" xfId="0" applyNumberFormat="1" applyFont="1" applyFill="1" applyBorder="1" applyAlignment="1">
      <alignment horizontal="center"/>
    </xf>
    <xf numFmtId="0" fontId="43" fillId="0" borderId="22" xfId="0" applyNumberFormat="1" applyFont="1" applyFill="1" applyBorder="1" applyAlignment="1">
      <alignment horizontal="center" vertical="center" wrapText="1"/>
    </xf>
    <xf numFmtId="0" fontId="43" fillId="0" borderId="43" xfId="0" applyNumberFormat="1" applyFont="1" applyFill="1" applyBorder="1" applyAlignment="1">
      <alignment horizontal="center" vertical="center" wrapText="1"/>
    </xf>
    <xf numFmtId="17" fontId="41" fillId="0" borderId="22" xfId="0" applyNumberFormat="1" applyFont="1" applyBorder="1" applyAlignment="1">
      <alignment horizontal="center" vertical="center"/>
    </xf>
    <xf numFmtId="0" fontId="33" fillId="0" borderId="21" xfId="0" applyNumberFormat="1" applyFont="1" applyBorder="1" applyAlignment="1" applyProtection="1">
      <alignment horizontal="center" vertical="center"/>
      <protection locked="0" hidden="1"/>
    </xf>
    <xf numFmtId="17" fontId="33" fillId="0" borderId="22" xfId="0" applyNumberFormat="1" applyFont="1" applyBorder="1" applyAlignment="1" applyProtection="1">
      <alignment horizontal="center" vertical="center"/>
      <protection locked="0"/>
    </xf>
    <xf numFmtId="17" fontId="33" fillId="0" borderId="22" xfId="0" applyNumberFormat="1" applyFont="1" applyFill="1" applyBorder="1" applyAlignment="1" applyProtection="1">
      <alignment horizontal="center" vertical="center"/>
    </xf>
    <xf numFmtId="17" fontId="33" fillId="0" borderId="22" xfId="0" applyNumberFormat="1" applyFont="1" applyFill="1" applyBorder="1" applyAlignment="1" applyProtection="1">
      <alignment horizontal="center" vertical="center"/>
      <protection locked="0"/>
    </xf>
    <xf numFmtId="0" fontId="39" fillId="0" borderId="27" xfId="0" applyNumberFormat="1" applyFont="1" applyBorder="1" applyAlignment="1">
      <alignment horizontal="center" vertical="center" textRotation="90"/>
    </xf>
    <xf numFmtId="0" fontId="50" fillId="0" borderId="28" xfId="0" applyNumberFormat="1" applyFont="1" applyBorder="1" applyAlignment="1" applyProtection="1">
      <alignment horizontal="center" vertical="center" textRotation="90"/>
      <protection hidden="1"/>
    </xf>
    <xf numFmtId="0" fontId="39" fillId="0" borderId="29" xfId="0" applyNumberFormat="1" applyFont="1" applyBorder="1" applyAlignment="1" applyProtection="1">
      <alignment horizontal="center" vertical="center" textRotation="90"/>
      <protection hidden="1"/>
    </xf>
    <xf numFmtId="2" fontId="66" fillId="31" borderId="0" xfId="0" applyNumberFormat="1" applyFont="1" applyFill="1" applyBorder="1" applyAlignment="1">
      <alignment horizontal="left" indent="1"/>
    </xf>
    <xf numFmtId="2" fontId="66" fillId="35" borderId="0" xfId="0" applyNumberFormat="1" applyFont="1" applyFill="1" applyBorder="1" applyAlignment="1">
      <alignment horizontal="left" vertical="center" wrapText="1" indent="1"/>
    </xf>
    <xf numFmtId="2" fontId="66" fillId="35" borderId="0" xfId="0" applyNumberFormat="1" applyFont="1" applyFill="1" applyBorder="1" applyAlignment="1">
      <alignment horizontal="left" vertical="center" indent="1"/>
    </xf>
    <xf numFmtId="2" fontId="66" fillId="35" borderId="0" xfId="0" applyNumberFormat="1" applyFont="1" applyFill="1" applyBorder="1" applyAlignment="1">
      <alignment horizontal="left" indent="1"/>
    </xf>
    <xf numFmtId="2" fontId="66" fillId="31" borderId="0" xfId="0" applyNumberFormat="1" applyFont="1" applyFill="1" applyBorder="1" applyAlignment="1">
      <alignment horizontal="left" vertical="center" wrapText="1" indent="1"/>
    </xf>
    <xf numFmtId="0" fontId="1" fillId="0" borderId="10" xfId="37" applyFont="1" applyBorder="1" applyAlignment="1">
      <alignment horizontal="right" vertical="center"/>
    </xf>
    <xf numFmtId="2" fontId="35" fillId="0" borderId="10" xfId="37" applyNumberFormat="1" applyFont="1" applyBorder="1" applyAlignment="1" applyProtection="1">
      <alignment horizontal="center" vertical="center"/>
      <protection locked="0"/>
    </xf>
    <xf numFmtId="0" fontId="42" fillId="0" borderId="0" xfId="0" applyNumberFormat="1" applyFont="1" applyFill="1" applyBorder="1" applyAlignment="1">
      <alignment horizontal="center" vertical="center"/>
    </xf>
    <xf numFmtId="0" fontId="69" fillId="0" borderId="0" xfId="0" applyNumberFormat="1" applyFont="1" applyFill="1" applyBorder="1" applyAlignment="1">
      <alignment horizontal="center" vertical="center"/>
    </xf>
    <xf numFmtId="0" fontId="2" fillId="0" borderId="10" xfId="37" applyFont="1" applyBorder="1" applyAlignment="1">
      <alignment horizontal="center" vertical="center" wrapText="1"/>
    </xf>
    <xf numFmtId="0" fontId="46" fillId="0" borderId="15" xfId="0" applyNumberFormat="1" applyFont="1" applyFill="1" applyBorder="1" applyAlignment="1" applyProtection="1">
      <alignment horizontal="center" textRotation="90" wrapText="1"/>
      <protection locked="0"/>
    </xf>
    <xf numFmtId="2" fontId="50" fillId="0" borderId="10" xfId="37" applyNumberFormat="1" applyFont="1" applyBorder="1" applyAlignment="1">
      <alignment horizontal="center" vertical="center"/>
    </xf>
    <xf numFmtId="0" fontId="33" fillId="0" borderId="10" xfId="0" applyNumberFormat="1" applyFont="1" applyBorder="1" applyAlignment="1" applyProtection="1">
      <alignment horizontal="center" vertical="center"/>
      <protection locked="0"/>
    </xf>
    <xf numFmtId="0" fontId="71" fillId="40" borderId="0" xfId="0" applyNumberFormat="1" applyFont="1" applyFill="1" applyBorder="1" applyAlignment="1">
      <alignment horizontal="right" vertical="top"/>
    </xf>
    <xf numFmtId="0" fontId="71" fillId="40" borderId="0" xfId="0" applyNumberFormat="1" applyFont="1" applyFill="1" applyBorder="1" applyAlignment="1" applyProtection="1">
      <alignment vertical="top"/>
    </xf>
    <xf numFmtId="0" fontId="71" fillId="40" borderId="0" xfId="0" applyNumberFormat="1" applyFont="1" applyFill="1" applyBorder="1" applyAlignment="1" applyProtection="1">
      <alignment horizontal="right" vertical="top"/>
    </xf>
    <xf numFmtId="0" fontId="73" fillId="40" borderId="0" xfId="0" applyNumberFormat="1" applyFont="1" applyFill="1" applyBorder="1" applyAlignment="1">
      <alignment vertical="top"/>
    </xf>
    <xf numFmtId="0" fontId="71" fillId="40" borderId="11" xfId="0" applyNumberFormat="1" applyFont="1" applyFill="1" applyBorder="1" applyAlignment="1" applyProtection="1">
      <alignment vertical="top"/>
      <protection locked="0"/>
    </xf>
    <xf numFmtId="0" fontId="71" fillId="40" borderId="11" xfId="0" applyNumberFormat="1" applyFont="1" applyFill="1" applyBorder="1" applyAlignment="1" applyProtection="1">
      <alignment vertical="top"/>
    </xf>
    <xf numFmtId="0" fontId="33" fillId="0" borderId="10" xfId="37" applyFont="1" applyBorder="1" applyAlignment="1">
      <alignment horizontal="center" vertical="center"/>
    </xf>
    <xf numFmtId="0" fontId="33" fillId="39" borderId="10" xfId="0" applyNumberFormat="1" applyFont="1" applyFill="1" applyBorder="1" applyAlignment="1" applyProtection="1">
      <alignment horizontal="center" vertical="center"/>
      <protection locked="0" hidden="1"/>
    </xf>
    <xf numFmtId="0" fontId="1" fillId="0" borderId="30" xfId="37" applyFont="1" applyBorder="1" applyAlignment="1" applyProtection="1">
      <alignment horizontal="center" vertical="center"/>
      <protection hidden="1"/>
    </xf>
    <xf numFmtId="0" fontId="1" fillId="0" borderId="32" xfId="37" applyFont="1" applyBorder="1" applyAlignment="1" applyProtection="1">
      <alignment horizontal="center" vertical="center"/>
      <protection hidden="1"/>
    </xf>
    <xf numFmtId="0" fontId="33" fillId="0" borderId="32" xfId="37" applyFont="1" applyBorder="1" applyAlignment="1" applyProtection="1">
      <alignment horizontal="right" vertical="center"/>
      <protection hidden="1"/>
    </xf>
    <xf numFmtId="0" fontId="1" fillId="0" borderId="22" xfId="37" applyFont="1" applyBorder="1" applyAlignment="1" applyProtection="1">
      <alignment horizontal="center" vertical="center"/>
      <protection hidden="1"/>
    </xf>
    <xf numFmtId="2" fontId="31" fillId="0" borderId="21" xfId="37" applyNumberFormat="1" applyFont="1" applyBorder="1" applyAlignment="1" applyProtection="1">
      <alignment horizontal="right" vertical="center"/>
      <protection hidden="1"/>
    </xf>
    <xf numFmtId="2" fontId="32" fillId="0" borderId="21" xfId="37" applyNumberFormat="1" applyFont="1" applyBorder="1" applyAlignment="1" applyProtection="1">
      <alignment horizontal="right" vertical="center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29" fillId="0" borderId="10" xfId="37" applyFont="1" applyBorder="1" applyAlignment="1" applyProtection="1">
      <alignment horizontal="center" vertical="center"/>
      <protection hidden="1"/>
    </xf>
    <xf numFmtId="2" fontId="36" fillId="0" borderId="10" xfId="37" applyNumberFormat="1" applyFont="1" applyBorder="1" applyAlignment="1" applyProtection="1">
      <alignment horizontal="center" vertical="center"/>
      <protection hidden="1"/>
    </xf>
    <xf numFmtId="2" fontId="34" fillId="0" borderId="21" xfId="37" applyNumberFormat="1" applyFont="1" applyBorder="1" applyAlignment="1" applyProtection="1">
      <alignment horizontal="right" vertical="center"/>
      <protection hidden="1"/>
    </xf>
    <xf numFmtId="0" fontId="27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0" fontId="33" fillId="0" borderId="10" xfId="37" applyFont="1" applyBorder="1" applyAlignment="1" applyProtection="1">
      <alignment horizontal="center" vertical="center"/>
      <protection hidden="1"/>
    </xf>
    <xf numFmtId="2" fontId="32" fillId="0" borderId="21" xfId="37" applyNumberFormat="1" applyFont="1" applyBorder="1" applyAlignment="1" applyProtection="1">
      <alignment vertical="center"/>
      <protection hidden="1"/>
    </xf>
    <xf numFmtId="9" fontId="33" fillId="0" borderId="10" xfId="37" applyNumberFormat="1" applyFont="1" applyBorder="1" applyAlignment="1" applyProtection="1">
      <alignment horizontal="center" vertical="center"/>
      <protection hidden="1"/>
    </xf>
    <xf numFmtId="0" fontId="2" fillId="0" borderId="10" xfId="37" applyFont="1" applyBorder="1" applyAlignment="1" applyProtection="1">
      <alignment horizontal="center" vertical="top" wrapText="1"/>
      <protection hidden="1"/>
    </xf>
    <xf numFmtId="0" fontId="32" fillId="0" borderId="10" xfId="37" applyFont="1" applyBorder="1" applyAlignment="1" applyProtection="1">
      <alignment horizontal="center" vertical="top"/>
      <protection hidden="1"/>
    </xf>
    <xf numFmtId="1" fontId="32" fillId="0" borderId="10" xfId="37" applyNumberFormat="1" applyFont="1" applyBorder="1" applyAlignment="1" applyProtection="1">
      <alignment horizontal="center" vertical="top" wrapText="1"/>
      <protection hidden="1"/>
    </xf>
    <xf numFmtId="0" fontId="1" fillId="0" borderId="28" xfId="37" applyFont="1" applyBorder="1" applyAlignment="1" applyProtection="1">
      <alignment horizontal="right" vertical="center"/>
      <protection hidden="1"/>
    </xf>
    <xf numFmtId="2" fontId="32" fillId="0" borderId="29" xfId="37" applyNumberFormat="1" applyFont="1" applyBorder="1" applyAlignment="1" applyProtection="1">
      <alignment horizontal="right" vertical="center"/>
      <protection hidden="1"/>
    </xf>
    <xf numFmtId="0" fontId="70" fillId="39" borderId="13" xfId="0" applyNumberFormat="1" applyFont="1" applyFill="1" applyBorder="1" applyAlignment="1" applyProtection="1">
      <alignment horizontal="center" vertical="center" wrapText="1"/>
      <protection locked="0" hidden="1"/>
    </xf>
    <xf numFmtId="0" fontId="70" fillId="39" borderId="10" xfId="0" applyNumberFormat="1" applyFont="1" applyFill="1" applyBorder="1" applyAlignment="1" applyProtection="1">
      <alignment horizontal="center" vertical="center"/>
      <protection locked="0" hidden="1"/>
    </xf>
    <xf numFmtId="0" fontId="0" fillId="41" borderId="0" xfId="0" applyFill="1"/>
    <xf numFmtId="1" fontId="4" fillId="39" borderId="18" xfId="0" applyNumberFormat="1" applyFont="1" applyFill="1" applyBorder="1" applyProtection="1">
      <protection hidden="1"/>
    </xf>
    <xf numFmtId="1" fontId="5" fillId="39" borderId="17" xfId="0" applyNumberFormat="1" applyFont="1" applyFill="1" applyBorder="1" applyProtection="1">
      <protection hidden="1"/>
    </xf>
    <xf numFmtId="1" fontId="5" fillId="39" borderId="49" xfId="0" applyNumberFormat="1" applyFont="1" applyFill="1" applyBorder="1" applyProtection="1">
      <protection hidden="1"/>
    </xf>
    <xf numFmtId="1" fontId="4" fillId="39" borderId="35" xfId="0" applyNumberFormat="1" applyFont="1" applyFill="1" applyBorder="1" applyProtection="1">
      <protection hidden="1"/>
    </xf>
    <xf numFmtId="1" fontId="5" fillId="39" borderId="0" xfId="0" applyNumberFormat="1" applyFont="1" applyFill="1" applyBorder="1" applyProtection="1">
      <protection hidden="1"/>
    </xf>
    <xf numFmtId="1" fontId="5" fillId="39" borderId="51" xfId="0" applyNumberFormat="1" applyFont="1" applyFill="1" applyBorder="1" applyProtection="1">
      <protection hidden="1"/>
    </xf>
    <xf numFmtId="1" fontId="4" fillId="39" borderId="10" xfId="0" applyNumberFormat="1" applyFont="1" applyFill="1" applyBorder="1" applyAlignment="1" applyProtection="1">
      <alignment horizontal="center"/>
      <protection hidden="1"/>
    </xf>
    <xf numFmtId="1" fontId="4" fillId="39" borderId="16" xfId="0" applyNumberFormat="1" applyFont="1" applyFill="1" applyBorder="1" applyProtection="1">
      <protection hidden="1"/>
    </xf>
    <xf numFmtId="1" fontId="5" fillId="39" borderId="11" xfId="0" applyNumberFormat="1" applyFont="1" applyFill="1" applyBorder="1" applyProtection="1">
      <protection hidden="1"/>
    </xf>
    <xf numFmtId="1" fontId="5" fillId="39" borderId="53" xfId="0" applyNumberFormat="1" applyFont="1" applyFill="1" applyBorder="1" applyProtection="1">
      <protection hidden="1"/>
    </xf>
    <xf numFmtId="1" fontId="5" fillId="39" borderId="15" xfId="0" applyNumberFormat="1" applyFont="1" applyFill="1" applyBorder="1" applyAlignment="1" applyProtection="1">
      <alignment horizontal="center"/>
      <protection hidden="1"/>
    </xf>
    <xf numFmtId="1" fontId="5" fillId="39" borderId="11" xfId="45" applyNumberFormat="1" applyFont="1" applyFill="1" applyBorder="1" applyAlignment="1" applyProtection="1">
      <protection hidden="1"/>
    </xf>
    <xf numFmtId="1" fontId="5" fillId="39" borderId="11" xfId="0" applyNumberFormat="1" applyFont="1" applyFill="1" applyBorder="1" applyAlignment="1" applyProtection="1">
      <alignment horizontal="center"/>
      <protection hidden="1"/>
    </xf>
    <xf numFmtId="1" fontId="5" fillId="39" borderId="20" xfId="0" applyNumberFormat="1" applyFont="1" applyFill="1" applyBorder="1" applyAlignment="1" applyProtection="1">
      <alignment horizontal="center"/>
      <protection hidden="1"/>
    </xf>
    <xf numFmtId="1" fontId="5" fillId="39" borderId="55" xfId="0" applyNumberFormat="1" applyFont="1" applyFill="1" applyBorder="1" applyAlignment="1" applyProtection="1">
      <alignment horizontal="center"/>
      <protection hidden="1"/>
    </xf>
    <xf numFmtId="1" fontId="4" fillId="39" borderId="56" xfId="0" applyNumberFormat="1" applyFont="1" applyFill="1" applyBorder="1" applyProtection="1">
      <protection hidden="1"/>
    </xf>
    <xf numFmtId="1" fontId="5" fillId="39" borderId="0" xfId="0" applyNumberFormat="1" applyFont="1" applyFill="1" applyBorder="1" applyAlignment="1" applyProtection="1">
      <alignment horizontal="center"/>
      <protection hidden="1"/>
    </xf>
    <xf numFmtId="1" fontId="4" fillId="39" borderId="15" xfId="0" applyNumberFormat="1" applyFont="1" applyFill="1" applyBorder="1" applyProtection="1">
      <protection hidden="1"/>
    </xf>
    <xf numFmtId="1" fontId="77" fillId="39" borderId="16" xfId="45" applyNumberFormat="1" applyFont="1" applyFill="1" applyBorder="1" applyAlignment="1" applyProtection="1">
      <protection hidden="1"/>
    </xf>
    <xf numFmtId="1" fontId="77" fillId="39" borderId="11" xfId="45" applyNumberFormat="1" applyFont="1" applyFill="1" applyBorder="1" applyAlignment="1" applyProtection="1">
      <protection hidden="1"/>
    </xf>
    <xf numFmtId="1" fontId="5" fillId="39" borderId="35" xfId="0" applyNumberFormat="1" applyFont="1" applyFill="1" applyBorder="1" applyAlignment="1" applyProtection="1">
      <alignment horizontal="center"/>
      <protection hidden="1"/>
    </xf>
    <xf numFmtId="1" fontId="5" fillId="39" borderId="46" xfId="0" applyNumberFormat="1" applyFont="1" applyFill="1" applyBorder="1" applyAlignment="1" applyProtection="1">
      <alignment horizontal="center"/>
      <protection hidden="1"/>
    </xf>
    <xf numFmtId="1" fontId="5" fillId="39" borderId="10" xfId="0" applyNumberFormat="1" applyFont="1" applyFill="1" applyBorder="1" applyAlignment="1" applyProtection="1">
      <alignment horizontal="center"/>
      <protection locked="0" hidden="1"/>
    </xf>
    <xf numFmtId="1" fontId="4" fillId="39" borderId="15" xfId="0" applyNumberFormat="1" applyFont="1" applyFill="1" applyBorder="1" applyAlignment="1" applyProtection="1">
      <alignment horizontal="center"/>
      <protection hidden="1"/>
    </xf>
    <xf numFmtId="1" fontId="5" fillId="39" borderId="12" xfId="45" applyNumberFormat="1" applyFont="1" applyFill="1" applyBorder="1" applyAlignment="1" applyProtection="1">
      <alignment horizontal="center"/>
      <protection locked="0" hidden="1"/>
    </xf>
    <xf numFmtId="1" fontId="5" fillId="39" borderId="14" xfId="45" applyNumberFormat="1" applyFont="1" applyFill="1" applyBorder="1" applyAlignment="1" applyProtection="1">
      <alignment horizontal="center"/>
      <protection locked="0" hidden="1"/>
    </xf>
    <xf numFmtId="1" fontId="5" fillId="39" borderId="12" xfId="0" applyNumberFormat="1" applyFont="1" applyFill="1" applyBorder="1" applyAlignment="1" applyProtection="1">
      <alignment horizontal="center"/>
      <protection locked="0" hidden="1"/>
    </xf>
    <xf numFmtId="1" fontId="5" fillId="39" borderId="14" xfId="0" applyNumberFormat="1" applyFont="1" applyFill="1" applyBorder="1" applyAlignment="1" applyProtection="1">
      <alignment horizontal="center"/>
      <protection locked="0" hidden="1"/>
    </xf>
    <xf numFmtId="1" fontId="5" fillId="39" borderId="16" xfId="0" applyNumberFormat="1" applyFont="1" applyFill="1" applyBorder="1" applyAlignment="1" applyProtection="1">
      <alignment horizontal="center"/>
      <protection locked="0" hidden="1"/>
    </xf>
    <xf numFmtId="1" fontId="5" fillId="39" borderId="20" xfId="0" applyNumberFormat="1" applyFont="1" applyFill="1" applyBorder="1" applyAlignment="1" applyProtection="1">
      <alignment horizontal="center"/>
      <protection locked="0" hidden="1"/>
    </xf>
    <xf numFmtId="1" fontId="5" fillId="39" borderId="18" xfId="0" applyNumberFormat="1" applyFont="1" applyFill="1" applyBorder="1" applyAlignment="1" applyProtection="1">
      <alignment horizontal="center"/>
      <protection locked="0" hidden="1"/>
    </xf>
    <xf numFmtId="1" fontId="5" fillId="39" borderId="19" xfId="0" applyNumberFormat="1" applyFont="1" applyFill="1" applyBorder="1" applyAlignment="1" applyProtection="1">
      <alignment horizontal="center"/>
      <protection locked="0" hidden="1"/>
    </xf>
    <xf numFmtId="1" fontId="5" fillId="39" borderId="13" xfId="0" applyNumberFormat="1" applyFont="1" applyFill="1" applyBorder="1" applyAlignment="1" applyProtection="1">
      <alignment horizontal="center"/>
      <protection hidden="1"/>
    </xf>
    <xf numFmtId="1" fontId="5" fillId="39" borderId="13" xfId="45" applyNumberFormat="1" applyFont="1" applyFill="1" applyBorder="1" applyAlignment="1" applyProtection="1">
      <alignment horizontal="center"/>
      <protection hidden="1"/>
    </xf>
    <xf numFmtId="1" fontId="4" fillId="39" borderId="10" xfId="0" applyNumberFormat="1" applyFont="1" applyFill="1" applyBorder="1" applyProtection="1">
      <protection hidden="1"/>
    </xf>
    <xf numFmtId="1" fontId="5" fillId="39" borderId="18" xfId="45" applyNumberFormat="1" applyFont="1" applyFill="1" applyBorder="1" applyAlignment="1" applyProtection="1">
      <alignment horizontal="right"/>
      <protection hidden="1"/>
    </xf>
    <xf numFmtId="1" fontId="5" fillId="39" borderId="17" xfId="0" applyNumberFormat="1" applyFont="1" applyFill="1" applyBorder="1" applyAlignment="1" applyProtection="1">
      <protection hidden="1"/>
    </xf>
    <xf numFmtId="1" fontId="0" fillId="39" borderId="17" xfId="0" applyNumberFormat="1" applyFill="1" applyBorder="1" applyAlignment="1" applyProtection="1">
      <protection hidden="1"/>
    </xf>
    <xf numFmtId="1" fontId="0" fillId="39" borderId="46" xfId="0" applyNumberFormat="1" applyFill="1" applyBorder="1" applyAlignment="1" applyProtection="1">
      <protection hidden="1"/>
    </xf>
    <xf numFmtId="1" fontId="5" fillId="39" borderId="0" xfId="0" applyNumberFormat="1" applyFont="1" applyFill="1" applyBorder="1" applyAlignment="1" applyProtection="1">
      <protection hidden="1"/>
    </xf>
    <xf numFmtId="1" fontId="0" fillId="39" borderId="0" xfId="0" applyNumberFormat="1" applyFill="1" applyBorder="1" applyAlignment="1" applyProtection="1">
      <protection hidden="1"/>
    </xf>
    <xf numFmtId="1" fontId="5" fillId="39" borderId="11" xfId="0" applyNumberFormat="1" applyFont="1" applyFill="1" applyBorder="1" applyAlignment="1" applyProtection="1">
      <alignment horizontal="center" vertical="center"/>
      <protection hidden="1"/>
    </xf>
    <xf numFmtId="1" fontId="8" fillId="39" borderId="0" xfId="45" applyNumberFormat="1" applyFont="1" applyFill="1" applyBorder="1" applyAlignment="1" applyProtection="1">
      <alignment vertical="center"/>
      <protection hidden="1"/>
    </xf>
    <xf numFmtId="1" fontId="5" fillId="39" borderId="0" xfId="45" applyNumberFormat="1" applyFont="1" applyFill="1" applyBorder="1" applyAlignment="1" applyProtection="1">
      <alignment horizontal="left" vertical="center"/>
      <protection hidden="1"/>
    </xf>
    <xf numFmtId="1" fontId="5" fillId="39" borderId="46" xfId="45" applyNumberFormat="1" applyFont="1" applyFill="1" applyBorder="1" applyAlignment="1" applyProtection="1">
      <alignment horizontal="left" vertical="center"/>
      <protection hidden="1"/>
    </xf>
    <xf numFmtId="1" fontId="5" fillId="39" borderId="17" xfId="45" applyNumberFormat="1" applyFont="1" applyFill="1" applyBorder="1" applyAlignment="1" applyProtection="1">
      <alignment horizontal="left" vertical="center" wrapText="1"/>
      <protection hidden="1"/>
    </xf>
    <xf numFmtId="1" fontId="5" fillId="39" borderId="19" xfId="45" applyNumberFormat="1" applyFont="1" applyFill="1" applyBorder="1" applyAlignment="1" applyProtection="1">
      <alignment horizontal="left" vertical="center" wrapText="1"/>
      <protection hidden="1"/>
    </xf>
    <xf numFmtId="1" fontId="5" fillId="39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9" borderId="46" xfId="45" applyNumberFormat="1" applyFont="1" applyFill="1" applyBorder="1" applyAlignment="1" applyProtection="1">
      <alignment horizontal="left" vertical="center" wrapText="1"/>
      <protection hidden="1"/>
    </xf>
    <xf numFmtId="1" fontId="5" fillId="39" borderId="46" xfId="0" applyNumberFormat="1" applyFont="1" applyFill="1" applyBorder="1" applyProtection="1">
      <protection hidden="1"/>
    </xf>
    <xf numFmtId="1" fontId="5" fillId="39" borderId="35" xfId="0" applyNumberFormat="1" applyFont="1" applyFill="1" applyBorder="1" applyProtection="1">
      <protection hidden="1"/>
    </xf>
    <xf numFmtId="1" fontId="4" fillId="39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9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9" borderId="20" xfId="45" applyNumberFormat="1" applyFont="1" applyFill="1" applyBorder="1" applyAlignment="1" applyProtection="1">
      <alignment horizontal="left" vertical="center" wrapText="1"/>
      <protection hidden="1"/>
    </xf>
    <xf numFmtId="1" fontId="4" fillId="39" borderId="35" xfId="45" applyNumberFormat="1" applyFont="1" applyFill="1" applyBorder="1" applyProtection="1">
      <protection hidden="1"/>
    </xf>
    <xf numFmtId="1" fontId="79" fillId="39" borderId="0" xfId="45" applyNumberFormat="1" applyFont="1" applyFill="1" applyBorder="1" applyProtection="1">
      <protection hidden="1"/>
    </xf>
    <xf numFmtId="1" fontId="5" fillId="39" borderId="0" xfId="45" applyNumberFormat="1" applyFont="1" applyFill="1" applyBorder="1" applyProtection="1">
      <protection hidden="1"/>
    </xf>
    <xf numFmtId="1" fontId="5" fillId="39" borderId="10" xfId="45" applyNumberFormat="1" applyFont="1" applyFill="1" applyBorder="1" applyProtection="1">
      <protection hidden="1"/>
    </xf>
    <xf numFmtId="1" fontId="5" fillId="39" borderId="35" xfId="45" applyNumberFormat="1" applyFont="1" applyFill="1" applyBorder="1" applyProtection="1">
      <protection hidden="1"/>
    </xf>
    <xf numFmtId="1" fontId="8" fillId="39" borderId="0" xfId="45" applyNumberFormat="1" applyFont="1" applyFill="1" applyBorder="1" applyProtection="1">
      <protection hidden="1"/>
    </xf>
    <xf numFmtId="1" fontId="5" fillId="39" borderId="46" xfId="45" applyNumberFormat="1" applyFont="1" applyFill="1" applyBorder="1" applyProtection="1">
      <protection hidden="1"/>
    </xf>
    <xf numFmtId="1" fontId="5" fillId="39" borderId="56" xfId="45" applyNumberFormat="1" applyFont="1" applyFill="1" applyBorder="1" applyProtection="1">
      <protection hidden="1"/>
    </xf>
    <xf numFmtId="1" fontId="5" fillId="39" borderId="0" xfId="45" applyNumberFormat="1" applyFont="1" applyFill="1" applyBorder="1" applyAlignment="1" applyProtection="1">
      <protection hidden="1"/>
    </xf>
    <xf numFmtId="1" fontId="5" fillId="39" borderId="0" xfId="45" quotePrefix="1" applyNumberFormat="1" applyFont="1" applyFill="1" applyBorder="1" applyProtection="1">
      <protection hidden="1"/>
    </xf>
    <xf numFmtId="1" fontId="5" fillId="39" borderId="46" xfId="45" quotePrefix="1" applyNumberFormat="1" applyFont="1" applyFill="1" applyBorder="1" applyProtection="1">
      <protection hidden="1"/>
    </xf>
    <xf numFmtId="1" fontId="5" fillId="39" borderId="16" xfId="45" applyNumberFormat="1" applyFont="1" applyFill="1" applyBorder="1" applyProtection="1">
      <protection hidden="1"/>
    </xf>
    <xf numFmtId="1" fontId="5" fillId="39" borderId="56" xfId="45" applyNumberFormat="1" applyFont="1" applyFill="1" applyBorder="1" applyAlignment="1" applyProtection="1">
      <alignment horizontal="center"/>
      <protection hidden="1"/>
    </xf>
    <xf numFmtId="1" fontId="4" fillId="39" borderId="56" xfId="45" applyNumberFormat="1" applyFont="1" applyFill="1" applyBorder="1" applyAlignment="1" applyProtection="1">
      <alignment horizontal="center"/>
      <protection hidden="1"/>
    </xf>
    <xf numFmtId="1" fontId="4" fillId="39" borderId="18" xfId="45" applyNumberFormat="1" applyFont="1" applyFill="1" applyBorder="1" applyProtection="1">
      <protection hidden="1"/>
    </xf>
    <xf numFmtId="1" fontId="5" fillId="39" borderId="17" xfId="45" applyNumberFormat="1" applyFont="1" applyFill="1" applyBorder="1" applyProtection="1">
      <protection hidden="1"/>
    </xf>
    <xf numFmtId="1" fontId="4" fillId="39" borderId="35" xfId="45" applyNumberFormat="1" applyFont="1" applyFill="1" applyBorder="1" applyAlignment="1" applyProtection="1">
      <alignment horizontal="right"/>
      <protection hidden="1"/>
    </xf>
    <xf numFmtId="1" fontId="4" fillId="39" borderId="46" xfId="45" applyNumberFormat="1" applyFont="1" applyFill="1" applyBorder="1" applyProtection="1">
      <protection hidden="1"/>
    </xf>
    <xf numFmtId="1" fontId="5" fillId="39" borderId="35" xfId="45" applyNumberFormat="1" applyFont="1" applyFill="1" applyBorder="1" applyAlignment="1" applyProtection="1">
      <alignment horizontal="right"/>
      <protection hidden="1"/>
    </xf>
    <xf numFmtId="1" fontId="5" fillId="39" borderId="0" xfId="45" applyNumberFormat="1" applyFont="1" applyFill="1" applyBorder="1" applyProtection="1">
      <protection locked="0" hidden="1"/>
    </xf>
    <xf numFmtId="1" fontId="5" fillId="39" borderId="46" xfId="45" applyNumberFormat="1" applyFont="1" applyFill="1" applyBorder="1" applyProtection="1">
      <protection locked="0" hidden="1"/>
    </xf>
    <xf numFmtId="1" fontId="5" fillId="39" borderId="57" xfId="45" applyNumberFormat="1" applyFont="1" applyFill="1" applyBorder="1" applyAlignment="1" applyProtection="1">
      <alignment horizontal="left"/>
      <protection locked="0" hidden="1"/>
    </xf>
    <xf numFmtId="1" fontId="5" fillId="39" borderId="35" xfId="45" applyNumberFormat="1" applyFont="1" applyFill="1" applyBorder="1" applyAlignment="1" applyProtection="1">
      <alignment horizontal="center"/>
      <protection hidden="1"/>
    </xf>
    <xf numFmtId="1" fontId="5" fillId="39" borderId="46" xfId="45" applyNumberFormat="1" applyFont="1" applyFill="1" applyBorder="1" applyAlignment="1" applyProtection="1">
      <alignment horizontal="center"/>
      <protection hidden="1"/>
    </xf>
    <xf numFmtId="1" fontId="5" fillId="39" borderId="0" xfId="45" applyNumberFormat="1" applyFont="1" applyFill="1" applyBorder="1" applyAlignment="1" applyProtection="1">
      <alignment horizontal="center"/>
      <protection hidden="1"/>
    </xf>
    <xf numFmtId="1" fontId="5" fillId="39" borderId="16" xfId="45" applyNumberFormat="1" applyFont="1" applyFill="1" applyBorder="1" applyAlignment="1" applyProtection="1">
      <alignment horizontal="right"/>
      <protection hidden="1"/>
    </xf>
    <xf numFmtId="1" fontId="5" fillId="39" borderId="11" xfId="45" applyNumberFormat="1" applyFont="1" applyFill="1" applyBorder="1" applyProtection="1">
      <protection hidden="1"/>
    </xf>
    <xf numFmtId="1" fontId="5" fillId="39" borderId="20" xfId="45" applyNumberFormat="1" applyFont="1" applyFill="1" applyBorder="1" applyProtection="1">
      <protection hidden="1"/>
    </xf>
    <xf numFmtId="1" fontId="5" fillId="39" borderId="12" xfId="45" applyNumberFormat="1" applyFont="1" applyFill="1" applyBorder="1" applyAlignment="1" applyProtection="1">
      <alignment horizontal="right"/>
      <protection hidden="1"/>
    </xf>
    <xf numFmtId="1" fontId="5" fillId="39" borderId="13" xfId="45" applyNumberFormat="1" applyFont="1" applyFill="1" applyBorder="1" applyProtection="1">
      <protection hidden="1"/>
    </xf>
    <xf numFmtId="1" fontId="5" fillId="39" borderId="11" xfId="45" applyNumberFormat="1" applyFont="1" applyFill="1" applyBorder="1" applyAlignment="1" applyProtection="1">
      <alignment horizontal="center"/>
      <protection hidden="1"/>
    </xf>
    <xf numFmtId="1" fontId="4" fillId="39" borderId="18" xfId="45" applyNumberFormat="1" applyFont="1" applyFill="1" applyBorder="1" applyAlignment="1" applyProtection="1">
      <alignment horizontal="right"/>
      <protection hidden="1"/>
    </xf>
    <xf numFmtId="1" fontId="5" fillId="39" borderId="19" xfId="45" applyNumberFormat="1" applyFont="1" applyFill="1" applyBorder="1" applyAlignment="1" applyProtection="1">
      <alignment horizontal="center"/>
      <protection hidden="1"/>
    </xf>
    <xf numFmtId="1" fontId="4" fillId="39" borderId="35" xfId="45" applyNumberFormat="1" applyFont="1" applyFill="1" applyBorder="1" applyAlignment="1" applyProtection="1">
      <alignment vertical="center"/>
      <protection hidden="1"/>
    </xf>
    <xf numFmtId="1" fontId="4" fillId="39" borderId="0" xfId="45" applyNumberFormat="1" applyFont="1" applyFill="1" applyBorder="1" applyAlignment="1" applyProtection="1">
      <alignment vertical="center"/>
      <protection hidden="1"/>
    </xf>
    <xf numFmtId="1" fontId="30" fillId="39" borderId="35" xfId="45" applyNumberFormat="1" applyFont="1" applyFill="1" applyBorder="1" applyProtection="1">
      <protection hidden="1"/>
    </xf>
    <xf numFmtId="1" fontId="4" fillId="39" borderId="0" xfId="45" applyNumberFormat="1" applyFont="1" applyFill="1" applyBorder="1" applyProtection="1">
      <protection hidden="1"/>
    </xf>
    <xf numFmtId="1" fontId="76" fillId="39" borderId="35" xfId="45" applyNumberFormat="1" applyFont="1" applyFill="1" applyBorder="1" applyProtection="1">
      <protection hidden="1"/>
    </xf>
    <xf numFmtId="1" fontId="5" fillId="39" borderId="35" xfId="45" applyNumberFormat="1" applyFont="1" applyFill="1" applyBorder="1" applyAlignment="1" applyProtection="1">
      <protection hidden="1"/>
    </xf>
    <xf numFmtId="1" fontId="5" fillId="39" borderId="46" xfId="45" applyNumberFormat="1" applyFont="1" applyFill="1" applyBorder="1" applyAlignment="1" applyProtection="1">
      <protection hidden="1"/>
    </xf>
    <xf numFmtId="1" fontId="0" fillId="39" borderId="0" xfId="0" applyNumberFormat="1" applyFill="1" applyBorder="1" applyAlignment="1" applyProtection="1">
      <alignment horizontal="right"/>
      <protection hidden="1"/>
    </xf>
    <xf numFmtId="1" fontId="0" fillId="39" borderId="46" xfId="0" applyNumberFormat="1" applyFill="1" applyBorder="1" applyAlignment="1" applyProtection="1">
      <alignment horizontal="right"/>
      <protection hidden="1"/>
    </xf>
    <xf numFmtId="1" fontId="5" fillId="39" borderId="16" xfId="45" applyNumberFormat="1" applyFont="1" applyFill="1" applyBorder="1" applyAlignment="1" applyProtection="1">
      <alignment vertical="center" wrapText="1"/>
      <protection hidden="1"/>
    </xf>
    <xf numFmtId="1" fontId="5" fillId="39" borderId="11" xfId="45" applyNumberFormat="1" applyFont="1" applyFill="1" applyBorder="1" applyAlignment="1" applyProtection="1">
      <alignment vertical="center" wrapText="1"/>
      <protection hidden="1"/>
    </xf>
    <xf numFmtId="1" fontId="5" fillId="39" borderId="20" xfId="45" applyNumberFormat="1" applyFont="1" applyFill="1" applyBorder="1" applyAlignment="1" applyProtection="1">
      <alignment vertical="center" wrapText="1"/>
      <protection hidden="1"/>
    </xf>
    <xf numFmtId="1" fontId="5" fillId="39" borderId="16" xfId="45" applyNumberFormat="1" applyFont="1" applyFill="1" applyBorder="1" applyProtection="1">
      <protection locked="0" hidden="1"/>
    </xf>
    <xf numFmtId="1" fontId="5" fillId="39" borderId="11" xfId="45" applyNumberFormat="1" applyFont="1" applyFill="1" applyBorder="1" applyProtection="1">
      <protection locked="0" hidden="1"/>
    </xf>
    <xf numFmtId="1" fontId="80" fillId="41" borderId="0" xfId="0" applyNumberFormat="1" applyFont="1" applyFill="1" applyProtection="1">
      <protection locked="0"/>
    </xf>
    <xf numFmtId="1" fontId="80" fillId="41" borderId="46" xfId="0" applyNumberFormat="1" applyFont="1" applyFill="1" applyBorder="1" applyProtection="1">
      <protection locked="0"/>
    </xf>
    <xf numFmtId="1" fontId="5" fillId="39" borderId="20" xfId="0" applyNumberFormat="1" applyFont="1" applyFill="1" applyBorder="1" applyAlignment="1" applyProtection="1">
      <alignment horizontal="right"/>
      <protection locked="0"/>
    </xf>
    <xf numFmtId="1" fontId="75" fillId="39" borderId="18" xfId="0" applyNumberFormat="1" applyFont="1" applyFill="1" applyBorder="1" applyAlignment="1" applyProtection="1">
      <protection hidden="1"/>
    </xf>
    <xf numFmtId="1" fontId="75" fillId="39" borderId="17" xfId="0" applyNumberFormat="1" applyFont="1" applyFill="1" applyBorder="1" applyAlignment="1" applyProtection="1">
      <protection hidden="1"/>
    </xf>
    <xf numFmtId="1" fontId="5" fillId="39" borderId="10" xfId="45" applyNumberFormat="1" applyFont="1" applyFill="1" applyBorder="1" applyAlignment="1" applyProtection="1">
      <alignment horizontal="center" vertical="center"/>
      <protection hidden="1"/>
    </xf>
    <xf numFmtId="1" fontId="5" fillId="39" borderId="10" xfId="45" applyNumberFormat="1" applyFont="1" applyFill="1" applyBorder="1" applyAlignment="1" applyProtection="1">
      <alignment horizontal="center" vertical="center"/>
      <protection locked="0"/>
    </xf>
    <xf numFmtId="1" fontId="5" fillId="39" borderId="16" xfId="45" applyNumberFormat="1" applyFont="1" applyFill="1" applyBorder="1" applyAlignment="1" applyProtection="1">
      <alignment horizontal="center" vertical="center"/>
      <protection hidden="1"/>
    </xf>
    <xf numFmtId="1" fontId="8" fillId="39" borderId="0" xfId="45" applyNumberFormat="1" applyFont="1" applyFill="1" applyBorder="1" applyProtection="1">
      <protection locked="0"/>
    </xf>
    <xf numFmtId="1" fontId="5" fillId="39" borderId="10" xfId="45" applyNumberFormat="1" applyFont="1" applyFill="1" applyBorder="1" applyAlignment="1" applyProtection="1">
      <alignment horizontal="center"/>
      <protection locked="0"/>
    </xf>
    <xf numFmtId="1" fontId="5" fillId="39" borderId="35" xfId="45" applyNumberFormat="1" applyFont="1" applyFill="1" applyBorder="1" applyAlignment="1" applyProtection="1">
      <alignment horizontal="center" vertical="center"/>
      <protection hidden="1"/>
    </xf>
    <xf numFmtId="1" fontId="5" fillId="39" borderId="12" xfId="45" quotePrefix="1" applyNumberFormat="1" applyFont="1" applyFill="1" applyBorder="1" applyAlignment="1" applyProtection="1">
      <alignment horizontal="center"/>
      <protection locked="0"/>
    </xf>
    <xf numFmtId="1" fontId="5" fillId="39" borderId="14" xfId="45" applyNumberFormat="1" applyFont="1" applyFill="1" applyBorder="1" applyAlignment="1" applyProtection="1">
      <alignment horizontal="center"/>
      <protection locked="0"/>
    </xf>
    <xf numFmtId="1" fontId="5" fillId="39" borderId="10" xfId="0" applyNumberFormat="1" applyFont="1" applyFill="1" applyBorder="1" applyAlignment="1" applyProtection="1">
      <alignment horizontal="center"/>
      <protection locked="0"/>
    </xf>
    <xf numFmtId="1" fontId="5" fillId="39" borderId="12" xfId="0" applyNumberFormat="1" applyFont="1" applyFill="1" applyBorder="1" applyAlignment="1" applyProtection="1">
      <alignment horizontal="center"/>
      <protection locked="0"/>
    </xf>
    <xf numFmtId="1" fontId="5" fillId="39" borderId="13" xfId="0" applyNumberFormat="1" applyFont="1" applyFill="1" applyBorder="1" applyAlignment="1" applyProtection="1">
      <alignment horizontal="center"/>
      <protection locked="0"/>
    </xf>
    <xf numFmtId="1" fontId="5" fillId="39" borderId="13" xfId="0" quotePrefix="1" applyNumberFormat="1" applyFont="1" applyFill="1" applyBorder="1" applyAlignment="1" applyProtection="1">
      <alignment horizontal="center"/>
      <protection locked="0"/>
    </xf>
    <xf numFmtId="1" fontId="5" fillId="39" borderId="14" xfId="0" applyNumberFormat="1" applyFont="1" applyFill="1" applyBorder="1" applyAlignment="1" applyProtection="1">
      <alignment horizontal="center"/>
      <protection locked="0"/>
    </xf>
    <xf numFmtId="0" fontId="52" fillId="0" borderId="0" xfId="0" applyNumberFormat="1" applyFont="1" applyFill="1" applyBorder="1" applyAlignment="1">
      <alignment horizontal="center" vertical="top"/>
    </xf>
    <xf numFmtId="0" fontId="71" fillId="40" borderId="0" xfId="0" applyNumberFormat="1" applyFont="1" applyFill="1" applyBorder="1" applyAlignment="1" applyProtection="1">
      <alignment horizontal="center" vertical="top"/>
      <protection locked="0"/>
    </xf>
    <xf numFmtId="0" fontId="71" fillId="40" borderId="11" xfId="0" applyNumberFormat="1" applyFont="1" applyFill="1" applyBorder="1" applyAlignment="1" applyProtection="1">
      <alignment horizontal="left" vertical="top"/>
    </xf>
    <xf numFmtId="0" fontId="71" fillId="40" borderId="11" xfId="0" applyNumberFormat="1" applyFont="1" applyFill="1" applyBorder="1" applyAlignment="1" applyProtection="1">
      <alignment horizontal="left" vertical="top"/>
      <protection locked="0"/>
    </xf>
    <xf numFmtId="0" fontId="71" fillId="40" borderId="37" xfId="0" applyNumberFormat="1" applyFont="1" applyFill="1" applyBorder="1" applyAlignment="1" applyProtection="1">
      <alignment horizontal="left" vertical="top"/>
      <protection locked="0"/>
    </xf>
    <xf numFmtId="0" fontId="71" fillId="39" borderId="12" xfId="0" applyNumberFormat="1" applyFont="1" applyFill="1" applyBorder="1" applyAlignment="1" applyProtection="1">
      <alignment horizontal="center" vertical="center"/>
      <protection hidden="1"/>
    </xf>
    <xf numFmtId="0" fontId="71" fillId="39" borderId="13" xfId="0" applyNumberFormat="1" applyFont="1" applyFill="1" applyBorder="1" applyAlignment="1" applyProtection="1">
      <alignment horizontal="center" vertical="center"/>
      <protection hidden="1"/>
    </xf>
    <xf numFmtId="0" fontId="71" fillId="39" borderId="14" xfId="0" applyNumberFormat="1" applyFont="1" applyFill="1" applyBorder="1" applyAlignment="1" applyProtection="1">
      <alignment horizontal="center" vertical="center"/>
      <protection hidden="1"/>
    </xf>
    <xf numFmtId="49" fontId="71" fillId="40" borderId="0" xfId="0" applyNumberFormat="1" applyFont="1" applyFill="1" applyBorder="1" applyAlignment="1" applyProtection="1">
      <alignment horizontal="left" vertical="top"/>
      <protection locked="0"/>
    </xf>
    <xf numFmtId="49" fontId="71" fillId="40" borderId="36" xfId="0" applyNumberFormat="1" applyFont="1" applyFill="1" applyBorder="1" applyAlignment="1" applyProtection="1">
      <alignment horizontal="left" vertical="top"/>
      <protection locked="0"/>
    </xf>
    <xf numFmtId="0" fontId="71" fillId="40" borderId="0" xfId="0" applyNumberFormat="1" applyFont="1" applyFill="1" applyBorder="1" applyAlignment="1">
      <alignment horizontal="left" vertical="top"/>
    </xf>
    <xf numFmtId="0" fontId="71" fillId="40" borderId="11" xfId="0" applyNumberFormat="1" applyFont="1" applyFill="1" applyBorder="1" applyAlignment="1" applyProtection="1">
      <alignment horizontal="center" vertical="top"/>
      <protection locked="0"/>
    </xf>
    <xf numFmtId="0" fontId="71" fillId="40" borderId="0" xfId="0" applyNumberFormat="1" applyFont="1" applyFill="1" applyBorder="1" applyAlignment="1">
      <alignment horizontal="center" vertical="top"/>
    </xf>
    <xf numFmtId="0" fontId="71" fillId="40" borderId="0" xfId="0" applyNumberFormat="1" applyFont="1" applyFill="1" applyBorder="1" applyAlignment="1" applyProtection="1">
      <alignment horizontal="left" vertical="top" wrapText="1"/>
      <protection locked="0"/>
    </xf>
    <xf numFmtId="0" fontId="72" fillId="40" borderId="0" xfId="0" applyFont="1" applyFill="1" applyBorder="1" applyAlignment="1" applyProtection="1">
      <alignment horizontal="left" vertical="top" wrapText="1"/>
      <protection locked="0"/>
    </xf>
    <xf numFmtId="0" fontId="72" fillId="40" borderId="11" xfId="0" applyFont="1" applyFill="1" applyBorder="1" applyAlignment="1" applyProtection="1">
      <alignment horizontal="left" vertical="top" wrapText="1"/>
      <protection locked="0"/>
    </xf>
    <xf numFmtId="0" fontId="71" fillId="40" borderId="11" xfId="0" applyNumberFormat="1" applyFont="1" applyFill="1" applyBorder="1" applyAlignment="1" applyProtection="1">
      <alignment horizontal="right" vertical="top"/>
    </xf>
    <xf numFmtId="0" fontId="70" fillId="39" borderId="13" xfId="0" applyNumberFormat="1" applyFont="1" applyFill="1" applyBorder="1" applyAlignment="1" applyProtection="1">
      <alignment horizontal="center" vertical="center"/>
      <protection locked="0" hidden="1"/>
    </xf>
    <xf numFmtId="0" fontId="70" fillId="39" borderId="14" xfId="0" applyNumberFormat="1" applyFont="1" applyFill="1" applyBorder="1" applyAlignment="1" applyProtection="1">
      <alignment horizontal="center" vertical="center"/>
      <protection locked="0" hidden="1"/>
    </xf>
    <xf numFmtId="0" fontId="71" fillId="40" borderId="42" xfId="0" applyNumberFormat="1" applyFont="1" applyFill="1" applyBorder="1" applyAlignment="1">
      <alignment horizontal="center" vertical="top"/>
    </xf>
    <xf numFmtId="0" fontId="71" fillId="40" borderId="45" xfId="0" applyNumberFormat="1" applyFont="1" applyFill="1" applyBorder="1" applyAlignment="1">
      <alignment horizontal="center" vertical="top"/>
    </xf>
    <xf numFmtId="0" fontId="70" fillId="38" borderId="12" xfId="0" applyNumberFormat="1" applyFont="1" applyFill="1" applyBorder="1" applyAlignment="1" applyProtection="1">
      <alignment horizontal="center" vertical="center"/>
    </xf>
    <xf numFmtId="0" fontId="70" fillId="38" borderId="13" xfId="0" applyNumberFormat="1" applyFont="1" applyFill="1" applyBorder="1" applyAlignment="1" applyProtection="1">
      <alignment horizontal="center" vertical="center"/>
    </xf>
    <xf numFmtId="0" fontId="70" fillId="38" borderId="14" xfId="0" applyNumberFormat="1" applyFont="1" applyFill="1" applyBorder="1" applyAlignment="1" applyProtection="1">
      <alignment horizontal="center" vertical="center"/>
    </xf>
    <xf numFmtId="0" fontId="70" fillId="38" borderId="12" xfId="0" applyNumberFormat="1" applyFont="1" applyFill="1" applyBorder="1" applyAlignment="1">
      <alignment horizontal="center" vertical="center" wrapText="1"/>
    </xf>
    <xf numFmtId="0" fontId="70" fillId="38" borderId="13" xfId="0" applyNumberFormat="1" applyFont="1" applyFill="1" applyBorder="1" applyAlignment="1">
      <alignment horizontal="center" vertical="center" wrapText="1"/>
    </xf>
    <xf numFmtId="0" fontId="57" fillId="0" borderId="39" xfId="0" applyNumberFormat="1" applyFont="1" applyBorder="1" applyAlignment="1" applyProtection="1">
      <alignment horizontal="center" vertical="top"/>
      <protection locked="0"/>
    </xf>
    <xf numFmtId="0" fontId="57" fillId="0" borderId="40" xfId="0" applyNumberFormat="1" applyFont="1" applyBorder="1" applyAlignment="1" applyProtection="1">
      <alignment horizontal="center" vertical="top"/>
      <protection locked="0"/>
    </xf>
    <xf numFmtId="0" fontId="57" fillId="0" borderId="41" xfId="0" applyNumberFormat="1" applyFont="1" applyBorder="1" applyAlignment="1" applyProtection="1">
      <alignment horizontal="center" vertical="top"/>
      <protection locked="0"/>
    </xf>
    <xf numFmtId="0" fontId="42" fillId="0" borderId="42" xfId="0" applyNumberFormat="1" applyFont="1" applyFill="1" applyBorder="1" applyAlignment="1">
      <alignment horizontal="center" vertical="center"/>
    </xf>
    <xf numFmtId="0" fontId="42" fillId="0" borderId="0" xfId="0" applyNumberFormat="1" applyFont="1" applyFill="1" applyBorder="1" applyAlignment="1">
      <alignment horizontal="center" vertical="center"/>
    </xf>
    <xf numFmtId="0" fontId="42" fillId="0" borderId="36" xfId="0" applyNumberFormat="1" applyFont="1" applyFill="1" applyBorder="1" applyAlignment="1">
      <alignment horizontal="center" vertical="center"/>
    </xf>
    <xf numFmtId="0" fontId="68" fillId="37" borderId="44" xfId="0" applyNumberFormat="1" applyFont="1" applyFill="1" applyBorder="1" applyAlignment="1">
      <alignment horizontal="left" vertical="top" wrapText="1"/>
    </xf>
    <xf numFmtId="0" fontId="70" fillId="38" borderId="10" xfId="0" applyNumberFormat="1" applyFont="1" applyFill="1" applyBorder="1" applyAlignment="1" applyProtection="1">
      <alignment horizontal="center" vertical="center"/>
    </xf>
    <xf numFmtId="0" fontId="70" fillId="38" borderId="13" xfId="0" applyNumberFormat="1" applyFont="1" applyFill="1" applyBorder="1" applyAlignment="1">
      <alignment horizontal="center" vertical="center"/>
    </xf>
    <xf numFmtId="0" fontId="70" fillId="39" borderId="10" xfId="0" applyNumberFormat="1" applyFont="1" applyFill="1" applyBorder="1" applyAlignment="1" applyProtection="1">
      <alignment horizontal="center" vertical="center"/>
      <protection locked="0" hidden="1"/>
    </xf>
    <xf numFmtId="0" fontId="70" fillId="38" borderId="12" xfId="0" applyNumberFormat="1" applyFont="1" applyFill="1" applyBorder="1" applyAlignment="1" applyProtection="1">
      <alignment horizontal="center" vertical="center"/>
      <protection locked="0"/>
    </xf>
    <xf numFmtId="0" fontId="70" fillId="38" borderId="13" xfId="0" applyNumberFormat="1" applyFont="1" applyFill="1" applyBorder="1" applyAlignment="1" applyProtection="1">
      <alignment horizontal="center" vertical="center"/>
      <protection locked="0"/>
    </xf>
    <xf numFmtId="2" fontId="63" fillId="30" borderId="0" xfId="44" applyNumberFormat="1" applyFont="1" applyFill="1" applyBorder="1" applyAlignment="1" applyProtection="1">
      <alignment horizontal="center" vertical="center" wrapText="1"/>
    </xf>
    <xf numFmtId="2" fontId="64" fillId="30" borderId="0" xfId="0" applyNumberFormat="1" applyFont="1" applyFill="1" applyBorder="1" applyAlignment="1">
      <alignment horizontal="center" vertical="center"/>
    </xf>
    <xf numFmtId="2" fontId="65" fillId="34" borderId="0" xfId="0" applyNumberFormat="1" applyFont="1" applyFill="1" applyBorder="1" applyAlignment="1">
      <alignment horizontal="center" vertical="center"/>
    </xf>
    <xf numFmtId="2" fontId="56" fillId="29" borderId="11" xfId="0" applyNumberFormat="1" applyFont="1" applyFill="1" applyBorder="1" applyAlignment="1">
      <alignment horizontal="center" vertical="center"/>
    </xf>
    <xf numFmtId="1" fontId="59" fillId="33" borderId="0" xfId="0" applyNumberFormat="1" applyFont="1" applyFill="1" applyBorder="1" applyAlignment="1">
      <alignment horizontal="center" vertical="center" wrapText="1"/>
    </xf>
    <xf numFmtId="1" fontId="60" fillId="32" borderId="0" xfId="0" applyNumberFormat="1" applyFont="1" applyFill="1" applyBorder="1" applyAlignment="1">
      <alignment horizontal="center" vertical="center" wrapText="1"/>
    </xf>
    <xf numFmtId="2" fontId="9" fillId="24" borderId="0" xfId="0" applyNumberFormat="1" applyFont="1" applyFill="1" applyBorder="1" applyAlignment="1">
      <alignment horizontal="right" indent="1"/>
    </xf>
    <xf numFmtId="2" fontId="9" fillId="24" borderId="17" xfId="0" applyNumberFormat="1" applyFont="1" applyFill="1" applyBorder="1" applyAlignment="1">
      <alignment horizontal="right" indent="1"/>
    </xf>
    <xf numFmtId="2" fontId="61" fillId="32" borderId="0" xfId="0" applyNumberFormat="1" applyFont="1" applyFill="1" applyBorder="1" applyAlignment="1">
      <alignment horizontal="center" vertical="center"/>
    </xf>
    <xf numFmtId="9" fontId="33" fillId="0" borderId="10" xfId="37" applyNumberFormat="1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left" vertical="center"/>
    </xf>
    <xf numFmtId="0" fontId="2" fillId="0" borderId="10" xfId="37" applyFont="1" applyBorder="1" applyAlignment="1">
      <alignment horizontal="left" vertical="center"/>
    </xf>
    <xf numFmtId="0" fontId="33" fillId="0" borderId="12" xfId="37" applyFont="1" applyBorder="1" applyAlignment="1">
      <alignment horizontal="center" vertical="center"/>
    </xf>
    <xf numFmtId="0" fontId="33" fillId="0" borderId="13" xfId="37" applyFont="1" applyBorder="1" applyAlignment="1">
      <alignment horizontal="center" vertical="center"/>
    </xf>
    <xf numFmtId="0" fontId="33" fillId="0" borderId="14" xfId="37" applyFont="1" applyBorder="1" applyAlignment="1">
      <alignment horizontal="center" vertical="center"/>
    </xf>
    <xf numFmtId="0" fontId="6" fillId="0" borderId="12" xfId="37" applyFont="1" applyBorder="1" applyAlignment="1">
      <alignment horizontal="left" vertical="center" wrapText="1"/>
    </xf>
    <xf numFmtId="0" fontId="6" fillId="0" borderId="13" xfId="37" applyFont="1" applyBorder="1" applyAlignment="1">
      <alignment horizontal="left" vertical="center" wrapText="1"/>
    </xf>
    <xf numFmtId="0" fontId="6" fillId="0" borderId="14" xfId="37" applyFont="1" applyBorder="1" applyAlignment="1">
      <alignment horizontal="left" vertical="center" wrapText="1"/>
    </xf>
    <xf numFmtId="0" fontId="1" fillId="0" borderId="10" xfId="37" applyFont="1" applyBorder="1" applyAlignment="1">
      <alignment horizontal="right" vertical="center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0" fontId="1" fillId="0" borderId="14" xfId="37" applyFont="1" applyBorder="1" applyAlignment="1">
      <alignment horizontal="left" vertical="center"/>
    </xf>
    <xf numFmtId="0" fontId="1" fillId="0" borderId="23" xfId="37" applyFont="1" applyBorder="1" applyAlignment="1">
      <alignment horizontal="center" vertical="top"/>
    </xf>
    <xf numFmtId="0" fontId="1" fillId="0" borderId="24" xfId="37" applyFont="1" applyBorder="1" applyAlignment="1">
      <alignment horizontal="center" vertical="top"/>
    </xf>
    <xf numFmtId="0" fontId="1" fillId="0" borderId="25" xfId="37" applyFont="1" applyBorder="1" applyAlignment="1">
      <alignment horizontal="center" vertical="top"/>
    </xf>
    <xf numFmtId="0" fontId="2" fillId="0" borderId="21" xfId="37" applyFont="1" applyBorder="1" applyAlignment="1">
      <alignment horizontal="left" vertical="center"/>
    </xf>
    <xf numFmtId="0" fontId="1" fillId="0" borderId="12" xfId="37" applyFont="1" applyBorder="1" applyAlignment="1">
      <alignment horizontal="left" vertical="top"/>
    </xf>
    <xf numFmtId="0" fontId="1" fillId="0" borderId="13" xfId="37" applyFont="1" applyBorder="1" applyAlignment="1">
      <alignment horizontal="left" vertical="top"/>
    </xf>
    <xf numFmtId="0" fontId="1" fillId="0" borderId="14" xfId="37" applyFont="1" applyBorder="1" applyAlignment="1">
      <alignment horizontal="left" vertical="top"/>
    </xf>
    <xf numFmtId="0" fontId="40" fillId="0" borderId="0" xfId="37" applyFont="1" applyFill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left" vertical="center"/>
    </xf>
    <xf numFmtId="2" fontId="2" fillId="0" borderId="13" xfId="0" applyNumberFormat="1" applyFont="1" applyBorder="1" applyAlignment="1">
      <alignment horizontal="left" vertical="center"/>
    </xf>
    <xf numFmtId="2" fontId="2" fillId="0" borderId="14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21" xfId="37" applyFont="1" applyBorder="1" applyAlignment="1">
      <alignment horizontal="left" vertical="center"/>
    </xf>
    <xf numFmtId="0" fontId="27" fillId="0" borderId="10" xfId="37" applyFont="1" applyBorder="1" applyAlignment="1">
      <alignment horizontal="center" vertical="center"/>
    </xf>
    <xf numFmtId="0" fontId="27" fillId="0" borderId="12" xfId="37" applyFont="1" applyBorder="1" applyAlignment="1">
      <alignment horizontal="center" vertical="center"/>
    </xf>
    <xf numFmtId="0" fontId="27" fillId="0" borderId="13" xfId="37" applyFont="1" applyBorder="1" applyAlignment="1">
      <alignment horizontal="center" vertical="center"/>
    </xf>
    <xf numFmtId="0" fontId="27" fillId="0" borderId="14" xfId="37" applyFont="1" applyBorder="1" applyAlignment="1">
      <alignment horizontal="center" vertical="center"/>
    </xf>
    <xf numFmtId="0" fontId="5" fillId="0" borderId="12" xfId="37" applyFont="1" applyBorder="1" applyAlignment="1">
      <alignment horizontal="center" vertical="center"/>
    </xf>
    <xf numFmtId="0" fontId="0" fillId="0" borderId="13" xfId="37" applyFont="1" applyBorder="1" applyAlignment="1">
      <alignment horizontal="center" vertical="center"/>
    </xf>
    <xf numFmtId="0" fontId="0" fillId="0" borderId="14" xfId="37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left" vertical="center"/>
    </xf>
    <xf numFmtId="2" fontId="1" fillId="0" borderId="13" xfId="0" applyNumberFormat="1" applyFont="1" applyBorder="1" applyAlignment="1">
      <alignment horizontal="left" vertical="center"/>
    </xf>
    <xf numFmtId="2" fontId="1" fillId="0" borderId="14" xfId="0" applyNumberFormat="1" applyFont="1" applyBorder="1" applyAlignment="1">
      <alignment horizontal="left" vertical="center"/>
    </xf>
    <xf numFmtId="0" fontId="51" fillId="0" borderId="0" xfId="37" applyFont="1" applyFill="1" applyAlignment="1">
      <alignment horizontal="center" vertical="top" wrapText="1"/>
    </xf>
    <xf numFmtId="0" fontId="2" fillId="0" borderId="12" xfId="37" applyFont="1" applyBorder="1" applyAlignment="1">
      <alignment horizontal="center" vertical="center" wrapText="1"/>
    </xf>
    <xf numFmtId="0" fontId="2" fillId="0" borderId="26" xfId="37" applyFont="1" applyBorder="1" applyAlignment="1">
      <alignment horizontal="center" vertical="center" wrapText="1"/>
    </xf>
    <xf numFmtId="0" fontId="32" fillId="0" borderId="10" xfId="37" applyFont="1" applyBorder="1" applyAlignment="1">
      <alignment horizontal="center" vertical="center" wrapText="1"/>
    </xf>
    <xf numFmtId="2" fontId="32" fillId="0" borderId="12" xfId="37" applyNumberFormat="1" applyFont="1" applyBorder="1" applyAlignment="1">
      <alignment horizontal="right" vertical="center" wrapText="1"/>
    </xf>
    <xf numFmtId="2" fontId="32" fillId="0" borderId="26" xfId="37" applyNumberFormat="1" applyFont="1" applyBorder="1" applyAlignment="1">
      <alignment horizontal="right" vertical="center" wrapText="1"/>
    </xf>
    <xf numFmtId="0" fontId="30" fillId="0" borderId="27" xfId="37" applyFont="1" applyBorder="1" applyAlignment="1">
      <alignment horizontal="right" vertical="center"/>
    </xf>
    <xf numFmtId="0" fontId="30" fillId="0" borderId="28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0" fontId="2" fillId="0" borderId="14" xfId="37" applyFont="1" applyBorder="1" applyAlignment="1">
      <alignment horizontal="center" vertical="center" wrapText="1"/>
    </xf>
    <xf numFmtId="0" fontId="2" fillId="0" borderId="17" xfId="37" applyFont="1" applyBorder="1" applyAlignment="1">
      <alignment horizontal="center" vertical="center" wrapText="1"/>
    </xf>
    <xf numFmtId="0" fontId="2" fillId="0" borderId="19" xfId="37" applyFont="1" applyBorder="1" applyAlignment="1">
      <alignment horizontal="center" vertical="center" wrapText="1"/>
    </xf>
    <xf numFmtId="0" fontId="2" fillId="0" borderId="11" xfId="37" applyFont="1" applyBorder="1" applyAlignment="1">
      <alignment horizontal="center" vertical="center" wrapText="1"/>
    </xf>
    <xf numFmtId="0" fontId="2" fillId="0" borderId="20" xfId="37" applyFont="1" applyBorder="1" applyAlignment="1">
      <alignment horizontal="center" vertical="center" wrapText="1"/>
    </xf>
    <xf numFmtId="0" fontId="6" fillId="0" borderId="10" xfId="37" applyFont="1" applyBorder="1" applyAlignment="1">
      <alignment horizontal="left" vertical="center"/>
    </xf>
    <xf numFmtId="0" fontId="6" fillId="0" borderId="21" xfId="37" applyFont="1" applyBorder="1" applyAlignment="1">
      <alignment horizontal="left" vertical="center"/>
    </xf>
    <xf numFmtId="0" fontId="37" fillId="0" borderId="10" xfId="37" applyFont="1" applyFill="1" applyBorder="1" applyAlignment="1">
      <alignment horizontal="left" vertical="center" wrapText="1"/>
    </xf>
    <xf numFmtId="0" fontId="1" fillId="0" borderId="10" xfId="37" applyFont="1" applyFill="1" applyBorder="1" applyAlignment="1">
      <alignment vertical="center"/>
    </xf>
    <xf numFmtId="0" fontId="9" fillId="0" borderId="12" xfId="37" applyFont="1" applyBorder="1" applyAlignment="1">
      <alignment horizontal="right" vertical="top"/>
    </xf>
    <xf numFmtId="0" fontId="9" fillId="0" borderId="13" xfId="37" applyFont="1" applyBorder="1" applyAlignment="1">
      <alignment horizontal="right" vertical="top"/>
    </xf>
    <xf numFmtId="0" fontId="9" fillId="0" borderId="14" xfId="37" applyFont="1" applyBorder="1" applyAlignment="1">
      <alignment horizontal="right" vertical="top"/>
    </xf>
    <xf numFmtId="0" fontId="1" fillId="0" borderId="10" xfId="37" applyFont="1" applyFill="1" applyBorder="1" applyAlignment="1">
      <alignment horizontal="left" vertical="center"/>
    </xf>
    <xf numFmtId="0" fontId="1" fillId="0" borderId="18" xfId="37" applyFont="1" applyBorder="1" applyAlignment="1">
      <alignment horizontal="center" vertical="center"/>
    </xf>
    <xf numFmtId="0" fontId="1" fillId="0" borderId="38" xfId="37" applyFont="1" applyBorder="1" applyAlignment="1">
      <alignment horizontal="center" vertical="center"/>
    </xf>
    <xf numFmtId="0" fontId="1" fillId="0" borderId="35" xfId="37" applyFont="1" applyBorder="1" applyAlignment="1">
      <alignment horizontal="center" vertical="center"/>
    </xf>
    <xf numFmtId="0" fontId="1" fillId="0" borderId="36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7" xfId="37" applyFont="1" applyBorder="1" applyAlignment="1">
      <alignment horizontal="center" vertical="center"/>
    </xf>
    <xf numFmtId="0" fontId="6" fillId="0" borderId="12" xfId="37" applyFont="1" applyBorder="1" applyAlignment="1">
      <alignment horizontal="left" vertical="top" wrapText="1"/>
    </xf>
    <xf numFmtId="0" fontId="6" fillId="0" borderId="13" xfId="37" applyFont="1" applyBorder="1" applyAlignment="1">
      <alignment horizontal="left" vertical="top" wrapText="1"/>
    </xf>
    <xf numFmtId="0" fontId="6" fillId="0" borderId="14" xfId="37" applyFont="1" applyBorder="1" applyAlignment="1">
      <alignment horizontal="left" vertical="top" wrapText="1"/>
    </xf>
    <xf numFmtId="0" fontId="1" fillId="0" borderId="12" xfId="37" applyFont="1" applyFill="1" applyBorder="1" applyAlignment="1">
      <alignment horizontal="center" vertical="center"/>
    </xf>
    <xf numFmtId="0" fontId="1" fillId="0" borderId="13" xfId="37" applyFont="1" applyFill="1" applyBorder="1" applyAlignment="1">
      <alignment horizontal="center" vertical="center"/>
    </xf>
    <xf numFmtId="0" fontId="1" fillId="0" borderId="14" xfId="37" applyFont="1" applyFill="1" applyBorder="1" applyAlignment="1">
      <alignment horizontal="center" vertical="center"/>
    </xf>
    <xf numFmtId="0" fontId="45" fillId="0" borderId="0" xfId="37" applyFont="1" applyAlignment="1">
      <alignment horizontal="center" vertical="center"/>
    </xf>
    <xf numFmtId="0" fontId="67" fillId="0" borderId="0" xfId="37" applyFont="1" applyBorder="1" applyAlignment="1">
      <alignment horizontal="center" vertical="center"/>
    </xf>
    <xf numFmtId="0" fontId="1" fillId="0" borderId="31" xfId="37" applyFont="1" applyBorder="1" applyAlignment="1">
      <alignment horizontal="left" vertical="center"/>
    </xf>
    <xf numFmtId="0" fontId="1" fillId="0" borderId="32" xfId="37" applyFont="1" applyBorder="1" applyAlignment="1">
      <alignment horizontal="left" vertical="center"/>
    </xf>
    <xf numFmtId="0" fontId="39" fillId="0" borderId="33" xfId="37" applyFont="1" applyFill="1" applyBorder="1" applyAlignment="1">
      <alignment horizontal="center" vertical="center"/>
    </xf>
    <xf numFmtId="0" fontId="39" fillId="0" borderId="34" xfId="37" applyFont="1" applyFill="1" applyBorder="1" applyAlignment="1">
      <alignment horizontal="center" vertical="center"/>
    </xf>
    <xf numFmtId="0" fontId="1" fillId="0" borderId="15" xfId="37" applyFont="1" applyBorder="1" applyAlignment="1">
      <alignment horizontal="left" vertical="center"/>
    </xf>
    <xf numFmtId="0" fontId="1" fillId="0" borderId="10" xfId="37" applyFont="1" applyBorder="1" applyAlignment="1">
      <alignment horizontal="center" vertical="center"/>
    </xf>
    <xf numFmtId="2" fontId="32" fillId="0" borderId="10" xfId="37" applyNumberFormat="1" applyFont="1" applyBorder="1" applyAlignment="1">
      <alignment horizontal="center" vertical="center"/>
    </xf>
    <xf numFmtId="0" fontId="39" fillId="0" borderId="32" xfId="38" applyFont="1" applyFill="1" applyBorder="1" applyAlignment="1">
      <alignment horizontal="left" vertical="center"/>
    </xf>
    <xf numFmtId="0" fontId="39" fillId="0" borderId="32" xfId="37" applyFont="1" applyFill="1" applyBorder="1" applyAlignment="1">
      <alignment horizontal="left" vertical="center"/>
    </xf>
    <xf numFmtId="0" fontId="1" fillId="0" borderId="22" xfId="37" applyFont="1" applyBorder="1" applyAlignment="1">
      <alignment horizontal="center" vertical="top"/>
    </xf>
    <xf numFmtId="2" fontId="32" fillId="0" borderId="12" xfId="37" applyNumberFormat="1" applyFont="1" applyBorder="1" applyAlignment="1">
      <alignment horizontal="center" vertical="center"/>
    </xf>
    <xf numFmtId="2" fontId="32" fillId="0" borderId="13" xfId="37" applyNumberFormat="1" applyFont="1" applyBorder="1" applyAlignment="1">
      <alignment horizontal="center" vertical="center"/>
    </xf>
    <xf numFmtId="2" fontId="32" fillId="0" borderId="14" xfId="37" applyNumberFormat="1" applyFont="1" applyBorder="1" applyAlignment="1">
      <alignment horizontal="center" vertical="center"/>
    </xf>
    <xf numFmtId="0" fontId="1" fillId="0" borderId="12" xfId="37" applyFont="1" applyBorder="1" applyAlignment="1">
      <alignment horizontal="center" vertical="center"/>
    </xf>
    <xf numFmtId="0" fontId="1" fillId="0" borderId="13" xfId="37" applyFont="1" applyBorder="1" applyAlignment="1">
      <alignment horizontal="center" vertical="center"/>
    </xf>
    <xf numFmtId="0" fontId="1" fillId="0" borderId="14" xfId="37" applyFont="1" applyBorder="1" applyAlignment="1">
      <alignment horizontal="center" vertical="center"/>
    </xf>
    <xf numFmtId="0" fontId="1" fillId="0" borderId="18" xfId="37" applyFont="1" applyBorder="1" applyAlignment="1">
      <alignment horizontal="left" vertical="center" wrapText="1"/>
    </xf>
    <xf numFmtId="0" fontId="1" fillId="0" borderId="19" xfId="37" applyFont="1" applyBorder="1" applyAlignment="1">
      <alignment horizontal="left" vertical="center" wrapText="1"/>
    </xf>
    <xf numFmtId="0" fontId="1" fillId="0" borderId="16" xfId="37" applyFont="1" applyBorder="1" applyAlignment="1">
      <alignment horizontal="left" vertical="center" wrapText="1"/>
    </xf>
    <xf numFmtId="0" fontId="1" fillId="0" borderId="20" xfId="37" applyFont="1" applyBorder="1" applyAlignment="1">
      <alignment horizontal="left" vertical="center" wrapText="1"/>
    </xf>
    <xf numFmtId="0" fontId="47" fillId="0" borderId="0" xfId="37" applyFont="1" applyFill="1" applyAlignment="1">
      <alignment horizontal="center"/>
    </xf>
    <xf numFmtId="0" fontId="28" fillId="0" borderId="10" xfId="37" applyFont="1" applyBorder="1" applyAlignment="1">
      <alignment horizontal="center" vertical="center"/>
    </xf>
    <xf numFmtId="0" fontId="28" fillId="0" borderId="21" xfId="37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top"/>
    </xf>
    <xf numFmtId="0" fontId="1" fillId="0" borderId="12" xfId="37" applyFont="1" applyBorder="1" applyAlignment="1">
      <alignment horizontal="right" vertical="center"/>
    </xf>
    <xf numFmtId="0" fontId="1" fillId="0" borderId="13" xfId="37" applyFont="1" applyBorder="1" applyAlignment="1">
      <alignment horizontal="right" vertical="center"/>
    </xf>
    <xf numFmtId="0" fontId="1" fillId="0" borderId="14" xfId="37" applyFont="1" applyBorder="1" applyAlignment="1">
      <alignment horizontal="right" vertical="center"/>
    </xf>
    <xf numFmtId="0" fontId="1" fillId="0" borderId="15" xfId="37" applyFont="1" applyBorder="1" applyAlignment="1" applyProtection="1">
      <alignment horizontal="left" vertical="center"/>
      <protection hidden="1"/>
    </xf>
    <xf numFmtId="0" fontId="1" fillId="0" borderId="10" xfId="37" applyFont="1" applyBorder="1" applyAlignment="1" applyProtection="1">
      <alignment horizontal="left" vertical="center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1" fillId="0" borderId="23" xfId="37" applyFont="1" applyBorder="1" applyAlignment="1" applyProtection="1">
      <alignment horizontal="center" vertical="top"/>
      <protection hidden="1"/>
    </xf>
    <xf numFmtId="0" fontId="1" fillId="0" borderId="24" xfId="37" applyFont="1" applyBorder="1" applyAlignment="1" applyProtection="1">
      <alignment horizontal="center" vertical="top"/>
      <protection hidden="1"/>
    </xf>
    <xf numFmtId="0" fontId="1" fillId="0" borderId="25" xfId="37" applyFont="1" applyBorder="1" applyAlignment="1" applyProtection="1">
      <alignment horizontal="center" vertical="top"/>
      <protection hidden="1"/>
    </xf>
    <xf numFmtId="0" fontId="1" fillId="0" borderId="12" xfId="37" applyFont="1" applyBorder="1" applyAlignment="1" applyProtection="1">
      <alignment horizontal="left" vertical="center"/>
      <protection hidden="1"/>
    </xf>
    <xf numFmtId="0" fontId="1" fillId="0" borderId="13" xfId="37" applyFont="1" applyBorder="1" applyAlignment="1" applyProtection="1">
      <alignment horizontal="left" vertical="center"/>
      <protection hidden="1"/>
    </xf>
    <xf numFmtId="2" fontId="32" fillId="0" borderId="10" xfId="37" applyNumberFormat="1" applyFont="1" applyBorder="1" applyAlignment="1" applyProtection="1">
      <alignment horizontal="center" vertical="center"/>
      <protection hidden="1"/>
    </xf>
    <xf numFmtId="0" fontId="45" fillId="0" borderId="0" xfId="37" applyFont="1" applyAlignment="1" applyProtection="1">
      <alignment horizontal="center" vertical="center"/>
      <protection hidden="1"/>
    </xf>
    <xf numFmtId="0" fontId="53" fillId="0" borderId="0" xfId="37" applyFont="1" applyBorder="1" applyAlignment="1" applyProtection="1">
      <alignment horizontal="center" vertical="center"/>
      <protection hidden="1"/>
    </xf>
    <xf numFmtId="0" fontId="1" fillId="0" borderId="31" xfId="37" applyFont="1" applyBorder="1" applyAlignment="1" applyProtection="1">
      <alignment horizontal="left" vertical="center"/>
      <protection hidden="1"/>
    </xf>
    <xf numFmtId="0" fontId="1" fillId="0" borderId="32" xfId="37" applyFont="1" applyBorder="1" applyAlignment="1" applyProtection="1">
      <alignment horizontal="left" vertical="center"/>
      <protection hidden="1"/>
    </xf>
    <xf numFmtId="0" fontId="39" fillId="0" borderId="32" xfId="38" applyFont="1" applyFill="1" applyBorder="1" applyAlignment="1" applyProtection="1">
      <alignment horizontal="left" vertical="center"/>
      <protection hidden="1"/>
    </xf>
    <xf numFmtId="0" fontId="39" fillId="0" borderId="32" xfId="37" applyFont="1" applyFill="1" applyBorder="1" applyAlignment="1" applyProtection="1">
      <alignment horizontal="left" vertical="center"/>
      <protection hidden="1"/>
    </xf>
    <xf numFmtId="0" fontId="39" fillId="0" borderId="33" xfId="37" applyFont="1" applyFill="1" applyBorder="1" applyAlignment="1" applyProtection="1">
      <alignment horizontal="center" vertical="center"/>
      <protection hidden="1"/>
    </xf>
    <xf numFmtId="0" fontId="39" fillId="0" borderId="34" xfId="37" applyFont="1" applyFill="1" applyBorder="1" applyAlignment="1" applyProtection="1">
      <alignment horizontal="center" vertical="center"/>
      <protection hidden="1"/>
    </xf>
    <xf numFmtId="0" fontId="28" fillId="0" borderId="10" xfId="37" applyFont="1" applyBorder="1" applyAlignment="1" applyProtection="1">
      <alignment horizontal="center" vertical="center"/>
      <protection hidden="1"/>
    </xf>
    <xf numFmtId="0" fontId="28" fillId="0" borderId="21" xfId="37" applyFont="1" applyBorder="1" applyAlignment="1" applyProtection="1">
      <alignment horizontal="center" vertical="center"/>
      <protection hidden="1"/>
    </xf>
    <xf numFmtId="0" fontId="1" fillId="0" borderId="18" xfId="37" applyFont="1" applyBorder="1" applyAlignment="1" applyProtection="1">
      <alignment horizontal="left" vertical="center" wrapText="1"/>
      <protection hidden="1"/>
    </xf>
    <xf numFmtId="0" fontId="1" fillId="0" borderId="19" xfId="37" applyFont="1" applyBorder="1" applyAlignment="1" applyProtection="1">
      <alignment horizontal="left" vertical="center" wrapText="1"/>
      <protection hidden="1"/>
    </xf>
    <xf numFmtId="0" fontId="1" fillId="0" borderId="16" xfId="37" applyFont="1" applyBorder="1" applyAlignment="1" applyProtection="1">
      <alignment horizontal="left" vertical="center" wrapText="1"/>
      <protection hidden="1"/>
    </xf>
    <xf numFmtId="0" fontId="1" fillId="0" borderId="20" xfId="37" applyFont="1" applyBorder="1" applyAlignment="1" applyProtection="1">
      <alignment horizontal="left" vertical="center" wrapText="1"/>
      <protection hidden="1"/>
    </xf>
    <xf numFmtId="0" fontId="1" fillId="0" borderId="12" xfId="37" applyFont="1" applyBorder="1" applyAlignment="1" applyProtection="1">
      <alignment horizontal="center" vertical="center"/>
      <protection hidden="1"/>
    </xf>
    <xf numFmtId="0" fontId="1" fillId="0" borderId="13" xfId="37" applyFont="1" applyBorder="1" applyAlignment="1" applyProtection="1">
      <alignment horizontal="center" vertical="center"/>
      <protection hidden="1"/>
    </xf>
    <xf numFmtId="0" fontId="1" fillId="0" borderId="14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center" vertical="top"/>
      <protection hidden="1"/>
    </xf>
    <xf numFmtId="0" fontId="1" fillId="0" borderId="10" xfId="37" applyFont="1" applyBorder="1" applyAlignment="1" applyProtection="1">
      <alignment horizontal="center" vertical="center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2" fontId="32" fillId="0" borderId="12" xfId="37" applyNumberFormat="1" applyFont="1" applyBorder="1" applyAlignment="1" applyProtection="1">
      <alignment horizontal="center" vertical="center"/>
      <protection hidden="1"/>
    </xf>
    <xf numFmtId="2" fontId="32" fillId="0" borderId="13" xfId="37" applyNumberFormat="1" applyFont="1" applyBorder="1" applyAlignment="1" applyProtection="1">
      <alignment horizontal="center" vertical="center"/>
      <protection hidden="1"/>
    </xf>
    <xf numFmtId="2" fontId="32" fillId="0" borderId="14" xfId="37" applyNumberFormat="1" applyFont="1" applyBorder="1" applyAlignment="1" applyProtection="1">
      <alignment horizontal="center" vertical="center"/>
      <protection hidden="1"/>
    </xf>
    <xf numFmtId="0" fontId="1" fillId="0" borderId="22" xfId="37" applyFont="1" applyBorder="1" applyAlignment="1" applyProtection="1">
      <alignment horizontal="center" vertical="top"/>
      <protection hidden="1"/>
    </xf>
    <xf numFmtId="0" fontId="1" fillId="0" borderId="10" xfId="37" applyFont="1" applyFill="1" applyBorder="1" applyAlignment="1" applyProtection="1">
      <alignment vertical="center"/>
      <protection hidden="1"/>
    </xf>
    <xf numFmtId="0" fontId="2" fillId="0" borderId="10" xfId="37" applyFont="1" applyBorder="1" applyAlignment="1" applyProtection="1">
      <alignment horizontal="left" vertical="center"/>
      <protection hidden="1"/>
    </xf>
    <xf numFmtId="0" fontId="2" fillId="0" borderId="21" xfId="37" applyFont="1" applyBorder="1" applyAlignment="1" applyProtection="1">
      <alignment horizontal="left" vertical="center"/>
      <protection hidden="1"/>
    </xf>
    <xf numFmtId="0" fontId="6" fillId="0" borderId="10" xfId="37" applyFont="1" applyBorder="1" applyAlignment="1" applyProtection="1">
      <alignment horizontal="left" vertical="center"/>
      <protection hidden="1"/>
    </xf>
    <xf numFmtId="0" fontId="6" fillId="0" borderId="21" xfId="37" applyFont="1" applyBorder="1" applyAlignment="1" applyProtection="1">
      <alignment horizontal="left" vertical="center"/>
      <protection hidden="1"/>
    </xf>
    <xf numFmtId="0" fontId="37" fillId="0" borderId="10" xfId="37" applyFont="1" applyFill="1" applyBorder="1" applyAlignment="1" applyProtection="1">
      <alignment horizontal="left" vertical="center" wrapText="1"/>
      <protection hidden="1"/>
    </xf>
    <xf numFmtId="0" fontId="1" fillId="0" borderId="35" xfId="37" applyFont="1" applyBorder="1" applyAlignment="1" applyProtection="1">
      <alignment horizontal="center" vertical="center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10" xfId="37" applyFont="1" applyFill="1" applyBorder="1" applyAlignment="1" applyProtection="1">
      <alignment horizontal="left" vertical="center"/>
      <protection hidden="1"/>
    </xf>
    <xf numFmtId="0" fontId="9" fillId="0" borderId="12" xfId="37" applyFont="1" applyBorder="1" applyAlignment="1" applyProtection="1">
      <alignment horizontal="right" vertical="center"/>
      <protection hidden="1"/>
    </xf>
    <xf numFmtId="0" fontId="9" fillId="0" borderId="13" xfId="37" applyFont="1" applyBorder="1" applyAlignment="1" applyProtection="1">
      <alignment horizontal="right" vertical="center"/>
      <protection hidden="1"/>
    </xf>
    <xf numFmtId="0" fontId="9" fillId="0" borderId="14" xfId="37" applyFont="1" applyBorder="1" applyAlignment="1" applyProtection="1">
      <alignment horizontal="right" vertical="center"/>
      <protection hidden="1"/>
    </xf>
    <xf numFmtId="0" fontId="6" fillId="0" borderId="12" xfId="37" applyFont="1" applyBorder="1" applyAlignment="1" applyProtection="1">
      <alignment horizontal="left" vertical="top" wrapText="1"/>
      <protection hidden="1"/>
    </xf>
    <xf numFmtId="0" fontId="6" fillId="0" borderId="13" xfId="37" applyFont="1" applyBorder="1" applyAlignment="1" applyProtection="1">
      <alignment horizontal="left" vertical="top" wrapText="1"/>
      <protection hidden="1"/>
    </xf>
    <xf numFmtId="0" fontId="6" fillId="0" borderId="14" xfId="37" applyFont="1" applyBorder="1" applyAlignment="1" applyProtection="1">
      <alignment horizontal="left" vertical="top" wrapText="1"/>
      <protection hidden="1"/>
    </xf>
    <xf numFmtId="0" fontId="6" fillId="0" borderId="12" xfId="37" applyFont="1" applyBorder="1" applyAlignment="1" applyProtection="1">
      <alignment horizontal="left" vertical="center" wrapText="1"/>
      <protection hidden="1"/>
    </xf>
    <xf numFmtId="0" fontId="6" fillId="0" borderId="13" xfId="37" applyFont="1" applyBorder="1" applyAlignment="1" applyProtection="1">
      <alignment horizontal="left" vertical="center" wrapText="1"/>
      <protection hidden="1"/>
    </xf>
    <xf numFmtId="0" fontId="6" fillId="0" borderId="14" xfId="37" applyFont="1" applyBorder="1" applyAlignment="1" applyProtection="1">
      <alignment horizontal="left" vertical="center" wrapText="1"/>
      <protection hidden="1"/>
    </xf>
    <xf numFmtId="0" fontId="1" fillId="0" borderId="14" xfId="37" applyFont="1" applyBorder="1" applyAlignment="1" applyProtection="1">
      <alignment horizontal="left" vertical="center"/>
      <protection hidden="1"/>
    </xf>
    <xf numFmtId="0" fontId="33" fillId="0" borderId="12" xfId="37" applyFont="1" applyBorder="1" applyAlignment="1" applyProtection="1">
      <alignment horizontal="center" vertical="center"/>
      <protection hidden="1"/>
    </xf>
    <xf numFmtId="0" fontId="33" fillId="0" borderId="13" xfId="37" applyFont="1" applyBorder="1" applyAlignment="1" applyProtection="1">
      <alignment horizontal="center" vertical="center"/>
      <protection hidden="1"/>
    </xf>
    <xf numFmtId="0" fontId="33" fillId="0" borderId="14" xfId="37" applyFont="1" applyBorder="1" applyAlignment="1" applyProtection="1">
      <alignment horizontal="center" vertical="center"/>
      <protection hidden="1"/>
    </xf>
    <xf numFmtId="0" fontId="41" fillId="0" borderId="10" xfId="37" applyFont="1" applyBorder="1" applyAlignment="1" applyProtection="1">
      <alignment horizontal="center" vertical="center"/>
      <protection hidden="1"/>
    </xf>
    <xf numFmtId="0" fontId="41" fillId="0" borderId="12" xfId="37" applyFont="1" applyBorder="1" applyAlignment="1" applyProtection="1">
      <alignment horizontal="center" vertical="center"/>
      <protection hidden="1"/>
    </xf>
    <xf numFmtId="0" fontId="41" fillId="0" borderId="13" xfId="37" applyFont="1" applyBorder="1" applyAlignment="1" applyProtection="1">
      <alignment horizontal="center" vertical="center"/>
      <protection hidden="1"/>
    </xf>
    <xf numFmtId="0" fontId="41" fillId="0" borderId="14" xfId="37" applyFont="1" applyBorder="1" applyAlignment="1" applyProtection="1">
      <alignment horizontal="center" vertical="center"/>
      <protection hidden="1"/>
    </xf>
    <xf numFmtId="9" fontId="41" fillId="0" borderId="10" xfId="37" applyNumberFormat="1" applyFont="1" applyBorder="1" applyAlignment="1" applyProtection="1">
      <alignment horizontal="center" vertical="center"/>
      <protection hidden="1"/>
    </xf>
    <xf numFmtId="0" fontId="27" fillId="0" borderId="10" xfId="37" applyFont="1" applyBorder="1" applyAlignment="1" applyProtection="1">
      <alignment horizontal="center" vertical="center"/>
      <protection hidden="1"/>
    </xf>
    <xf numFmtId="0" fontId="27" fillId="0" borderId="12" xfId="37" applyFont="1" applyBorder="1" applyAlignment="1" applyProtection="1">
      <alignment horizontal="center" vertical="center"/>
      <protection hidden="1"/>
    </xf>
    <xf numFmtId="0" fontId="27" fillId="0" borderId="13" xfId="37" applyFont="1" applyBorder="1" applyAlignment="1" applyProtection="1">
      <alignment horizontal="center" vertical="center"/>
      <protection hidden="1"/>
    </xf>
    <xf numFmtId="0" fontId="27" fillId="0" borderId="14" xfId="37" applyFont="1" applyBorder="1" applyAlignment="1" applyProtection="1">
      <alignment horizontal="center" vertical="center"/>
      <protection hidden="1"/>
    </xf>
    <xf numFmtId="0" fontId="1" fillId="0" borderId="12" xfId="37" applyFont="1" applyBorder="1" applyAlignment="1" applyProtection="1">
      <alignment horizontal="left" vertical="top"/>
      <protection hidden="1"/>
    </xf>
    <xf numFmtId="0" fontId="1" fillId="0" borderId="13" xfId="37" applyFont="1" applyBorder="1" applyAlignment="1" applyProtection="1">
      <alignment horizontal="left" vertical="top"/>
      <protection hidden="1"/>
    </xf>
    <xf numFmtId="0" fontId="1" fillId="0" borderId="14" xfId="37" applyFont="1" applyBorder="1" applyAlignment="1" applyProtection="1">
      <alignment horizontal="left" vertical="top"/>
      <protection hidden="1"/>
    </xf>
    <xf numFmtId="2" fontId="2" fillId="0" borderId="12" xfId="0" applyNumberFormat="1" applyFont="1" applyBorder="1" applyAlignment="1" applyProtection="1">
      <alignment horizontal="left" vertical="center"/>
      <protection hidden="1"/>
    </xf>
    <xf numFmtId="2" fontId="2" fillId="0" borderId="13" xfId="0" applyNumberFormat="1" applyFont="1" applyBorder="1" applyAlignment="1" applyProtection="1">
      <alignment horizontal="left" vertical="center"/>
      <protection hidden="1"/>
    </xf>
    <xf numFmtId="2" fontId="2" fillId="0" borderId="14" xfId="0" applyNumberFormat="1" applyFont="1" applyBorder="1" applyAlignment="1" applyProtection="1">
      <alignment horizontal="left" vertical="center"/>
      <protection hidden="1"/>
    </xf>
    <xf numFmtId="2" fontId="1" fillId="0" borderId="12" xfId="0" applyNumberFormat="1" applyFont="1" applyBorder="1" applyAlignment="1" applyProtection="1">
      <alignment horizontal="left" vertical="top"/>
      <protection hidden="1"/>
    </xf>
    <xf numFmtId="2" fontId="1" fillId="0" borderId="13" xfId="0" applyNumberFormat="1" applyFont="1" applyBorder="1" applyAlignment="1" applyProtection="1">
      <alignment horizontal="left" vertical="top"/>
      <protection hidden="1"/>
    </xf>
    <xf numFmtId="2" fontId="1" fillId="0" borderId="14" xfId="0" applyNumberFormat="1" applyFont="1" applyBorder="1" applyAlignment="1" applyProtection="1">
      <alignment horizontal="left" vertical="top"/>
      <protection hidden="1"/>
    </xf>
    <xf numFmtId="2" fontId="2" fillId="0" borderId="12" xfId="0" applyNumberFormat="1" applyFont="1" applyBorder="1" applyAlignment="1" applyProtection="1">
      <alignment horizontal="left" vertical="top"/>
      <protection hidden="1"/>
    </xf>
    <xf numFmtId="2" fontId="2" fillId="0" borderId="13" xfId="0" applyNumberFormat="1" applyFont="1" applyBorder="1" applyAlignment="1" applyProtection="1">
      <alignment horizontal="left" vertical="top"/>
      <protection hidden="1"/>
    </xf>
    <xf numFmtId="2" fontId="2" fillId="0" borderId="14" xfId="0" applyNumberFormat="1" applyFont="1" applyBorder="1" applyAlignment="1" applyProtection="1">
      <alignment horizontal="left" vertical="top"/>
      <protection hidden="1"/>
    </xf>
    <xf numFmtId="2" fontId="2" fillId="0" borderId="10" xfId="0" applyNumberFormat="1" applyFont="1" applyBorder="1" applyAlignment="1" applyProtection="1">
      <alignment horizontal="left" vertical="top"/>
      <protection hidden="1"/>
    </xf>
    <xf numFmtId="2" fontId="2" fillId="0" borderId="10" xfId="0" applyNumberFormat="1" applyFont="1" applyBorder="1" applyAlignment="1" applyProtection="1">
      <alignment horizontal="center" vertical="top"/>
      <protection hidden="1"/>
    </xf>
    <xf numFmtId="0" fontId="1" fillId="0" borderId="10" xfId="37" applyFont="1" applyFill="1" applyBorder="1" applyAlignment="1" applyProtection="1">
      <alignment horizontal="center" vertical="center"/>
      <protection hidden="1"/>
    </xf>
    <xf numFmtId="0" fontId="2" fillId="0" borderId="12" xfId="37" applyFont="1" applyBorder="1" applyAlignment="1" applyProtection="1">
      <alignment horizontal="center" vertical="center" wrapText="1"/>
      <protection hidden="1"/>
    </xf>
    <xf numFmtId="0" fontId="2" fillId="0" borderId="26" xfId="37" applyFont="1" applyBorder="1" applyAlignment="1" applyProtection="1">
      <alignment horizontal="center" vertical="center" wrapText="1"/>
      <protection hidden="1"/>
    </xf>
    <xf numFmtId="0" fontId="32" fillId="0" borderId="10" xfId="37" applyFont="1" applyBorder="1" applyAlignment="1" applyProtection="1">
      <alignment horizontal="center" vertical="top" wrapText="1"/>
      <protection hidden="1"/>
    </xf>
    <xf numFmtId="2" fontId="32" fillId="0" borderId="12" xfId="37" applyNumberFormat="1" applyFont="1" applyBorder="1" applyAlignment="1" applyProtection="1">
      <alignment horizontal="right" vertical="center" wrapText="1"/>
      <protection hidden="1"/>
    </xf>
    <xf numFmtId="2" fontId="32" fillId="0" borderId="26" xfId="37" applyNumberFormat="1" applyFont="1" applyBorder="1" applyAlignment="1" applyProtection="1">
      <alignment horizontal="right" vertical="center" wrapText="1"/>
      <protection hidden="1"/>
    </xf>
    <xf numFmtId="0" fontId="30" fillId="0" borderId="27" xfId="37" applyFont="1" applyBorder="1" applyAlignment="1" applyProtection="1">
      <alignment horizontal="right" vertical="center"/>
      <protection hidden="1"/>
    </xf>
    <xf numFmtId="0" fontId="30" fillId="0" borderId="28" xfId="37" applyFont="1" applyBorder="1" applyAlignment="1" applyProtection="1">
      <alignment horizontal="right" vertical="center"/>
      <protection hidden="1"/>
    </xf>
    <xf numFmtId="0" fontId="2" fillId="0" borderId="10" xfId="37" applyFont="1" applyBorder="1" applyAlignment="1" applyProtection="1">
      <alignment horizontal="left" vertical="top"/>
      <protection hidden="1"/>
    </xf>
    <xf numFmtId="0" fontId="2" fillId="0" borderId="17" xfId="37" applyFont="1" applyBorder="1" applyAlignment="1" applyProtection="1">
      <alignment horizontal="center" vertical="top" wrapText="1"/>
      <protection hidden="1"/>
    </xf>
    <xf numFmtId="0" fontId="2" fillId="0" borderId="19" xfId="37" applyFont="1" applyBorder="1" applyAlignment="1" applyProtection="1">
      <alignment horizontal="center" vertical="top" wrapText="1"/>
      <protection hidden="1"/>
    </xf>
    <xf numFmtId="0" fontId="2" fillId="0" borderId="11" xfId="37" applyFont="1" applyBorder="1" applyAlignment="1" applyProtection="1">
      <alignment horizontal="center" vertical="top" wrapText="1"/>
      <protection hidden="1"/>
    </xf>
    <xf numFmtId="0" fontId="2" fillId="0" borderId="20" xfId="37" applyFont="1" applyBorder="1" applyAlignment="1" applyProtection="1">
      <alignment horizontal="center" vertical="top" wrapText="1"/>
      <protection hidden="1"/>
    </xf>
    <xf numFmtId="0" fontId="2" fillId="0" borderId="10" xfId="37" applyFont="1" applyBorder="1" applyAlignment="1" applyProtection="1">
      <alignment horizontal="center" vertical="top" wrapText="1"/>
      <protection hidden="1"/>
    </xf>
    <xf numFmtId="0" fontId="2" fillId="0" borderId="12" xfId="37" applyFont="1" applyBorder="1" applyAlignment="1" applyProtection="1">
      <alignment horizontal="center" vertical="top" wrapText="1"/>
      <protection hidden="1"/>
    </xf>
    <xf numFmtId="0" fontId="2" fillId="0" borderId="14" xfId="37" applyFont="1" applyBorder="1" applyAlignment="1" applyProtection="1">
      <alignment horizontal="center" vertical="top" wrapText="1"/>
      <protection hidden="1"/>
    </xf>
    <xf numFmtId="0" fontId="1" fillId="0" borderId="21" xfId="37" applyFont="1" applyBorder="1" applyAlignment="1" applyProtection="1">
      <alignment horizontal="left" vertical="center"/>
      <protection hidden="1"/>
    </xf>
    <xf numFmtId="1" fontId="5" fillId="39" borderId="35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9" borderId="0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9" borderId="46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9" borderId="35" xfId="0" applyNumberFormat="1" applyFont="1" applyFill="1" applyBorder="1" applyAlignment="1" applyProtection="1">
      <alignment horizontal="center" vertical="center"/>
      <protection hidden="1"/>
    </xf>
    <xf numFmtId="1" fontId="5" fillId="39" borderId="0" xfId="0" applyNumberFormat="1" applyFont="1" applyFill="1" applyBorder="1" applyAlignment="1" applyProtection="1">
      <alignment horizontal="center" vertical="center"/>
      <protection hidden="1"/>
    </xf>
    <xf numFmtId="1" fontId="5" fillId="39" borderId="48" xfId="0" applyNumberFormat="1" applyFont="1" applyFill="1" applyBorder="1" applyAlignment="1" applyProtection="1">
      <alignment horizontal="center" vertical="center"/>
      <protection hidden="1"/>
    </xf>
    <xf numFmtId="1" fontId="5" fillId="39" borderId="35" xfId="0" quotePrefix="1" applyNumberFormat="1" applyFont="1" applyFill="1" applyBorder="1" applyAlignment="1" applyProtection="1">
      <alignment horizontal="center" vertical="center" wrapText="1"/>
      <protection hidden="1"/>
    </xf>
    <xf numFmtId="1" fontId="5" fillId="39" borderId="0" xfId="0" applyNumberFormat="1" applyFont="1" applyFill="1" applyBorder="1" applyAlignment="1" applyProtection="1">
      <alignment horizontal="center" vertical="center" wrapText="1"/>
      <protection hidden="1"/>
    </xf>
    <xf numFmtId="1" fontId="5" fillId="39" borderId="46" xfId="0" applyNumberFormat="1" applyFont="1" applyFill="1" applyBorder="1" applyAlignment="1" applyProtection="1">
      <alignment horizontal="center" vertical="center" wrapText="1"/>
      <protection hidden="1"/>
    </xf>
    <xf numFmtId="1" fontId="5" fillId="39" borderId="16" xfId="0" applyNumberFormat="1" applyFont="1" applyFill="1" applyBorder="1" applyAlignment="1" applyProtection="1">
      <alignment horizontal="center" vertical="center" wrapText="1"/>
      <protection hidden="1"/>
    </xf>
    <xf numFmtId="1" fontId="5" fillId="39" borderId="11" xfId="0" applyNumberFormat="1" applyFont="1" applyFill="1" applyBorder="1" applyAlignment="1" applyProtection="1">
      <alignment horizontal="center" vertical="center" wrapText="1"/>
      <protection hidden="1"/>
    </xf>
    <xf numFmtId="1" fontId="5" fillId="39" borderId="20" xfId="0" applyNumberFormat="1" applyFont="1" applyFill="1" applyBorder="1" applyAlignment="1" applyProtection="1">
      <alignment horizontal="center" vertical="center" wrapText="1"/>
      <protection hidden="1"/>
    </xf>
    <xf numFmtId="1" fontId="4" fillId="39" borderId="12" xfId="0" applyNumberFormat="1" applyFont="1" applyFill="1" applyBorder="1" applyAlignment="1" applyProtection="1">
      <alignment horizontal="center"/>
      <protection hidden="1"/>
    </xf>
    <xf numFmtId="1" fontId="4" fillId="39" borderId="13" xfId="0" applyNumberFormat="1" applyFont="1" applyFill="1" applyBorder="1" applyAlignment="1" applyProtection="1">
      <alignment horizontal="center"/>
      <protection hidden="1"/>
    </xf>
    <xf numFmtId="1" fontId="4" fillId="39" borderId="14" xfId="0" applyNumberFormat="1" applyFont="1" applyFill="1" applyBorder="1" applyAlignment="1" applyProtection="1">
      <alignment horizontal="center"/>
      <protection hidden="1"/>
    </xf>
    <xf numFmtId="0" fontId="0" fillId="39" borderId="0" xfId="0" applyFill="1" applyAlignment="1">
      <alignment horizontal="center"/>
    </xf>
    <xf numFmtId="1" fontId="4" fillId="39" borderId="35" xfId="0" applyNumberFormat="1" applyFont="1" applyFill="1" applyBorder="1" applyAlignment="1" applyProtection="1">
      <alignment horizontal="center"/>
      <protection hidden="1"/>
    </xf>
    <xf numFmtId="1" fontId="4" fillId="39" borderId="0" xfId="0" applyNumberFormat="1" applyFont="1" applyFill="1" applyBorder="1" applyAlignment="1" applyProtection="1">
      <alignment horizontal="center"/>
      <protection hidden="1"/>
    </xf>
    <xf numFmtId="1" fontId="4" fillId="39" borderId="46" xfId="0" applyNumberFormat="1" applyFont="1" applyFill="1" applyBorder="1" applyAlignment="1" applyProtection="1">
      <alignment horizontal="center"/>
      <protection hidden="1"/>
    </xf>
    <xf numFmtId="1" fontId="76" fillId="39" borderId="35" xfId="0" applyNumberFormat="1" applyFont="1" applyFill="1" applyBorder="1" applyAlignment="1" applyProtection="1">
      <alignment horizontal="center"/>
      <protection hidden="1"/>
    </xf>
    <xf numFmtId="1" fontId="76" fillId="39" borderId="0" xfId="0" applyNumberFormat="1" applyFont="1" applyFill="1" applyBorder="1" applyAlignment="1" applyProtection="1">
      <alignment horizontal="center"/>
      <protection hidden="1"/>
    </xf>
    <xf numFmtId="1" fontId="76" fillId="39" borderId="46" xfId="0" applyNumberFormat="1" applyFont="1" applyFill="1" applyBorder="1" applyAlignment="1" applyProtection="1">
      <alignment horizontal="center"/>
      <protection hidden="1"/>
    </xf>
    <xf numFmtId="1" fontId="76" fillId="39" borderId="16" xfId="0" applyNumberFormat="1" applyFont="1" applyFill="1" applyBorder="1" applyAlignment="1" applyProtection="1">
      <alignment horizontal="center"/>
      <protection hidden="1"/>
    </xf>
    <xf numFmtId="1" fontId="76" fillId="39" borderId="11" xfId="0" applyNumberFormat="1" applyFont="1" applyFill="1" applyBorder="1" applyAlignment="1" applyProtection="1">
      <alignment horizontal="center"/>
      <protection hidden="1"/>
    </xf>
    <xf numFmtId="1" fontId="76" fillId="39" borderId="20" xfId="0" applyNumberFormat="1" applyFont="1" applyFill="1" applyBorder="1" applyAlignment="1" applyProtection="1">
      <alignment horizontal="center"/>
      <protection hidden="1"/>
    </xf>
    <xf numFmtId="1" fontId="4" fillId="39" borderId="10" xfId="0" applyNumberFormat="1" applyFont="1" applyFill="1" applyBorder="1" applyAlignment="1" applyProtection="1">
      <alignment horizontal="center" vertical="center"/>
      <protection hidden="1"/>
    </xf>
    <xf numFmtId="1" fontId="5" fillId="39" borderId="10" xfId="0" applyNumberFormat="1" applyFont="1" applyFill="1" applyBorder="1" applyAlignment="1" applyProtection="1">
      <alignment vertical="center"/>
      <protection hidden="1"/>
    </xf>
    <xf numFmtId="1" fontId="5" fillId="39" borderId="18" xfId="0" applyNumberFormat="1" applyFont="1" applyFill="1" applyBorder="1" applyAlignment="1" applyProtection="1">
      <alignment horizontal="center" vertical="center"/>
      <protection locked="0" hidden="1"/>
    </xf>
    <xf numFmtId="1" fontId="5" fillId="39" borderId="17" xfId="0" applyNumberFormat="1" applyFont="1" applyFill="1" applyBorder="1" applyAlignment="1" applyProtection="1">
      <alignment horizontal="center" vertical="center"/>
      <protection locked="0" hidden="1"/>
    </xf>
    <xf numFmtId="1" fontId="5" fillId="39" borderId="19" xfId="0" applyNumberFormat="1" applyFont="1" applyFill="1" applyBorder="1" applyAlignment="1" applyProtection="1">
      <alignment horizontal="center" vertical="center"/>
      <protection locked="0" hidden="1"/>
    </xf>
    <xf numFmtId="1" fontId="5" fillId="39" borderId="18" xfId="0" applyNumberFormat="1" applyFont="1" applyFill="1" applyBorder="1" applyAlignment="1" applyProtection="1">
      <alignment horizontal="center" vertical="center"/>
      <protection hidden="1"/>
    </xf>
    <xf numFmtId="1" fontId="5" fillId="39" borderId="17" xfId="0" applyNumberFormat="1" applyFont="1" applyFill="1" applyBorder="1" applyAlignment="1" applyProtection="1">
      <alignment horizontal="center" vertical="center"/>
      <protection hidden="1"/>
    </xf>
    <xf numFmtId="1" fontId="5" fillId="39" borderId="47" xfId="0" applyNumberFormat="1" applyFont="1" applyFill="1" applyBorder="1" applyAlignment="1" applyProtection="1">
      <alignment horizontal="center" vertical="center"/>
      <protection hidden="1"/>
    </xf>
    <xf numFmtId="1" fontId="5" fillId="39" borderId="12" xfId="0" applyNumberFormat="1" applyFont="1" applyFill="1" applyBorder="1" applyAlignment="1" applyProtection="1">
      <alignment horizontal="center" vertical="center"/>
      <protection hidden="1"/>
    </xf>
    <xf numFmtId="1" fontId="5" fillId="39" borderId="13" xfId="0" applyNumberFormat="1" applyFont="1" applyFill="1" applyBorder="1" applyAlignment="1" applyProtection="1">
      <alignment horizontal="center" vertical="center"/>
      <protection hidden="1"/>
    </xf>
    <xf numFmtId="1" fontId="5" fillId="39" borderId="14" xfId="0" applyNumberFormat="1" applyFont="1" applyFill="1" applyBorder="1" applyAlignment="1" applyProtection="1">
      <alignment horizontal="center" vertical="center"/>
      <protection hidden="1"/>
    </xf>
    <xf numFmtId="1" fontId="4" fillId="39" borderId="12" xfId="0" applyNumberFormat="1" applyFont="1" applyFill="1" applyBorder="1" applyAlignment="1" applyProtection="1">
      <alignment horizontal="center" vertical="center"/>
      <protection hidden="1"/>
    </xf>
    <xf numFmtId="1" fontId="4" fillId="39" borderId="13" xfId="0" applyNumberFormat="1" applyFont="1" applyFill="1" applyBorder="1" applyAlignment="1" applyProtection="1">
      <alignment horizontal="center" vertical="center"/>
      <protection hidden="1"/>
    </xf>
    <xf numFmtId="1" fontId="4" fillId="39" borderId="14" xfId="0" applyNumberFormat="1" applyFont="1" applyFill="1" applyBorder="1" applyAlignment="1" applyProtection="1">
      <alignment horizontal="center" vertical="center"/>
      <protection hidden="1"/>
    </xf>
    <xf numFmtId="1" fontId="77" fillId="39" borderId="50" xfId="45" applyNumberFormat="1" applyFont="1" applyFill="1" applyBorder="1" applyAlignment="1" applyProtection="1">
      <alignment horizontal="left" vertical="top"/>
      <protection hidden="1"/>
    </xf>
    <xf numFmtId="1" fontId="77" fillId="39" borderId="17" xfId="45" applyNumberFormat="1" applyFont="1" applyFill="1" applyBorder="1" applyAlignment="1" applyProtection="1">
      <alignment horizontal="left" vertical="top"/>
      <protection hidden="1"/>
    </xf>
    <xf numFmtId="1" fontId="77" fillId="39" borderId="19" xfId="45" applyNumberFormat="1" applyFont="1" applyFill="1" applyBorder="1" applyAlignment="1" applyProtection="1">
      <alignment horizontal="left" vertical="top"/>
      <protection hidden="1"/>
    </xf>
    <xf numFmtId="1" fontId="77" fillId="39" borderId="52" xfId="45" applyNumberFormat="1" applyFont="1" applyFill="1" applyBorder="1" applyAlignment="1" applyProtection="1">
      <alignment horizontal="left" vertical="top"/>
      <protection hidden="1"/>
    </xf>
    <xf numFmtId="1" fontId="77" fillId="39" borderId="0" xfId="45" applyNumberFormat="1" applyFont="1" applyFill="1" applyBorder="1" applyAlignment="1" applyProtection="1">
      <alignment horizontal="left" vertical="top"/>
      <protection hidden="1"/>
    </xf>
    <xf numFmtId="1" fontId="77" fillId="39" borderId="46" xfId="45" applyNumberFormat="1" applyFont="1" applyFill="1" applyBorder="1" applyAlignment="1" applyProtection="1">
      <alignment horizontal="left" vertical="top"/>
      <protection hidden="1"/>
    </xf>
    <xf numFmtId="1" fontId="77" fillId="39" borderId="54" xfId="45" applyNumberFormat="1" applyFont="1" applyFill="1" applyBorder="1" applyAlignment="1" applyProtection="1">
      <alignment horizontal="left" vertical="top"/>
      <protection hidden="1"/>
    </xf>
    <xf numFmtId="1" fontId="77" fillId="39" borderId="11" xfId="45" applyNumberFormat="1" applyFont="1" applyFill="1" applyBorder="1" applyAlignment="1" applyProtection="1">
      <alignment horizontal="left" vertical="top"/>
      <protection hidden="1"/>
    </xf>
    <xf numFmtId="1" fontId="77" fillId="39" borderId="20" xfId="45" applyNumberFormat="1" applyFont="1" applyFill="1" applyBorder="1" applyAlignment="1" applyProtection="1">
      <alignment horizontal="left" vertical="top"/>
      <protection hidden="1"/>
    </xf>
    <xf numFmtId="1" fontId="0" fillId="39" borderId="13" xfId="0" applyNumberFormat="1" applyFill="1" applyBorder="1" applyProtection="1">
      <protection hidden="1"/>
    </xf>
    <xf numFmtId="1" fontId="0" fillId="39" borderId="14" xfId="0" applyNumberFormat="1" applyFill="1" applyBorder="1" applyProtection="1">
      <protection hidden="1"/>
    </xf>
    <xf numFmtId="1" fontId="75" fillId="39" borderId="18" xfId="0" applyNumberFormat="1" applyFont="1" applyFill="1" applyBorder="1" applyAlignment="1" applyProtection="1">
      <alignment horizontal="center" vertical="center"/>
      <protection hidden="1"/>
    </xf>
    <xf numFmtId="1" fontId="75" fillId="39" borderId="17" xfId="0" applyNumberFormat="1" applyFont="1" applyFill="1" applyBorder="1" applyAlignment="1" applyProtection="1">
      <alignment vertical="center"/>
      <protection hidden="1"/>
    </xf>
    <xf numFmtId="1" fontId="75" fillId="39" borderId="19" xfId="0" applyNumberFormat="1" applyFont="1" applyFill="1" applyBorder="1" applyAlignment="1" applyProtection="1">
      <alignment vertical="center"/>
      <protection hidden="1"/>
    </xf>
    <xf numFmtId="1" fontId="75" fillId="39" borderId="16" xfId="0" applyNumberFormat="1" applyFont="1" applyFill="1" applyBorder="1" applyAlignment="1" applyProtection="1">
      <alignment vertical="center"/>
      <protection hidden="1"/>
    </xf>
    <xf numFmtId="1" fontId="75" fillId="39" borderId="11" xfId="0" applyNumberFormat="1" applyFont="1" applyFill="1" applyBorder="1" applyAlignment="1" applyProtection="1">
      <alignment vertical="center"/>
      <protection hidden="1"/>
    </xf>
    <xf numFmtId="1" fontId="75" fillId="39" borderId="20" xfId="0" applyNumberFormat="1" applyFont="1" applyFill="1" applyBorder="1" applyAlignment="1" applyProtection="1">
      <alignment vertical="center"/>
      <protection hidden="1"/>
    </xf>
    <xf numFmtId="1" fontId="5" fillId="39" borderId="12" xfId="0" applyNumberFormat="1" applyFont="1" applyFill="1" applyBorder="1" applyAlignment="1" applyProtection="1">
      <alignment horizontal="center"/>
      <protection hidden="1"/>
    </xf>
    <xf numFmtId="1" fontId="5" fillId="39" borderId="14" xfId="0" applyNumberFormat="1" applyFont="1" applyFill="1" applyBorder="1" applyAlignment="1" applyProtection="1">
      <alignment horizontal="center"/>
      <protection hidden="1"/>
    </xf>
    <xf numFmtId="1" fontId="5" fillId="39" borderId="10" xfId="0" applyNumberFormat="1" applyFont="1" applyFill="1" applyBorder="1" applyAlignment="1" applyProtection="1">
      <alignment horizontal="center" vertical="center" wrapText="1"/>
      <protection hidden="1"/>
    </xf>
    <xf numFmtId="1" fontId="5" fillId="39" borderId="10" xfId="45" applyNumberFormat="1" applyFont="1" applyFill="1" applyBorder="1" applyAlignment="1" applyProtection="1">
      <alignment horizontal="center" vertical="center" wrapText="1"/>
      <protection hidden="1"/>
    </xf>
    <xf numFmtId="1" fontId="5" fillId="39" borderId="12" xfId="0" applyNumberFormat="1" applyFont="1" applyFill="1" applyBorder="1" applyAlignment="1" applyProtection="1">
      <alignment horizontal="center" vertical="center" wrapText="1"/>
      <protection hidden="1"/>
    </xf>
    <xf numFmtId="1" fontId="5" fillId="39" borderId="13" xfId="0" applyNumberFormat="1" applyFont="1" applyFill="1" applyBorder="1" applyAlignment="1" applyProtection="1">
      <alignment horizontal="center" vertical="center" wrapText="1"/>
      <protection hidden="1"/>
    </xf>
    <xf numFmtId="1" fontId="5" fillId="39" borderId="14" xfId="0" applyNumberFormat="1" applyFont="1" applyFill="1" applyBorder="1" applyAlignment="1" applyProtection="1">
      <alignment horizontal="center" vertical="center" wrapText="1"/>
      <protection hidden="1"/>
    </xf>
    <xf numFmtId="1" fontId="5" fillId="39" borderId="12" xfId="0" applyNumberFormat="1" applyFont="1" applyFill="1" applyBorder="1" applyAlignment="1" applyProtection="1">
      <alignment horizontal="center"/>
      <protection locked="0" hidden="1"/>
    </xf>
    <xf numFmtId="1" fontId="5" fillId="39" borderId="13" xfId="0" applyNumberFormat="1" applyFont="1" applyFill="1" applyBorder="1" applyAlignment="1" applyProtection="1">
      <alignment horizontal="center"/>
      <protection locked="0" hidden="1"/>
    </xf>
    <xf numFmtId="1" fontId="5" fillId="39" borderId="14" xfId="0" applyNumberFormat="1" applyFont="1" applyFill="1" applyBorder="1" applyAlignment="1" applyProtection="1">
      <alignment horizontal="center"/>
      <protection locked="0" hidden="1"/>
    </xf>
    <xf numFmtId="1" fontId="5" fillId="39" borderId="12" xfId="45" applyNumberFormat="1" applyFont="1" applyFill="1" applyBorder="1" applyAlignment="1" applyProtection="1">
      <alignment horizontal="center"/>
      <protection locked="0" hidden="1"/>
    </xf>
    <xf numFmtId="1" fontId="5" fillId="39" borderId="14" xfId="45" applyNumberFormat="1" applyFont="1" applyFill="1" applyBorder="1" applyAlignment="1" applyProtection="1">
      <alignment horizontal="center"/>
      <protection locked="0" hidden="1"/>
    </xf>
    <xf numFmtId="1" fontId="0" fillId="39" borderId="14" xfId="0" applyNumberFormat="1" applyFill="1" applyBorder="1" applyAlignment="1" applyProtection="1">
      <alignment horizontal="center"/>
      <protection locked="0" hidden="1"/>
    </xf>
    <xf numFmtId="1" fontId="4" fillId="39" borderId="12" xfId="0" applyNumberFormat="1" applyFont="1" applyFill="1" applyBorder="1" applyAlignment="1" applyProtection="1">
      <alignment horizontal="center"/>
      <protection locked="0" hidden="1"/>
    </xf>
    <xf numFmtId="1" fontId="4" fillId="39" borderId="13" xfId="0" applyNumberFormat="1" applyFont="1" applyFill="1" applyBorder="1" applyAlignment="1" applyProtection="1">
      <alignment horizontal="center"/>
      <protection locked="0" hidden="1"/>
    </xf>
    <xf numFmtId="1" fontId="4" fillId="39" borderId="14" xfId="0" applyNumberFormat="1" applyFont="1" applyFill="1" applyBorder="1" applyAlignment="1" applyProtection="1">
      <alignment horizontal="center"/>
      <protection locked="0" hidden="1"/>
    </xf>
    <xf numFmtId="1" fontId="4" fillId="39" borderId="12" xfId="45" applyNumberFormat="1" applyFont="1" applyFill="1" applyBorder="1" applyAlignment="1" applyProtection="1">
      <alignment horizontal="center"/>
      <protection locked="0" hidden="1"/>
    </xf>
    <xf numFmtId="1" fontId="4" fillId="39" borderId="14" xfId="45" applyNumberFormat="1" applyFont="1" applyFill="1" applyBorder="1" applyAlignment="1" applyProtection="1">
      <alignment horizontal="center"/>
      <protection locked="0" hidden="1"/>
    </xf>
    <xf numFmtId="1" fontId="8" fillId="39" borderId="35" xfId="0" applyNumberFormat="1" applyFont="1" applyFill="1" applyBorder="1" applyAlignment="1" applyProtection="1">
      <alignment horizontal="center"/>
      <protection hidden="1"/>
    </xf>
    <xf numFmtId="1" fontId="8" fillId="39" borderId="46" xfId="0" applyNumberFormat="1" applyFont="1" applyFill="1" applyBorder="1" applyAlignment="1" applyProtection="1">
      <alignment horizontal="center"/>
      <protection hidden="1"/>
    </xf>
    <xf numFmtId="1" fontId="5" fillId="39" borderId="11" xfId="0" applyNumberFormat="1" applyFont="1" applyFill="1" applyBorder="1" applyAlignment="1" applyProtection="1">
      <alignment horizontal="center"/>
      <protection hidden="1"/>
    </xf>
    <xf numFmtId="1" fontId="5" fillId="39" borderId="16" xfId="0" applyNumberFormat="1" applyFont="1" applyFill="1" applyBorder="1" applyAlignment="1" applyProtection="1">
      <alignment horizontal="center"/>
      <protection hidden="1"/>
    </xf>
    <xf numFmtId="1" fontId="5" fillId="39" borderId="20" xfId="0" applyNumberFormat="1" applyFont="1" applyFill="1" applyBorder="1" applyAlignment="1" applyProtection="1">
      <alignment horizontal="center"/>
      <protection hidden="1"/>
    </xf>
    <xf numFmtId="1" fontId="5" fillId="39" borderId="35" xfId="0" applyNumberFormat="1" applyFont="1" applyFill="1" applyBorder="1" applyAlignment="1" applyProtection="1">
      <alignment horizontal="center"/>
      <protection hidden="1"/>
    </xf>
    <xf numFmtId="1" fontId="5" fillId="39" borderId="46" xfId="0" applyNumberFormat="1" applyFont="1" applyFill="1" applyBorder="1" applyAlignment="1" applyProtection="1">
      <alignment horizontal="center"/>
      <protection hidden="1"/>
    </xf>
    <xf numFmtId="1" fontId="30" fillId="39" borderId="18" xfId="45" applyNumberFormat="1" applyFont="1" applyFill="1" applyBorder="1" applyAlignment="1" applyProtection="1">
      <alignment horizontal="center"/>
      <protection hidden="1"/>
    </xf>
    <xf numFmtId="1" fontId="30" fillId="39" borderId="17" xfId="45" applyNumberFormat="1" applyFont="1" applyFill="1" applyBorder="1" applyAlignment="1" applyProtection="1">
      <alignment horizontal="center"/>
      <protection hidden="1"/>
    </xf>
    <xf numFmtId="1" fontId="30" fillId="39" borderId="13" xfId="45" applyNumberFormat="1" applyFont="1" applyFill="1" applyBorder="1" applyAlignment="1" applyProtection="1">
      <alignment horizontal="center"/>
      <protection hidden="1"/>
    </xf>
    <xf numFmtId="1" fontId="30" fillId="39" borderId="14" xfId="45" applyNumberFormat="1" applyFont="1" applyFill="1" applyBorder="1" applyAlignment="1" applyProtection="1">
      <alignment horizontal="center"/>
      <protection hidden="1"/>
    </xf>
    <xf numFmtId="1" fontId="5" fillId="39" borderId="17" xfId="0" applyNumberFormat="1" applyFont="1" applyFill="1" applyBorder="1" applyAlignment="1" applyProtection="1">
      <alignment horizontal="center"/>
      <protection hidden="1"/>
    </xf>
    <xf numFmtId="1" fontId="5" fillId="39" borderId="19" xfId="0" applyNumberFormat="1" applyFont="1" applyFill="1" applyBorder="1" applyAlignment="1" applyProtection="1">
      <alignment horizontal="center"/>
      <protection hidden="1"/>
    </xf>
    <xf numFmtId="1" fontId="5" fillId="39" borderId="18" xfId="45" applyNumberFormat="1" applyFont="1" applyFill="1" applyBorder="1" applyAlignment="1" applyProtection="1">
      <alignment horizontal="center"/>
      <protection hidden="1"/>
    </xf>
    <xf numFmtId="1" fontId="5" fillId="39" borderId="17" xfId="45" applyNumberFormat="1" applyFont="1" applyFill="1" applyBorder="1" applyAlignment="1" applyProtection="1">
      <alignment horizontal="center"/>
      <protection hidden="1"/>
    </xf>
    <xf numFmtId="1" fontId="5" fillId="39" borderId="13" xfId="45" applyNumberFormat="1" applyFont="1" applyFill="1" applyBorder="1" applyAlignment="1" applyProtection="1">
      <alignment horizontal="center"/>
      <protection hidden="1"/>
    </xf>
    <xf numFmtId="1" fontId="5" fillId="39" borderId="19" xfId="45" applyNumberFormat="1" applyFont="1" applyFill="1" applyBorder="1" applyAlignment="1" applyProtection="1">
      <alignment horizontal="center"/>
      <protection hidden="1"/>
    </xf>
    <xf numFmtId="1" fontId="5" fillId="39" borderId="0" xfId="0" applyNumberFormat="1" applyFont="1" applyFill="1" applyBorder="1" applyAlignment="1" applyProtection="1">
      <alignment horizontal="center"/>
      <protection hidden="1"/>
    </xf>
    <xf numFmtId="1" fontId="77" fillId="39" borderId="18" xfId="45" applyNumberFormat="1" applyFont="1" applyFill="1" applyBorder="1" applyAlignment="1" applyProtection="1">
      <alignment horizontal="center"/>
      <protection hidden="1"/>
    </xf>
    <xf numFmtId="1" fontId="77" fillId="39" borderId="17" xfId="45" applyNumberFormat="1" applyFont="1" applyFill="1" applyBorder="1" applyAlignment="1" applyProtection="1">
      <alignment horizontal="center"/>
      <protection hidden="1"/>
    </xf>
    <xf numFmtId="1" fontId="77" fillId="39" borderId="19" xfId="45" applyNumberFormat="1" applyFont="1" applyFill="1" applyBorder="1" applyAlignment="1" applyProtection="1">
      <alignment horizontal="center"/>
      <protection hidden="1"/>
    </xf>
    <xf numFmtId="1" fontId="8" fillId="39" borderId="18" xfId="0" applyNumberFormat="1" applyFont="1" applyFill="1" applyBorder="1" applyAlignment="1" applyProtection="1">
      <alignment horizontal="center"/>
      <protection hidden="1"/>
    </xf>
    <xf numFmtId="1" fontId="8" fillId="39" borderId="19" xfId="0" applyNumberFormat="1" applyFont="1" applyFill="1" applyBorder="1" applyAlignment="1" applyProtection="1">
      <alignment horizontal="center"/>
      <protection hidden="1"/>
    </xf>
    <xf numFmtId="1" fontId="5" fillId="39" borderId="10" xfId="0" applyNumberFormat="1" applyFont="1" applyFill="1" applyBorder="1" applyAlignment="1" applyProtection="1">
      <alignment horizontal="center"/>
      <protection locked="0" hidden="1"/>
    </xf>
    <xf numFmtId="1" fontId="77" fillId="39" borderId="35" xfId="45" applyNumberFormat="1" applyFont="1" applyFill="1" applyBorder="1" applyAlignment="1" applyProtection="1">
      <alignment horizontal="center"/>
      <protection hidden="1"/>
    </xf>
    <xf numFmtId="1" fontId="77" fillId="39" borderId="0" xfId="45" applyNumberFormat="1" applyFont="1" applyFill="1" applyBorder="1" applyAlignment="1" applyProtection="1">
      <alignment horizontal="center"/>
      <protection hidden="1"/>
    </xf>
    <xf numFmtId="1" fontId="77" fillId="39" borderId="46" xfId="45" applyNumberFormat="1" applyFont="1" applyFill="1" applyBorder="1" applyAlignment="1" applyProtection="1">
      <alignment horizontal="center"/>
      <protection hidden="1"/>
    </xf>
    <xf numFmtId="1" fontId="5" fillId="39" borderId="18" xfId="0" applyNumberFormat="1" applyFont="1" applyFill="1" applyBorder="1" applyAlignment="1" applyProtection="1">
      <alignment horizontal="center"/>
      <protection locked="0" hidden="1"/>
    </xf>
    <xf numFmtId="1" fontId="5" fillId="39" borderId="19" xfId="0" applyNumberFormat="1" applyFont="1" applyFill="1" applyBorder="1" applyAlignment="1" applyProtection="1">
      <alignment horizontal="center"/>
      <protection locked="0" hidden="1"/>
    </xf>
    <xf numFmtId="1" fontId="5" fillId="39" borderId="12" xfId="0" applyNumberFormat="1" applyFont="1" applyFill="1" applyBorder="1" applyAlignment="1" applyProtection="1">
      <alignment horizontal="center"/>
      <protection locked="0"/>
    </xf>
    <xf numFmtId="1" fontId="5" fillId="39" borderId="13" xfId="0" applyNumberFormat="1" applyFont="1" applyFill="1" applyBorder="1" applyAlignment="1" applyProtection="1">
      <alignment horizontal="center"/>
      <protection locked="0"/>
    </xf>
    <xf numFmtId="1" fontId="5" fillId="39" borderId="14" xfId="0" applyNumberFormat="1" applyFont="1" applyFill="1" applyBorder="1" applyAlignment="1" applyProtection="1">
      <alignment horizontal="center"/>
      <protection locked="0"/>
    </xf>
    <xf numFmtId="1" fontId="5" fillId="39" borderId="16" xfId="0" quotePrefix="1" applyNumberFormat="1" applyFont="1" applyFill="1" applyBorder="1" applyAlignment="1" applyProtection="1">
      <alignment horizontal="center"/>
      <protection locked="0"/>
    </xf>
    <xf numFmtId="1" fontId="5" fillId="39" borderId="20" xfId="0" applyNumberFormat="1" applyFont="1" applyFill="1" applyBorder="1" applyAlignment="1" applyProtection="1">
      <alignment horizontal="center"/>
      <protection locked="0"/>
    </xf>
    <xf numFmtId="1" fontId="5" fillId="39" borderId="12" xfId="0" quotePrefix="1" applyNumberFormat="1" applyFont="1" applyFill="1" applyBorder="1" applyAlignment="1" applyProtection="1">
      <alignment horizontal="center"/>
      <protection locked="0"/>
    </xf>
    <xf numFmtId="1" fontId="5" fillId="39" borderId="10" xfId="0" quotePrefix="1" applyNumberFormat="1" applyFont="1" applyFill="1" applyBorder="1" applyAlignment="1" applyProtection="1">
      <alignment horizontal="center"/>
      <protection locked="0"/>
    </xf>
    <xf numFmtId="1" fontId="5" fillId="39" borderId="10" xfId="0" applyNumberFormat="1" applyFont="1" applyFill="1" applyBorder="1" applyAlignment="1" applyProtection="1">
      <alignment horizontal="center"/>
      <protection locked="0"/>
    </xf>
    <xf numFmtId="1" fontId="5" fillId="39" borderId="16" xfId="45" applyNumberFormat="1" applyFont="1" applyFill="1" applyBorder="1" applyAlignment="1" applyProtection="1">
      <alignment horizontal="center"/>
      <protection hidden="1"/>
    </xf>
    <xf numFmtId="1" fontId="5" fillId="39" borderId="11" xfId="45" applyNumberFormat="1" applyFont="1" applyFill="1" applyBorder="1" applyAlignment="1" applyProtection="1">
      <alignment horizontal="center"/>
      <protection hidden="1"/>
    </xf>
    <xf numFmtId="1" fontId="0" fillId="39" borderId="0" xfId="0" applyNumberFormat="1" applyFill="1" applyBorder="1" applyAlignment="1" applyProtection="1">
      <alignment horizontal="center"/>
      <protection hidden="1"/>
    </xf>
    <xf numFmtId="1" fontId="5" fillId="39" borderId="16" xfId="0" applyNumberFormat="1" applyFont="1" applyFill="1" applyBorder="1" applyAlignment="1" applyProtection="1">
      <alignment horizontal="center" vertical="center"/>
      <protection locked="0"/>
    </xf>
    <xf numFmtId="1" fontId="5" fillId="39" borderId="11" xfId="0" applyNumberFormat="1" applyFont="1" applyFill="1" applyBorder="1" applyAlignment="1" applyProtection="1">
      <alignment horizontal="center" vertical="center"/>
      <protection locked="0"/>
    </xf>
    <xf numFmtId="1" fontId="5" fillId="39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9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9" borderId="46" xfId="45" applyNumberFormat="1" applyFont="1" applyFill="1" applyBorder="1" applyAlignment="1" applyProtection="1">
      <alignment horizontal="left" vertical="center" wrapText="1"/>
      <protection hidden="1"/>
    </xf>
    <xf numFmtId="1" fontId="5" fillId="39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9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9" borderId="20" xfId="45" applyNumberFormat="1" applyFont="1" applyFill="1" applyBorder="1" applyAlignment="1" applyProtection="1">
      <alignment horizontal="left" vertical="center" wrapText="1"/>
      <protection hidden="1"/>
    </xf>
    <xf numFmtId="1" fontId="5" fillId="39" borderId="18" xfId="45" applyNumberFormat="1" applyFont="1" applyFill="1" applyBorder="1" applyAlignment="1" applyProtection="1">
      <alignment horizontal="center" vertical="center" wrapText="1"/>
      <protection hidden="1"/>
    </xf>
    <xf numFmtId="1" fontId="5" fillId="39" borderId="17" xfId="45" applyNumberFormat="1" applyFont="1" applyFill="1" applyBorder="1" applyAlignment="1" applyProtection="1">
      <alignment horizontal="center" vertical="center" wrapText="1"/>
      <protection hidden="1"/>
    </xf>
    <xf numFmtId="1" fontId="8" fillId="39" borderId="35" xfId="45" applyNumberFormat="1" applyFont="1" applyFill="1" applyBorder="1" applyAlignment="1" applyProtection="1">
      <alignment horizontal="left" vertical="center" wrapText="1"/>
      <protection hidden="1"/>
    </xf>
    <xf numFmtId="1" fontId="8" fillId="39" borderId="0" xfId="45" applyNumberFormat="1" applyFont="1" applyFill="1" applyBorder="1" applyAlignment="1" applyProtection="1">
      <alignment horizontal="left" vertical="center" wrapText="1"/>
      <protection hidden="1"/>
    </xf>
    <xf numFmtId="1" fontId="8" fillId="39" borderId="46" xfId="45" applyNumberFormat="1" applyFont="1" applyFill="1" applyBorder="1" applyAlignment="1" applyProtection="1">
      <alignment horizontal="left" vertical="center" wrapText="1"/>
      <protection hidden="1"/>
    </xf>
    <xf numFmtId="1" fontId="5" fillId="39" borderId="12" xfId="45" quotePrefix="1" applyNumberFormat="1" applyFont="1" applyFill="1" applyBorder="1" applyAlignment="1" applyProtection="1">
      <alignment horizontal="center"/>
      <protection hidden="1"/>
    </xf>
    <xf numFmtId="1" fontId="5" fillId="39" borderId="14" xfId="45" applyNumberFormat="1" applyFont="1" applyFill="1" applyBorder="1" applyAlignment="1" applyProtection="1">
      <alignment horizontal="center"/>
      <protection hidden="1"/>
    </xf>
    <xf numFmtId="1" fontId="5" fillId="39" borderId="13" xfId="0" applyNumberFormat="1" applyFont="1" applyFill="1" applyBorder="1" applyAlignment="1" applyProtection="1">
      <alignment horizontal="center"/>
      <protection hidden="1"/>
    </xf>
    <xf numFmtId="1" fontId="78" fillId="39" borderId="12" xfId="45" applyNumberFormat="1" applyFont="1" applyFill="1" applyBorder="1" applyAlignment="1" applyProtection="1">
      <alignment horizontal="center"/>
      <protection hidden="1"/>
    </xf>
    <xf numFmtId="1" fontId="78" fillId="39" borderId="13" xfId="45" applyNumberFormat="1" applyFont="1" applyFill="1" applyBorder="1" applyAlignment="1" applyProtection="1">
      <alignment horizontal="center"/>
      <protection hidden="1"/>
    </xf>
    <xf numFmtId="1" fontId="78" fillId="39" borderId="14" xfId="45" applyNumberFormat="1" applyFont="1" applyFill="1" applyBorder="1" applyAlignment="1" applyProtection="1">
      <alignment horizontal="center"/>
      <protection hidden="1"/>
    </xf>
    <xf numFmtId="1" fontId="0" fillId="39" borderId="13" xfId="0" applyNumberFormat="1" applyFill="1" applyBorder="1" applyAlignment="1" applyProtection="1">
      <alignment horizontal="center"/>
      <protection locked="0"/>
    </xf>
    <xf numFmtId="1" fontId="4" fillId="39" borderId="18" xfId="0" applyNumberFormat="1" applyFont="1" applyFill="1" applyBorder="1" applyAlignment="1" applyProtection="1">
      <alignment horizontal="center"/>
      <protection hidden="1"/>
    </xf>
    <xf numFmtId="1" fontId="4" fillId="39" borderId="17" xfId="0" applyNumberFormat="1" applyFont="1" applyFill="1" applyBorder="1" applyAlignment="1" applyProtection="1">
      <alignment horizontal="center"/>
      <protection hidden="1"/>
    </xf>
    <xf numFmtId="1" fontId="4" fillId="39" borderId="19" xfId="0" applyNumberFormat="1" applyFont="1" applyFill="1" applyBorder="1" applyAlignment="1" applyProtection="1">
      <alignment horizontal="center"/>
      <protection hidden="1"/>
    </xf>
    <xf numFmtId="1" fontId="48" fillId="39" borderId="16" xfId="0" applyNumberFormat="1" applyFont="1" applyFill="1" applyBorder="1" applyAlignment="1" applyProtection="1">
      <alignment horizontal="center"/>
      <protection hidden="1"/>
    </xf>
    <xf numFmtId="1" fontId="48" fillId="39" borderId="11" xfId="0" applyNumberFormat="1" applyFont="1" applyFill="1" applyBorder="1" applyAlignment="1" applyProtection="1">
      <alignment horizontal="center"/>
      <protection hidden="1"/>
    </xf>
    <xf numFmtId="1" fontId="48" fillId="39" borderId="0" xfId="0" applyNumberFormat="1" applyFont="1" applyFill="1" applyBorder="1" applyAlignment="1" applyProtection="1">
      <alignment horizontal="center"/>
      <protection hidden="1"/>
    </xf>
    <xf numFmtId="1" fontId="48" fillId="39" borderId="20" xfId="0" applyNumberFormat="1" applyFont="1" applyFill="1" applyBorder="1" applyAlignment="1" applyProtection="1">
      <alignment horizontal="center"/>
      <protection hidden="1"/>
    </xf>
    <xf numFmtId="1" fontId="5" fillId="39" borderId="35" xfId="45" applyNumberFormat="1" applyFont="1" applyFill="1" applyBorder="1" applyAlignment="1" applyProtection="1">
      <alignment horizontal="center"/>
      <protection hidden="1"/>
    </xf>
    <xf numFmtId="1" fontId="5" fillId="39" borderId="46" xfId="45" applyNumberFormat="1" applyFont="1" applyFill="1" applyBorder="1" applyAlignment="1" applyProtection="1">
      <alignment horizontal="center"/>
      <protection hidden="1"/>
    </xf>
    <xf numFmtId="1" fontId="5" fillId="39" borderId="57" xfId="45" applyNumberFormat="1" applyFont="1" applyFill="1" applyBorder="1" applyAlignment="1" applyProtection="1">
      <alignment horizontal="left"/>
      <protection locked="0" hidden="1"/>
    </xf>
    <xf numFmtId="1" fontId="5" fillId="39" borderId="10" xfId="45" applyNumberFormat="1" applyFont="1" applyFill="1" applyBorder="1" applyAlignment="1" applyProtection="1">
      <alignment horizontal="center"/>
      <protection hidden="1"/>
    </xf>
    <xf numFmtId="1" fontId="5" fillId="39" borderId="35" xfId="45" applyNumberFormat="1" applyFont="1" applyFill="1" applyBorder="1" applyAlignment="1" applyProtection="1">
      <protection hidden="1"/>
    </xf>
    <xf numFmtId="1" fontId="5" fillId="39" borderId="0" xfId="45" applyNumberFormat="1" applyFont="1" applyFill="1" applyBorder="1" applyAlignment="1" applyProtection="1">
      <protection hidden="1"/>
    </xf>
    <xf numFmtId="1" fontId="4" fillId="39" borderId="18" xfId="45" applyNumberFormat="1" applyFont="1" applyFill="1" applyBorder="1" applyAlignment="1" applyProtection="1">
      <alignment horizontal="center" vertical="center"/>
      <protection hidden="1"/>
    </xf>
    <xf numFmtId="1" fontId="4" fillId="39" borderId="19" xfId="45" applyNumberFormat="1" applyFont="1" applyFill="1" applyBorder="1" applyAlignment="1" applyProtection="1">
      <alignment horizontal="center" vertical="center"/>
      <protection hidden="1"/>
    </xf>
    <xf numFmtId="1" fontId="4" fillId="39" borderId="35" xfId="45" applyNumberFormat="1" applyFont="1" applyFill="1" applyBorder="1" applyAlignment="1" applyProtection="1">
      <alignment horizontal="center" vertical="center"/>
      <protection hidden="1"/>
    </xf>
    <xf numFmtId="1" fontId="4" fillId="39" borderId="46" xfId="45" applyNumberFormat="1" applyFont="1" applyFill="1" applyBorder="1" applyAlignment="1" applyProtection="1">
      <alignment horizontal="center" vertical="center"/>
      <protection hidden="1"/>
    </xf>
    <xf numFmtId="1" fontId="4" fillId="39" borderId="10" xfId="45" applyNumberFormat="1" applyFont="1" applyFill="1" applyBorder="1" applyAlignment="1" applyProtection="1">
      <alignment horizontal="center" vertical="center"/>
      <protection hidden="1"/>
    </xf>
    <xf numFmtId="1" fontId="4" fillId="39" borderId="35" xfId="45" applyNumberFormat="1" applyFont="1" applyFill="1" applyBorder="1" applyAlignment="1" applyProtection="1">
      <alignment horizontal="center"/>
      <protection hidden="1"/>
    </xf>
    <xf numFmtId="1" fontId="4" fillId="39" borderId="0" xfId="45" applyNumberFormat="1" applyFont="1" applyFill="1" applyBorder="1" applyAlignment="1" applyProtection="1">
      <alignment horizontal="center"/>
      <protection hidden="1"/>
    </xf>
    <xf numFmtId="1" fontId="5" fillId="39" borderId="12" xfId="45" applyNumberFormat="1" applyFont="1" applyFill="1" applyBorder="1" applyAlignment="1" applyProtection="1">
      <alignment horizontal="center"/>
      <protection hidden="1"/>
    </xf>
    <xf numFmtId="1" fontId="5" fillId="39" borderId="12" xfId="45" applyNumberFormat="1" applyFont="1" applyFill="1" applyBorder="1" applyAlignment="1" applyProtection="1">
      <alignment horizontal="center"/>
      <protection locked="0"/>
    </xf>
    <xf numFmtId="1" fontId="5" fillId="39" borderId="14" xfId="45" applyNumberFormat="1" applyFont="1" applyFill="1" applyBorder="1" applyAlignment="1" applyProtection="1">
      <alignment horizontal="center"/>
      <protection locked="0"/>
    </xf>
    <xf numFmtId="1" fontId="79" fillId="39" borderId="58" xfId="45" applyNumberFormat="1" applyFont="1" applyFill="1" applyBorder="1" applyAlignment="1" applyProtection="1">
      <alignment horizontal="center" vertical="center"/>
      <protection locked="0" hidden="1"/>
    </xf>
    <xf numFmtId="1" fontId="79" fillId="39" borderId="59" xfId="45" applyNumberFormat="1" applyFont="1" applyFill="1" applyBorder="1" applyAlignment="1" applyProtection="1">
      <alignment horizontal="center" vertical="center"/>
      <protection locked="0" hidden="1"/>
    </xf>
    <xf numFmtId="1" fontId="79" fillId="39" borderId="58" xfId="45" applyNumberFormat="1" applyFont="1" applyFill="1" applyBorder="1" applyAlignment="1" applyProtection="1">
      <alignment horizontal="center" vertical="center"/>
      <protection hidden="1"/>
    </xf>
    <xf numFmtId="1" fontId="79" fillId="39" borderId="60" xfId="45" applyNumberFormat="1" applyFont="1" applyFill="1" applyBorder="1" applyAlignment="1" applyProtection="1">
      <alignment horizontal="center" vertical="center"/>
      <protection hidden="1"/>
    </xf>
    <xf numFmtId="1" fontId="79" fillId="39" borderId="59" xfId="45" applyNumberFormat="1" applyFont="1" applyFill="1" applyBorder="1" applyAlignment="1" applyProtection="1">
      <alignment horizontal="center" vertical="center"/>
      <protection hidden="1"/>
    </xf>
    <xf numFmtId="1" fontId="4" fillId="39" borderId="35" xfId="45" applyNumberFormat="1" applyFont="1" applyFill="1" applyBorder="1" applyAlignment="1" applyProtection="1">
      <alignment vertical="center"/>
      <protection hidden="1"/>
    </xf>
    <xf numFmtId="1" fontId="4" fillId="39" borderId="46" xfId="45" applyNumberFormat="1" applyFont="1" applyFill="1" applyBorder="1" applyAlignment="1" applyProtection="1">
      <alignment vertical="center"/>
      <protection hidden="1"/>
    </xf>
    <xf numFmtId="1" fontId="5" fillId="39" borderId="57" xfId="45" applyNumberFormat="1" applyFont="1" applyFill="1" applyBorder="1" applyAlignment="1" applyProtection="1">
      <alignment horizontal="center"/>
      <protection locked="0" hidden="1"/>
    </xf>
    <xf numFmtId="1" fontId="5" fillId="39" borderId="35" xfId="45" applyNumberFormat="1" applyFont="1" applyFill="1" applyBorder="1" applyAlignment="1" applyProtection="1">
      <alignment horizontal="center"/>
      <protection locked="0"/>
    </xf>
    <xf numFmtId="1" fontId="5" fillId="39" borderId="46" xfId="45" applyNumberFormat="1" applyFont="1" applyFill="1" applyBorder="1" applyAlignment="1" applyProtection="1">
      <alignment horizontal="center"/>
      <protection locked="0"/>
    </xf>
    <xf numFmtId="1" fontId="48" fillId="39" borderId="35" xfId="45" applyNumberFormat="1" applyFont="1" applyFill="1" applyBorder="1" applyAlignment="1" applyProtection="1">
      <alignment horizontal="center"/>
      <protection hidden="1"/>
    </xf>
    <xf numFmtId="1" fontId="48" fillId="39" borderId="46" xfId="45" applyNumberFormat="1" applyFont="1" applyFill="1" applyBorder="1" applyAlignment="1" applyProtection="1">
      <alignment horizontal="center"/>
      <protection hidden="1"/>
    </xf>
    <xf numFmtId="1" fontId="4" fillId="39" borderId="46" xfId="45" applyNumberFormat="1" applyFont="1" applyFill="1" applyBorder="1" applyAlignment="1" applyProtection="1">
      <alignment horizontal="center"/>
      <protection hidden="1"/>
    </xf>
    <xf numFmtId="0" fontId="0" fillId="0" borderId="11" xfId="0" applyBorder="1" applyProtection="1">
      <protection hidden="1"/>
    </xf>
    <xf numFmtId="0" fontId="0" fillId="0" borderId="20" xfId="0" applyBorder="1" applyProtection="1">
      <protection hidden="1"/>
    </xf>
    <xf numFmtId="1" fontId="80" fillId="39" borderId="17" xfId="0" applyNumberFormat="1" applyFont="1" applyFill="1" applyBorder="1" applyAlignment="1" applyProtection="1">
      <alignment horizontal="center"/>
      <protection locked="0"/>
    </xf>
    <xf numFmtId="1" fontId="80" fillId="39" borderId="19" xfId="0" applyNumberFormat="1" applyFont="1" applyFill="1" applyBorder="1" applyAlignment="1" applyProtection="1">
      <alignment horizontal="center"/>
      <protection locked="0"/>
    </xf>
    <xf numFmtId="1" fontId="75" fillId="39" borderId="17" xfId="0" applyNumberFormat="1" applyFont="1" applyFill="1" applyBorder="1" applyAlignment="1" applyProtection="1">
      <alignment horizontal="center"/>
      <protection hidden="1"/>
    </xf>
    <xf numFmtId="1" fontId="48" fillId="34" borderId="17" xfId="0" applyNumberFormat="1" applyFont="1" applyFill="1" applyBorder="1" applyAlignment="1" applyProtection="1">
      <alignment horizontal="center"/>
      <protection hidden="1"/>
    </xf>
    <xf numFmtId="1" fontId="48" fillId="34" borderId="19" xfId="0" applyNumberFormat="1" applyFont="1" applyFill="1" applyBorder="1" applyAlignment="1" applyProtection="1">
      <alignment horizontal="center"/>
      <protection hidden="1"/>
    </xf>
    <xf numFmtId="1" fontId="7" fillId="39" borderId="0" xfId="45" applyNumberFormat="1" applyFont="1" applyFill="1" applyBorder="1" applyAlignment="1" applyProtection="1">
      <alignment horizontal="center" vertical="center"/>
      <protection hidden="1"/>
    </xf>
    <xf numFmtId="1" fontId="7" fillId="39" borderId="46" xfId="45" applyNumberFormat="1" applyFont="1" applyFill="1" applyBorder="1" applyAlignment="1" applyProtection="1">
      <alignment horizontal="center" vertical="center"/>
      <protection hidden="1"/>
    </xf>
    <xf numFmtId="1" fontId="5" fillId="39" borderId="0" xfId="45" applyNumberFormat="1" applyFont="1" applyFill="1" applyBorder="1" applyAlignment="1" applyProtection="1">
      <alignment horizontal="left"/>
      <protection hidden="1"/>
    </xf>
    <xf numFmtId="1" fontId="5" fillId="39" borderId="46" xfId="45" applyNumberFormat="1" applyFont="1" applyFill="1" applyBorder="1" applyAlignment="1" applyProtection="1">
      <alignment horizontal="left"/>
      <protection hidden="1"/>
    </xf>
    <xf numFmtId="1" fontId="5" fillId="39" borderId="35" xfId="45" applyNumberFormat="1" applyFont="1" applyFill="1" applyBorder="1" applyAlignment="1" applyProtection="1">
      <protection locked="0" hidden="1"/>
    </xf>
    <xf numFmtId="1" fontId="5" fillId="39" borderId="0" xfId="45" applyNumberFormat="1" applyFont="1" applyFill="1" applyBorder="1" applyAlignment="1" applyProtection="1">
      <protection locked="0" hidden="1"/>
    </xf>
    <xf numFmtId="1" fontId="5" fillId="39" borderId="0" xfId="45" applyNumberFormat="1" applyFont="1" applyFill="1" applyBorder="1" applyAlignment="1" applyProtection="1">
      <alignment horizontal="left" vertical="center"/>
      <protection hidden="1"/>
    </xf>
    <xf numFmtId="1" fontId="5" fillId="39" borderId="46" xfId="45" applyNumberFormat="1" applyFont="1" applyFill="1" applyBorder="1" applyAlignment="1" applyProtection="1">
      <alignment horizontal="left" vertical="center"/>
      <protection hidden="1"/>
    </xf>
    <xf numFmtId="1" fontId="4" fillId="39" borderId="16" xfId="45" applyNumberFormat="1" applyFont="1" applyFill="1" applyBorder="1" applyAlignment="1" applyProtection="1">
      <alignment horizontal="center" wrapText="1"/>
      <protection hidden="1"/>
    </xf>
    <xf numFmtId="1" fontId="4" fillId="39" borderId="20" xfId="45" applyNumberFormat="1" applyFont="1" applyFill="1" applyBorder="1" applyAlignment="1" applyProtection="1">
      <alignment horizontal="center" wrapText="1"/>
      <protection hidden="1"/>
    </xf>
    <xf numFmtId="1" fontId="78" fillId="39" borderId="20" xfId="45" applyNumberFormat="1" applyFont="1" applyFill="1" applyBorder="1" applyAlignment="1" applyProtection="1">
      <alignment horizontal="center"/>
      <protection hidden="1"/>
    </xf>
    <xf numFmtId="1" fontId="0" fillId="39" borderId="13" xfId="0" applyNumberFormat="1" applyFill="1" applyBorder="1" applyAlignment="1" applyProtection="1">
      <alignment horizontal="center"/>
      <protection hidden="1"/>
    </xf>
  </cellXfs>
  <cellStyles count="4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_From 16" xfId="45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6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33CCCC"/>
      <color rgb="FFFFFF00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D953"/>
  <sheetViews>
    <sheetView showGridLines="0" tabSelected="1" zoomScale="80" zoomScaleNormal="80" workbookViewId="0">
      <selection activeCell="O1" sqref="O1:P1"/>
    </sheetView>
  </sheetViews>
  <sheetFormatPr defaultColWidth="0" defaultRowHeight="12.75" zeroHeight="1"/>
  <cols>
    <col min="1" max="1" width="0.42578125" style="53" customWidth="1" collapsed="1"/>
    <col min="2" max="2" width="5.140625" style="6" hidden="1" customWidth="1" collapsed="1"/>
    <col min="3" max="3" width="14.5703125" style="6" customWidth="1" collapsed="1"/>
    <col min="4" max="4" width="8.42578125" style="6" customWidth="1" collapsed="1"/>
    <col min="5" max="7" width="5" style="6" customWidth="1" collapsed="1"/>
    <col min="8" max="8" width="9.85546875" style="6" customWidth="1" collapsed="1"/>
    <col min="9" max="9" width="7.5703125" style="6" customWidth="1" collapsed="1"/>
    <col min="10" max="10" width="6.140625" style="6" customWidth="1" collapsed="1"/>
    <col min="11" max="13" width="6" style="6" customWidth="1" collapsed="1"/>
    <col min="14" max="14" width="10" style="6" customWidth="1" collapsed="1"/>
    <col min="15" max="15" width="8.7109375" style="6" customWidth="1" collapsed="1"/>
    <col min="16" max="16" width="5.85546875" style="6" customWidth="1" collapsed="1"/>
    <col min="17" max="17" width="5.7109375" style="6" customWidth="1" collapsed="1"/>
    <col min="18" max="18" width="8.85546875" style="6" customWidth="1" collapsed="1"/>
    <col min="19" max="19" width="4.85546875" style="6" customWidth="1" collapsed="1"/>
    <col min="20" max="20" width="7.28515625" style="6" customWidth="1" collapsed="1"/>
    <col min="21" max="21" width="8.42578125" style="6" customWidth="1" collapsed="1"/>
    <col min="22" max="23" width="6" style="6" customWidth="1" collapsed="1"/>
    <col min="24" max="24" width="7.7109375" style="6" customWidth="1" collapsed="1"/>
    <col min="25" max="26" width="6" style="6" customWidth="1" collapsed="1"/>
    <col min="27" max="27" width="10.5703125" style="6" customWidth="1" collapsed="1"/>
    <col min="28" max="28" width="11.140625" style="6" customWidth="1" collapsed="1"/>
    <col min="29" max="29" width="15.42578125" style="6" customWidth="1" collapsed="1"/>
    <col min="30" max="30" width="9.5703125" style="29" hidden="1" customWidth="1" collapsed="1"/>
    <col min="31" max="16384" width="9.140625" style="6" hidden="1" collapsed="1"/>
  </cols>
  <sheetData>
    <row r="1" spans="1:30" ht="33" customHeight="1">
      <c r="C1" s="294" t="s">
        <v>215</v>
      </c>
      <c r="D1" s="295"/>
      <c r="E1" s="295"/>
      <c r="F1" s="295"/>
      <c r="G1" s="295"/>
      <c r="H1" s="148" t="s">
        <v>216</v>
      </c>
      <c r="I1" s="304" t="s">
        <v>221</v>
      </c>
      <c r="J1" s="304"/>
      <c r="K1" s="304"/>
      <c r="L1" s="304"/>
      <c r="M1" s="304"/>
      <c r="N1" s="304"/>
      <c r="O1" s="305">
        <v>40800</v>
      </c>
      <c r="P1" s="305"/>
      <c r="Q1" s="306" t="s">
        <v>222</v>
      </c>
      <c r="R1" s="307"/>
      <c r="S1" s="287" t="s">
        <v>372</v>
      </c>
      <c r="T1" s="288"/>
      <c r="U1" s="303" t="s">
        <v>217</v>
      </c>
      <c r="V1" s="303"/>
      <c r="W1" s="303"/>
      <c r="X1" s="287">
        <v>4</v>
      </c>
      <c r="Y1" s="288"/>
      <c r="Z1" s="291" t="s">
        <v>218</v>
      </c>
      <c r="AA1" s="292"/>
      <c r="AB1" s="293"/>
      <c r="AC1" s="149" t="s">
        <v>227</v>
      </c>
      <c r="AD1" s="54"/>
    </row>
    <row r="2" spans="1:30" ht="26.1" customHeight="1" thickBot="1">
      <c r="C2" s="302" t="s">
        <v>193</v>
      </c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2"/>
      <c r="S2" s="302"/>
      <c r="T2" s="302"/>
      <c r="U2" s="302"/>
      <c r="V2" s="302"/>
      <c r="W2" s="302"/>
      <c r="X2" s="302"/>
      <c r="Y2" s="302"/>
      <c r="Z2" s="302"/>
      <c r="AA2" s="302"/>
      <c r="AB2" s="302"/>
      <c r="AC2" s="302"/>
      <c r="AD2" s="54"/>
    </row>
    <row r="3" spans="1:30" ht="36" customHeight="1">
      <c r="C3" s="296" t="s">
        <v>196</v>
      </c>
      <c r="D3" s="297"/>
      <c r="E3" s="297"/>
      <c r="F3" s="297"/>
      <c r="G3" s="297"/>
      <c r="H3" s="297"/>
      <c r="I3" s="297"/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  <c r="AA3" s="297"/>
      <c r="AB3" s="297"/>
      <c r="AC3" s="298"/>
      <c r="AD3" s="115"/>
    </row>
    <row r="4" spans="1:30" ht="32.1" customHeight="1">
      <c r="C4" s="299" t="s">
        <v>228</v>
      </c>
      <c r="D4" s="300"/>
      <c r="E4" s="300"/>
      <c r="F4" s="300"/>
      <c r="G4" s="300"/>
      <c r="H4" s="300"/>
      <c r="I4" s="300"/>
      <c r="J4" s="300"/>
      <c r="K4" s="300"/>
      <c r="L4" s="300"/>
      <c r="M4" s="300"/>
      <c r="N4" s="300"/>
      <c r="O4" s="300"/>
      <c r="P4" s="300"/>
      <c r="Q4" s="300"/>
      <c r="R4" s="300"/>
      <c r="S4" s="300"/>
      <c r="T4" s="300"/>
      <c r="U4" s="300"/>
      <c r="V4" s="300"/>
      <c r="W4" s="300"/>
      <c r="X4" s="300"/>
      <c r="Y4" s="300"/>
      <c r="Z4" s="300"/>
      <c r="AA4" s="300"/>
      <c r="AB4" s="300"/>
      <c r="AC4" s="301"/>
      <c r="AD4" s="115"/>
    </row>
    <row r="5" spans="1:30" s="28" customFormat="1" ht="25.5" customHeight="1">
      <c r="A5" s="57"/>
      <c r="C5" s="289" t="s">
        <v>160</v>
      </c>
      <c r="D5" s="283" t="s">
        <v>159</v>
      </c>
      <c r="E5" s="284"/>
      <c r="F5" s="284"/>
      <c r="G5" s="284"/>
      <c r="H5" s="284"/>
      <c r="I5" s="282" t="s">
        <v>219</v>
      </c>
      <c r="J5" s="282"/>
      <c r="K5" s="271" t="s">
        <v>190</v>
      </c>
      <c r="L5" s="271"/>
      <c r="M5" s="271"/>
      <c r="N5" s="271"/>
      <c r="O5" s="120" t="s">
        <v>27</v>
      </c>
      <c r="P5" s="281" t="s">
        <v>191</v>
      </c>
      <c r="Q5" s="281"/>
      <c r="R5" s="281"/>
      <c r="S5" s="121"/>
      <c r="T5" s="122" t="s">
        <v>136</v>
      </c>
      <c r="U5" s="271" t="s">
        <v>161</v>
      </c>
      <c r="V5" s="271"/>
      <c r="W5" s="271"/>
      <c r="X5" s="123"/>
      <c r="Y5" s="123"/>
      <c r="Z5" s="280" t="s">
        <v>162</v>
      </c>
      <c r="AA5" s="280"/>
      <c r="AB5" s="278" t="s">
        <v>192</v>
      </c>
      <c r="AC5" s="279"/>
      <c r="AD5" s="114"/>
    </row>
    <row r="6" spans="1:30" s="28" customFormat="1" ht="24" customHeight="1">
      <c r="A6" s="57"/>
      <c r="C6" s="290"/>
      <c r="D6" s="285"/>
      <c r="E6" s="285"/>
      <c r="F6" s="285"/>
      <c r="G6" s="285"/>
      <c r="H6" s="285"/>
      <c r="I6" s="286"/>
      <c r="J6" s="286"/>
      <c r="K6" s="124"/>
      <c r="L6" s="124"/>
      <c r="M6" s="275" t="s">
        <v>185</v>
      </c>
      <c r="N6" s="276"/>
      <c r="O6" s="276"/>
      <c r="P6" s="276"/>
      <c r="Q6" s="276"/>
      <c r="R6" s="276"/>
      <c r="S6" s="276"/>
      <c r="T6" s="277"/>
      <c r="U6" s="124"/>
      <c r="V6" s="124"/>
      <c r="W6" s="125"/>
      <c r="X6" s="125"/>
      <c r="Y6" s="125"/>
      <c r="Z6" s="272" t="s">
        <v>163</v>
      </c>
      <c r="AA6" s="272"/>
      <c r="AB6" s="273" t="s">
        <v>192</v>
      </c>
      <c r="AC6" s="274"/>
    </row>
    <row r="7" spans="1:30" s="21" customFormat="1" ht="108.75" customHeight="1">
      <c r="A7" s="58"/>
      <c r="C7" s="97" t="s">
        <v>14</v>
      </c>
      <c r="D7" s="78" t="s">
        <v>2</v>
      </c>
      <c r="E7" s="79" t="s">
        <v>3</v>
      </c>
      <c r="F7" s="79" t="s">
        <v>90</v>
      </c>
      <c r="G7" s="79" t="s">
        <v>23</v>
      </c>
      <c r="H7" s="78" t="s">
        <v>24</v>
      </c>
      <c r="I7" s="78" t="s">
        <v>138</v>
      </c>
      <c r="J7" s="79" t="s">
        <v>195</v>
      </c>
      <c r="K7" s="79" t="s">
        <v>95</v>
      </c>
      <c r="L7" s="79" t="s">
        <v>134</v>
      </c>
      <c r="M7" s="79" t="s">
        <v>194</v>
      </c>
      <c r="N7" s="117" t="s">
        <v>200</v>
      </c>
      <c r="O7" s="78" t="str">
        <f>IF(H1="No","GPF","Emp. C.Pen.F.")</f>
        <v>Emp. C.Pen.F.</v>
      </c>
      <c r="P7" s="81" t="str">
        <f>IF(H1="No","GPF LOAN","")</f>
        <v/>
      </c>
      <c r="Q7" s="78" t="s">
        <v>15</v>
      </c>
      <c r="R7" s="78" t="s">
        <v>1</v>
      </c>
      <c r="S7" s="78" t="s">
        <v>198</v>
      </c>
      <c r="T7" s="78" t="s">
        <v>6</v>
      </c>
      <c r="U7" s="78" t="s">
        <v>133</v>
      </c>
      <c r="V7" s="81" t="s">
        <v>93</v>
      </c>
      <c r="W7" s="81" t="s">
        <v>92</v>
      </c>
      <c r="X7" s="81" t="s">
        <v>89</v>
      </c>
      <c r="Y7" s="79" t="s">
        <v>197</v>
      </c>
      <c r="Z7" s="79" t="s">
        <v>197</v>
      </c>
      <c r="AA7" s="78" t="s">
        <v>94</v>
      </c>
      <c r="AB7" s="80" t="s">
        <v>135</v>
      </c>
      <c r="AC7" s="98" t="s">
        <v>166</v>
      </c>
    </row>
    <row r="8" spans="1:30" s="22" customFormat="1" ht="18.95" customHeight="1">
      <c r="A8" s="59"/>
      <c r="B8" s="22">
        <v>3</v>
      </c>
      <c r="C8" s="99">
        <v>44986</v>
      </c>
      <c r="D8" s="127">
        <f>O1</f>
        <v>40800</v>
      </c>
      <c r="E8" s="47">
        <v>0</v>
      </c>
      <c r="F8" s="47">
        <v>0</v>
      </c>
      <c r="G8" s="47">
        <v>0</v>
      </c>
      <c r="H8" s="47">
        <f>IF($S$1="GOB",ROUND((D8)*0.42,0),IF($S$1="SSA",ROUND((D8)*0.38,0)))</f>
        <v>15504</v>
      </c>
      <c r="I8" s="47">
        <f>ROUND(D8*$X$1/100,0)</f>
        <v>1632</v>
      </c>
      <c r="J8" s="47">
        <v>1000</v>
      </c>
      <c r="K8" s="47">
        <v>0</v>
      </c>
      <c r="L8" s="47">
        <v>0</v>
      </c>
      <c r="M8" s="47">
        <v>0</v>
      </c>
      <c r="N8" s="48">
        <f>SUM(D8:M8)</f>
        <v>58936</v>
      </c>
      <c r="O8" s="47">
        <f>IF($H$1="Yes",ROUND((D8+H8)*0.1,0),IF($H$1="No",IF(D8&lt;23101,1450,IF(D8&lt;28501,1625,IF(D8&lt;38501,2100,IF(D8&lt;51501,2850,IF(D8&lt;62001,3575,IF(D8&lt;72001,4200,IF(D8&lt;80001,4800,IF(D8&lt;116001,6150,IF(D8&lt;167001,8900,10500))))))))),0))</f>
        <v>5630</v>
      </c>
      <c r="P8" s="47">
        <v>0</v>
      </c>
      <c r="Q8" s="47"/>
      <c r="R8" s="47">
        <v>0</v>
      </c>
      <c r="S8" s="47"/>
      <c r="T8" s="47"/>
      <c r="U8" s="47">
        <v>60</v>
      </c>
      <c r="V8" s="47"/>
      <c r="W8" s="47"/>
      <c r="X8" s="47">
        <v>1500</v>
      </c>
      <c r="Y8" s="47"/>
      <c r="Z8" s="77"/>
      <c r="AA8" s="49">
        <f>SUM(O8:Z8)</f>
        <v>7190</v>
      </c>
      <c r="AB8" s="50">
        <f t="shared" ref="AB8" si="0">N8-AA8</f>
        <v>51746</v>
      </c>
      <c r="AC8" s="100"/>
    </row>
    <row r="9" spans="1:30" s="22" customFormat="1" ht="18.95" customHeight="1">
      <c r="A9" s="59"/>
      <c r="B9" s="22">
        <v>4</v>
      </c>
      <c r="C9" s="99">
        <v>45017</v>
      </c>
      <c r="D9" s="47">
        <f t="shared" ref="D9:D11" si="1">D8</f>
        <v>40800</v>
      </c>
      <c r="E9" s="47">
        <f>IF(E$8=0,0,ROUND(D9/2,0))</f>
        <v>0</v>
      </c>
      <c r="F9" s="47">
        <f t="shared" ref="F9:G14" si="2">IF(F$8=0,0,F8)</f>
        <v>0</v>
      </c>
      <c r="G9" s="47">
        <f t="shared" si="2"/>
        <v>0</v>
      </c>
      <c r="H9" s="47">
        <f>IF($S$1="GOB",ROUND((D9)*0.42,0),IF($S$1="SSA",ROUND((D9)*0.42,0)))</f>
        <v>17136</v>
      </c>
      <c r="I9" s="47">
        <f t="shared" ref="I9:I19" si="3">ROUND(D9*$X$1/100,0)</f>
        <v>1632</v>
      </c>
      <c r="J9" s="47">
        <f t="shared" ref="J9:J19" si="4">IF(J$8=0,0,J8)</f>
        <v>1000</v>
      </c>
      <c r="K9" s="47">
        <f t="shared" ref="K9:L19" si="5">IF(K$8=0,0,K8)</f>
        <v>0</v>
      </c>
      <c r="L9" s="47">
        <f t="shared" si="5"/>
        <v>0</v>
      </c>
      <c r="M9" s="47">
        <f t="shared" ref="M9:M19" si="6">IF(M$8=0,0,M8)</f>
        <v>0</v>
      </c>
      <c r="N9" s="48">
        <f t="shared" ref="N9:N20" si="7">SUM(D9:M9)</f>
        <v>60568</v>
      </c>
      <c r="O9" s="47">
        <f t="shared" ref="O9:O19" si="8">IF($H$1="Yes",ROUND((D9+H9)*0.1,0),IF($H$1="No",IF(D9&lt;23101,1450,IF(D9&lt;28501,1625,IF(D9&lt;38501,2100,IF(D9&lt;51501,2850,IF(D9&lt;62001,3575,IF(D9&lt;72001,4200,IF(D9&lt;80001,4800,IF(D9&lt;116001,6150,IF(D9&lt;167001,8900,10500))))))))),0))</f>
        <v>5794</v>
      </c>
      <c r="P9" s="47">
        <f>P8</f>
        <v>0</v>
      </c>
      <c r="Q9" s="47"/>
      <c r="R9" s="47">
        <f>R8</f>
        <v>0</v>
      </c>
      <c r="S9" s="47"/>
      <c r="T9" s="47">
        <f>T8</f>
        <v>0</v>
      </c>
      <c r="U9" s="47">
        <v>60</v>
      </c>
      <c r="V9" s="47">
        <f t="shared" ref="V9:Z19" si="9">V8</f>
        <v>0</v>
      </c>
      <c r="W9" s="47">
        <f t="shared" si="9"/>
        <v>0</v>
      </c>
      <c r="X9" s="47">
        <f>X8</f>
        <v>1500</v>
      </c>
      <c r="Y9" s="47">
        <f t="shared" si="9"/>
        <v>0</v>
      </c>
      <c r="Z9" s="47">
        <f t="shared" si="9"/>
        <v>0</v>
      </c>
      <c r="AA9" s="49">
        <f t="shared" ref="AA9:AA28" si="10">SUM(O9:Z9)</f>
        <v>7354</v>
      </c>
      <c r="AB9" s="50">
        <f t="shared" ref="AB9:AB28" si="11">N9-AA9</f>
        <v>53214</v>
      </c>
      <c r="AC9" s="100"/>
    </row>
    <row r="10" spans="1:30" s="22" customFormat="1" ht="18.95" customHeight="1">
      <c r="A10" s="59"/>
      <c r="B10" s="22">
        <v>5</v>
      </c>
      <c r="C10" s="99">
        <v>45047</v>
      </c>
      <c r="D10" s="47">
        <f t="shared" si="1"/>
        <v>40800</v>
      </c>
      <c r="E10" s="47">
        <f t="shared" ref="E10:E19" si="12">IF($E$8=0,0,ROUND(D10/2,0))</f>
        <v>0</v>
      </c>
      <c r="F10" s="47">
        <f t="shared" si="2"/>
        <v>0</v>
      </c>
      <c r="G10" s="47">
        <f t="shared" si="2"/>
        <v>0</v>
      </c>
      <c r="H10" s="47">
        <f t="shared" ref="H10:H16" si="13">IF($S$1="GOB",ROUND((D10)*0.42,0),IF($S$1="SSA",ROUND((D10)*0.42,0)))</f>
        <v>17136</v>
      </c>
      <c r="I10" s="47">
        <f t="shared" si="3"/>
        <v>1632</v>
      </c>
      <c r="J10" s="47">
        <f t="shared" si="4"/>
        <v>1000</v>
      </c>
      <c r="K10" s="47">
        <f t="shared" ref="K10" si="14">IF(K$8=0,0,K9)</f>
        <v>0</v>
      </c>
      <c r="L10" s="47">
        <f>IF(L$8=0,0,L9)</f>
        <v>0</v>
      </c>
      <c r="M10" s="47">
        <f t="shared" si="6"/>
        <v>0</v>
      </c>
      <c r="N10" s="48">
        <f t="shared" si="7"/>
        <v>60568</v>
      </c>
      <c r="O10" s="47">
        <f t="shared" si="8"/>
        <v>5794</v>
      </c>
      <c r="P10" s="47">
        <f t="shared" ref="P10:P19" si="15">P9</f>
        <v>0</v>
      </c>
      <c r="Q10" s="47"/>
      <c r="R10" s="47">
        <f t="shared" ref="R10:R19" si="16">R9</f>
        <v>0</v>
      </c>
      <c r="S10" s="47"/>
      <c r="T10" s="47">
        <f t="shared" ref="T10:T19" si="17">T9</f>
        <v>0</v>
      </c>
      <c r="U10" s="47">
        <v>60</v>
      </c>
      <c r="V10" s="47">
        <f t="shared" si="9"/>
        <v>0</v>
      </c>
      <c r="W10" s="47">
        <f t="shared" si="9"/>
        <v>0</v>
      </c>
      <c r="X10" s="47">
        <f t="shared" si="9"/>
        <v>1500</v>
      </c>
      <c r="Y10" s="47">
        <f t="shared" ref="Y10:Z10" si="18">Y9</f>
        <v>0</v>
      </c>
      <c r="Z10" s="47">
        <f t="shared" si="18"/>
        <v>0</v>
      </c>
      <c r="AA10" s="49">
        <f t="shared" si="10"/>
        <v>7354</v>
      </c>
      <c r="AB10" s="50">
        <f t="shared" si="11"/>
        <v>53214</v>
      </c>
      <c r="AC10" s="100"/>
    </row>
    <row r="11" spans="1:30" s="22" customFormat="1" ht="18.95" customHeight="1">
      <c r="A11" s="59"/>
      <c r="B11" s="22">
        <v>6</v>
      </c>
      <c r="C11" s="99">
        <v>45078</v>
      </c>
      <c r="D11" s="47">
        <f t="shared" si="1"/>
        <v>40800</v>
      </c>
      <c r="E11" s="47">
        <f t="shared" si="12"/>
        <v>0</v>
      </c>
      <c r="F11" s="47">
        <f t="shared" si="2"/>
        <v>0</v>
      </c>
      <c r="G11" s="47">
        <f t="shared" si="2"/>
        <v>0</v>
      </c>
      <c r="H11" s="47">
        <f t="shared" si="13"/>
        <v>17136</v>
      </c>
      <c r="I11" s="47">
        <f t="shared" si="3"/>
        <v>1632</v>
      </c>
      <c r="J11" s="47">
        <f t="shared" si="4"/>
        <v>1000</v>
      </c>
      <c r="K11" s="47">
        <f t="shared" si="5"/>
        <v>0</v>
      </c>
      <c r="L11" s="47">
        <f t="shared" si="5"/>
        <v>0</v>
      </c>
      <c r="M11" s="47">
        <f t="shared" si="6"/>
        <v>0</v>
      </c>
      <c r="N11" s="48">
        <f t="shared" si="7"/>
        <v>60568</v>
      </c>
      <c r="O11" s="47">
        <f t="shared" si="8"/>
        <v>5794</v>
      </c>
      <c r="P11" s="47">
        <f t="shared" si="15"/>
        <v>0</v>
      </c>
      <c r="Q11" s="47"/>
      <c r="R11" s="47">
        <f t="shared" si="16"/>
        <v>0</v>
      </c>
      <c r="S11" s="47"/>
      <c r="T11" s="47">
        <f t="shared" si="17"/>
        <v>0</v>
      </c>
      <c r="U11" s="47">
        <v>60</v>
      </c>
      <c r="V11" s="47">
        <f t="shared" si="9"/>
        <v>0</v>
      </c>
      <c r="W11" s="47">
        <f t="shared" si="9"/>
        <v>0</v>
      </c>
      <c r="X11" s="47">
        <f t="shared" si="9"/>
        <v>1500</v>
      </c>
      <c r="Y11" s="47">
        <f t="shared" ref="Y11:Z11" si="19">Y10</f>
        <v>0</v>
      </c>
      <c r="Z11" s="47">
        <f t="shared" si="19"/>
        <v>0</v>
      </c>
      <c r="AA11" s="49">
        <f t="shared" si="10"/>
        <v>7354</v>
      </c>
      <c r="AB11" s="50">
        <f t="shared" si="11"/>
        <v>53214</v>
      </c>
      <c r="AC11" s="100"/>
    </row>
    <row r="12" spans="1:30" s="22" customFormat="1" ht="18.95" customHeight="1">
      <c r="A12" s="59"/>
      <c r="B12" s="22">
        <v>7</v>
      </c>
      <c r="C12" s="99">
        <v>45108</v>
      </c>
      <c r="D12" s="47">
        <f>MROUND(ROUND(1.03*D11,0),100)</f>
        <v>42000</v>
      </c>
      <c r="E12" s="47">
        <f t="shared" si="12"/>
        <v>0</v>
      </c>
      <c r="F12" s="47">
        <f>IF(F$8=0,0,F11)</f>
        <v>0</v>
      </c>
      <c r="G12" s="47">
        <f>IF(G$8=0,0,G11)</f>
        <v>0</v>
      </c>
      <c r="H12" s="47">
        <f t="shared" si="13"/>
        <v>17640</v>
      </c>
      <c r="I12" s="47">
        <f t="shared" si="3"/>
        <v>1680</v>
      </c>
      <c r="J12" s="47">
        <f>IF(J$8=0,0,J11)</f>
        <v>1000</v>
      </c>
      <c r="K12" s="47">
        <f t="shared" ref="K12" si="20">IF(K$8=0,0,K11)</f>
        <v>0</v>
      </c>
      <c r="L12" s="47">
        <f>IF(L$8=0,0,L11)</f>
        <v>0</v>
      </c>
      <c r="M12" s="47">
        <f>IF(M$8=0,0,M11)</f>
        <v>0</v>
      </c>
      <c r="N12" s="48">
        <f t="shared" si="7"/>
        <v>62320</v>
      </c>
      <c r="O12" s="47">
        <f t="shared" si="8"/>
        <v>5964</v>
      </c>
      <c r="P12" s="47">
        <f>P11</f>
        <v>0</v>
      </c>
      <c r="Q12" s="47"/>
      <c r="R12" s="47">
        <f>R11</f>
        <v>0</v>
      </c>
      <c r="S12" s="47"/>
      <c r="T12" s="47">
        <f>T11</f>
        <v>0</v>
      </c>
      <c r="U12" s="47">
        <v>60</v>
      </c>
      <c r="V12" s="47">
        <f>V11</f>
        <v>0</v>
      </c>
      <c r="W12" s="47">
        <f>W11</f>
        <v>0</v>
      </c>
      <c r="X12" s="47">
        <f t="shared" ref="X12:Z19" si="21">X11</f>
        <v>1500</v>
      </c>
      <c r="Y12" s="47">
        <f t="shared" si="21"/>
        <v>0</v>
      </c>
      <c r="Z12" s="47">
        <f t="shared" si="21"/>
        <v>0</v>
      </c>
      <c r="AA12" s="49">
        <f t="shared" si="10"/>
        <v>7524</v>
      </c>
      <c r="AB12" s="50">
        <f t="shared" si="11"/>
        <v>54796</v>
      </c>
      <c r="AC12" s="100"/>
    </row>
    <row r="13" spans="1:30" s="22" customFormat="1" ht="18.95" customHeight="1">
      <c r="A13" s="59"/>
      <c r="B13" s="22">
        <v>8</v>
      </c>
      <c r="C13" s="99">
        <v>45139</v>
      </c>
      <c r="D13" s="47">
        <f t="shared" ref="D13:D19" si="22">D12</f>
        <v>42000</v>
      </c>
      <c r="E13" s="47">
        <f t="shared" si="12"/>
        <v>0</v>
      </c>
      <c r="F13" s="47">
        <f t="shared" si="2"/>
        <v>0</v>
      </c>
      <c r="G13" s="47">
        <f t="shared" si="2"/>
        <v>0</v>
      </c>
      <c r="H13" s="47">
        <f t="shared" si="13"/>
        <v>17640</v>
      </c>
      <c r="I13" s="47">
        <f t="shared" si="3"/>
        <v>1680</v>
      </c>
      <c r="J13" s="47">
        <f t="shared" si="4"/>
        <v>1000</v>
      </c>
      <c r="K13" s="47">
        <f t="shared" si="5"/>
        <v>0</v>
      </c>
      <c r="L13" s="47">
        <f t="shared" si="5"/>
        <v>0</v>
      </c>
      <c r="M13" s="47">
        <f t="shared" si="6"/>
        <v>0</v>
      </c>
      <c r="N13" s="48">
        <f t="shared" si="7"/>
        <v>62320</v>
      </c>
      <c r="O13" s="47">
        <f t="shared" si="8"/>
        <v>5964</v>
      </c>
      <c r="P13" s="47">
        <f t="shared" si="15"/>
        <v>0</v>
      </c>
      <c r="Q13" s="47"/>
      <c r="R13" s="47">
        <f t="shared" si="16"/>
        <v>0</v>
      </c>
      <c r="S13" s="47"/>
      <c r="T13" s="47">
        <f t="shared" si="17"/>
        <v>0</v>
      </c>
      <c r="U13" s="47">
        <v>60</v>
      </c>
      <c r="V13" s="47">
        <f t="shared" si="9"/>
        <v>0</v>
      </c>
      <c r="W13" s="47">
        <f t="shared" si="9"/>
        <v>0</v>
      </c>
      <c r="X13" s="47">
        <f t="shared" si="21"/>
        <v>1500</v>
      </c>
      <c r="Y13" s="47">
        <f t="shared" si="21"/>
        <v>0</v>
      </c>
      <c r="Z13" s="47">
        <f t="shared" si="21"/>
        <v>0</v>
      </c>
      <c r="AA13" s="49">
        <f t="shared" si="10"/>
        <v>7524</v>
      </c>
      <c r="AB13" s="50">
        <f t="shared" si="11"/>
        <v>54796</v>
      </c>
      <c r="AC13" s="100"/>
    </row>
    <row r="14" spans="1:30" s="22" customFormat="1" ht="18.95" customHeight="1">
      <c r="A14" s="59"/>
      <c r="B14" s="22">
        <v>9</v>
      </c>
      <c r="C14" s="99">
        <v>45170</v>
      </c>
      <c r="D14" s="47">
        <f t="shared" si="22"/>
        <v>42000</v>
      </c>
      <c r="E14" s="47">
        <f t="shared" si="12"/>
        <v>0</v>
      </c>
      <c r="F14" s="47">
        <f t="shared" si="2"/>
        <v>0</v>
      </c>
      <c r="G14" s="47">
        <f t="shared" si="2"/>
        <v>0</v>
      </c>
      <c r="H14" s="47">
        <f t="shared" si="13"/>
        <v>17640</v>
      </c>
      <c r="I14" s="47">
        <f t="shared" si="3"/>
        <v>1680</v>
      </c>
      <c r="J14" s="47">
        <f t="shared" si="4"/>
        <v>1000</v>
      </c>
      <c r="K14" s="47">
        <f t="shared" si="5"/>
        <v>0</v>
      </c>
      <c r="L14" s="47">
        <f t="shared" si="5"/>
        <v>0</v>
      </c>
      <c r="M14" s="47">
        <f t="shared" si="6"/>
        <v>0</v>
      </c>
      <c r="N14" s="48">
        <f t="shared" si="7"/>
        <v>62320</v>
      </c>
      <c r="O14" s="47">
        <f t="shared" si="8"/>
        <v>5964</v>
      </c>
      <c r="P14" s="47">
        <f t="shared" si="15"/>
        <v>0</v>
      </c>
      <c r="Q14" s="47"/>
      <c r="R14" s="47">
        <f t="shared" si="16"/>
        <v>0</v>
      </c>
      <c r="S14" s="47"/>
      <c r="T14" s="47">
        <f t="shared" si="17"/>
        <v>0</v>
      </c>
      <c r="U14" s="47">
        <v>60</v>
      </c>
      <c r="V14" s="47">
        <f t="shared" si="9"/>
        <v>0</v>
      </c>
      <c r="W14" s="47">
        <f t="shared" si="9"/>
        <v>0</v>
      </c>
      <c r="X14" s="47">
        <f t="shared" si="21"/>
        <v>1500</v>
      </c>
      <c r="Y14" s="47">
        <f t="shared" si="21"/>
        <v>0</v>
      </c>
      <c r="Z14" s="47">
        <f t="shared" si="21"/>
        <v>0</v>
      </c>
      <c r="AA14" s="49">
        <f t="shared" si="10"/>
        <v>7524</v>
      </c>
      <c r="AB14" s="50">
        <f t="shared" si="11"/>
        <v>54796</v>
      </c>
      <c r="AC14" s="100"/>
    </row>
    <row r="15" spans="1:30" s="22" customFormat="1" ht="18.95" customHeight="1">
      <c r="A15" s="59"/>
      <c r="B15" s="22">
        <v>10</v>
      </c>
      <c r="C15" s="99">
        <v>45200</v>
      </c>
      <c r="D15" s="47">
        <f t="shared" si="22"/>
        <v>42000</v>
      </c>
      <c r="E15" s="47">
        <f t="shared" si="12"/>
        <v>0</v>
      </c>
      <c r="F15" s="47">
        <f>IF(F$8=0,0,F14)</f>
        <v>0</v>
      </c>
      <c r="G15" s="47">
        <f t="shared" ref="G15:G19" si="23">IF(G$8=0,0,G14)</f>
        <v>0</v>
      </c>
      <c r="H15" s="47">
        <f t="shared" si="13"/>
        <v>17640</v>
      </c>
      <c r="I15" s="47">
        <f t="shared" si="3"/>
        <v>1680</v>
      </c>
      <c r="J15" s="47">
        <f t="shared" si="4"/>
        <v>1000</v>
      </c>
      <c r="K15" s="47">
        <f t="shared" si="5"/>
        <v>0</v>
      </c>
      <c r="L15" s="47">
        <f t="shared" si="5"/>
        <v>0</v>
      </c>
      <c r="M15" s="47">
        <f t="shared" si="6"/>
        <v>0</v>
      </c>
      <c r="N15" s="48">
        <f t="shared" si="7"/>
        <v>62320</v>
      </c>
      <c r="O15" s="47">
        <f t="shared" si="8"/>
        <v>5964</v>
      </c>
      <c r="P15" s="47">
        <f t="shared" si="15"/>
        <v>0</v>
      </c>
      <c r="Q15" s="47"/>
      <c r="R15" s="47">
        <f t="shared" si="16"/>
        <v>0</v>
      </c>
      <c r="S15" s="47"/>
      <c r="T15" s="47">
        <f t="shared" si="17"/>
        <v>0</v>
      </c>
      <c r="U15" s="47">
        <v>60</v>
      </c>
      <c r="V15" s="47">
        <f t="shared" si="9"/>
        <v>0</v>
      </c>
      <c r="W15" s="47">
        <f t="shared" si="9"/>
        <v>0</v>
      </c>
      <c r="X15" s="47">
        <f t="shared" si="21"/>
        <v>1500</v>
      </c>
      <c r="Y15" s="47">
        <f t="shared" si="21"/>
        <v>0</v>
      </c>
      <c r="Z15" s="47">
        <f t="shared" si="21"/>
        <v>0</v>
      </c>
      <c r="AA15" s="49">
        <f t="shared" si="10"/>
        <v>7524</v>
      </c>
      <c r="AB15" s="50">
        <f t="shared" si="11"/>
        <v>54796</v>
      </c>
      <c r="AC15" s="100"/>
    </row>
    <row r="16" spans="1:30" s="22" customFormat="1" ht="18.95" customHeight="1">
      <c r="A16" s="59"/>
      <c r="B16" s="22">
        <v>11</v>
      </c>
      <c r="C16" s="99">
        <v>45231</v>
      </c>
      <c r="D16" s="47">
        <f t="shared" si="22"/>
        <v>42000</v>
      </c>
      <c r="E16" s="47">
        <f t="shared" si="12"/>
        <v>0</v>
      </c>
      <c r="F16" s="47">
        <f>IF(F$8=0,0,F15)</f>
        <v>0</v>
      </c>
      <c r="G16" s="47">
        <f t="shared" si="23"/>
        <v>0</v>
      </c>
      <c r="H16" s="47">
        <f>IF($S$1="GOB",ROUND((D16)*0.46,0),IF($S$1="SSA",ROUND((D16)*0.42,0)))</f>
        <v>17640</v>
      </c>
      <c r="I16" s="47">
        <f t="shared" si="3"/>
        <v>1680</v>
      </c>
      <c r="J16" s="47">
        <f t="shared" si="4"/>
        <v>1000</v>
      </c>
      <c r="K16" s="47">
        <f t="shared" si="5"/>
        <v>0</v>
      </c>
      <c r="L16" s="47">
        <f t="shared" si="5"/>
        <v>0</v>
      </c>
      <c r="M16" s="47">
        <f t="shared" si="6"/>
        <v>0</v>
      </c>
      <c r="N16" s="48">
        <f t="shared" si="7"/>
        <v>62320</v>
      </c>
      <c r="O16" s="47">
        <f t="shared" si="8"/>
        <v>5964</v>
      </c>
      <c r="P16" s="47">
        <f t="shared" si="15"/>
        <v>0</v>
      </c>
      <c r="Q16" s="47"/>
      <c r="R16" s="47">
        <f t="shared" si="16"/>
        <v>0</v>
      </c>
      <c r="S16" s="47"/>
      <c r="T16" s="47">
        <f t="shared" si="17"/>
        <v>0</v>
      </c>
      <c r="U16" s="47">
        <v>60</v>
      </c>
      <c r="V16" s="47">
        <f t="shared" si="9"/>
        <v>0</v>
      </c>
      <c r="W16" s="47">
        <f t="shared" si="9"/>
        <v>0</v>
      </c>
      <c r="X16" s="47">
        <f t="shared" si="21"/>
        <v>1500</v>
      </c>
      <c r="Y16" s="47">
        <f t="shared" si="21"/>
        <v>0</v>
      </c>
      <c r="Z16" s="47">
        <f t="shared" ref="Z16" si="24">Z15</f>
        <v>0</v>
      </c>
      <c r="AA16" s="49">
        <f t="shared" si="10"/>
        <v>7524</v>
      </c>
      <c r="AB16" s="50">
        <f t="shared" si="11"/>
        <v>54796</v>
      </c>
      <c r="AC16" s="100"/>
    </row>
    <row r="17" spans="1:29" s="22" customFormat="1" ht="18.95" customHeight="1">
      <c r="A17" s="59"/>
      <c r="B17" s="22">
        <v>12</v>
      </c>
      <c r="C17" s="99">
        <v>45261</v>
      </c>
      <c r="D17" s="47">
        <f t="shared" si="22"/>
        <v>42000</v>
      </c>
      <c r="E17" s="47">
        <f t="shared" si="12"/>
        <v>0</v>
      </c>
      <c r="F17" s="47">
        <f>IF(F$8=0,0,F16)</f>
        <v>0</v>
      </c>
      <c r="G17" s="47">
        <f t="shared" si="23"/>
        <v>0</v>
      </c>
      <c r="H17" s="47">
        <f t="shared" ref="H17:H19" si="25">ROUND(46%*D17,0)</f>
        <v>19320</v>
      </c>
      <c r="I17" s="47">
        <f t="shared" si="3"/>
        <v>1680</v>
      </c>
      <c r="J17" s="47">
        <f t="shared" si="4"/>
        <v>1000</v>
      </c>
      <c r="K17" s="47">
        <f t="shared" si="5"/>
        <v>0</v>
      </c>
      <c r="L17" s="47">
        <f t="shared" si="5"/>
        <v>0</v>
      </c>
      <c r="M17" s="47">
        <f t="shared" si="6"/>
        <v>0</v>
      </c>
      <c r="N17" s="48">
        <f t="shared" si="7"/>
        <v>64000</v>
      </c>
      <c r="O17" s="47">
        <f t="shared" si="8"/>
        <v>6132</v>
      </c>
      <c r="P17" s="47">
        <f t="shared" si="15"/>
        <v>0</v>
      </c>
      <c r="Q17" s="47"/>
      <c r="R17" s="47">
        <f t="shared" si="16"/>
        <v>0</v>
      </c>
      <c r="S17" s="47"/>
      <c r="T17" s="47">
        <f t="shared" si="17"/>
        <v>0</v>
      </c>
      <c r="U17" s="47">
        <v>60</v>
      </c>
      <c r="V17" s="47">
        <f t="shared" si="9"/>
        <v>0</v>
      </c>
      <c r="W17" s="47">
        <f t="shared" si="9"/>
        <v>0</v>
      </c>
      <c r="X17" s="47">
        <f t="shared" si="21"/>
        <v>1500</v>
      </c>
      <c r="Y17" s="47">
        <f t="shared" si="21"/>
        <v>0</v>
      </c>
      <c r="Z17" s="47">
        <f t="shared" ref="Z17" si="26">Z16</f>
        <v>0</v>
      </c>
      <c r="AA17" s="49">
        <f t="shared" si="10"/>
        <v>7692</v>
      </c>
      <c r="AB17" s="50">
        <f t="shared" si="11"/>
        <v>56308</v>
      </c>
      <c r="AC17" s="100"/>
    </row>
    <row r="18" spans="1:29" s="22" customFormat="1" ht="18.95" customHeight="1">
      <c r="A18" s="59"/>
      <c r="B18" s="22">
        <v>1</v>
      </c>
      <c r="C18" s="99">
        <v>45292</v>
      </c>
      <c r="D18" s="47">
        <f t="shared" si="22"/>
        <v>42000</v>
      </c>
      <c r="E18" s="47">
        <f t="shared" si="12"/>
        <v>0</v>
      </c>
      <c r="F18" s="47">
        <f>IF(F$8=0,0,F17)</f>
        <v>0</v>
      </c>
      <c r="G18" s="47">
        <f t="shared" si="23"/>
        <v>0</v>
      </c>
      <c r="H18" s="47">
        <f t="shared" si="25"/>
        <v>19320</v>
      </c>
      <c r="I18" s="47">
        <f t="shared" si="3"/>
        <v>1680</v>
      </c>
      <c r="J18" s="47">
        <f t="shared" si="4"/>
        <v>1000</v>
      </c>
      <c r="K18" s="47">
        <f t="shared" si="5"/>
        <v>0</v>
      </c>
      <c r="L18" s="47">
        <f t="shared" si="5"/>
        <v>0</v>
      </c>
      <c r="M18" s="47">
        <f t="shared" si="6"/>
        <v>0</v>
      </c>
      <c r="N18" s="48">
        <f t="shared" si="7"/>
        <v>64000</v>
      </c>
      <c r="O18" s="47">
        <f t="shared" si="8"/>
        <v>6132</v>
      </c>
      <c r="P18" s="47">
        <f t="shared" si="15"/>
        <v>0</v>
      </c>
      <c r="Q18" s="47"/>
      <c r="R18" s="47">
        <f t="shared" si="16"/>
        <v>0</v>
      </c>
      <c r="S18" s="47"/>
      <c r="T18" s="47">
        <f t="shared" si="17"/>
        <v>0</v>
      </c>
      <c r="U18" s="47">
        <v>60</v>
      </c>
      <c r="V18" s="47">
        <f t="shared" si="9"/>
        <v>0</v>
      </c>
      <c r="W18" s="47">
        <f t="shared" si="9"/>
        <v>0</v>
      </c>
      <c r="X18" s="47">
        <f t="shared" si="21"/>
        <v>1500</v>
      </c>
      <c r="Y18" s="47">
        <f t="shared" si="21"/>
        <v>0</v>
      </c>
      <c r="Z18" s="47">
        <f t="shared" ref="Z18" si="27">Z17</f>
        <v>0</v>
      </c>
      <c r="AA18" s="49">
        <f t="shared" si="10"/>
        <v>7692</v>
      </c>
      <c r="AB18" s="50">
        <f t="shared" si="11"/>
        <v>56308</v>
      </c>
      <c r="AC18" s="100"/>
    </row>
    <row r="19" spans="1:29" s="22" customFormat="1" ht="18.95" customHeight="1">
      <c r="A19" s="59"/>
      <c r="B19" s="22">
        <v>2</v>
      </c>
      <c r="C19" s="99">
        <v>45323</v>
      </c>
      <c r="D19" s="47">
        <f t="shared" si="22"/>
        <v>42000</v>
      </c>
      <c r="E19" s="47">
        <f t="shared" si="12"/>
        <v>0</v>
      </c>
      <c r="F19" s="47">
        <f>IF(F$8=0,0,F18)</f>
        <v>0</v>
      </c>
      <c r="G19" s="47">
        <f t="shared" si="23"/>
        <v>0</v>
      </c>
      <c r="H19" s="47">
        <f t="shared" si="25"/>
        <v>19320</v>
      </c>
      <c r="I19" s="47">
        <f t="shared" si="3"/>
        <v>1680</v>
      </c>
      <c r="J19" s="47">
        <f t="shared" si="4"/>
        <v>1000</v>
      </c>
      <c r="K19" s="47">
        <f t="shared" si="5"/>
        <v>0</v>
      </c>
      <c r="L19" s="47">
        <f t="shared" si="5"/>
        <v>0</v>
      </c>
      <c r="M19" s="47">
        <f t="shared" si="6"/>
        <v>0</v>
      </c>
      <c r="N19" s="48">
        <f t="shared" si="7"/>
        <v>64000</v>
      </c>
      <c r="O19" s="47">
        <f t="shared" si="8"/>
        <v>6132</v>
      </c>
      <c r="P19" s="47">
        <f t="shared" si="15"/>
        <v>0</v>
      </c>
      <c r="Q19" s="47"/>
      <c r="R19" s="47">
        <f t="shared" si="16"/>
        <v>0</v>
      </c>
      <c r="S19" s="47"/>
      <c r="T19" s="47">
        <f t="shared" si="17"/>
        <v>0</v>
      </c>
      <c r="U19" s="47">
        <v>60</v>
      </c>
      <c r="V19" s="47">
        <f t="shared" si="9"/>
        <v>0</v>
      </c>
      <c r="W19" s="47">
        <f t="shared" si="9"/>
        <v>0</v>
      </c>
      <c r="X19" s="47">
        <f t="shared" si="21"/>
        <v>1500</v>
      </c>
      <c r="Y19" s="47">
        <f t="shared" si="21"/>
        <v>0</v>
      </c>
      <c r="Z19" s="47">
        <f t="shared" ref="Z19" si="28">Z18</f>
        <v>0</v>
      </c>
      <c r="AA19" s="49">
        <f t="shared" si="10"/>
        <v>7692</v>
      </c>
      <c r="AB19" s="50">
        <f t="shared" si="11"/>
        <v>56308</v>
      </c>
      <c r="AC19" s="100"/>
    </row>
    <row r="20" spans="1:29" s="22" customFormat="1" ht="18.95" customHeight="1">
      <c r="A20" s="59"/>
      <c r="C20" s="101" t="s">
        <v>201</v>
      </c>
      <c r="D20" s="47"/>
      <c r="E20" s="47"/>
      <c r="F20" s="47"/>
      <c r="G20" s="47"/>
      <c r="H20" s="47">
        <f>(ROUND(42%*D8,0)-ROUND(38%*D8,0))*2</f>
        <v>3264</v>
      </c>
      <c r="I20" s="47"/>
      <c r="J20" s="47"/>
      <c r="K20" s="47"/>
      <c r="L20" s="47"/>
      <c r="M20" s="47"/>
      <c r="N20" s="48">
        <f t="shared" si="7"/>
        <v>3264</v>
      </c>
      <c r="O20" s="47">
        <f>IF(H1&lt;&gt;"yes",0,ROUND(H20*10/100,0))</f>
        <v>326</v>
      </c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9">
        <f t="shared" si="10"/>
        <v>326</v>
      </c>
      <c r="AB20" s="50">
        <f t="shared" si="11"/>
        <v>2938</v>
      </c>
      <c r="AC20" s="100"/>
    </row>
    <row r="21" spans="1:29" s="22" customFormat="1" ht="18.95" customHeight="1">
      <c r="A21" s="59"/>
      <c r="C21" s="101" t="s">
        <v>202</v>
      </c>
      <c r="D21" s="47"/>
      <c r="E21" s="47"/>
      <c r="F21" s="47"/>
      <c r="G21" s="47"/>
      <c r="H21" s="47">
        <f>(ROUND(42%*D12,0)-ROUND(38%*D12,0))*4</f>
        <v>6720</v>
      </c>
      <c r="I21" s="47"/>
      <c r="J21" s="47"/>
      <c r="K21" s="47"/>
      <c r="L21" s="47"/>
      <c r="M21" s="47"/>
      <c r="N21" s="48">
        <f t="shared" ref="N21:N28" si="29">SUM(D21:M21)</f>
        <v>6720</v>
      </c>
      <c r="O21" s="47">
        <f>IF(H1&lt;&gt;"yes",0,ROUND(H21*10/100,0))</f>
        <v>672</v>
      </c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9">
        <f t="shared" si="10"/>
        <v>672</v>
      </c>
      <c r="AB21" s="50">
        <f t="shared" si="11"/>
        <v>6048</v>
      </c>
      <c r="AC21" s="100"/>
    </row>
    <row r="22" spans="1:29" s="22" customFormat="1" ht="18.95" customHeight="1">
      <c r="A22" s="59"/>
      <c r="C22" s="102" t="s">
        <v>69</v>
      </c>
      <c r="D22" s="119"/>
      <c r="E22" s="119"/>
      <c r="F22" s="119"/>
      <c r="G22" s="119"/>
      <c r="H22" s="119"/>
      <c r="I22" s="119"/>
      <c r="J22" s="119"/>
      <c r="K22" s="119"/>
      <c r="L22" s="119"/>
      <c r="M22" s="119"/>
      <c r="N22" s="48">
        <f t="shared" si="29"/>
        <v>0</v>
      </c>
      <c r="O22" s="119"/>
      <c r="P22" s="119"/>
      <c r="Q22" s="119"/>
      <c r="R22" s="119"/>
      <c r="S22" s="119"/>
      <c r="T22" s="119"/>
      <c r="U22" s="119"/>
      <c r="V22" s="119"/>
      <c r="W22" s="119"/>
      <c r="X22" s="119"/>
      <c r="Y22" s="119"/>
      <c r="Z22" s="119"/>
      <c r="AA22" s="49">
        <f t="shared" si="10"/>
        <v>0</v>
      </c>
      <c r="AB22" s="50">
        <f t="shared" si="11"/>
        <v>0</v>
      </c>
      <c r="AC22" s="100"/>
    </row>
    <row r="23" spans="1:29" s="22" customFormat="1" ht="18.95" customHeight="1">
      <c r="A23" s="59"/>
      <c r="C23" s="102" t="s">
        <v>70</v>
      </c>
      <c r="D23" s="119"/>
      <c r="E23" s="119"/>
      <c r="F23" s="119"/>
      <c r="G23" s="119"/>
      <c r="H23" s="119"/>
      <c r="I23" s="119"/>
      <c r="J23" s="119"/>
      <c r="K23" s="119"/>
      <c r="L23" s="119"/>
      <c r="M23" s="119"/>
      <c r="N23" s="48">
        <f t="shared" si="29"/>
        <v>0</v>
      </c>
      <c r="O23" s="119"/>
      <c r="P23" s="119"/>
      <c r="Q23" s="119"/>
      <c r="R23" s="119"/>
      <c r="S23" s="119"/>
      <c r="T23" s="119"/>
      <c r="U23" s="119"/>
      <c r="V23" s="119"/>
      <c r="W23" s="119"/>
      <c r="X23" s="119"/>
      <c r="Y23" s="119"/>
      <c r="Z23" s="119"/>
      <c r="AA23" s="49">
        <f t="shared" si="10"/>
        <v>0</v>
      </c>
      <c r="AB23" s="50">
        <f t="shared" si="11"/>
        <v>0</v>
      </c>
      <c r="AC23" s="100"/>
    </row>
    <row r="24" spans="1:29" s="22" customFormat="1" ht="18.95" customHeight="1">
      <c r="A24" s="59"/>
      <c r="C24" s="103" t="s">
        <v>85</v>
      </c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48">
        <f t="shared" si="29"/>
        <v>0</v>
      </c>
      <c r="O24" s="119"/>
      <c r="P24" s="119"/>
      <c r="Q24" s="119"/>
      <c r="R24" s="119"/>
      <c r="S24" s="119"/>
      <c r="T24" s="119"/>
      <c r="U24" s="119"/>
      <c r="V24" s="119"/>
      <c r="W24" s="119"/>
      <c r="X24" s="119"/>
      <c r="Y24" s="119"/>
      <c r="Z24" s="119"/>
      <c r="AA24" s="49">
        <f t="shared" si="10"/>
        <v>0</v>
      </c>
      <c r="AB24" s="50">
        <f t="shared" si="11"/>
        <v>0</v>
      </c>
      <c r="AC24" s="100"/>
    </row>
    <row r="25" spans="1:29" s="22" customFormat="1" ht="18.95" customHeight="1">
      <c r="A25" s="59"/>
      <c r="C25" s="103" t="s">
        <v>152</v>
      </c>
      <c r="D25" s="119"/>
      <c r="E25" s="119"/>
      <c r="F25" s="119"/>
      <c r="G25" s="119"/>
      <c r="H25" s="119"/>
      <c r="I25" s="119"/>
      <c r="J25" s="119"/>
      <c r="K25" s="119"/>
      <c r="L25" s="119"/>
      <c r="M25" s="119"/>
      <c r="N25" s="48">
        <f t="shared" si="29"/>
        <v>0</v>
      </c>
      <c r="O25" s="119"/>
      <c r="P25" s="119"/>
      <c r="Q25" s="119"/>
      <c r="R25" s="119"/>
      <c r="S25" s="119"/>
      <c r="T25" s="119"/>
      <c r="U25" s="119"/>
      <c r="V25" s="119"/>
      <c r="W25" s="119"/>
      <c r="X25" s="119"/>
      <c r="Y25" s="119"/>
      <c r="Z25" s="119"/>
      <c r="AA25" s="49">
        <f t="shared" si="10"/>
        <v>0</v>
      </c>
      <c r="AB25" s="50">
        <f t="shared" si="11"/>
        <v>0</v>
      </c>
      <c r="AC25" s="100"/>
    </row>
    <row r="26" spans="1:29" s="22" customFormat="1" ht="18.95" customHeight="1">
      <c r="A26" s="59"/>
      <c r="C26" s="103" t="s">
        <v>153</v>
      </c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48">
        <f t="shared" si="29"/>
        <v>0</v>
      </c>
      <c r="O26" s="119"/>
      <c r="P26" s="119"/>
      <c r="Q26" s="119"/>
      <c r="R26" s="119"/>
      <c r="S26" s="119"/>
      <c r="T26" s="119"/>
      <c r="U26" s="119"/>
      <c r="V26" s="119"/>
      <c r="W26" s="119"/>
      <c r="X26" s="119"/>
      <c r="Y26" s="119"/>
      <c r="Z26" s="119"/>
      <c r="AA26" s="49">
        <f t="shared" si="10"/>
        <v>0</v>
      </c>
      <c r="AB26" s="50">
        <f t="shared" si="11"/>
        <v>0</v>
      </c>
      <c r="AC26" s="100"/>
    </row>
    <row r="27" spans="1:29" s="22" customFormat="1" ht="18.95" customHeight="1">
      <c r="A27" s="59"/>
      <c r="C27" s="103" t="s">
        <v>154</v>
      </c>
      <c r="D27" s="119"/>
      <c r="E27" s="119"/>
      <c r="F27" s="119"/>
      <c r="G27" s="119"/>
      <c r="H27" s="119"/>
      <c r="I27" s="119"/>
      <c r="J27" s="119"/>
      <c r="K27" s="119"/>
      <c r="L27" s="119"/>
      <c r="M27" s="119"/>
      <c r="N27" s="48">
        <f t="shared" si="29"/>
        <v>0</v>
      </c>
      <c r="O27" s="119"/>
      <c r="P27" s="119"/>
      <c r="Q27" s="119"/>
      <c r="R27" s="119"/>
      <c r="S27" s="119"/>
      <c r="T27" s="119"/>
      <c r="U27" s="119"/>
      <c r="V27" s="119"/>
      <c r="W27" s="119"/>
      <c r="X27" s="119"/>
      <c r="Y27" s="119"/>
      <c r="Z27" s="119"/>
      <c r="AA27" s="49">
        <f t="shared" si="10"/>
        <v>0</v>
      </c>
      <c r="AB27" s="50">
        <f t="shared" si="11"/>
        <v>0</v>
      </c>
      <c r="AC27" s="100"/>
    </row>
    <row r="28" spans="1:29" s="22" customFormat="1" ht="18.95" customHeight="1">
      <c r="A28" s="59"/>
      <c r="C28" s="103" t="s">
        <v>91</v>
      </c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48">
        <f t="shared" si="29"/>
        <v>0</v>
      </c>
      <c r="O28" s="119"/>
      <c r="P28" s="119"/>
      <c r="Q28" s="119"/>
      <c r="R28" s="119"/>
      <c r="S28" s="119"/>
      <c r="T28" s="119"/>
      <c r="U28" s="119"/>
      <c r="V28" s="119"/>
      <c r="W28" s="119"/>
      <c r="X28" s="119"/>
      <c r="Y28" s="119"/>
      <c r="Z28" s="119"/>
      <c r="AA28" s="49">
        <f t="shared" si="10"/>
        <v>0</v>
      </c>
      <c r="AB28" s="50">
        <f t="shared" si="11"/>
        <v>0</v>
      </c>
      <c r="AC28" s="100"/>
    </row>
    <row r="29" spans="1:29" s="23" customFormat="1" ht="70.5" customHeight="1" thickBot="1">
      <c r="A29" s="60"/>
      <c r="C29" s="104" t="s">
        <v>60</v>
      </c>
      <c r="D29" s="105">
        <f>SUM(D8:D28)</f>
        <v>499200</v>
      </c>
      <c r="E29" s="105">
        <f t="shared" ref="E29:AB29" si="30">SUM(E8:E28)</f>
        <v>0</v>
      </c>
      <c r="F29" s="105">
        <f t="shared" si="30"/>
        <v>0</v>
      </c>
      <c r="G29" s="105">
        <f t="shared" si="30"/>
        <v>0</v>
      </c>
      <c r="H29" s="105">
        <f t="shared" si="30"/>
        <v>223056</v>
      </c>
      <c r="I29" s="105">
        <f t="shared" si="30"/>
        <v>19968</v>
      </c>
      <c r="J29" s="105">
        <f t="shared" si="30"/>
        <v>12000</v>
      </c>
      <c r="K29" s="105">
        <f t="shared" si="30"/>
        <v>0</v>
      </c>
      <c r="L29" s="105">
        <f t="shared" si="30"/>
        <v>0</v>
      </c>
      <c r="M29" s="105">
        <f t="shared" si="30"/>
        <v>0</v>
      </c>
      <c r="N29" s="105">
        <f t="shared" si="30"/>
        <v>754224</v>
      </c>
      <c r="O29" s="105">
        <f t="shared" si="30"/>
        <v>72226</v>
      </c>
      <c r="P29" s="105">
        <f t="shared" si="30"/>
        <v>0</v>
      </c>
      <c r="Q29" s="105">
        <f t="shared" si="30"/>
        <v>0</v>
      </c>
      <c r="R29" s="105">
        <f t="shared" si="30"/>
        <v>0</v>
      </c>
      <c r="S29" s="105">
        <f t="shared" si="30"/>
        <v>0</v>
      </c>
      <c r="T29" s="105">
        <f t="shared" si="30"/>
        <v>0</v>
      </c>
      <c r="U29" s="105">
        <f t="shared" si="30"/>
        <v>720</v>
      </c>
      <c r="V29" s="105">
        <f t="shared" si="30"/>
        <v>0</v>
      </c>
      <c r="W29" s="105">
        <f t="shared" si="30"/>
        <v>0</v>
      </c>
      <c r="X29" s="105">
        <f t="shared" si="30"/>
        <v>18000</v>
      </c>
      <c r="Y29" s="105">
        <f t="shared" si="30"/>
        <v>0</v>
      </c>
      <c r="Z29" s="105">
        <f t="shared" si="30"/>
        <v>0</v>
      </c>
      <c r="AA29" s="105">
        <f t="shared" si="30"/>
        <v>90946</v>
      </c>
      <c r="AB29" s="105">
        <f t="shared" si="30"/>
        <v>663278</v>
      </c>
      <c r="AC29" s="106"/>
    </row>
    <row r="30" spans="1:29" s="7" customFormat="1">
      <c r="A30" s="61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</row>
    <row r="31" spans="1:29" s="7" customFormat="1">
      <c r="A31" s="61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</row>
    <row r="32" spans="1:29" s="7" customFormat="1">
      <c r="A32" s="61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</row>
    <row r="33" spans="3:30"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6"/>
    </row>
    <row r="34" spans="3:30">
      <c r="C34" s="3"/>
      <c r="D34" s="3"/>
      <c r="E34" s="30" t="s">
        <v>61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0" t="s">
        <v>62</v>
      </c>
      <c r="AC34" s="3"/>
      <c r="AD34" s="6"/>
    </row>
    <row r="35" spans="3:30">
      <c r="AD35" s="6"/>
    </row>
    <row r="36" spans="3:30">
      <c r="C36" s="270"/>
      <c r="D36" s="270"/>
      <c r="E36" s="270"/>
      <c r="F36" s="270"/>
      <c r="G36" s="270"/>
      <c r="H36" s="270"/>
      <c r="I36" s="270"/>
      <c r="J36" s="270"/>
      <c r="K36" s="270"/>
      <c r="L36" s="270"/>
      <c r="M36" s="270"/>
      <c r="N36" s="270"/>
      <c r="O36" s="270"/>
      <c r="P36" s="270"/>
      <c r="Q36" s="270"/>
      <c r="R36" s="270"/>
      <c r="S36" s="270"/>
      <c r="T36" s="270"/>
      <c r="U36" s="270"/>
      <c r="V36" s="270"/>
      <c r="W36" s="270"/>
      <c r="X36" s="270"/>
      <c r="Y36" s="270"/>
      <c r="Z36" s="270"/>
      <c r="AA36" s="270"/>
      <c r="AB36" s="270"/>
      <c r="AC36" s="270"/>
      <c r="AD36" s="6"/>
    </row>
    <row r="37" spans="3:30" hidden="1">
      <c r="AD37" s="6"/>
    </row>
    <row r="38" spans="3:30" hidden="1">
      <c r="AD38" s="6"/>
    </row>
    <row r="39" spans="3:30" hidden="1">
      <c r="AD39" s="6"/>
    </row>
    <row r="40" spans="3:30" hidden="1">
      <c r="AD40" s="6"/>
    </row>
    <row r="41" spans="3:30" hidden="1">
      <c r="AD41" s="6"/>
    </row>
    <row r="42" spans="3:30" hidden="1">
      <c r="AD42" s="6"/>
    </row>
    <row r="43" spans="3:30" hidden="1">
      <c r="AD43" s="6"/>
    </row>
    <row r="44" spans="3:30" hidden="1">
      <c r="AD44" s="6"/>
    </row>
    <row r="45" spans="3:30" hidden="1">
      <c r="AD45" s="6"/>
    </row>
    <row r="46" spans="3:30" hidden="1">
      <c r="AD46" s="6"/>
    </row>
    <row r="47" spans="3:30" hidden="1">
      <c r="AD47" s="6"/>
    </row>
    <row r="48" spans="3:30" hidden="1">
      <c r="AD48" s="6"/>
    </row>
    <row r="49" spans="30:30" hidden="1">
      <c r="AD49" s="6"/>
    </row>
    <row r="50" spans="30:30" hidden="1">
      <c r="AD50" s="6"/>
    </row>
    <row r="51" spans="30:30" hidden="1">
      <c r="AD51" s="6"/>
    </row>
    <row r="52" spans="30:30" hidden="1">
      <c r="AD52" s="6"/>
    </row>
    <row r="53" spans="30:30" hidden="1">
      <c r="AD53" s="6"/>
    </row>
    <row r="54" spans="30:30" hidden="1">
      <c r="AD54" s="6"/>
    </row>
    <row r="55" spans="30:30" hidden="1">
      <c r="AD55" s="6"/>
    </row>
    <row r="56" spans="30:30" hidden="1">
      <c r="AD56" s="6"/>
    </row>
    <row r="57" spans="30:30" hidden="1">
      <c r="AD57" s="6"/>
    </row>
    <row r="58" spans="30:30" hidden="1">
      <c r="AD58" s="6"/>
    </row>
    <row r="59" spans="30:30" hidden="1">
      <c r="AD59" s="6"/>
    </row>
    <row r="60" spans="30:30" hidden="1">
      <c r="AD60" s="6"/>
    </row>
    <row r="61" spans="30:30" hidden="1">
      <c r="AD61" s="6"/>
    </row>
    <row r="62" spans="30:30" hidden="1">
      <c r="AD62" s="6"/>
    </row>
    <row r="63" spans="30:30" hidden="1">
      <c r="AD63" s="6"/>
    </row>
    <row r="64" spans="30:30" hidden="1">
      <c r="AD64" s="6"/>
    </row>
    <row r="65" spans="30:30" hidden="1">
      <c r="AD65" s="6"/>
    </row>
    <row r="66" spans="30:30" hidden="1">
      <c r="AD66" s="6"/>
    </row>
    <row r="67" spans="30:30" hidden="1">
      <c r="AD67" s="6"/>
    </row>
    <row r="68" spans="30:30" hidden="1">
      <c r="AD68" s="6"/>
    </row>
    <row r="69" spans="30:30" hidden="1">
      <c r="AD69" s="6"/>
    </row>
    <row r="70" spans="30:30" hidden="1">
      <c r="AD70" s="6"/>
    </row>
    <row r="71" spans="30:30" hidden="1">
      <c r="AD71" s="6"/>
    </row>
    <row r="72" spans="30:30" hidden="1">
      <c r="AD72" s="6"/>
    </row>
    <row r="73" spans="30:30" hidden="1">
      <c r="AD73" s="6"/>
    </row>
    <row r="74" spans="30:30" hidden="1">
      <c r="AD74" s="6"/>
    </row>
    <row r="75" spans="30:30" hidden="1">
      <c r="AD75" s="6"/>
    </row>
    <row r="76" spans="30:30" hidden="1">
      <c r="AD76" s="6"/>
    </row>
    <row r="77" spans="30:30" hidden="1">
      <c r="AD77" s="6"/>
    </row>
    <row r="78" spans="30:30" hidden="1">
      <c r="AD78" s="6"/>
    </row>
    <row r="79" spans="30:30" hidden="1">
      <c r="AD79" s="6"/>
    </row>
    <row r="80" spans="30:30" hidden="1">
      <c r="AD80" s="6"/>
    </row>
    <row r="81" spans="30:30" hidden="1">
      <c r="AD81" s="6"/>
    </row>
    <row r="82" spans="30:30" hidden="1">
      <c r="AD82" s="6"/>
    </row>
    <row r="83" spans="30:30" hidden="1">
      <c r="AD83" s="6"/>
    </row>
    <row r="84" spans="30:30" hidden="1">
      <c r="AD84" s="6"/>
    </row>
    <row r="85" spans="30:30" hidden="1">
      <c r="AD85" s="6"/>
    </row>
    <row r="86" spans="30:30" hidden="1">
      <c r="AD86" s="6"/>
    </row>
    <row r="87" spans="30:30" hidden="1">
      <c r="AD87" s="6"/>
    </row>
    <row r="88" spans="30:30" hidden="1">
      <c r="AD88" s="6"/>
    </row>
    <row r="89" spans="30:30" hidden="1">
      <c r="AD89" s="6"/>
    </row>
    <row r="90" spans="30:30" hidden="1">
      <c r="AD90" s="6"/>
    </row>
    <row r="91" spans="30:30" hidden="1">
      <c r="AD91" s="6"/>
    </row>
    <row r="92" spans="30:30" hidden="1">
      <c r="AD92" s="6"/>
    </row>
    <row r="93" spans="30:30" hidden="1">
      <c r="AD93" s="6"/>
    </row>
    <row r="94" spans="30:30" hidden="1">
      <c r="AD94" s="6"/>
    </row>
    <row r="95" spans="30:30" hidden="1">
      <c r="AD95" s="6"/>
    </row>
    <row r="96" spans="30:30" hidden="1">
      <c r="AD96" s="6"/>
    </row>
    <row r="97" spans="30:30" hidden="1">
      <c r="AD97" s="6"/>
    </row>
    <row r="98" spans="30:30" hidden="1">
      <c r="AD98" s="6"/>
    </row>
    <row r="99" spans="30:30" hidden="1">
      <c r="AD99" s="6"/>
    </row>
    <row r="100" spans="30:30" hidden="1">
      <c r="AD100" s="6"/>
    </row>
    <row r="101" spans="30:30" hidden="1">
      <c r="AD101" s="6"/>
    </row>
    <row r="102" spans="30:30" hidden="1">
      <c r="AD102" s="6"/>
    </row>
    <row r="103" spans="30:30" hidden="1">
      <c r="AD103" s="6"/>
    </row>
    <row r="104" spans="30:30" hidden="1">
      <c r="AD104" s="6"/>
    </row>
    <row r="105" spans="30:30" hidden="1">
      <c r="AD105" s="6"/>
    </row>
    <row r="106" spans="30:30" hidden="1">
      <c r="AD106" s="6"/>
    </row>
    <row r="107" spans="30:30" hidden="1">
      <c r="AD107" s="6"/>
    </row>
    <row r="108" spans="30:30" hidden="1">
      <c r="AD108" s="6"/>
    </row>
    <row r="109" spans="30:30" hidden="1">
      <c r="AD109" s="6"/>
    </row>
    <row r="110" spans="30:30" hidden="1">
      <c r="AD110" s="6"/>
    </row>
    <row r="111" spans="30:30" hidden="1">
      <c r="AD111" s="6"/>
    </row>
    <row r="112" spans="30:30" hidden="1">
      <c r="AD112" s="6"/>
    </row>
    <row r="113" spans="30:30" hidden="1">
      <c r="AD113" s="6"/>
    </row>
    <row r="114" spans="30:30" hidden="1">
      <c r="AD114" s="6"/>
    </row>
    <row r="115" spans="30:30" hidden="1">
      <c r="AD115" s="6"/>
    </row>
    <row r="116" spans="30:30" hidden="1">
      <c r="AD116" s="6"/>
    </row>
    <row r="117" spans="30:30" hidden="1">
      <c r="AD117" s="6"/>
    </row>
    <row r="118" spans="30:30" hidden="1">
      <c r="AD118" s="6"/>
    </row>
    <row r="119" spans="30:30" hidden="1">
      <c r="AD119" s="6"/>
    </row>
    <row r="120" spans="30:30" hidden="1">
      <c r="AD120" s="6"/>
    </row>
    <row r="121" spans="30:30" hidden="1">
      <c r="AD121" s="6"/>
    </row>
    <row r="122" spans="30:30" hidden="1">
      <c r="AD122" s="6"/>
    </row>
    <row r="123" spans="30:30" hidden="1">
      <c r="AD123" s="6"/>
    </row>
    <row r="124" spans="30:30" hidden="1">
      <c r="AD124" s="6"/>
    </row>
    <row r="125" spans="30:30" hidden="1">
      <c r="AD125" s="6"/>
    </row>
    <row r="126" spans="30:30" hidden="1">
      <c r="AD126" s="6"/>
    </row>
    <row r="127" spans="30:30" hidden="1">
      <c r="AD127" s="6"/>
    </row>
    <row r="128" spans="30:30" hidden="1">
      <c r="AD128" s="6"/>
    </row>
    <row r="129" spans="30:30" hidden="1">
      <c r="AD129" s="6"/>
    </row>
    <row r="130" spans="30:30" hidden="1">
      <c r="AD130" s="6"/>
    </row>
    <row r="131" spans="30:30" hidden="1">
      <c r="AD131" s="6"/>
    </row>
    <row r="132" spans="30:30" hidden="1">
      <c r="AD132" s="6"/>
    </row>
    <row r="133" spans="30:30" hidden="1">
      <c r="AD133" s="6"/>
    </row>
    <row r="134" spans="30:30" hidden="1">
      <c r="AD134" s="6"/>
    </row>
    <row r="135" spans="30:30" hidden="1">
      <c r="AD135" s="6"/>
    </row>
    <row r="136" spans="30:30" hidden="1">
      <c r="AD136" s="6"/>
    </row>
    <row r="137" spans="30:30" hidden="1">
      <c r="AD137" s="6"/>
    </row>
    <row r="138" spans="30:30" hidden="1">
      <c r="AD138" s="6"/>
    </row>
    <row r="139" spans="30:30" hidden="1">
      <c r="AD139" s="6"/>
    </row>
    <row r="140" spans="30:30" hidden="1">
      <c r="AD140" s="6"/>
    </row>
    <row r="141" spans="30:30" hidden="1">
      <c r="AD141" s="6"/>
    </row>
    <row r="142" spans="30:30" hidden="1">
      <c r="AD142" s="6"/>
    </row>
    <row r="143" spans="30:30" hidden="1">
      <c r="AD143" s="6"/>
    </row>
    <row r="144" spans="30:30" hidden="1">
      <c r="AD144" s="6"/>
    </row>
    <row r="145" spans="30:30" hidden="1">
      <c r="AD145" s="6"/>
    </row>
    <row r="146" spans="30:30" hidden="1">
      <c r="AD146" s="6"/>
    </row>
    <row r="147" spans="30:30" hidden="1">
      <c r="AD147" s="6"/>
    </row>
    <row r="148" spans="30:30" hidden="1">
      <c r="AD148" s="6"/>
    </row>
    <row r="149" spans="30:30" hidden="1">
      <c r="AD149" s="6"/>
    </row>
    <row r="150" spans="30:30" hidden="1">
      <c r="AD150" s="6"/>
    </row>
    <row r="151" spans="30:30" hidden="1">
      <c r="AD151" s="6"/>
    </row>
    <row r="152" spans="30:30" hidden="1">
      <c r="AD152" s="6"/>
    </row>
    <row r="153" spans="30:30" hidden="1">
      <c r="AD153" s="6"/>
    </row>
    <row r="154" spans="30:30" hidden="1">
      <c r="AD154" s="6"/>
    </row>
    <row r="155" spans="30:30" hidden="1">
      <c r="AD155" s="6"/>
    </row>
    <row r="156" spans="30:30" hidden="1">
      <c r="AD156" s="6"/>
    </row>
    <row r="157" spans="30:30" hidden="1">
      <c r="AD157" s="6"/>
    </row>
    <row r="158" spans="30:30" hidden="1">
      <c r="AD158" s="6"/>
    </row>
    <row r="159" spans="30:30" hidden="1">
      <c r="AD159" s="6"/>
    </row>
    <row r="160" spans="30:30" hidden="1">
      <c r="AD160" s="6"/>
    </row>
    <row r="161" spans="30:30" hidden="1">
      <c r="AD161" s="6"/>
    </row>
    <row r="162" spans="30:30" hidden="1">
      <c r="AD162" s="6"/>
    </row>
    <row r="163" spans="30:30" hidden="1">
      <c r="AD163" s="6"/>
    </row>
    <row r="164" spans="30:30" hidden="1">
      <c r="AD164" s="6"/>
    </row>
    <row r="165" spans="30:30" hidden="1">
      <c r="AD165" s="6"/>
    </row>
    <row r="166" spans="30:30" hidden="1">
      <c r="AD166" s="6"/>
    </row>
    <row r="167" spans="30:30" hidden="1">
      <c r="AD167" s="6"/>
    </row>
    <row r="168" spans="30:30" hidden="1">
      <c r="AD168" s="6"/>
    </row>
    <row r="169" spans="30:30" hidden="1">
      <c r="AD169" s="6"/>
    </row>
    <row r="170" spans="30:30" hidden="1">
      <c r="AD170" s="6"/>
    </row>
    <row r="171" spans="30:30" hidden="1">
      <c r="AD171" s="6"/>
    </row>
    <row r="172" spans="30:30" hidden="1">
      <c r="AD172" s="6"/>
    </row>
    <row r="173" spans="30:30" hidden="1">
      <c r="AD173" s="6"/>
    </row>
    <row r="174" spans="30:30" hidden="1">
      <c r="AD174" s="6"/>
    </row>
    <row r="175" spans="30:30" hidden="1">
      <c r="AD175" s="6"/>
    </row>
    <row r="176" spans="30:30" hidden="1">
      <c r="AD176" s="6"/>
    </row>
    <row r="177" spans="30:30" hidden="1">
      <c r="AD177" s="6"/>
    </row>
    <row r="178" spans="30:30" hidden="1">
      <c r="AD178" s="6"/>
    </row>
    <row r="179" spans="30:30" hidden="1">
      <c r="AD179" s="6"/>
    </row>
    <row r="180" spans="30:30" hidden="1">
      <c r="AD180" s="6"/>
    </row>
    <row r="181" spans="30:30" hidden="1">
      <c r="AD181" s="6"/>
    </row>
    <row r="182" spans="30:30" hidden="1">
      <c r="AD182" s="6"/>
    </row>
    <row r="183" spans="30:30" hidden="1">
      <c r="AD183" s="6"/>
    </row>
    <row r="184" spans="30:30" hidden="1">
      <c r="AD184" s="6"/>
    </row>
    <row r="185" spans="30:30" hidden="1">
      <c r="AD185" s="6"/>
    </row>
    <row r="186" spans="30:30" hidden="1">
      <c r="AD186" s="6"/>
    </row>
    <row r="187" spans="30:30" hidden="1">
      <c r="AD187" s="6"/>
    </row>
    <row r="188" spans="30:30" hidden="1">
      <c r="AD188" s="6"/>
    </row>
    <row r="189" spans="30:30" hidden="1">
      <c r="AD189" s="6"/>
    </row>
    <row r="190" spans="30:30" hidden="1">
      <c r="AD190" s="6"/>
    </row>
    <row r="191" spans="30:30" hidden="1">
      <c r="AD191" s="6"/>
    </row>
    <row r="192" spans="30:30" hidden="1">
      <c r="AD192" s="6"/>
    </row>
    <row r="193" spans="30:30" hidden="1">
      <c r="AD193" s="6"/>
    </row>
    <row r="194" spans="30:30" hidden="1">
      <c r="AD194" s="6"/>
    </row>
    <row r="195" spans="30:30" hidden="1">
      <c r="AD195" s="6"/>
    </row>
    <row r="196" spans="30:30" hidden="1">
      <c r="AD196" s="6"/>
    </row>
    <row r="197" spans="30:30" hidden="1">
      <c r="AD197" s="6"/>
    </row>
    <row r="198" spans="30:30" hidden="1">
      <c r="AD198" s="6"/>
    </row>
    <row r="199" spans="30:30" hidden="1">
      <c r="AD199" s="6"/>
    </row>
    <row r="200" spans="30:30" hidden="1">
      <c r="AD200" s="6"/>
    </row>
    <row r="201" spans="30:30" hidden="1">
      <c r="AD201" s="6"/>
    </row>
    <row r="202" spans="30:30" hidden="1">
      <c r="AD202" s="6"/>
    </row>
    <row r="203" spans="30:30" hidden="1">
      <c r="AD203" s="6"/>
    </row>
    <row r="204" spans="30:30" hidden="1">
      <c r="AD204" s="6"/>
    </row>
    <row r="205" spans="30:30" hidden="1">
      <c r="AD205" s="6"/>
    </row>
    <row r="206" spans="30:30" hidden="1">
      <c r="AD206" s="6"/>
    </row>
    <row r="207" spans="30:30" hidden="1">
      <c r="AD207" s="6"/>
    </row>
    <row r="208" spans="30:30" hidden="1">
      <c r="AD208" s="6"/>
    </row>
    <row r="209" spans="30:30" hidden="1">
      <c r="AD209" s="6"/>
    </row>
    <row r="210" spans="30:30" hidden="1">
      <c r="AD210" s="6"/>
    </row>
    <row r="211" spans="30:30" hidden="1">
      <c r="AD211" s="6"/>
    </row>
    <row r="212" spans="30:30" hidden="1">
      <c r="AD212" s="6"/>
    </row>
    <row r="213" spans="30:30" hidden="1">
      <c r="AD213" s="6"/>
    </row>
    <row r="214" spans="30:30" hidden="1">
      <c r="AD214" s="6"/>
    </row>
    <row r="215" spans="30:30" hidden="1">
      <c r="AD215" s="6"/>
    </row>
    <row r="216" spans="30:30" hidden="1">
      <c r="AD216" s="6"/>
    </row>
    <row r="217" spans="30:30" hidden="1">
      <c r="AD217" s="6"/>
    </row>
    <row r="218" spans="30:30" hidden="1">
      <c r="AD218" s="6"/>
    </row>
    <row r="219" spans="30:30" hidden="1">
      <c r="AD219" s="6"/>
    </row>
    <row r="220" spans="30:30" hidden="1">
      <c r="AD220" s="6"/>
    </row>
    <row r="221" spans="30:30" hidden="1">
      <c r="AD221" s="6"/>
    </row>
    <row r="222" spans="30:30" hidden="1">
      <c r="AD222" s="6"/>
    </row>
    <row r="223" spans="30:30" hidden="1">
      <c r="AD223" s="6"/>
    </row>
    <row r="224" spans="30:30" hidden="1">
      <c r="AD224" s="6"/>
    </row>
    <row r="225" spans="30:30" hidden="1">
      <c r="AD225" s="6"/>
    </row>
    <row r="226" spans="30:30" hidden="1">
      <c r="AD226" s="6"/>
    </row>
    <row r="227" spans="30:30" hidden="1">
      <c r="AD227" s="6"/>
    </row>
    <row r="228" spans="30:30" hidden="1">
      <c r="AD228" s="6"/>
    </row>
    <row r="229" spans="30:30" hidden="1">
      <c r="AD229" s="6"/>
    </row>
    <row r="230" spans="30:30" hidden="1">
      <c r="AD230" s="6"/>
    </row>
    <row r="231" spans="30:30" hidden="1">
      <c r="AD231" s="6"/>
    </row>
    <row r="232" spans="30:30" hidden="1">
      <c r="AD232" s="6"/>
    </row>
    <row r="233" spans="30:30" hidden="1">
      <c r="AD233" s="6"/>
    </row>
    <row r="234" spans="30:30" hidden="1">
      <c r="AD234" s="6"/>
    </row>
    <row r="235" spans="30:30" hidden="1">
      <c r="AD235" s="6"/>
    </row>
    <row r="236" spans="30:30" hidden="1">
      <c r="AD236" s="6"/>
    </row>
    <row r="237" spans="30:30" hidden="1">
      <c r="AD237" s="6"/>
    </row>
    <row r="238" spans="30:30" hidden="1">
      <c r="AD238" s="6"/>
    </row>
    <row r="239" spans="30:30" hidden="1">
      <c r="AD239" s="6"/>
    </row>
    <row r="240" spans="30:30" hidden="1">
      <c r="AD240" s="6"/>
    </row>
    <row r="241" spans="30:30" hidden="1">
      <c r="AD241" s="6"/>
    </row>
    <row r="242" spans="30:30" hidden="1">
      <c r="AD242" s="6"/>
    </row>
    <row r="243" spans="30:30" hidden="1">
      <c r="AD243" s="6"/>
    </row>
    <row r="244" spans="30:30" hidden="1">
      <c r="AD244" s="6"/>
    </row>
    <row r="245" spans="30:30" hidden="1">
      <c r="AD245" s="6"/>
    </row>
    <row r="246" spans="30:30" hidden="1">
      <c r="AD246" s="6"/>
    </row>
    <row r="247" spans="30:30" hidden="1">
      <c r="AD247" s="6"/>
    </row>
    <row r="248" spans="30:30" hidden="1">
      <c r="AD248" s="6"/>
    </row>
    <row r="249" spans="30:30" hidden="1">
      <c r="AD249" s="6"/>
    </row>
    <row r="250" spans="30:30" hidden="1">
      <c r="AD250" s="6"/>
    </row>
    <row r="251" spans="30:30" hidden="1">
      <c r="AD251" s="6"/>
    </row>
    <row r="252" spans="30:30" hidden="1">
      <c r="AD252" s="6"/>
    </row>
    <row r="253" spans="30:30" hidden="1">
      <c r="AD253" s="6"/>
    </row>
    <row r="254" spans="30:30" hidden="1">
      <c r="AD254" s="6"/>
    </row>
    <row r="255" spans="30:30" hidden="1">
      <c r="AD255" s="6"/>
    </row>
    <row r="256" spans="30:30" hidden="1">
      <c r="AD256" s="6"/>
    </row>
    <row r="257" spans="30:30" hidden="1">
      <c r="AD257" s="6"/>
    </row>
    <row r="258" spans="30:30" hidden="1">
      <c r="AD258" s="6"/>
    </row>
    <row r="259" spans="30:30" hidden="1">
      <c r="AD259" s="6"/>
    </row>
    <row r="260" spans="30:30" hidden="1">
      <c r="AD260" s="6"/>
    </row>
    <row r="261" spans="30:30" hidden="1">
      <c r="AD261" s="6"/>
    </row>
    <row r="262" spans="30:30" hidden="1">
      <c r="AD262" s="6"/>
    </row>
    <row r="263" spans="30:30" hidden="1">
      <c r="AD263" s="6"/>
    </row>
    <row r="264" spans="30:30" hidden="1">
      <c r="AD264" s="6"/>
    </row>
    <row r="265" spans="30:30" hidden="1">
      <c r="AD265" s="6"/>
    </row>
    <row r="266" spans="30:30" hidden="1">
      <c r="AD266" s="6"/>
    </row>
    <row r="267" spans="30:30" hidden="1">
      <c r="AD267" s="6"/>
    </row>
    <row r="268" spans="30:30" hidden="1">
      <c r="AD268" s="6"/>
    </row>
    <row r="269" spans="30:30" hidden="1">
      <c r="AD269" s="6"/>
    </row>
    <row r="270" spans="30:30" hidden="1">
      <c r="AD270" s="6"/>
    </row>
    <row r="271" spans="30:30" hidden="1">
      <c r="AD271" s="6"/>
    </row>
    <row r="272" spans="30:30" hidden="1">
      <c r="AD272" s="6"/>
    </row>
    <row r="273" spans="30:30" hidden="1">
      <c r="AD273" s="6"/>
    </row>
    <row r="274" spans="30:30" hidden="1">
      <c r="AD274" s="6"/>
    </row>
    <row r="275" spans="30:30" hidden="1">
      <c r="AD275" s="6"/>
    </row>
    <row r="276" spans="30:30" hidden="1">
      <c r="AD276" s="6"/>
    </row>
    <row r="277" spans="30:30" hidden="1">
      <c r="AD277" s="6"/>
    </row>
    <row r="278" spans="30:30" hidden="1">
      <c r="AD278" s="6"/>
    </row>
    <row r="279" spans="30:30" hidden="1">
      <c r="AD279" s="6"/>
    </row>
    <row r="280" spans="30:30" hidden="1">
      <c r="AD280" s="6"/>
    </row>
    <row r="281" spans="30:30" hidden="1">
      <c r="AD281" s="6"/>
    </row>
    <row r="282" spans="30:30" hidden="1">
      <c r="AD282" s="6"/>
    </row>
    <row r="283" spans="30:30" hidden="1">
      <c r="AD283" s="6"/>
    </row>
    <row r="284" spans="30:30" hidden="1">
      <c r="AD284" s="6"/>
    </row>
    <row r="285" spans="30:30" hidden="1">
      <c r="AD285" s="6"/>
    </row>
    <row r="286" spans="30:30" hidden="1">
      <c r="AD286" s="6"/>
    </row>
    <row r="287" spans="30:30" hidden="1">
      <c r="AD287" s="6"/>
    </row>
    <row r="288" spans="30:30" hidden="1">
      <c r="AD288" s="6"/>
    </row>
    <row r="289" spans="30:30" hidden="1">
      <c r="AD289" s="6"/>
    </row>
    <row r="290" spans="30:30" hidden="1">
      <c r="AD290" s="6"/>
    </row>
    <row r="291" spans="30:30" hidden="1">
      <c r="AD291" s="6"/>
    </row>
    <row r="292" spans="30:30" hidden="1">
      <c r="AD292" s="6"/>
    </row>
    <row r="293" spans="30:30" hidden="1">
      <c r="AD293" s="6"/>
    </row>
    <row r="294" spans="30:30" hidden="1">
      <c r="AD294" s="6"/>
    </row>
    <row r="295" spans="30:30" hidden="1">
      <c r="AD295" s="6"/>
    </row>
    <row r="296" spans="30:30" hidden="1">
      <c r="AD296" s="6"/>
    </row>
    <row r="297" spans="30:30" hidden="1">
      <c r="AD297" s="6"/>
    </row>
    <row r="298" spans="30:30" hidden="1">
      <c r="AD298" s="6"/>
    </row>
    <row r="299" spans="30:30" hidden="1">
      <c r="AD299" s="6"/>
    </row>
    <row r="300" spans="30:30" hidden="1">
      <c r="AD300" s="6"/>
    </row>
    <row r="301" spans="30:30" hidden="1">
      <c r="AD301" s="6"/>
    </row>
    <row r="302" spans="30:30" hidden="1">
      <c r="AD302" s="6"/>
    </row>
    <row r="303" spans="30:30" hidden="1">
      <c r="AD303" s="6"/>
    </row>
    <row r="304" spans="30:30" hidden="1">
      <c r="AD304" s="6"/>
    </row>
    <row r="305" spans="30:30" hidden="1">
      <c r="AD305" s="6"/>
    </row>
    <row r="306" spans="30:30" hidden="1">
      <c r="AD306" s="6"/>
    </row>
    <row r="307" spans="30:30" hidden="1">
      <c r="AD307" s="6"/>
    </row>
    <row r="308" spans="30:30" hidden="1">
      <c r="AD308" s="6"/>
    </row>
    <row r="309" spans="30:30" hidden="1">
      <c r="AD309" s="6"/>
    </row>
    <row r="310" spans="30:30" hidden="1">
      <c r="AD310" s="6"/>
    </row>
    <row r="311" spans="30:30" hidden="1">
      <c r="AD311" s="6"/>
    </row>
    <row r="312" spans="30:30" hidden="1">
      <c r="AD312" s="6"/>
    </row>
    <row r="313" spans="30:30" hidden="1">
      <c r="AD313" s="6"/>
    </row>
    <row r="314" spans="30:30" hidden="1">
      <c r="AD314" s="6"/>
    </row>
    <row r="315" spans="30:30" hidden="1">
      <c r="AD315" s="6"/>
    </row>
    <row r="316" spans="30:30" hidden="1">
      <c r="AD316" s="6"/>
    </row>
    <row r="317" spans="30:30" hidden="1">
      <c r="AD317" s="6"/>
    </row>
    <row r="318" spans="30:30" hidden="1">
      <c r="AD318" s="6"/>
    </row>
    <row r="319" spans="30:30" hidden="1">
      <c r="AD319" s="6"/>
    </row>
    <row r="320" spans="30:30" hidden="1">
      <c r="AD320" s="6"/>
    </row>
    <row r="321" spans="30:30" hidden="1">
      <c r="AD321" s="6"/>
    </row>
    <row r="322" spans="30:30" hidden="1">
      <c r="AD322" s="6"/>
    </row>
    <row r="323" spans="30:30" hidden="1">
      <c r="AD323" s="6"/>
    </row>
    <row r="324" spans="30:30" hidden="1">
      <c r="AD324" s="6"/>
    </row>
    <row r="325" spans="30:30" hidden="1">
      <c r="AD325" s="6"/>
    </row>
    <row r="326" spans="30:30" hidden="1">
      <c r="AD326" s="6"/>
    </row>
    <row r="327" spans="30:30" hidden="1">
      <c r="AD327" s="6"/>
    </row>
    <row r="328" spans="30:30" hidden="1">
      <c r="AD328" s="6"/>
    </row>
    <row r="329" spans="30:30" hidden="1">
      <c r="AD329" s="6"/>
    </row>
    <row r="330" spans="30:30" hidden="1">
      <c r="AD330" s="6"/>
    </row>
    <row r="331" spans="30:30" hidden="1">
      <c r="AD331" s="6"/>
    </row>
    <row r="332" spans="30:30" hidden="1">
      <c r="AD332" s="6"/>
    </row>
    <row r="333" spans="30:30" hidden="1">
      <c r="AD333" s="6"/>
    </row>
    <row r="334" spans="30:30" hidden="1">
      <c r="AD334" s="6"/>
    </row>
    <row r="335" spans="30:30" hidden="1">
      <c r="AD335" s="6"/>
    </row>
    <row r="336" spans="30:30" hidden="1">
      <c r="AD336" s="6"/>
    </row>
    <row r="337" spans="30:30" hidden="1">
      <c r="AD337" s="6"/>
    </row>
    <row r="338" spans="30:30" hidden="1">
      <c r="AD338" s="6"/>
    </row>
    <row r="339" spans="30:30" hidden="1">
      <c r="AD339" s="6"/>
    </row>
    <row r="340" spans="30:30" hidden="1">
      <c r="AD340" s="6"/>
    </row>
    <row r="341" spans="30:30" hidden="1">
      <c r="AD341" s="6"/>
    </row>
    <row r="342" spans="30:30" hidden="1">
      <c r="AD342" s="6"/>
    </row>
    <row r="343" spans="30:30" hidden="1">
      <c r="AD343" s="6"/>
    </row>
    <row r="344" spans="30:30" hidden="1">
      <c r="AD344" s="6"/>
    </row>
    <row r="345" spans="30:30" hidden="1">
      <c r="AD345" s="6"/>
    </row>
    <row r="346" spans="30:30" hidden="1">
      <c r="AD346" s="6"/>
    </row>
    <row r="347" spans="30:30" hidden="1">
      <c r="AD347" s="6"/>
    </row>
    <row r="348" spans="30:30" hidden="1">
      <c r="AD348" s="6"/>
    </row>
    <row r="349" spans="30:30" hidden="1">
      <c r="AD349" s="6"/>
    </row>
    <row r="350" spans="30:30" hidden="1">
      <c r="AD350" s="6"/>
    </row>
    <row r="351" spans="30:30" hidden="1">
      <c r="AD351" s="6"/>
    </row>
    <row r="352" spans="30:30" hidden="1">
      <c r="AD352" s="6"/>
    </row>
    <row r="353" spans="30:30" hidden="1">
      <c r="AD353" s="6"/>
    </row>
    <row r="354" spans="30:30" hidden="1">
      <c r="AD354" s="6"/>
    </row>
    <row r="355" spans="30:30" hidden="1">
      <c r="AD355" s="6"/>
    </row>
    <row r="356" spans="30:30" hidden="1">
      <c r="AD356" s="6"/>
    </row>
    <row r="357" spans="30:30" hidden="1">
      <c r="AD357" s="6"/>
    </row>
    <row r="358" spans="30:30" hidden="1">
      <c r="AD358" s="6"/>
    </row>
    <row r="359" spans="30:30" hidden="1">
      <c r="AD359" s="6"/>
    </row>
    <row r="360" spans="30:30" hidden="1">
      <c r="AD360" s="6"/>
    </row>
    <row r="361" spans="30:30" hidden="1">
      <c r="AD361" s="6"/>
    </row>
    <row r="362" spans="30:30" hidden="1">
      <c r="AD362" s="6"/>
    </row>
    <row r="363" spans="30:30" hidden="1">
      <c r="AD363" s="6"/>
    </row>
    <row r="364" spans="30:30" hidden="1">
      <c r="AD364" s="6"/>
    </row>
    <row r="365" spans="30:30" hidden="1">
      <c r="AD365" s="6"/>
    </row>
    <row r="366" spans="30:30" hidden="1">
      <c r="AD366" s="6"/>
    </row>
    <row r="367" spans="30:30" hidden="1">
      <c r="AD367" s="6"/>
    </row>
    <row r="368" spans="30:30" hidden="1">
      <c r="AD368" s="6"/>
    </row>
    <row r="369" spans="30:30" hidden="1">
      <c r="AD369" s="6"/>
    </row>
    <row r="370" spans="30:30" hidden="1">
      <c r="AD370" s="6"/>
    </row>
    <row r="371" spans="30:30" hidden="1">
      <c r="AD371" s="6"/>
    </row>
    <row r="372" spans="30:30" hidden="1">
      <c r="AD372" s="6"/>
    </row>
    <row r="373" spans="30:30" hidden="1">
      <c r="AD373" s="6"/>
    </row>
    <row r="374" spans="30:30" hidden="1">
      <c r="AD374" s="6"/>
    </row>
    <row r="375" spans="30:30" hidden="1">
      <c r="AD375" s="6"/>
    </row>
    <row r="376" spans="30:30" hidden="1">
      <c r="AD376" s="6"/>
    </row>
    <row r="377" spans="30:30" hidden="1">
      <c r="AD377" s="6"/>
    </row>
    <row r="378" spans="30:30" hidden="1">
      <c r="AD378" s="6"/>
    </row>
    <row r="379" spans="30:30" hidden="1">
      <c r="AD379" s="6"/>
    </row>
    <row r="380" spans="30:30" hidden="1">
      <c r="AD380" s="6"/>
    </row>
    <row r="381" spans="30:30" hidden="1">
      <c r="AD381" s="6"/>
    </row>
    <row r="382" spans="30:30" hidden="1">
      <c r="AD382" s="6"/>
    </row>
    <row r="383" spans="30:30" hidden="1">
      <c r="AD383" s="6"/>
    </row>
    <row r="384" spans="30:30" hidden="1">
      <c r="AD384" s="6"/>
    </row>
    <row r="385" spans="30:30" hidden="1">
      <c r="AD385" s="6"/>
    </row>
    <row r="386" spans="30:30" hidden="1">
      <c r="AD386" s="6"/>
    </row>
    <row r="387" spans="30:30" hidden="1">
      <c r="AD387" s="6"/>
    </row>
    <row r="388" spans="30:30" hidden="1">
      <c r="AD388" s="6"/>
    </row>
    <row r="389" spans="30:30" hidden="1">
      <c r="AD389" s="6"/>
    </row>
    <row r="390" spans="30:30" hidden="1">
      <c r="AD390" s="6"/>
    </row>
    <row r="391" spans="30:30" hidden="1">
      <c r="AD391" s="6"/>
    </row>
    <row r="392" spans="30:30" hidden="1">
      <c r="AD392" s="6"/>
    </row>
    <row r="393" spans="30:30" hidden="1">
      <c r="AD393" s="6"/>
    </row>
    <row r="394" spans="30:30" hidden="1">
      <c r="AD394" s="6"/>
    </row>
    <row r="395" spans="30:30" hidden="1">
      <c r="AD395" s="6"/>
    </row>
    <row r="396" spans="30:30" hidden="1">
      <c r="AD396" s="6"/>
    </row>
    <row r="397" spans="30:30" hidden="1">
      <c r="AD397" s="6"/>
    </row>
    <row r="398" spans="30:30" hidden="1">
      <c r="AD398" s="6"/>
    </row>
    <row r="399" spans="30:30" hidden="1">
      <c r="AD399" s="6"/>
    </row>
    <row r="400" spans="30:30" hidden="1">
      <c r="AD400" s="6"/>
    </row>
    <row r="401" spans="30:30" hidden="1">
      <c r="AD401" s="6"/>
    </row>
    <row r="402" spans="30:30" hidden="1">
      <c r="AD402" s="6"/>
    </row>
    <row r="403" spans="30:30" hidden="1">
      <c r="AD403" s="6"/>
    </row>
    <row r="404" spans="30:30" hidden="1">
      <c r="AD404" s="6"/>
    </row>
    <row r="405" spans="30:30" hidden="1">
      <c r="AD405" s="6"/>
    </row>
    <row r="406" spans="30:30" hidden="1">
      <c r="AD406" s="6"/>
    </row>
    <row r="407" spans="30:30" hidden="1">
      <c r="AD407" s="6"/>
    </row>
    <row r="408" spans="30:30" hidden="1">
      <c r="AD408" s="6"/>
    </row>
    <row r="409" spans="30:30" hidden="1">
      <c r="AD409" s="6"/>
    </row>
    <row r="410" spans="30:30" hidden="1">
      <c r="AD410" s="6"/>
    </row>
    <row r="411" spans="30:30" hidden="1">
      <c r="AD411" s="6"/>
    </row>
    <row r="412" spans="30:30" hidden="1">
      <c r="AD412" s="6"/>
    </row>
    <row r="413" spans="30:30" hidden="1">
      <c r="AD413" s="6"/>
    </row>
    <row r="414" spans="30:30" hidden="1">
      <c r="AD414" s="6"/>
    </row>
    <row r="415" spans="30:30" hidden="1">
      <c r="AD415" s="6"/>
    </row>
    <row r="416" spans="30:30" hidden="1">
      <c r="AD416" s="6"/>
    </row>
    <row r="417" spans="30:30" hidden="1">
      <c r="AD417" s="6"/>
    </row>
    <row r="418" spans="30:30" hidden="1">
      <c r="AD418" s="6"/>
    </row>
    <row r="419" spans="30:30" hidden="1">
      <c r="AD419" s="6"/>
    </row>
    <row r="420" spans="30:30" hidden="1">
      <c r="AD420" s="6"/>
    </row>
    <row r="421" spans="30:30" hidden="1">
      <c r="AD421" s="6"/>
    </row>
    <row r="422" spans="30:30" hidden="1">
      <c r="AD422" s="6"/>
    </row>
    <row r="423" spans="30:30" hidden="1">
      <c r="AD423" s="6"/>
    </row>
    <row r="424" spans="30:30" hidden="1">
      <c r="AD424" s="6"/>
    </row>
    <row r="425" spans="30:30" hidden="1">
      <c r="AD425" s="6"/>
    </row>
    <row r="426" spans="30:30" hidden="1">
      <c r="AD426" s="6"/>
    </row>
    <row r="427" spans="30:30" hidden="1">
      <c r="AD427" s="6"/>
    </row>
    <row r="428" spans="30:30" hidden="1">
      <c r="AD428" s="6"/>
    </row>
    <row r="429" spans="30:30" hidden="1">
      <c r="AD429" s="6"/>
    </row>
    <row r="430" spans="30:30" hidden="1">
      <c r="AD430" s="6"/>
    </row>
    <row r="431" spans="30:30" hidden="1">
      <c r="AD431" s="6"/>
    </row>
    <row r="432" spans="30:30" hidden="1">
      <c r="AD432" s="6"/>
    </row>
    <row r="433" spans="30:30" hidden="1">
      <c r="AD433" s="6"/>
    </row>
    <row r="434" spans="30:30" hidden="1">
      <c r="AD434" s="6"/>
    </row>
    <row r="435" spans="30:30" hidden="1">
      <c r="AD435" s="6"/>
    </row>
    <row r="436" spans="30:30" hidden="1">
      <c r="AD436" s="6"/>
    </row>
    <row r="437" spans="30:30" hidden="1">
      <c r="AD437" s="6"/>
    </row>
    <row r="438" spans="30:30" hidden="1">
      <c r="AD438" s="6"/>
    </row>
    <row r="439" spans="30:30" hidden="1">
      <c r="AD439" s="6"/>
    </row>
    <row r="440" spans="30:30" hidden="1">
      <c r="AD440" s="6"/>
    </row>
    <row r="441" spans="30:30" hidden="1">
      <c r="AD441" s="6"/>
    </row>
    <row r="442" spans="30:30" hidden="1">
      <c r="AD442" s="6"/>
    </row>
    <row r="443" spans="30:30" hidden="1">
      <c r="AD443" s="6"/>
    </row>
    <row r="444" spans="30:30" hidden="1">
      <c r="AD444" s="6"/>
    </row>
    <row r="445" spans="30:30" hidden="1">
      <c r="AD445" s="6"/>
    </row>
    <row r="446" spans="30:30" hidden="1">
      <c r="AD446" s="6"/>
    </row>
    <row r="447" spans="30:30" hidden="1">
      <c r="AD447" s="6"/>
    </row>
    <row r="448" spans="30:30" hidden="1">
      <c r="AD448" s="6"/>
    </row>
    <row r="449" spans="30:30" hidden="1">
      <c r="AD449" s="6"/>
    </row>
    <row r="450" spans="30:30" hidden="1">
      <c r="AD450" s="6"/>
    </row>
    <row r="451" spans="30:30" hidden="1">
      <c r="AD451" s="6"/>
    </row>
    <row r="452" spans="30:30" hidden="1">
      <c r="AD452" s="6"/>
    </row>
    <row r="453" spans="30:30" hidden="1">
      <c r="AD453" s="6"/>
    </row>
    <row r="454" spans="30:30" hidden="1">
      <c r="AD454" s="6"/>
    </row>
    <row r="455" spans="30:30" hidden="1">
      <c r="AD455" s="6"/>
    </row>
    <row r="456" spans="30:30" hidden="1">
      <c r="AD456" s="6"/>
    </row>
    <row r="457" spans="30:30" hidden="1">
      <c r="AD457" s="6"/>
    </row>
    <row r="458" spans="30:30" hidden="1">
      <c r="AD458" s="6"/>
    </row>
    <row r="459" spans="30:30" hidden="1">
      <c r="AD459" s="6"/>
    </row>
    <row r="460" spans="30:30" hidden="1">
      <c r="AD460" s="6"/>
    </row>
    <row r="461" spans="30:30" hidden="1">
      <c r="AD461" s="6"/>
    </row>
    <row r="462" spans="30:30" hidden="1">
      <c r="AD462" s="6"/>
    </row>
    <row r="463" spans="30:30" hidden="1">
      <c r="AD463" s="6"/>
    </row>
    <row r="464" spans="30:30" hidden="1">
      <c r="AD464" s="6"/>
    </row>
    <row r="465" spans="30:30" hidden="1">
      <c r="AD465" s="6"/>
    </row>
    <row r="466" spans="30:30" hidden="1">
      <c r="AD466" s="6"/>
    </row>
    <row r="467" spans="30:30" hidden="1">
      <c r="AD467" s="6"/>
    </row>
    <row r="468" spans="30:30" hidden="1">
      <c r="AD468" s="6"/>
    </row>
    <row r="469" spans="30:30" hidden="1">
      <c r="AD469" s="6"/>
    </row>
    <row r="470" spans="30:30" hidden="1">
      <c r="AD470" s="6"/>
    </row>
    <row r="471" spans="30:30" hidden="1">
      <c r="AD471" s="6"/>
    </row>
    <row r="472" spans="30:30" hidden="1">
      <c r="AD472" s="6"/>
    </row>
    <row r="473" spans="30:30" hidden="1">
      <c r="AD473" s="6"/>
    </row>
    <row r="474" spans="30:30" hidden="1">
      <c r="AD474" s="6"/>
    </row>
    <row r="475" spans="30:30" hidden="1">
      <c r="AD475" s="6"/>
    </row>
    <row r="476" spans="30:30" hidden="1">
      <c r="AD476" s="6"/>
    </row>
    <row r="477" spans="30:30" hidden="1">
      <c r="AD477" s="6"/>
    </row>
    <row r="478" spans="30:30" hidden="1">
      <c r="AD478" s="6"/>
    </row>
    <row r="479" spans="30:30" hidden="1">
      <c r="AD479" s="6"/>
    </row>
    <row r="480" spans="30:30" hidden="1">
      <c r="AD480" s="6"/>
    </row>
    <row r="481" spans="30:30" hidden="1">
      <c r="AD481" s="6"/>
    </row>
    <row r="482" spans="30:30" hidden="1">
      <c r="AD482" s="6"/>
    </row>
    <row r="483" spans="30:30" hidden="1">
      <c r="AD483" s="6"/>
    </row>
    <row r="484" spans="30:30" hidden="1">
      <c r="AD484" s="6"/>
    </row>
    <row r="485" spans="30:30" hidden="1">
      <c r="AD485" s="6"/>
    </row>
    <row r="486" spans="30:30" hidden="1">
      <c r="AD486" s="6"/>
    </row>
    <row r="487" spans="30:30" hidden="1">
      <c r="AD487" s="6"/>
    </row>
    <row r="488" spans="30:30" hidden="1">
      <c r="AD488" s="6"/>
    </row>
    <row r="489" spans="30:30" hidden="1">
      <c r="AD489" s="6"/>
    </row>
    <row r="490" spans="30:30" hidden="1">
      <c r="AD490" s="6"/>
    </row>
    <row r="491" spans="30:30" hidden="1">
      <c r="AD491" s="6"/>
    </row>
    <row r="492" spans="30:30" hidden="1">
      <c r="AD492" s="6"/>
    </row>
    <row r="493" spans="30:30" hidden="1">
      <c r="AD493" s="6"/>
    </row>
    <row r="494" spans="30:30" hidden="1">
      <c r="AD494" s="6"/>
    </row>
    <row r="495" spans="30:30" hidden="1">
      <c r="AD495" s="6"/>
    </row>
    <row r="496" spans="30:30" hidden="1">
      <c r="AD496" s="6"/>
    </row>
    <row r="497" spans="30:30" hidden="1">
      <c r="AD497" s="6"/>
    </row>
    <row r="498" spans="30:30" hidden="1">
      <c r="AD498" s="6"/>
    </row>
    <row r="499" spans="30:30" hidden="1">
      <c r="AD499" s="6"/>
    </row>
    <row r="500" spans="30:30" hidden="1">
      <c r="AD500" s="6"/>
    </row>
    <row r="501" spans="30:30" hidden="1">
      <c r="AD501" s="6"/>
    </row>
    <row r="502" spans="30:30" hidden="1">
      <c r="AD502" s="6"/>
    </row>
    <row r="503" spans="30:30" hidden="1">
      <c r="AD503" s="6"/>
    </row>
    <row r="504" spans="30:30" hidden="1">
      <c r="AD504" s="6"/>
    </row>
    <row r="505" spans="30:30" hidden="1">
      <c r="AD505" s="6"/>
    </row>
    <row r="506" spans="30:30" hidden="1">
      <c r="AD506" s="6"/>
    </row>
    <row r="507" spans="30:30" hidden="1">
      <c r="AD507" s="6"/>
    </row>
    <row r="508" spans="30:30" hidden="1">
      <c r="AD508" s="6"/>
    </row>
    <row r="509" spans="30:30" hidden="1">
      <c r="AD509" s="6"/>
    </row>
    <row r="510" spans="30:30" hidden="1">
      <c r="AD510" s="6"/>
    </row>
    <row r="511" spans="30:30" hidden="1">
      <c r="AD511" s="6"/>
    </row>
    <row r="512" spans="30:30" hidden="1">
      <c r="AD512" s="6"/>
    </row>
    <row r="513" spans="30:30" hidden="1">
      <c r="AD513" s="6"/>
    </row>
    <row r="514" spans="30:30" hidden="1">
      <c r="AD514" s="6"/>
    </row>
    <row r="515" spans="30:30" hidden="1">
      <c r="AD515" s="6"/>
    </row>
    <row r="516" spans="30:30" hidden="1">
      <c r="AD516" s="6"/>
    </row>
    <row r="517" spans="30:30" hidden="1">
      <c r="AD517" s="6"/>
    </row>
    <row r="518" spans="30:30" hidden="1">
      <c r="AD518" s="6"/>
    </row>
    <row r="519" spans="30:30" hidden="1">
      <c r="AD519" s="6"/>
    </row>
    <row r="520" spans="30:30" hidden="1">
      <c r="AD520" s="6"/>
    </row>
    <row r="521" spans="30:30" hidden="1">
      <c r="AD521" s="6"/>
    </row>
    <row r="522" spans="30:30" hidden="1">
      <c r="AD522" s="6"/>
    </row>
    <row r="523" spans="30:30" hidden="1">
      <c r="AD523" s="6"/>
    </row>
    <row r="524" spans="30:30" hidden="1">
      <c r="AD524" s="6"/>
    </row>
    <row r="525" spans="30:30" hidden="1">
      <c r="AD525" s="6"/>
    </row>
    <row r="526" spans="30:30" hidden="1">
      <c r="AD526" s="6"/>
    </row>
    <row r="527" spans="30:30" hidden="1">
      <c r="AD527" s="6"/>
    </row>
    <row r="528" spans="30:30" hidden="1">
      <c r="AD528" s="6"/>
    </row>
    <row r="529" spans="30:30" hidden="1">
      <c r="AD529" s="6"/>
    </row>
    <row r="530" spans="30:30" hidden="1">
      <c r="AD530" s="6"/>
    </row>
    <row r="531" spans="30:30" hidden="1">
      <c r="AD531" s="6"/>
    </row>
    <row r="532" spans="30:30" hidden="1">
      <c r="AD532" s="6"/>
    </row>
    <row r="533" spans="30:30" hidden="1">
      <c r="AD533" s="6"/>
    </row>
    <row r="534" spans="30:30" hidden="1">
      <c r="AD534" s="6"/>
    </row>
    <row r="535" spans="30:30" hidden="1">
      <c r="AD535" s="6"/>
    </row>
    <row r="536" spans="30:30" hidden="1">
      <c r="AD536" s="6"/>
    </row>
    <row r="537" spans="30:30" hidden="1">
      <c r="AD537" s="6"/>
    </row>
    <row r="538" spans="30:30" hidden="1">
      <c r="AD538" s="6"/>
    </row>
    <row r="539" spans="30:30" hidden="1">
      <c r="AD539" s="6"/>
    </row>
    <row r="540" spans="30:30" hidden="1">
      <c r="AD540" s="6"/>
    </row>
    <row r="541" spans="30:30" hidden="1">
      <c r="AD541" s="6"/>
    </row>
    <row r="542" spans="30:30" hidden="1">
      <c r="AD542" s="6"/>
    </row>
    <row r="543" spans="30:30" hidden="1">
      <c r="AD543" s="6"/>
    </row>
    <row r="544" spans="30:30" hidden="1">
      <c r="AD544" s="6"/>
    </row>
    <row r="545" spans="30:30" hidden="1">
      <c r="AD545" s="6"/>
    </row>
    <row r="546" spans="30:30" hidden="1">
      <c r="AD546" s="6"/>
    </row>
    <row r="547" spans="30:30" hidden="1">
      <c r="AD547" s="6"/>
    </row>
    <row r="548" spans="30:30" hidden="1">
      <c r="AD548" s="6"/>
    </row>
    <row r="549" spans="30:30" hidden="1">
      <c r="AD549" s="6"/>
    </row>
    <row r="550" spans="30:30" hidden="1">
      <c r="AD550" s="6"/>
    </row>
    <row r="551" spans="30:30" hidden="1">
      <c r="AD551" s="6"/>
    </row>
    <row r="552" spans="30:30" hidden="1">
      <c r="AD552" s="6"/>
    </row>
    <row r="553" spans="30:30" hidden="1">
      <c r="AD553" s="6"/>
    </row>
    <row r="554" spans="30:30" hidden="1">
      <c r="AD554" s="6"/>
    </row>
    <row r="555" spans="30:30" hidden="1">
      <c r="AD555" s="6"/>
    </row>
    <row r="556" spans="30:30" hidden="1">
      <c r="AD556" s="6"/>
    </row>
    <row r="557" spans="30:30" hidden="1">
      <c r="AD557" s="6"/>
    </row>
    <row r="558" spans="30:30" hidden="1">
      <c r="AD558" s="6"/>
    </row>
    <row r="559" spans="30:30" hidden="1">
      <c r="AD559" s="6"/>
    </row>
    <row r="560" spans="30:30" hidden="1">
      <c r="AD560" s="6"/>
    </row>
    <row r="561" spans="30:30" hidden="1">
      <c r="AD561" s="6"/>
    </row>
    <row r="562" spans="30:30" hidden="1">
      <c r="AD562" s="6"/>
    </row>
    <row r="563" spans="30:30" hidden="1">
      <c r="AD563" s="6"/>
    </row>
    <row r="564" spans="30:30" hidden="1">
      <c r="AD564" s="6"/>
    </row>
    <row r="565" spans="30:30" hidden="1">
      <c r="AD565" s="6"/>
    </row>
    <row r="566" spans="30:30" hidden="1">
      <c r="AD566" s="6"/>
    </row>
    <row r="567" spans="30:30" hidden="1">
      <c r="AD567" s="6"/>
    </row>
    <row r="568" spans="30:30" hidden="1">
      <c r="AD568" s="6"/>
    </row>
    <row r="569" spans="30:30" hidden="1">
      <c r="AD569" s="6"/>
    </row>
    <row r="570" spans="30:30" hidden="1">
      <c r="AD570" s="6"/>
    </row>
    <row r="571" spans="30:30" hidden="1">
      <c r="AD571" s="6"/>
    </row>
    <row r="572" spans="30:30" hidden="1">
      <c r="AD572" s="6"/>
    </row>
    <row r="573" spans="30:30" hidden="1">
      <c r="AD573" s="6"/>
    </row>
    <row r="574" spans="30:30" hidden="1">
      <c r="AD574" s="6"/>
    </row>
    <row r="575" spans="30:30" hidden="1">
      <c r="AD575" s="6"/>
    </row>
    <row r="576" spans="30:30" hidden="1">
      <c r="AD576" s="6"/>
    </row>
    <row r="577" spans="30:30" hidden="1">
      <c r="AD577" s="6"/>
    </row>
    <row r="578" spans="30:30" hidden="1">
      <c r="AD578" s="6"/>
    </row>
    <row r="579" spans="30:30" hidden="1">
      <c r="AD579" s="6"/>
    </row>
    <row r="580" spans="30:30" hidden="1">
      <c r="AD580" s="6"/>
    </row>
    <row r="581" spans="30:30" hidden="1">
      <c r="AD581" s="6"/>
    </row>
    <row r="582" spans="30:30" hidden="1">
      <c r="AD582" s="6"/>
    </row>
    <row r="583" spans="30:30" hidden="1">
      <c r="AD583" s="6"/>
    </row>
    <row r="584" spans="30:30" hidden="1">
      <c r="AD584" s="6"/>
    </row>
    <row r="585" spans="30:30" hidden="1">
      <c r="AD585" s="6"/>
    </row>
    <row r="586" spans="30:30" hidden="1">
      <c r="AD586" s="6"/>
    </row>
    <row r="587" spans="30:30" hidden="1">
      <c r="AD587" s="6"/>
    </row>
    <row r="588" spans="30:30" hidden="1">
      <c r="AD588" s="6"/>
    </row>
    <row r="589" spans="30:30" hidden="1">
      <c r="AD589" s="6"/>
    </row>
    <row r="590" spans="30:30" hidden="1">
      <c r="AD590" s="6"/>
    </row>
    <row r="591" spans="30:30" hidden="1">
      <c r="AD591" s="6"/>
    </row>
    <row r="592" spans="30:30" hidden="1">
      <c r="AD592" s="6"/>
    </row>
    <row r="593" spans="30:30" hidden="1">
      <c r="AD593" s="6"/>
    </row>
    <row r="594" spans="30:30" hidden="1">
      <c r="AD594" s="6"/>
    </row>
    <row r="595" spans="30:30" hidden="1">
      <c r="AD595" s="6"/>
    </row>
    <row r="596" spans="30:30" hidden="1">
      <c r="AD596" s="6"/>
    </row>
    <row r="597" spans="30:30" hidden="1">
      <c r="AD597" s="6"/>
    </row>
    <row r="598" spans="30:30" hidden="1">
      <c r="AD598" s="6"/>
    </row>
    <row r="599" spans="30:30" hidden="1">
      <c r="AD599" s="6"/>
    </row>
    <row r="600" spans="30:30" hidden="1">
      <c r="AD600" s="6"/>
    </row>
    <row r="601" spans="30:30" hidden="1">
      <c r="AD601" s="6"/>
    </row>
    <row r="602" spans="30:30" hidden="1">
      <c r="AD602" s="6"/>
    </row>
    <row r="603" spans="30:30" hidden="1">
      <c r="AD603" s="6"/>
    </row>
    <row r="604" spans="30:30" hidden="1">
      <c r="AD604" s="6"/>
    </row>
    <row r="605" spans="30:30" hidden="1">
      <c r="AD605" s="6"/>
    </row>
    <row r="606" spans="30:30" hidden="1">
      <c r="AD606" s="6"/>
    </row>
    <row r="607" spans="30:30" hidden="1">
      <c r="AD607" s="6"/>
    </row>
    <row r="608" spans="30:30" hidden="1">
      <c r="AD608" s="6"/>
    </row>
    <row r="609" spans="30:30" hidden="1">
      <c r="AD609" s="6"/>
    </row>
    <row r="610" spans="30:30" hidden="1">
      <c r="AD610" s="6"/>
    </row>
    <row r="611" spans="30:30" hidden="1">
      <c r="AD611" s="6"/>
    </row>
    <row r="612" spans="30:30" hidden="1">
      <c r="AD612" s="6"/>
    </row>
    <row r="613" spans="30:30" hidden="1">
      <c r="AD613" s="6"/>
    </row>
    <row r="614" spans="30:30" hidden="1">
      <c r="AD614" s="6"/>
    </row>
    <row r="615" spans="30:30" hidden="1">
      <c r="AD615" s="6"/>
    </row>
    <row r="616" spans="30:30" hidden="1">
      <c r="AD616" s="6"/>
    </row>
    <row r="617" spans="30:30" hidden="1">
      <c r="AD617" s="6"/>
    </row>
    <row r="618" spans="30:30" hidden="1">
      <c r="AD618" s="6"/>
    </row>
    <row r="619" spans="30:30" hidden="1">
      <c r="AD619" s="6"/>
    </row>
    <row r="620" spans="30:30" hidden="1">
      <c r="AD620" s="6"/>
    </row>
    <row r="621" spans="30:30" hidden="1">
      <c r="AD621" s="6"/>
    </row>
    <row r="622" spans="30:30" hidden="1">
      <c r="AD622" s="6"/>
    </row>
    <row r="623" spans="30:30" hidden="1">
      <c r="AD623" s="6"/>
    </row>
    <row r="624" spans="30:30" hidden="1">
      <c r="AD624" s="6"/>
    </row>
    <row r="625" spans="30:30" hidden="1">
      <c r="AD625" s="6"/>
    </row>
    <row r="626" spans="30:30" hidden="1">
      <c r="AD626" s="6"/>
    </row>
    <row r="627" spans="30:30" hidden="1">
      <c r="AD627" s="6"/>
    </row>
    <row r="628" spans="30:30" hidden="1">
      <c r="AD628" s="6"/>
    </row>
    <row r="629" spans="30:30" hidden="1">
      <c r="AD629" s="6"/>
    </row>
    <row r="630" spans="30:30" hidden="1">
      <c r="AD630" s="6"/>
    </row>
    <row r="631" spans="30:30" hidden="1">
      <c r="AD631" s="6"/>
    </row>
    <row r="632" spans="30:30" hidden="1">
      <c r="AD632" s="6"/>
    </row>
    <row r="633" spans="30:30" hidden="1">
      <c r="AD633" s="6"/>
    </row>
    <row r="634" spans="30:30" hidden="1">
      <c r="AD634" s="6"/>
    </row>
    <row r="635" spans="30:30" hidden="1">
      <c r="AD635" s="6"/>
    </row>
    <row r="636" spans="30:30" hidden="1">
      <c r="AD636" s="6"/>
    </row>
    <row r="637" spans="30:30" hidden="1">
      <c r="AD637" s="6"/>
    </row>
    <row r="638" spans="30:30" hidden="1">
      <c r="AD638" s="6"/>
    </row>
    <row r="639" spans="30:30" hidden="1">
      <c r="AD639" s="6"/>
    </row>
    <row r="640" spans="30:30" hidden="1">
      <c r="AD640" s="6"/>
    </row>
    <row r="641" spans="30:30" hidden="1">
      <c r="AD641" s="6"/>
    </row>
    <row r="642" spans="30:30" hidden="1">
      <c r="AD642" s="6"/>
    </row>
    <row r="643" spans="30:30" hidden="1">
      <c r="AD643" s="6"/>
    </row>
    <row r="644" spans="30:30" hidden="1">
      <c r="AD644" s="6"/>
    </row>
    <row r="645" spans="30:30" hidden="1">
      <c r="AD645" s="6"/>
    </row>
    <row r="646" spans="30:30" hidden="1">
      <c r="AD646" s="6"/>
    </row>
    <row r="647" spans="30:30" hidden="1">
      <c r="AD647" s="6"/>
    </row>
    <row r="648" spans="30:30" hidden="1">
      <c r="AD648" s="6"/>
    </row>
    <row r="649" spans="30:30" hidden="1">
      <c r="AD649" s="6"/>
    </row>
    <row r="650" spans="30:30" hidden="1">
      <c r="AD650" s="6"/>
    </row>
    <row r="651" spans="30:30" hidden="1">
      <c r="AD651" s="6"/>
    </row>
    <row r="652" spans="30:30" hidden="1">
      <c r="AD652" s="6"/>
    </row>
    <row r="653" spans="30:30" hidden="1">
      <c r="AD653" s="6"/>
    </row>
    <row r="654" spans="30:30" hidden="1">
      <c r="AD654" s="6"/>
    </row>
    <row r="655" spans="30:30" hidden="1">
      <c r="AD655" s="6"/>
    </row>
    <row r="656" spans="30:30" hidden="1">
      <c r="AD656" s="6"/>
    </row>
    <row r="657" spans="30:30" hidden="1">
      <c r="AD657" s="6"/>
    </row>
    <row r="658" spans="30:30" hidden="1">
      <c r="AD658" s="6"/>
    </row>
    <row r="659" spans="30:30" hidden="1">
      <c r="AD659" s="6"/>
    </row>
    <row r="660" spans="30:30" hidden="1">
      <c r="AD660" s="6"/>
    </row>
    <row r="661" spans="30:30" hidden="1">
      <c r="AD661" s="6"/>
    </row>
    <row r="662" spans="30:30" hidden="1">
      <c r="AD662" s="6"/>
    </row>
    <row r="663" spans="30:30" hidden="1">
      <c r="AD663" s="6"/>
    </row>
    <row r="664" spans="30:30" hidden="1">
      <c r="AD664" s="6"/>
    </row>
    <row r="665" spans="30:30" hidden="1">
      <c r="AD665" s="6"/>
    </row>
    <row r="666" spans="30:30" hidden="1">
      <c r="AD666" s="6"/>
    </row>
    <row r="667" spans="30:30" hidden="1">
      <c r="AD667" s="6"/>
    </row>
    <row r="668" spans="30:30" hidden="1">
      <c r="AD668" s="6"/>
    </row>
    <row r="669" spans="30:30" hidden="1">
      <c r="AD669" s="6"/>
    </row>
    <row r="670" spans="30:30" hidden="1">
      <c r="AD670" s="6"/>
    </row>
    <row r="671" spans="30:30" hidden="1">
      <c r="AD671" s="6"/>
    </row>
    <row r="672" spans="30:30" hidden="1">
      <c r="AD672" s="6"/>
    </row>
    <row r="673" spans="30:30" hidden="1">
      <c r="AD673" s="6"/>
    </row>
    <row r="674" spans="30:30" hidden="1">
      <c r="AD674" s="6"/>
    </row>
    <row r="675" spans="30:30" hidden="1">
      <c r="AD675" s="6"/>
    </row>
    <row r="676" spans="30:30" hidden="1">
      <c r="AD676" s="6"/>
    </row>
    <row r="677" spans="30:30" hidden="1">
      <c r="AD677" s="6"/>
    </row>
    <row r="678" spans="30:30" hidden="1">
      <c r="AD678" s="6"/>
    </row>
    <row r="679" spans="30:30" hidden="1">
      <c r="AD679" s="6"/>
    </row>
    <row r="680" spans="30:30" hidden="1">
      <c r="AD680" s="6"/>
    </row>
    <row r="681" spans="30:30" hidden="1">
      <c r="AD681" s="6"/>
    </row>
    <row r="682" spans="30:30" hidden="1">
      <c r="AD682" s="6"/>
    </row>
    <row r="683" spans="30:30" hidden="1">
      <c r="AD683" s="6"/>
    </row>
    <row r="684" spans="30:30" hidden="1">
      <c r="AD684" s="6"/>
    </row>
    <row r="685" spans="30:30" hidden="1">
      <c r="AD685" s="6"/>
    </row>
    <row r="686" spans="30:30" hidden="1">
      <c r="AD686" s="6"/>
    </row>
    <row r="687" spans="30:30" hidden="1">
      <c r="AD687" s="6"/>
    </row>
    <row r="688" spans="30:30" hidden="1">
      <c r="AD688" s="6"/>
    </row>
    <row r="689" spans="30:30" hidden="1">
      <c r="AD689" s="6"/>
    </row>
    <row r="690" spans="30:30" hidden="1">
      <c r="AD690" s="6"/>
    </row>
    <row r="691" spans="30:30" hidden="1">
      <c r="AD691" s="6"/>
    </row>
    <row r="692" spans="30:30" hidden="1">
      <c r="AD692" s="6"/>
    </row>
    <row r="693" spans="30:30" hidden="1">
      <c r="AD693" s="6"/>
    </row>
    <row r="694" spans="30:30" hidden="1">
      <c r="AD694" s="6"/>
    </row>
    <row r="695" spans="30:30" hidden="1">
      <c r="AD695" s="6"/>
    </row>
    <row r="696" spans="30:30" hidden="1">
      <c r="AD696" s="6"/>
    </row>
    <row r="697" spans="30:30" hidden="1">
      <c r="AD697" s="6"/>
    </row>
    <row r="698" spans="30:30" hidden="1">
      <c r="AD698" s="6"/>
    </row>
    <row r="699" spans="30:30" hidden="1">
      <c r="AD699" s="6"/>
    </row>
    <row r="700" spans="30:30" hidden="1">
      <c r="AD700" s="6"/>
    </row>
    <row r="701" spans="30:30" hidden="1">
      <c r="AD701" s="6"/>
    </row>
    <row r="702" spans="30:30" hidden="1">
      <c r="AD702" s="6"/>
    </row>
    <row r="703" spans="30:30" hidden="1">
      <c r="AD703" s="6"/>
    </row>
    <row r="704" spans="30:30" hidden="1">
      <c r="AD704" s="6"/>
    </row>
    <row r="705" spans="30:30" hidden="1">
      <c r="AD705" s="6"/>
    </row>
    <row r="706" spans="30:30" hidden="1">
      <c r="AD706" s="6"/>
    </row>
    <row r="707" spans="30:30" hidden="1">
      <c r="AD707" s="6"/>
    </row>
    <row r="708" spans="30:30" hidden="1">
      <c r="AD708" s="6"/>
    </row>
    <row r="709" spans="30:30" hidden="1">
      <c r="AD709" s="6"/>
    </row>
    <row r="710" spans="30:30" hidden="1">
      <c r="AD710" s="6"/>
    </row>
    <row r="711" spans="30:30" hidden="1">
      <c r="AD711" s="6"/>
    </row>
    <row r="712" spans="30:30" hidden="1">
      <c r="AD712" s="6"/>
    </row>
    <row r="713" spans="30:30" hidden="1">
      <c r="AD713" s="6"/>
    </row>
    <row r="714" spans="30:30" hidden="1">
      <c r="AD714" s="6"/>
    </row>
    <row r="715" spans="30:30" hidden="1">
      <c r="AD715" s="6"/>
    </row>
    <row r="716" spans="30:30" hidden="1">
      <c r="AD716" s="6"/>
    </row>
    <row r="717" spans="30:30" hidden="1">
      <c r="AD717" s="6"/>
    </row>
    <row r="718" spans="30:30" hidden="1">
      <c r="AD718" s="6"/>
    </row>
    <row r="719" spans="30:30" hidden="1">
      <c r="AD719" s="6"/>
    </row>
    <row r="720" spans="30:30" hidden="1">
      <c r="AD720" s="6"/>
    </row>
    <row r="721" spans="30:30" hidden="1">
      <c r="AD721" s="6"/>
    </row>
    <row r="722" spans="30:30" hidden="1">
      <c r="AD722" s="6"/>
    </row>
    <row r="723" spans="30:30" hidden="1">
      <c r="AD723" s="6"/>
    </row>
    <row r="724" spans="30:30" hidden="1">
      <c r="AD724" s="6"/>
    </row>
    <row r="725" spans="30:30" hidden="1">
      <c r="AD725" s="6"/>
    </row>
    <row r="726" spans="30:30" hidden="1">
      <c r="AD726" s="6"/>
    </row>
    <row r="727" spans="30:30" hidden="1">
      <c r="AD727" s="6"/>
    </row>
    <row r="728" spans="30:30" hidden="1">
      <c r="AD728" s="6"/>
    </row>
    <row r="729" spans="30:30" hidden="1">
      <c r="AD729" s="6"/>
    </row>
    <row r="730" spans="30:30" hidden="1">
      <c r="AD730" s="6"/>
    </row>
    <row r="731" spans="30:30" hidden="1">
      <c r="AD731" s="6"/>
    </row>
    <row r="732" spans="30:30" hidden="1">
      <c r="AD732" s="6"/>
    </row>
    <row r="733" spans="30:30" hidden="1">
      <c r="AD733" s="6"/>
    </row>
    <row r="734" spans="30:30" hidden="1">
      <c r="AD734" s="6"/>
    </row>
    <row r="735" spans="30:30" hidden="1">
      <c r="AD735" s="6"/>
    </row>
    <row r="736" spans="30:30" hidden="1">
      <c r="AD736" s="6"/>
    </row>
    <row r="737" spans="30:30" hidden="1">
      <c r="AD737" s="6"/>
    </row>
    <row r="738" spans="30:30" hidden="1">
      <c r="AD738" s="6"/>
    </row>
    <row r="739" spans="30:30" hidden="1">
      <c r="AD739" s="6"/>
    </row>
    <row r="740" spans="30:30" hidden="1">
      <c r="AD740" s="6"/>
    </row>
    <row r="741" spans="30:30" hidden="1">
      <c r="AD741" s="6"/>
    </row>
    <row r="742" spans="30:30" hidden="1">
      <c r="AD742" s="6"/>
    </row>
    <row r="743" spans="30:30" hidden="1">
      <c r="AD743" s="6"/>
    </row>
    <row r="744" spans="30:30" hidden="1">
      <c r="AD744" s="6"/>
    </row>
    <row r="745" spans="30:30" hidden="1">
      <c r="AD745" s="6"/>
    </row>
    <row r="746" spans="30:30" hidden="1">
      <c r="AD746" s="6"/>
    </row>
    <row r="747" spans="30:30" hidden="1">
      <c r="AD747" s="6"/>
    </row>
    <row r="748" spans="30:30" hidden="1">
      <c r="AD748" s="6"/>
    </row>
    <row r="749" spans="30:30" hidden="1">
      <c r="AD749" s="6"/>
    </row>
    <row r="750" spans="30:30" hidden="1">
      <c r="AD750" s="6"/>
    </row>
    <row r="751" spans="30:30" hidden="1">
      <c r="AD751" s="6"/>
    </row>
    <row r="752" spans="30:30" hidden="1">
      <c r="AD752" s="6"/>
    </row>
    <row r="753" spans="30:30" hidden="1">
      <c r="AD753" s="6"/>
    </row>
    <row r="754" spans="30:30" hidden="1">
      <c r="AD754" s="6"/>
    </row>
    <row r="755" spans="30:30" hidden="1">
      <c r="AD755" s="6"/>
    </row>
    <row r="756" spans="30:30" hidden="1">
      <c r="AD756" s="6"/>
    </row>
    <row r="757" spans="30:30" hidden="1">
      <c r="AD757" s="6"/>
    </row>
    <row r="758" spans="30:30" hidden="1">
      <c r="AD758" s="6"/>
    </row>
    <row r="759" spans="30:30" hidden="1">
      <c r="AD759" s="6"/>
    </row>
    <row r="760" spans="30:30" hidden="1">
      <c r="AD760" s="6"/>
    </row>
    <row r="761" spans="30:30" hidden="1">
      <c r="AD761" s="6"/>
    </row>
    <row r="762" spans="30:30" hidden="1">
      <c r="AD762" s="6"/>
    </row>
    <row r="763" spans="30:30" hidden="1">
      <c r="AD763" s="6"/>
    </row>
    <row r="764" spans="30:30" hidden="1">
      <c r="AD764" s="6"/>
    </row>
    <row r="765" spans="30:30" hidden="1">
      <c r="AD765" s="6"/>
    </row>
    <row r="766" spans="30:30" hidden="1">
      <c r="AD766" s="6"/>
    </row>
    <row r="767" spans="30:30" hidden="1">
      <c r="AD767" s="6"/>
    </row>
    <row r="768" spans="30:30" hidden="1">
      <c r="AD768" s="6"/>
    </row>
    <row r="769" spans="30:30" hidden="1">
      <c r="AD769" s="6"/>
    </row>
    <row r="770" spans="30:30" hidden="1">
      <c r="AD770" s="6"/>
    </row>
    <row r="771" spans="30:30" hidden="1">
      <c r="AD771" s="6"/>
    </row>
    <row r="772" spans="30:30" hidden="1">
      <c r="AD772" s="6"/>
    </row>
    <row r="773" spans="30:30" hidden="1">
      <c r="AD773" s="6"/>
    </row>
    <row r="774" spans="30:30" hidden="1">
      <c r="AD774" s="6"/>
    </row>
    <row r="775" spans="30:30" hidden="1">
      <c r="AD775" s="6"/>
    </row>
    <row r="776" spans="30:30" hidden="1">
      <c r="AD776" s="6"/>
    </row>
    <row r="777" spans="30:30" hidden="1">
      <c r="AD777" s="6"/>
    </row>
    <row r="778" spans="30:30" hidden="1">
      <c r="AD778" s="6"/>
    </row>
    <row r="779" spans="30:30" hidden="1">
      <c r="AD779" s="6"/>
    </row>
    <row r="780" spans="30:30" hidden="1">
      <c r="AD780" s="6"/>
    </row>
    <row r="781" spans="30:30" hidden="1">
      <c r="AD781" s="6"/>
    </row>
    <row r="782" spans="30:30" hidden="1">
      <c r="AD782" s="6"/>
    </row>
    <row r="783" spans="30:30" hidden="1">
      <c r="AD783" s="6"/>
    </row>
    <row r="784" spans="30:30" hidden="1">
      <c r="AD784" s="6"/>
    </row>
    <row r="785" spans="30:30" hidden="1">
      <c r="AD785" s="6"/>
    </row>
    <row r="786" spans="30:30" hidden="1">
      <c r="AD786" s="6"/>
    </row>
    <row r="787" spans="30:30" hidden="1">
      <c r="AD787" s="6"/>
    </row>
    <row r="788" spans="30:30" hidden="1">
      <c r="AD788" s="6"/>
    </row>
    <row r="789" spans="30:30" hidden="1">
      <c r="AD789" s="6"/>
    </row>
    <row r="790" spans="30:30" hidden="1">
      <c r="AD790" s="6"/>
    </row>
    <row r="791" spans="30:30" hidden="1">
      <c r="AD791" s="6"/>
    </row>
    <row r="792" spans="30:30" hidden="1">
      <c r="AD792" s="6"/>
    </row>
    <row r="793" spans="30:30" hidden="1">
      <c r="AD793" s="6"/>
    </row>
    <row r="794" spans="30:30" hidden="1">
      <c r="AD794" s="6"/>
    </row>
    <row r="795" spans="30:30" hidden="1">
      <c r="AD795" s="6"/>
    </row>
    <row r="796" spans="30:30" hidden="1">
      <c r="AD796" s="6"/>
    </row>
    <row r="797" spans="30:30" hidden="1">
      <c r="AD797" s="6"/>
    </row>
    <row r="798" spans="30:30" hidden="1">
      <c r="AD798" s="6"/>
    </row>
    <row r="799" spans="30:30" hidden="1">
      <c r="AD799" s="6"/>
    </row>
    <row r="800" spans="30:30" hidden="1">
      <c r="AD800" s="6"/>
    </row>
    <row r="801" spans="30:30" hidden="1">
      <c r="AD801" s="6"/>
    </row>
    <row r="802" spans="30:30" hidden="1">
      <c r="AD802" s="6"/>
    </row>
    <row r="803" spans="30:30" hidden="1">
      <c r="AD803" s="6"/>
    </row>
    <row r="804" spans="30:30" hidden="1">
      <c r="AD804" s="6"/>
    </row>
    <row r="805" spans="30:30" hidden="1">
      <c r="AD805" s="6"/>
    </row>
    <row r="806" spans="30:30" hidden="1">
      <c r="AD806" s="6"/>
    </row>
    <row r="807" spans="30:30" hidden="1">
      <c r="AD807" s="6"/>
    </row>
    <row r="808" spans="30:30" hidden="1">
      <c r="AD808" s="6"/>
    </row>
    <row r="809" spans="30:30" hidden="1">
      <c r="AD809" s="6"/>
    </row>
    <row r="810" spans="30:30" hidden="1">
      <c r="AD810" s="6"/>
    </row>
    <row r="811" spans="30:30" hidden="1">
      <c r="AD811" s="6"/>
    </row>
    <row r="812" spans="30:30" hidden="1">
      <c r="AD812" s="6"/>
    </row>
    <row r="813" spans="30:30" hidden="1">
      <c r="AD813" s="6"/>
    </row>
    <row r="814" spans="30:30" hidden="1">
      <c r="AD814" s="6"/>
    </row>
    <row r="815" spans="30:30" hidden="1">
      <c r="AD815" s="6"/>
    </row>
    <row r="816" spans="30:30" hidden="1">
      <c r="AD816" s="6"/>
    </row>
    <row r="817" spans="30:30" hidden="1">
      <c r="AD817" s="6"/>
    </row>
    <row r="818" spans="30:30" hidden="1">
      <c r="AD818" s="6"/>
    </row>
    <row r="819" spans="30:30" hidden="1">
      <c r="AD819" s="6"/>
    </row>
    <row r="820" spans="30:30" hidden="1">
      <c r="AD820" s="6"/>
    </row>
    <row r="821" spans="30:30" hidden="1">
      <c r="AD821" s="6"/>
    </row>
    <row r="822" spans="30:30" hidden="1">
      <c r="AD822" s="6"/>
    </row>
    <row r="823" spans="30:30" hidden="1">
      <c r="AD823" s="6"/>
    </row>
    <row r="824" spans="30:30" hidden="1">
      <c r="AD824" s="6"/>
    </row>
    <row r="825" spans="30:30" hidden="1">
      <c r="AD825" s="6"/>
    </row>
    <row r="826" spans="30:30" hidden="1">
      <c r="AD826" s="6"/>
    </row>
    <row r="827" spans="30:30" hidden="1">
      <c r="AD827" s="6"/>
    </row>
    <row r="828" spans="30:30" hidden="1">
      <c r="AD828" s="6"/>
    </row>
    <row r="829" spans="30:30" hidden="1">
      <c r="AD829" s="6"/>
    </row>
    <row r="830" spans="30:30" hidden="1">
      <c r="AD830" s="6"/>
    </row>
    <row r="831" spans="30:30" hidden="1">
      <c r="AD831" s="6"/>
    </row>
    <row r="832" spans="30:30" hidden="1">
      <c r="AD832" s="6"/>
    </row>
    <row r="833" spans="30:30" hidden="1">
      <c r="AD833" s="6"/>
    </row>
    <row r="834" spans="30:30" hidden="1">
      <c r="AD834" s="6"/>
    </row>
    <row r="835" spans="30:30" hidden="1">
      <c r="AD835" s="6"/>
    </row>
    <row r="836" spans="30:30" hidden="1">
      <c r="AD836" s="6"/>
    </row>
    <row r="837" spans="30:30" hidden="1">
      <c r="AD837" s="6"/>
    </row>
    <row r="838" spans="30:30" hidden="1">
      <c r="AD838" s="6"/>
    </row>
    <row r="839" spans="30:30" hidden="1">
      <c r="AD839" s="6"/>
    </row>
    <row r="840" spans="30:30" hidden="1">
      <c r="AD840" s="6"/>
    </row>
    <row r="841" spans="30:30" hidden="1">
      <c r="AD841" s="6"/>
    </row>
    <row r="842" spans="30:30" hidden="1">
      <c r="AD842" s="6"/>
    </row>
    <row r="843" spans="30:30" hidden="1">
      <c r="AD843" s="6"/>
    </row>
    <row r="844" spans="30:30" hidden="1">
      <c r="AD844" s="6"/>
    </row>
    <row r="845" spans="30:30" hidden="1">
      <c r="AD845" s="6"/>
    </row>
    <row r="846" spans="30:30" hidden="1">
      <c r="AD846" s="6"/>
    </row>
    <row r="847" spans="30:30" hidden="1">
      <c r="AD847" s="6"/>
    </row>
    <row r="848" spans="30:30" hidden="1">
      <c r="AD848" s="6"/>
    </row>
    <row r="849" spans="30:30" hidden="1">
      <c r="AD849" s="6"/>
    </row>
    <row r="850" spans="30:30" hidden="1">
      <c r="AD850" s="6"/>
    </row>
    <row r="851" spans="30:30" hidden="1">
      <c r="AD851" s="6"/>
    </row>
    <row r="852" spans="30:30" hidden="1">
      <c r="AD852" s="6"/>
    </row>
    <row r="853" spans="30:30" hidden="1">
      <c r="AD853" s="6"/>
    </row>
    <row r="854" spans="30:30" hidden="1">
      <c r="AD854" s="6"/>
    </row>
    <row r="855" spans="30:30" hidden="1">
      <c r="AD855" s="6"/>
    </row>
    <row r="856" spans="30:30" hidden="1">
      <c r="AD856" s="6"/>
    </row>
    <row r="857" spans="30:30" hidden="1">
      <c r="AD857" s="6"/>
    </row>
    <row r="858" spans="30:30" hidden="1">
      <c r="AD858" s="6"/>
    </row>
    <row r="859" spans="30:30" hidden="1">
      <c r="AD859" s="6"/>
    </row>
    <row r="860" spans="30:30" hidden="1">
      <c r="AD860" s="6"/>
    </row>
    <row r="861" spans="30:30" hidden="1">
      <c r="AD861" s="6"/>
    </row>
    <row r="862" spans="30:30" hidden="1">
      <c r="AD862" s="6"/>
    </row>
    <row r="863" spans="30:30" hidden="1">
      <c r="AD863" s="6"/>
    </row>
    <row r="864" spans="30:30" hidden="1">
      <c r="AD864" s="6"/>
    </row>
    <row r="865" spans="30:30" hidden="1">
      <c r="AD865" s="6"/>
    </row>
    <row r="866" spans="30:30" hidden="1">
      <c r="AD866" s="6"/>
    </row>
    <row r="867" spans="30:30" hidden="1">
      <c r="AD867" s="6"/>
    </row>
    <row r="868" spans="30:30" hidden="1">
      <c r="AD868" s="6"/>
    </row>
    <row r="869" spans="30:30" hidden="1">
      <c r="AD869" s="6"/>
    </row>
    <row r="870" spans="30:30" hidden="1">
      <c r="AD870" s="6"/>
    </row>
    <row r="871" spans="30:30" hidden="1">
      <c r="AD871" s="6"/>
    </row>
    <row r="872" spans="30:30" hidden="1">
      <c r="AD872" s="6"/>
    </row>
    <row r="873" spans="30:30" hidden="1">
      <c r="AD873" s="6"/>
    </row>
    <row r="874" spans="30:30" hidden="1">
      <c r="AD874" s="6"/>
    </row>
    <row r="875" spans="30:30" hidden="1">
      <c r="AD875" s="6"/>
    </row>
    <row r="876" spans="30:30" hidden="1">
      <c r="AD876" s="6"/>
    </row>
    <row r="877" spans="30:30" hidden="1">
      <c r="AD877" s="6"/>
    </row>
    <row r="878" spans="30:30" hidden="1">
      <c r="AD878" s="6"/>
    </row>
    <row r="879" spans="30:30" hidden="1">
      <c r="AD879" s="6"/>
    </row>
    <row r="880" spans="30:30" hidden="1">
      <c r="AD880" s="6"/>
    </row>
    <row r="881" spans="30:30" hidden="1">
      <c r="AD881" s="6"/>
    </row>
    <row r="882" spans="30:30" hidden="1">
      <c r="AD882" s="6"/>
    </row>
    <row r="883" spans="30:30" hidden="1">
      <c r="AD883" s="6"/>
    </row>
    <row r="884" spans="30:30" hidden="1">
      <c r="AD884" s="6"/>
    </row>
    <row r="885" spans="30:30" hidden="1">
      <c r="AD885" s="6"/>
    </row>
    <row r="886" spans="30:30" hidden="1">
      <c r="AD886" s="6"/>
    </row>
    <row r="887" spans="30:30" hidden="1">
      <c r="AD887" s="6"/>
    </row>
    <row r="888" spans="30:30" hidden="1">
      <c r="AD888" s="6"/>
    </row>
    <row r="889" spans="30:30" hidden="1">
      <c r="AD889" s="6"/>
    </row>
    <row r="890" spans="30:30" hidden="1">
      <c r="AD890" s="6"/>
    </row>
    <row r="891" spans="30:30" hidden="1">
      <c r="AD891" s="6"/>
    </row>
    <row r="892" spans="30:30" hidden="1">
      <c r="AD892" s="6"/>
    </row>
    <row r="893" spans="30:30" hidden="1">
      <c r="AD893" s="6"/>
    </row>
    <row r="894" spans="30:30" hidden="1">
      <c r="AD894" s="6"/>
    </row>
    <row r="895" spans="30:30" hidden="1">
      <c r="AD895" s="6"/>
    </row>
    <row r="896" spans="30:30" hidden="1">
      <c r="AD896" s="6"/>
    </row>
    <row r="897" spans="30:30" hidden="1">
      <c r="AD897" s="6"/>
    </row>
    <row r="898" spans="30:30" hidden="1">
      <c r="AD898" s="6"/>
    </row>
    <row r="899" spans="30:30" hidden="1">
      <c r="AD899" s="6"/>
    </row>
    <row r="900" spans="30:30" hidden="1">
      <c r="AD900" s="6"/>
    </row>
    <row r="901" spans="30:30" hidden="1">
      <c r="AD901" s="6"/>
    </row>
    <row r="902" spans="30:30" hidden="1">
      <c r="AD902" s="6"/>
    </row>
    <row r="903" spans="30:30" hidden="1">
      <c r="AD903" s="6"/>
    </row>
    <row r="904" spans="30:30" hidden="1">
      <c r="AD904" s="6"/>
    </row>
    <row r="905" spans="30:30" hidden="1">
      <c r="AD905" s="6"/>
    </row>
    <row r="906" spans="30:30" hidden="1">
      <c r="AD906" s="6"/>
    </row>
    <row r="907" spans="30:30" hidden="1">
      <c r="AD907" s="6"/>
    </row>
    <row r="908" spans="30:30" hidden="1">
      <c r="AD908" s="6"/>
    </row>
    <row r="909" spans="30:30" hidden="1">
      <c r="AD909" s="6"/>
    </row>
    <row r="910" spans="30:30" hidden="1">
      <c r="AD910" s="6"/>
    </row>
    <row r="911" spans="30:30" hidden="1">
      <c r="AD911" s="6"/>
    </row>
    <row r="912" spans="30:30" hidden="1">
      <c r="AD912" s="6"/>
    </row>
    <row r="913" spans="30:30" hidden="1">
      <c r="AD913" s="6"/>
    </row>
    <row r="914" spans="30:30" hidden="1">
      <c r="AD914" s="6"/>
    </row>
    <row r="915" spans="30:30" hidden="1">
      <c r="AD915" s="6"/>
    </row>
    <row r="916" spans="30:30" hidden="1">
      <c r="AD916" s="6"/>
    </row>
    <row r="917" spans="30:30" hidden="1">
      <c r="AD917" s="6"/>
    </row>
    <row r="918" spans="30:30" hidden="1">
      <c r="AD918" s="6"/>
    </row>
    <row r="919" spans="30:30" hidden="1">
      <c r="AD919" s="6"/>
    </row>
    <row r="920" spans="30:30" hidden="1">
      <c r="AD920" s="6"/>
    </row>
    <row r="921" spans="30:30" hidden="1">
      <c r="AD921" s="6"/>
    </row>
    <row r="922" spans="30:30" hidden="1">
      <c r="AD922" s="6"/>
    </row>
    <row r="923" spans="30:30" hidden="1">
      <c r="AD923" s="6"/>
    </row>
    <row r="924" spans="30:30" hidden="1">
      <c r="AD924" s="6"/>
    </row>
    <row r="925" spans="30:30" hidden="1">
      <c r="AD925" s="6"/>
    </row>
    <row r="926" spans="30:30" hidden="1">
      <c r="AD926" s="6"/>
    </row>
    <row r="927" spans="30:30" hidden="1">
      <c r="AD927" s="6"/>
    </row>
    <row r="928" spans="30:30" hidden="1">
      <c r="AD928" s="6"/>
    </row>
    <row r="929" spans="30:30" hidden="1">
      <c r="AD929" s="6"/>
    </row>
    <row r="930" spans="30:30" hidden="1">
      <c r="AD930" s="6"/>
    </row>
    <row r="931" spans="30:30" hidden="1">
      <c r="AD931" s="6"/>
    </row>
    <row r="932" spans="30:30" hidden="1">
      <c r="AD932" s="6"/>
    </row>
    <row r="933" spans="30:30" hidden="1">
      <c r="AD933" s="6"/>
    </row>
    <row r="934" spans="30:30" hidden="1">
      <c r="AD934" s="6"/>
    </row>
    <row r="935" spans="30:30" hidden="1">
      <c r="AD935" s="6"/>
    </row>
    <row r="936" spans="30:30" hidden="1">
      <c r="AD936" s="6"/>
    </row>
    <row r="937" spans="30:30" hidden="1">
      <c r="AD937" s="6"/>
    </row>
    <row r="938" spans="30:30" hidden="1">
      <c r="AD938" s="6"/>
    </row>
    <row r="939" spans="30:30" hidden="1">
      <c r="AD939" s="6"/>
    </row>
    <row r="940" spans="30:30" hidden="1">
      <c r="AD940" s="6"/>
    </row>
    <row r="941" spans="30:30" hidden="1">
      <c r="AD941" s="6"/>
    </row>
    <row r="942" spans="30:30" hidden="1">
      <c r="AD942" s="6"/>
    </row>
    <row r="943" spans="30:30" hidden="1">
      <c r="AD943" s="6"/>
    </row>
    <row r="944" spans="30:30" hidden="1">
      <c r="AD944" s="6"/>
    </row>
    <row r="945" spans="1:30" hidden="1">
      <c r="AD945" s="6"/>
    </row>
    <row r="946" spans="1:30" hidden="1">
      <c r="AD946" s="6"/>
    </row>
    <row r="947" spans="1:30" hidden="1">
      <c r="AD947" s="6"/>
    </row>
    <row r="948" spans="1:30" hidden="1"/>
    <row r="949" spans="1:30" hidden="1"/>
    <row r="950" spans="1:30" hidden="1">
      <c r="A950" s="53" t="s">
        <v>220</v>
      </c>
    </row>
    <row r="951" spans="1:30" hidden="1"/>
    <row r="952" spans="1:30" hidden="1"/>
    <row r="953" spans="1:30" hidden="1"/>
  </sheetData>
  <sheetProtection password="FC12" sheet="1" objects="1" scenarios="1"/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4">
    <mergeCell ref="X1:Y1"/>
    <mergeCell ref="C5:C6"/>
    <mergeCell ref="Z1:AB1"/>
    <mergeCell ref="C1:G1"/>
    <mergeCell ref="C3:AC3"/>
    <mergeCell ref="C4:AC4"/>
    <mergeCell ref="C2:AC2"/>
    <mergeCell ref="U1:W1"/>
    <mergeCell ref="I1:N1"/>
    <mergeCell ref="O1:P1"/>
    <mergeCell ref="Q1:R1"/>
    <mergeCell ref="S1:T1"/>
    <mergeCell ref="C36:AC36"/>
    <mergeCell ref="U5:W5"/>
    <mergeCell ref="Z6:AA6"/>
    <mergeCell ref="AB6:AC6"/>
    <mergeCell ref="M6:T6"/>
    <mergeCell ref="AB5:AC5"/>
    <mergeCell ref="Z5:AA5"/>
    <mergeCell ref="P5:R5"/>
    <mergeCell ref="I5:J5"/>
    <mergeCell ref="K5:N5"/>
    <mergeCell ref="D5:H6"/>
    <mergeCell ref="I6:J6"/>
  </mergeCells>
  <phoneticPr fontId="0" type="noConversion"/>
  <conditionalFormatting sqref="Y9:Z28 D8:Y28">
    <cfRule type="cellIs" dxfId="3" priority="8" stopIfTrue="1" operator="equal">
      <formula>0</formula>
    </cfRule>
  </conditionalFormatting>
  <dataValidations count="3">
    <dataValidation type="list" allowBlank="1" showInputMessage="1" showErrorMessage="1" sqref="AC1 H1">
      <formula1>"YES,NO"</formula1>
    </dataValidation>
    <dataValidation type="list" allowBlank="1" showInputMessage="1" showErrorMessage="1" sqref="X1:Y1">
      <formula1>"4,6,8"</formula1>
    </dataValidation>
    <dataValidation type="list" allowBlank="1" showInputMessage="1" showErrorMessage="1" sqref="S1:T1">
      <formula1>"GOB,SSA"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1" orientation="landscape" r:id="rId3"/>
  <headerFooter alignWithMargins="0">
    <oddFooter>&amp;C&amp;"Arial Black,Regular"WWW.RAJTEACHERS.NET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workbookViewId="0">
      <selection activeCell="E18" sqref="E18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0.5703125" style="1" customWidth="1" collapsed="1"/>
    <col min="4" max="4" width="68.28515625" style="1" customWidth="1" collapsed="1"/>
    <col min="5" max="5" width="14.42578125" style="1" customWidth="1" collapsed="1"/>
    <col min="6" max="6" width="17.5703125" style="55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310" t="s">
        <v>139</v>
      </c>
      <c r="B1" s="310"/>
      <c r="C1" s="310"/>
      <c r="D1" s="310"/>
      <c r="E1" s="310"/>
      <c r="F1" s="310"/>
    </row>
    <row r="2" spans="1:122" ht="27.75" customHeight="1">
      <c r="A2" s="311" t="str">
        <f>'GA-55'!D5&amp; " ,   " &amp;'GA-55'!K5&amp;"                         PAN-  "&amp;'GA-55'!P5</f>
        <v>PARMANAND MEGHWAL ,   HEAD MASTER                         PAN-  XXXXXXXXXX</v>
      </c>
      <c r="B2" s="311"/>
      <c r="C2" s="311"/>
      <c r="D2" s="311"/>
      <c r="E2" s="311"/>
      <c r="F2" s="311"/>
    </row>
    <row r="3" spans="1:122" ht="15" customHeight="1">
      <c r="A3" s="107" t="s">
        <v>120</v>
      </c>
      <c r="B3" s="91">
        <v>0</v>
      </c>
      <c r="C3" s="92"/>
      <c r="D3" s="107" t="s">
        <v>173</v>
      </c>
      <c r="E3" s="91">
        <v>0</v>
      </c>
      <c r="F3" s="87" t="s">
        <v>165</v>
      </c>
      <c r="DR3" s="5" t="s">
        <v>17</v>
      </c>
    </row>
    <row r="4" spans="1:122" ht="17.25">
      <c r="A4" s="108" t="s">
        <v>184</v>
      </c>
      <c r="B4" s="93">
        <v>0</v>
      </c>
      <c r="C4" s="94"/>
      <c r="D4" s="109" t="s">
        <v>147</v>
      </c>
      <c r="E4" s="93">
        <v>0</v>
      </c>
      <c r="F4" s="87">
        <f>'GA-55'!N29-'GA-55'!I29</f>
        <v>734256</v>
      </c>
      <c r="DR4" s="5"/>
    </row>
    <row r="5" spans="1:122" ht="15" customHeight="1">
      <c r="A5" s="107" t="s">
        <v>229</v>
      </c>
      <c r="B5" s="91">
        <v>0</v>
      </c>
      <c r="C5" s="92"/>
      <c r="D5" s="107" t="s">
        <v>141</v>
      </c>
      <c r="E5" s="91">
        <v>0</v>
      </c>
      <c r="F5" s="88" t="s">
        <v>25</v>
      </c>
      <c r="DR5" s="5"/>
    </row>
    <row r="6" spans="1:122" ht="17.25" customHeight="1">
      <c r="A6" s="109" t="s">
        <v>121</v>
      </c>
      <c r="B6" s="93">
        <v>0</v>
      </c>
      <c r="C6" s="94"/>
      <c r="D6" s="109" t="s">
        <v>174</v>
      </c>
      <c r="E6" s="93">
        <v>0</v>
      </c>
      <c r="F6" s="88">
        <f>'Tax Old Regime'!Q47</f>
        <v>631280</v>
      </c>
      <c r="DR6" s="5"/>
    </row>
    <row r="7" spans="1:122" ht="15" customHeight="1">
      <c r="A7" s="107" t="s">
        <v>122</v>
      </c>
      <c r="B7" s="91">
        <v>0</v>
      </c>
      <c r="C7" s="92"/>
      <c r="D7" s="111" t="s">
        <v>175</v>
      </c>
      <c r="E7" s="91">
        <v>0</v>
      </c>
      <c r="F7" s="89" t="s">
        <v>68</v>
      </c>
      <c r="DR7" s="5"/>
    </row>
    <row r="8" spans="1:122" ht="15" customHeight="1">
      <c r="A8" s="110" t="s">
        <v>123</v>
      </c>
      <c r="B8" s="95">
        <v>0</v>
      </c>
      <c r="C8" s="94"/>
      <c r="D8" s="109" t="s">
        <v>176</v>
      </c>
      <c r="E8" s="95">
        <v>0</v>
      </c>
      <c r="F8" s="90">
        <f>'GA-55'!X29</f>
        <v>18000</v>
      </c>
      <c r="DR8" s="5"/>
    </row>
    <row r="9" spans="1:122" ht="15" customHeight="1">
      <c r="A9" s="107" t="s">
        <v>124</v>
      </c>
      <c r="B9" s="91">
        <v>0</v>
      </c>
      <c r="C9" s="92"/>
      <c r="D9" s="107" t="s">
        <v>177</v>
      </c>
      <c r="E9" s="91">
        <v>0</v>
      </c>
      <c r="F9" s="312" t="s">
        <v>108</v>
      </c>
      <c r="DR9" s="5"/>
    </row>
    <row r="10" spans="1:122" ht="15" customHeight="1">
      <c r="A10" s="110" t="s">
        <v>125</v>
      </c>
      <c r="B10" s="95">
        <v>0</v>
      </c>
      <c r="C10" s="94"/>
      <c r="D10" s="110" t="s">
        <v>178</v>
      </c>
      <c r="E10" s="95">
        <v>0</v>
      </c>
      <c r="F10" s="312"/>
      <c r="DR10" s="5" t="s">
        <v>18</v>
      </c>
    </row>
    <row r="11" spans="1:122" ht="15" customHeight="1">
      <c r="A11" s="107" t="s">
        <v>169</v>
      </c>
      <c r="B11" s="91">
        <v>0</v>
      </c>
      <c r="C11" s="92"/>
      <c r="D11" s="107" t="s">
        <v>179</v>
      </c>
      <c r="E11" s="91">
        <v>0</v>
      </c>
      <c r="F11" s="312"/>
      <c r="DR11" s="5" t="s">
        <v>20</v>
      </c>
    </row>
    <row r="12" spans="1:122" ht="15" customHeight="1">
      <c r="A12" s="110" t="s">
        <v>170</v>
      </c>
      <c r="B12" s="95">
        <v>0</v>
      </c>
      <c r="C12" s="94"/>
      <c r="D12" s="110" t="s">
        <v>180</v>
      </c>
      <c r="E12" s="95">
        <v>0</v>
      </c>
      <c r="F12" s="88">
        <f>'Tax Old Regime'!Q31</f>
        <v>72946</v>
      </c>
      <c r="DR12" s="5" t="s">
        <v>4</v>
      </c>
    </row>
    <row r="13" spans="1:122" ht="15" customHeight="1">
      <c r="A13" s="107" t="s">
        <v>126</v>
      </c>
      <c r="B13" s="91">
        <v>0</v>
      </c>
      <c r="C13" s="92"/>
      <c r="D13" s="107" t="s">
        <v>181</v>
      </c>
      <c r="E13" s="91">
        <v>0</v>
      </c>
      <c r="F13" s="88"/>
      <c r="DR13" s="5"/>
    </row>
    <row r="14" spans="1:122" ht="15" customHeight="1">
      <c r="A14" s="110" t="s">
        <v>171</v>
      </c>
      <c r="B14" s="95">
        <v>0</v>
      </c>
      <c r="C14" s="94"/>
      <c r="D14" s="110" t="s">
        <v>182</v>
      </c>
      <c r="E14" s="95">
        <v>0</v>
      </c>
      <c r="F14" s="313" t="s">
        <v>8</v>
      </c>
      <c r="DR14" s="5" t="s">
        <v>0</v>
      </c>
    </row>
    <row r="15" spans="1:122" ht="15" customHeight="1">
      <c r="A15" s="107" t="s">
        <v>127</v>
      </c>
      <c r="B15" s="91">
        <v>0</v>
      </c>
      <c r="C15" s="92"/>
      <c r="D15" s="107" t="s">
        <v>148</v>
      </c>
      <c r="E15" s="91">
        <v>0</v>
      </c>
      <c r="F15" s="313"/>
      <c r="DR15" s="5" t="s">
        <v>20</v>
      </c>
    </row>
    <row r="16" spans="1:122" ht="15" customHeight="1">
      <c r="A16" s="110" t="s">
        <v>128</v>
      </c>
      <c r="B16" s="95">
        <v>0</v>
      </c>
      <c r="C16" s="94"/>
      <c r="D16" s="110" t="s">
        <v>149</v>
      </c>
      <c r="E16" s="95">
        <v>0</v>
      </c>
      <c r="F16" s="313"/>
      <c r="DR16" s="5" t="s">
        <v>21</v>
      </c>
    </row>
    <row r="17" spans="1:122" ht="15" customHeight="1">
      <c r="A17" s="107" t="s">
        <v>129</v>
      </c>
      <c r="B17" s="91">
        <v>0</v>
      </c>
      <c r="C17" s="92"/>
      <c r="D17" s="107" t="s">
        <v>150</v>
      </c>
      <c r="E17" s="91">
        <v>0</v>
      </c>
      <c r="F17" s="316">
        <f>IF(B3&gt;=1,(F4*10%+B3),0)</f>
        <v>0</v>
      </c>
      <c r="DR17" s="5" t="s">
        <v>5</v>
      </c>
    </row>
    <row r="18" spans="1:122" ht="15" customHeight="1">
      <c r="A18" s="110" t="s">
        <v>172</v>
      </c>
      <c r="B18" s="95">
        <v>0</v>
      </c>
      <c r="C18" s="94"/>
      <c r="D18" s="110" t="s">
        <v>183</v>
      </c>
      <c r="E18" s="95">
        <v>0</v>
      </c>
      <c r="F18" s="316"/>
      <c r="DR18" s="5" t="s">
        <v>22</v>
      </c>
    </row>
    <row r="19" spans="1:122" ht="15" customHeight="1">
      <c r="A19" s="315" t="str">
        <f>'Tax Old Regime'!B63</f>
        <v>Income Tax Payable</v>
      </c>
      <c r="B19" s="315"/>
      <c r="C19" s="82"/>
      <c r="D19" s="83">
        <f>'Tax Old Regime'!Q63</f>
        <v>22306</v>
      </c>
      <c r="E19" s="96" t="s">
        <v>140</v>
      </c>
      <c r="F19" s="86">
        <f>'GA-55'!I29</f>
        <v>19968</v>
      </c>
      <c r="DR19" s="5" t="s">
        <v>7</v>
      </c>
    </row>
    <row r="20" spans="1:122" ht="15" customHeight="1">
      <c r="A20" s="314" t="str">
        <f>"Total Rebate of (US 80C, 80CCC,80CCD(1)) =  "&amp;'Tax Old Regime'!Q31</f>
        <v>Total Rebate of (US 80C, 80CCC,80CCD(1)) =  72946</v>
      </c>
      <c r="B20" s="314"/>
      <c r="C20" s="2"/>
      <c r="D20" s="56" t="str">
        <f>"Investable Amount = "&amp;(150000-'Tax Old Regime'!Q31)</f>
        <v>Investable Amount = 77054</v>
      </c>
      <c r="E20" s="2"/>
      <c r="F20" s="2"/>
      <c r="DR20" s="5" t="s">
        <v>19</v>
      </c>
    </row>
    <row r="21" spans="1:122" ht="48" customHeight="1">
      <c r="A21" s="308" t="s">
        <v>168</v>
      </c>
      <c r="B21" s="309"/>
      <c r="C21" s="309"/>
      <c r="D21" s="309"/>
      <c r="E21" s="309"/>
      <c r="F21" s="309"/>
    </row>
    <row r="22" spans="1:122" hidden="1"/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/>
  </sheetData>
  <sheetProtection password="FC1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1:F21"/>
    <mergeCell ref="A1:F1"/>
    <mergeCell ref="A2:F2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hyperlinks>
    <hyperlink ref="A21" r:id="rId3"/>
  </hyperlinks>
  <pageMargins left="0.5" right="0.5" top="0.2" bottom="0.2" header="0" footer="0"/>
  <pageSetup paperSize="9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00FF"/>
  </sheetPr>
  <dimension ref="A1:R79"/>
  <sheetViews>
    <sheetView showGridLines="0" workbookViewId="0">
      <selection activeCell="C9" sqref="C9:L9"/>
    </sheetView>
  </sheetViews>
  <sheetFormatPr defaultColWidth="0" defaultRowHeight="15.75" zeroHeight="1"/>
  <cols>
    <col min="1" max="1" width="3" customWidth="1" collapsed="1"/>
    <col min="2" max="2" width="3.5703125" style="15" customWidth="1" collapsed="1"/>
    <col min="3" max="3" width="4.5703125" style="14" customWidth="1" collapsed="1"/>
    <col min="4" max="5" width="9.140625" style="14" customWidth="1" collapsed="1"/>
    <col min="6" max="6" width="3.85546875" style="14" customWidth="1" collapsed="1"/>
    <col min="7" max="7" width="4.140625" style="14" customWidth="1" collapsed="1"/>
    <col min="8" max="8" width="2.7109375" style="14" customWidth="1" collapsed="1"/>
    <col min="9" max="9" width="10.5703125" style="14" customWidth="1" collapsed="1"/>
    <col min="10" max="10" width="5.140625" style="14" customWidth="1" collapsed="1"/>
    <col min="11" max="11" width="10.28515625" style="14" customWidth="1" collapsed="1"/>
    <col min="12" max="12" width="11.42578125" style="14" customWidth="1" collapsed="1"/>
    <col min="13" max="13" width="9.42578125" style="14" customWidth="1" collapsed="1"/>
    <col min="14" max="14" width="3.5703125" style="14" customWidth="1" collapsed="1"/>
    <col min="15" max="15" width="11.42578125" style="14" customWidth="1" collapsed="1"/>
    <col min="16" max="16" width="3.140625" style="16" customWidth="1" collapsed="1"/>
    <col min="17" max="17" width="14.85546875" style="17" customWidth="1" collapsed="1"/>
    <col min="18" max="18" width="2.42578125" customWidth="1" collapsed="1"/>
    <col min="19" max="16384" width="9.140625" hidden="1" collapsed="1"/>
  </cols>
  <sheetData>
    <row r="1" spans="2:17" s="20" customFormat="1" ht="18.75">
      <c r="B1" s="389" t="str">
        <f>'GA-55'!C3</f>
        <v xml:space="preserve">SCHOOL NAME </v>
      </c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  <c r="N1" s="389"/>
      <c r="O1" s="389"/>
      <c r="P1" s="389"/>
      <c r="Q1" s="389"/>
    </row>
    <row r="2" spans="2:17" s="20" customFormat="1" ht="21" thickBot="1">
      <c r="B2" s="390" t="s">
        <v>210</v>
      </c>
      <c r="C2" s="390"/>
      <c r="D2" s="390"/>
      <c r="E2" s="390"/>
      <c r="F2" s="390"/>
      <c r="G2" s="390"/>
      <c r="H2" s="390"/>
      <c r="I2" s="390"/>
      <c r="J2" s="390"/>
      <c r="K2" s="390"/>
      <c r="L2" s="390"/>
      <c r="M2" s="390"/>
      <c r="N2" s="390"/>
      <c r="O2" s="390"/>
      <c r="P2" s="390"/>
      <c r="Q2" s="390"/>
    </row>
    <row r="3" spans="2:17" s="20" customFormat="1" ht="15" customHeight="1">
      <c r="B3" s="39">
        <v>1</v>
      </c>
      <c r="C3" s="391" t="s">
        <v>10</v>
      </c>
      <c r="D3" s="392"/>
      <c r="E3" s="398" t="str">
        <f>'GA-55'!D5</f>
        <v>PARMANAND MEGHWAL</v>
      </c>
      <c r="F3" s="398"/>
      <c r="G3" s="398"/>
      <c r="H3" s="398"/>
      <c r="I3" s="398"/>
      <c r="J3" s="398"/>
      <c r="K3" s="40" t="s">
        <v>28</v>
      </c>
      <c r="L3" s="399" t="str">
        <f>'GA-55'!K5</f>
        <v>HEAD MASTER</v>
      </c>
      <c r="M3" s="399"/>
      <c r="N3" s="399"/>
      <c r="O3" s="41" t="s">
        <v>27</v>
      </c>
      <c r="P3" s="393" t="str">
        <f>IF('GA-55'!P5="","",'GA-55'!P5)</f>
        <v>XXXXXXXXXX</v>
      </c>
      <c r="Q3" s="394"/>
    </row>
    <row r="4" spans="2:17" s="20" customFormat="1" ht="15" customHeight="1">
      <c r="B4" s="31">
        <v>2</v>
      </c>
      <c r="C4" s="395" t="s">
        <v>371</v>
      </c>
      <c r="D4" s="395"/>
      <c r="E4" s="319"/>
      <c r="F4" s="319"/>
      <c r="G4" s="319"/>
      <c r="H4" s="319"/>
      <c r="I4" s="319"/>
      <c r="J4" s="319"/>
      <c r="K4" s="395"/>
      <c r="L4" s="319"/>
      <c r="M4" s="319"/>
      <c r="N4" s="319"/>
      <c r="O4" s="395"/>
      <c r="P4" s="76" t="s">
        <v>11</v>
      </c>
      <c r="Q4" s="32">
        <f>IF('GA-55'!H1&lt;&gt;"yes",'GA-55'!N29,('GA-55'!N29+'GA-55'!O29))</f>
        <v>826450</v>
      </c>
    </row>
    <row r="5" spans="2:17" s="20" customFormat="1" ht="15" customHeight="1">
      <c r="B5" s="31">
        <v>3</v>
      </c>
      <c r="C5" s="319" t="s">
        <v>115</v>
      </c>
      <c r="D5" s="319"/>
      <c r="E5" s="319"/>
      <c r="F5" s="319"/>
      <c r="G5" s="319"/>
      <c r="H5" s="319"/>
      <c r="I5" s="319"/>
      <c r="J5" s="319"/>
      <c r="K5" s="319"/>
      <c r="L5" s="319"/>
      <c r="M5" s="319"/>
      <c r="N5" s="319"/>
      <c r="O5" s="319"/>
      <c r="P5" s="27" t="s">
        <v>11</v>
      </c>
      <c r="Q5" s="33">
        <f>'Other Deduction'!B3</f>
        <v>0</v>
      </c>
    </row>
    <row r="6" spans="2:17" s="20" customFormat="1" ht="15" customHeight="1">
      <c r="B6" s="31">
        <v>4</v>
      </c>
      <c r="C6" s="327" t="s">
        <v>29</v>
      </c>
      <c r="D6" s="327"/>
      <c r="E6" s="327"/>
      <c r="F6" s="327"/>
      <c r="G6" s="327"/>
      <c r="H6" s="327"/>
      <c r="I6" s="327"/>
      <c r="J6" s="327"/>
      <c r="K6" s="327"/>
      <c r="L6" s="327"/>
      <c r="M6" s="327"/>
      <c r="N6" s="327"/>
      <c r="O6" s="327"/>
      <c r="P6" s="27" t="s">
        <v>11</v>
      </c>
      <c r="Q6" s="33">
        <f>Q4-Q5</f>
        <v>826450</v>
      </c>
    </row>
    <row r="7" spans="2:17" s="20" customFormat="1" ht="15" customHeight="1">
      <c r="B7" s="331">
        <v>5</v>
      </c>
      <c r="C7" s="328" t="s">
        <v>187</v>
      </c>
      <c r="D7" s="329"/>
      <c r="E7" s="329"/>
      <c r="F7" s="329"/>
      <c r="G7" s="329"/>
      <c r="H7" s="329"/>
      <c r="I7" s="329"/>
      <c r="J7" s="329"/>
      <c r="K7" s="329"/>
      <c r="L7" s="329"/>
      <c r="M7" s="397">
        <f>'Other Deduction'!B4</f>
        <v>0</v>
      </c>
      <c r="N7" s="397"/>
      <c r="O7" s="397"/>
      <c r="P7" s="377"/>
      <c r="Q7" s="378"/>
    </row>
    <row r="8" spans="2:17" s="20" customFormat="1" ht="15" customHeight="1">
      <c r="B8" s="332"/>
      <c r="C8" s="328" t="s">
        <v>72</v>
      </c>
      <c r="D8" s="329"/>
      <c r="E8" s="329"/>
      <c r="F8" s="329"/>
      <c r="G8" s="329"/>
      <c r="H8" s="329"/>
      <c r="I8" s="329"/>
      <c r="J8" s="329"/>
      <c r="K8" s="329"/>
      <c r="L8" s="329"/>
      <c r="M8" s="397">
        <f>'Other Deduction'!B5</f>
        <v>0</v>
      </c>
      <c r="N8" s="397"/>
      <c r="O8" s="397"/>
      <c r="P8" s="381"/>
      <c r="Q8" s="382"/>
    </row>
    <row r="9" spans="2:17" s="20" customFormat="1" ht="15" customHeight="1">
      <c r="B9" s="333"/>
      <c r="C9" s="328" t="s">
        <v>164</v>
      </c>
      <c r="D9" s="329"/>
      <c r="E9" s="329"/>
      <c r="F9" s="329"/>
      <c r="G9" s="329"/>
      <c r="H9" s="329"/>
      <c r="I9" s="329"/>
      <c r="J9" s="329"/>
      <c r="K9" s="329"/>
      <c r="L9" s="329"/>
      <c r="M9" s="397">
        <f>IF(Q6&lt;50000,Q6,50000)</f>
        <v>50000</v>
      </c>
      <c r="N9" s="397"/>
      <c r="O9" s="397"/>
      <c r="P9" s="27" t="s">
        <v>11</v>
      </c>
      <c r="Q9" s="33">
        <f>SUM(M7:O9)</f>
        <v>50000</v>
      </c>
    </row>
    <row r="10" spans="2:17" s="20" customFormat="1" ht="15" customHeight="1">
      <c r="B10" s="31">
        <v>6</v>
      </c>
      <c r="C10" s="396" t="s">
        <v>12</v>
      </c>
      <c r="D10" s="396"/>
      <c r="E10" s="396"/>
      <c r="F10" s="396"/>
      <c r="G10" s="396"/>
      <c r="H10" s="396"/>
      <c r="I10" s="396"/>
      <c r="J10" s="396"/>
      <c r="K10" s="396"/>
      <c r="L10" s="396"/>
      <c r="M10" s="396"/>
      <c r="N10" s="396"/>
      <c r="O10" s="396"/>
      <c r="P10" s="27" t="s">
        <v>11</v>
      </c>
      <c r="Q10" s="33">
        <f>Q6-Q9</f>
        <v>776450</v>
      </c>
    </row>
    <row r="11" spans="2:17" s="20" customFormat="1" ht="15" customHeight="1">
      <c r="B11" s="400">
        <v>7</v>
      </c>
      <c r="C11" s="319" t="s">
        <v>30</v>
      </c>
      <c r="D11" s="319"/>
      <c r="E11" s="319"/>
      <c r="F11" s="319"/>
      <c r="G11" s="319"/>
      <c r="H11" s="319"/>
      <c r="I11" s="319"/>
      <c r="J11" s="319"/>
      <c r="K11" s="396" t="s">
        <v>31</v>
      </c>
      <c r="L11" s="396"/>
      <c r="M11" s="397">
        <f>'Other Deduction'!B6</f>
        <v>0</v>
      </c>
      <c r="N11" s="397"/>
      <c r="O11" s="397"/>
      <c r="P11" s="412"/>
      <c r="Q11" s="413"/>
    </row>
    <row r="12" spans="2:17" s="20" customFormat="1" ht="15" customHeight="1">
      <c r="B12" s="400"/>
      <c r="C12" s="407" t="s">
        <v>32</v>
      </c>
      <c r="D12" s="408"/>
      <c r="E12" s="404" t="s">
        <v>86</v>
      </c>
      <c r="F12" s="405"/>
      <c r="G12" s="406"/>
      <c r="H12" s="414" t="s">
        <v>13</v>
      </c>
      <c r="I12" s="414"/>
      <c r="J12" s="414"/>
      <c r="K12" s="396" t="s">
        <v>33</v>
      </c>
      <c r="L12" s="396"/>
      <c r="M12" s="396" t="s">
        <v>63</v>
      </c>
      <c r="N12" s="396"/>
      <c r="O12" s="396"/>
      <c r="P12" s="412"/>
      <c r="Q12" s="413"/>
    </row>
    <row r="13" spans="2:17" s="20" customFormat="1" ht="15" customHeight="1">
      <c r="B13" s="400"/>
      <c r="C13" s="409"/>
      <c r="D13" s="410"/>
      <c r="E13" s="401">
        <f>ROUND(M11*0.3,0)</f>
        <v>0</v>
      </c>
      <c r="F13" s="402"/>
      <c r="G13" s="403"/>
      <c r="H13" s="397">
        <f>IF(('GA-55'!W29+'Other Deduction'!B9)&gt;200000,200000,('GA-55'!W29+'Other Deduction'!B9))</f>
        <v>0</v>
      </c>
      <c r="I13" s="397"/>
      <c r="J13" s="397"/>
      <c r="K13" s="397">
        <f>'Other Deduction'!B7</f>
        <v>0</v>
      </c>
      <c r="L13" s="397"/>
      <c r="M13" s="397">
        <f>E13+H13+K13</f>
        <v>0</v>
      </c>
      <c r="N13" s="397"/>
      <c r="O13" s="397"/>
      <c r="P13" s="412"/>
      <c r="Q13" s="413"/>
    </row>
    <row r="14" spans="2:17" s="20" customFormat="1" ht="15" customHeight="1">
      <c r="B14" s="31"/>
      <c r="C14" s="396" t="s">
        <v>34</v>
      </c>
      <c r="D14" s="396"/>
      <c r="E14" s="396"/>
      <c r="F14" s="396"/>
      <c r="G14" s="396"/>
      <c r="H14" s="396"/>
      <c r="I14" s="396"/>
      <c r="J14" s="396"/>
      <c r="K14" s="396"/>
      <c r="L14" s="396"/>
      <c r="M14" s="396"/>
      <c r="N14" s="396"/>
      <c r="O14" s="396"/>
      <c r="P14" s="27" t="s">
        <v>11</v>
      </c>
      <c r="Q14" s="33">
        <f>M11-M13</f>
        <v>0</v>
      </c>
    </row>
    <row r="15" spans="2:17" s="20" customFormat="1" ht="15" customHeight="1">
      <c r="B15" s="31">
        <v>8</v>
      </c>
      <c r="C15" s="415" t="s">
        <v>64</v>
      </c>
      <c r="D15" s="416"/>
      <c r="E15" s="416"/>
      <c r="F15" s="416"/>
      <c r="G15" s="416"/>
      <c r="H15" s="416"/>
      <c r="I15" s="416"/>
      <c r="J15" s="416"/>
      <c r="K15" s="416"/>
      <c r="L15" s="416"/>
      <c r="M15" s="416"/>
      <c r="N15" s="416"/>
      <c r="O15" s="417"/>
      <c r="P15" s="27" t="s">
        <v>11</v>
      </c>
      <c r="Q15" s="33">
        <f>Q10+Q14</f>
        <v>776450</v>
      </c>
    </row>
    <row r="16" spans="2:17" s="20" customFormat="1" ht="15" customHeight="1">
      <c r="B16" s="31">
        <v>9</v>
      </c>
      <c r="C16" s="319" t="s">
        <v>26</v>
      </c>
      <c r="D16" s="319"/>
      <c r="E16" s="319"/>
      <c r="F16" s="319"/>
      <c r="G16" s="319"/>
      <c r="H16" s="319"/>
      <c r="I16" s="319"/>
      <c r="J16" s="319"/>
      <c r="K16" s="319"/>
      <c r="L16" s="319"/>
      <c r="M16" s="319"/>
      <c r="N16" s="319"/>
      <c r="O16" s="319"/>
      <c r="P16" s="27" t="s">
        <v>11</v>
      </c>
      <c r="Q16" s="33">
        <f>'Other Deduction'!E3+'Other Deduction'!E4</f>
        <v>0</v>
      </c>
    </row>
    <row r="17" spans="2:17" s="20" customFormat="1" ht="15" customHeight="1">
      <c r="B17" s="31">
        <v>10</v>
      </c>
      <c r="C17" s="319" t="s">
        <v>35</v>
      </c>
      <c r="D17" s="319"/>
      <c r="E17" s="319"/>
      <c r="F17" s="319"/>
      <c r="G17" s="319"/>
      <c r="H17" s="319"/>
      <c r="I17" s="319"/>
      <c r="J17" s="319"/>
      <c r="K17" s="319"/>
      <c r="L17" s="319"/>
      <c r="M17" s="319"/>
      <c r="N17" s="319"/>
      <c r="O17" s="319"/>
      <c r="P17" s="27" t="s">
        <v>11</v>
      </c>
      <c r="Q17" s="32">
        <f>Q15+Q16</f>
        <v>776450</v>
      </c>
    </row>
    <row r="18" spans="2:17" s="20" customFormat="1" ht="15" customHeight="1">
      <c r="B18" s="331">
        <v>11</v>
      </c>
      <c r="C18" s="320" t="s">
        <v>116</v>
      </c>
      <c r="D18" s="320"/>
      <c r="E18" s="320"/>
      <c r="F18" s="320"/>
      <c r="G18" s="320"/>
      <c r="H18" s="320"/>
      <c r="I18" s="320"/>
      <c r="J18" s="320"/>
      <c r="K18" s="320"/>
      <c r="L18" s="320"/>
      <c r="M18" s="320"/>
      <c r="N18" s="320"/>
      <c r="O18" s="320"/>
      <c r="P18" s="320"/>
      <c r="Q18" s="334"/>
    </row>
    <row r="19" spans="2:17" s="20" customFormat="1" ht="15" customHeight="1">
      <c r="B19" s="332"/>
      <c r="C19" s="369" t="s">
        <v>102</v>
      </c>
      <c r="D19" s="369"/>
      <c r="E19" s="369"/>
      <c r="F19" s="369"/>
      <c r="G19" s="369"/>
      <c r="H19" s="369"/>
      <c r="I19" s="369"/>
      <c r="J19" s="369"/>
      <c r="K19" s="369"/>
      <c r="L19" s="369"/>
      <c r="M19" s="369"/>
      <c r="N19" s="369"/>
      <c r="O19" s="369"/>
      <c r="P19" s="369"/>
      <c r="Q19" s="370"/>
    </row>
    <row r="20" spans="2:17" s="20" customFormat="1" ht="15" customHeight="1">
      <c r="B20" s="332"/>
      <c r="C20" s="8" t="s">
        <v>36</v>
      </c>
      <c r="D20" s="319" t="s">
        <v>73</v>
      </c>
      <c r="E20" s="319"/>
      <c r="F20" s="319"/>
      <c r="G20" s="319"/>
      <c r="H20" s="27" t="s">
        <v>11</v>
      </c>
      <c r="I20" s="18">
        <f>'GA-55'!Q29</f>
        <v>0</v>
      </c>
      <c r="J20" s="8" t="s">
        <v>39</v>
      </c>
      <c r="K20" s="371" t="s">
        <v>110</v>
      </c>
      <c r="L20" s="371"/>
      <c r="M20" s="371"/>
      <c r="N20" s="27" t="s">
        <v>11</v>
      </c>
      <c r="O20" s="85">
        <f>IF('GA-55'!H1&lt;&gt;"no",'GA-55'!O29-Q33,0)</f>
        <v>72226</v>
      </c>
      <c r="P20" s="377"/>
      <c r="Q20" s="378"/>
    </row>
    <row r="21" spans="2:17" s="20" customFormat="1" ht="15" customHeight="1">
      <c r="B21" s="332"/>
      <c r="C21" s="8" t="s">
        <v>38</v>
      </c>
      <c r="D21" s="319" t="s">
        <v>74</v>
      </c>
      <c r="E21" s="319"/>
      <c r="F21" s="319"/>
      <c r="G21" s="319"/>
      <c r="H21" s="27" t="s">
        <v>11</v>
      </c>
      <c r="I21" s="18">
        <f>'GA-55'!T29+'Other Deduction'!B10</f>
        <v>0</v>
      </c>
      <c r="J21" s="8" t="s">
        <v>42</v>
      </c>
      <c r="K21" s="372" t="s">
        <v>40</v>
      </c>
      <c r="L21" s="372"/>
      <c r="M21" s="372"/>
      <c r="N21" s="27" t="s">
        <v>11</v>
      </c>
      <c r="O21" s="18">
        <f>'Other Deduction'!E6</f>
        <v>0</v>
      </c>
      <c r="P21" s="379"/>
      <c r="Q21" s="380"/>
    </row>
    <row r="22" spans="2:17" s="20" customFormat="1" ht="15" customHeight="1">
      <c r="B22" s="332"/>
      <c r="C22" s="8" t="s">
        <v>41</v>
      </c>
      <c r="D22" s="319" t="s">
        <v>75</v>
      </c>
      <c r="E22" s="319"/>
      <c r="F22" s="319"/>
      <c r="G22" s="319"/>
      <c r="H22" s="27" t="s">
        <v>11</v>
      </c>
      <c r="I22" s="18">
        <f>'Other Deduction'!B14</f>
        <v>0</v>
      </c>
      <c r="J22" s="8" t="s">
        <v>44</v>
      </c>
      <c r="K22" s="372" t="s">
        <v>16</v>
      </c>
      <c r="L22" s="372"/>
      <c r="M22" s="372"/>
      <c r="N22" s="27" t="s">
        <v>11</v>
      </c>
      <c r="O22" s="19">
        <f>'Other Deduction'!B15</f>
        <v>0</v>
      </c>
      <c r="P22" s="379"/>
      <c r="Q22" s="380"/>
    </row>
    <row r="23" spans="2:17" s="20" customFormat="1" ht="15" customHeight="1">
      <c r="B23" s="332"/>
      <c r="C23" s="8" t="s">
        <v>43</v>
      </c>
      <c r="D23" s="319" t="s">
        <v>76</v>
      </c>
      <c r="E23" s="319"/>
      <c r="F23" s="319"/>
      <c r="G23" s="319"/>
      <c r="H23" s="27" t="s">
        <v>11</v>
      </c>
      <c r="I23" s="18">
        <f>'Other Deduction'!B16</f>
        <v>0</v>
      </c>
      <c r="J23" s="8" t="s">
        <v>46</v>
      </c>
      <c r="K23" s="372" t="s">
        <v>103</v>
      </c>
      <c r="L23" s="372"/>
      <c r="M23" s="372"/>
      <c r="N23" s="27" t="s">
        <v>11</v>
      </c>
      <c r="O23" s="19">
        <f>'Other Deduction'!B12</f>
        <v>0</v>
      </c>
      <c r="P23" s="379"/>
      <c r="Q23" s="380"/>
    </row>
    <row r="24" spans="2:17" s="20" customFormat="1" ht="15" customHeight="1">
      <c r="B24" s="332"/>
      <c r="C24" s="8" t="s">
        <v>45</v>
      </c>
      <c r="D24" s="319" t="s">
        <v>77</v>
      </c>
      <c r="E24" s="319"/>
      <c r="F24" s="319"/>
      <c r="G24" s="319"/>
      <c r="H24" s="27" t="s">
        <v>11</v>
      </c>
      <c r="I24" s="18">
        <f>'Other Deduction'!B17</f>
        <v>0</v>
      </c>
      <c r="J24" s="8" t="s">
        <v>48</v>
      </c>
      <c r="K24" s="372" t="s">
        <v>106</v>
      </c>
      <c r="L24" s="372"/>
      <c r="M24" s="372"/>
      <c r="N24" s="27" t="s">
        <v>11</v>
      </c>
      <c r="O24" s="18">
        <f>'Other Deduction'!E15</f>
        <v>0</v>
      </c>
      <c r="P24" s="379"/>
      <c r="Q24" s="380"/>
    </row>
    <row r="25" spans="2:17" s="20" customFormat="1" ht="15" customHeight="1">
      <c r="B25" s="332"/>
      <c r="C25" s="8" t="s">
        <v>47</v>
      </c>
      <c r="D25" s="319" t="s">
        <v>78</v>
      </c>
      <c r="E25" s="319"/>
      <c r="F25" s="319"/>
      <c r="G25" s="319"/>
      <c r="H25" s="27" t="s">
        <v>11</v>
      </c>
      <c r="I25" s="18">
        <f>IF('GA-55'!H1&lt;&gt;"yes",'GA-55'!O29,0)</f>
        <v>0</v>
      </c>
      <c r="J25" s="8" t="s">
        <v>50</v>
      </c>
      <c r="K25" s="372" t="s">
        <v>105</v>
      </c>
      <c r="L25" s="372"/>
      <c r="M25" s="372"/>
      <c r="N25" s="27" t="s">
        <v>11</v>
      </c>
      <c r="O25" s="18">
        <f>'Other Deduction'!E16</f>
        <v>0</v>
      </c>
      <c r="P25" s="379"/>
      <c r="Q25" s="380"/>
    </row>
    <row r="26" spans="2:17" s="20" customFormat="1" ht="15" customHeight="1">
      <c r="B26" s="332"/>
      <c r="C26" s="8" t="s">
        <v>49</v>
      </c>
      <c r="D26" s="328" t="s">
        <v>111</v>
      </c>
      <c r="E26" s="329"/>
      <c r="F26" s="329"/>
      <c r="G26" s="330"/>
      <c r="H26" s="27" t="s">
        <v>11</v>
      </c>
      <c r="I26" s="19">
        <f>'GA-55'!U29</f>
        <v>720</v>
      </c>
      <c r="J26" s="8" t="s">
        <v>52</v>
      </c>
      <c r="K26" s="376" t="s">
        <v>104</v>
      </c>
      <c r="L26" s="376"/>
      <c r="M26" s="376"/>
      <c r="N26" s="27" t="s">
        <v>11</v>
      </c>
      <c r="O26" s="18">
        <f>'Other Deduction'!B11</f>
        <v>0</v>
      </c>
      <c r="P26" s="379"/>
      <c r="Q26" s="380"/>
    </row>
    <row r="27" spans="2:17" s="20" customFormat="1" ht="15" customHeight="1">
      <c r="B27" s="332"/>
      <c r="C27" s="8" t="s">
        <v>51</v>
      </c>
      <c r="D27" s="319" t="s">
        <v>9</v>
      </c>
      <c r="E27" s="319"/>
      <c r="F27" s="319"/>
      <c r="G27" s="319"/>
      <c r="H27" s="27" t="s">
        <v>11</v>
      </c>
      <c r="I27" s="19">
        <f>'Other Deduction'!B13</f>
        <v>0</v>
      </c>
      <c r="J27" s="8" t="s">
        <v>142</v>
      </c>
      <c r="K27" s="376" t="s">
        <v>137</v>
      </c>
      <c r="L27" s="376"/>
      <c r="M27" s="376"/>
      <c r="N27" s="27" t="s">
        <v>11</v>
      </c>
      <c r="O27" s="18">
        <f>'Other Deduction'!E5</f>
        <v>0</v>
      </c>
      <c r="P27" s="379"/>
      <c r="Q27" s="380"/>
    </row>
    <row r="28" spans="2:17" s="20" customFormat="1" ht="15" customHeight="1">
      <c r="B28" s="332"/>
      <c r="C28" s="8" t="s">
        <v>53</v>
      </c>
      <c r="D28" s="319" t="s">
        <v>87</v>
      </c>
      <c r="E28" s="319"/>
      <c r="F28" s="319"/>
      <c r="G28" s="319"/>
      <c r="H28" s="27" t="s">
        <v>11</v>
      </c>
      <c r="I28" s="18">
        <f>'GA-55'!V29+'Other Deduction'!B8</f>
        <v>0</v>
      </c>
      <c r="J28" s="8" t="s">
        <v>186</v>
      </c>
      <c r="K28" s="376" t="s">
        <v>143</v>
      </c>
      <c r="L28" s="376"/>
      <c r="M28" s="376"/>
      <c r="N28" s="76" t="s">
        <v>11</v>
      </c>
      <c r="O28" s="18">
        <f>'Other Deduction'!B18</f>
        <v>0</v>
      </c>
      <c r="P28" s="379"/>
      <c r="Q28" s="380"/>
    </row>
    <row r="29" spans="2:17" s="20" customFormat="1" ht="15" customHeight="1">
      <c r="B29" s="332"/>
      <c r="C29" s="8" t="s">
        <v>37</v>
      </c>
      <c r="D29" s="319"/>
      <c r="E29" s="319"/>
      <c r="F29" s="319"/>
      <c r="G29" s="319"/>
      <c r="H29" s="112"/>
      <c r="I29" s="18"/>
      <c r="J29" s="8"/>
      <c r="K29" s="386" t="s">
        <v>189</v>
      </c>
      <c r="L29" s="387"/>
      <c r="M29" s="388"/>
      <c r="N29" s="112"/>
      <c r="O29" s="113"/>
      <c r="P29" s="379"/>
      <c r="Q29" s="380"/>
    </row>
    <row r="30" spans="2:17" s="20" customFormat="1" ht="15" customHeight="1">
      <c r="B30" s="332"/>
      <c r="C30" s="373" t="s">
        <v>144</v>
      </c>
      <c r="D30" s="374"/>
      <c r="E30" s="374"/>
      <c r="F30" s="374"/>
      <c r="G30" s="374"/>
      <c r="H30" s="374"/>
      <c r="I30" s="374"/>
      <c r="J30" s="374"/>
      <c r="K30" s="374"/>
      <c r="L30" s="374"/>
      <c r="M30" s="375"/>
      <c r="N30" s="27" t="s">
        <v>11</v>
      </c>
      <c r="O30" s="118">
        <f>SUM(I20:I29)+SUM(O20:O29)</f>
        <v>72946</v>
      </c>
      <c r="P30" s="381"/>
      <c r="Q30" s="382"/>
    </row>
    <row r="31" spans="2:17" s="20" customFormat="1" ht="15" customHeight="1">
      <c r="B31" s="332"/>
      <c r="C31" s="327" t="s">
        <v>101</v>
      </c>
      <c r="D31" s="327"/>
      <c r="E31" s="327"/>
      <c r="F31" s="327"/>
      <c r="G31" s="327"/>
      <c r="H31" s="327"/>
      <c r="I31" s="327"/>
      <c r="J31" s="327"/>
      <c r="K31" s="327"/>
      <c r="L31" s="327"/>
      <c r="M31" s="327"/>
      <c r="N31" s="327"/>
      <c r="O31" s="327"/>
      <c r="P31" s="27" t="s">
        <v>11</v>
      </c>
      <c r="Q31" s="32">
        <f>IF(O30&lt;150001,ROUND(O30,0),150000)</f>
        <v>72946</v>
      </c>
    </row>
    <row r="32" spans="2:17" s="20" customFormat="1" ht="15" customHeight="1">
      <c r="B32" s="332"/>
      <c r="C32" s="383" t="s">
        <v>119</v>
      </c>
      <c r="D32" s="384"/>
      <c r="E32" s="384"/>
      <c r="F32" s="384"/>
      <c r="G32" s="384"/>
      <c r="H32" s="384"/>
      <c r="I32" s="384"/>
      <c r="J32" s="384"/>
      <c r="K32" s="384"/>
      <c r="L32" s="384"/>
      <c r="M32" s="384"/>
      <c r="N32" s="384"/>
      <c r="O32" s="385"/>
      <c r="P32" s="51"/>
      <c r="Q32" s="84">
        <f>IF('GA-55'!H1&lt;&gt;"no",'GA-55'!O29,0)</f>
        <v>72226</v>
      </c>
    </row>
    <row r="33" spans="2:17" s="20" customFormat="1" ht="15" customHeight="1">
      <c r="B33" s="332"/>
      <c r="C33" s="324" t="s">
        <v>118</v>
      </c>
      <c r="D33" s="325"/>
      <c r="E33" s="325"/>
      <c r="F33" s="325"/>
      <c r="G33" s="325"/>
      <c r="H33" s="325"/>
      <c r="I33" s="325"/>
      <c r="J33" s="325"/>
      <c r="K33" s="325"/>
      <c r="L33" s="325"/>
      <c r="M33" s="325"/>
      <c r="N33" s="325"/>
      <c r="O33" s="326"/>
      <c r="P33" s="27" t="s">
        <v>11</v>
      </c>
      <c r="Q33" s="33">
        <f>'Other Deduction'!E7</f>
        <v>0</v>
      </c>
    </row>
    <row r="34" spans="2:17" s="20" customFormat="1" ht="15" customHeight="1">
      <c r="B34" s="333"/>
      <c r="C34" s="327" t="s">
        <v>109</v>
      </c>
      <c r="D34" s="327"/>
      <c r="E34" s="327"/>
      <c r="F34" s="327"/>
      <c r="G34" s="327"/>
      <c r="H34" s="327"/>
      <c r="I34" s="327"/>
      <c r="J34" s="327"/>
      <c r="K34" s="327"/>
      <c r="L34" s="327"/>
      <c r="M34" s="327"/>
      <c r="N34" s="327"/>
      <c r="O34" s="327"/>
      <c r="P34" s="27" t="s">
        <v>11</v>
      </c>
      <c r="Q34" s="32">
        <f>SUM(Q31:Q33)</f>
        <v>145172</v>
      </c>
    </row>
    <row r="35" spans="2:17" s="20" customFormat="1" ht="15" customHeight="1">
      <c r="B35" s="331">
        <v>12</v>
      </c>
      <c r="C35" s="320" t="s">
        <v>117</v>
      </c>
      <c r="D35" s="320"/>
      <c r="E35" s="320"/>
      <c r="F35" s="320"/>
      <c r="G35" s="320"/>
      <c r="H35" s="320"/>
      <c r="I35" s="320"/>
      <c r="J35" s="320"/>
      <c r="K35" s="320"/>
      <c r="L35" s="320"/>
      <c r="M35" s="320"/>
      <c r="N35" s="320"/>
      <c r="O35" s="320"/>
      <c r="P35" s="320"/>
      <c r="Q35" s="334"/>
    </row>
    <row r="36" spans="2:17" s="20" customFormat="1" ht="15" customHeight="1">
      <c r="B36" s="332"/>
      <c r="C36" s="335" t="s">
        <v>155</v>
      </c>
      <c r="D36" s="336"/>
      <c r="E36" s="336"/>
      <c r="F36" s="336"/>
      <c r="G36" s="336"/>
      <c r="H36" s="336"/>
      <c r="I36" s="336"/>
      <c r="J36" s="336"/>
      <c r="K36" s="336"/>
      <c r="L36" s="336"/>
      <c r="M36" s="336"/>
      <c r="N36" s="336"/>
      <c r="O36" s="337"/>
      <c r="P36" s="27" t="s">
        <v>11</v>
      </c>
      <c r="Q36" s="33">
        <f>'Other Deduction'!E8</f>
        <v>0</v>
      </c>
    </row>
    <row r="37" spans="2:17" s="20" customFormat="1" ht="15" customHeight="1">
      <c r="B37" s="332"/>
      <c r="C37" s="319" t="s">
        <v>156</v>
      </c>
      <c r="D37" s="319"/>
      <c r="E37" s="319"/>
      <c r="F37" s="319"/>
      <c r="G37" s="319"/>
      <c r="H37" s="319"/>
      <c r="I37" s="319"/>
      <c r="J37" s="319"/>
      <c r="K37" s="319"/>
      <c r="L37" s="319"/>
      <c r="M37" s="319"/>
      <c r="N37" s="319"/>
      <c r="O37" s="319"/>
      <c r="P37" s="27" t="s">
        <v>11</v>
      </c>
      <c r="Q37" s="33">
        <f>'Other Deduction'!E9</f>
        <v>0</v>
      </c>
    </row>
    <row r="38" spans="2:17" s="20" customFormat="1" ht="15" customHeight="1">
      <c r="B38" s="332"/>
      <c r="C38" s="319" t="s">
        <v>167</v>
      </c>
      <c r="D38" s="319"/>
      <c r="E38" s="319"/>
      <c r="F38" s="319"/>
      <c r="G38" s="319"/>
      <c r="H38" s="319"/>
      <c r="I38" s="319"/>
      <c r="J38" s="319"/>
      <c r="K38" s="319"/>
      <c r="L38" s="319"/>
      <c r="M38" s="319"/>
      <c r="N38" s="319"/>
      <c r="O38" s="319"/>
      <c r="P38" s="27" t="s">
        <v>11</v>
      </c>
      <c r="Q38" s="33">
        <f>'Other Deduction'!E10</f>
        <v>0</v>
      </c>
    </row>
    <row r="39" spans="2:17" s="20" customFormat="1" ht="15" customHeight="1">
      <c r="B39" s="332"/>
      <c r="C39" s="319" t="s">
        <v>130</v>
      </c>
      <c r="D39" s="319"/>
      <c r="E39" s="319"/>
      <c r="F39" s="319"/>
      <c r="G39" s="319"/>
      <c r="H39" s="319"/>
      <c r="I39" s="319"/>
      <c r="J39" s="319"/>
      <c r="K39" s="319"/>
      <c r="L39" s="319"/>
      <c r="M39" s="319"/>
      <c r="N39" s="319"/>
      <c r="O39" s="319"/>
      <c r="P39" s="27" t="s">
        <v>11</v>
      </c>
      <c r="Q39" s="33">
        <f>'Other Deduction'!E11</f>
        <v>0</v>
      </c>
    </row>
    <row r="40" spans="2:17" s="20" customFormat="1" ht="15" customHeight="1">
      <c r="B40" s="332"/>
      <c r="C40" s="319" t="s">
        <v>131</v>
      </c>
      <c r="D40" s="319"/>
      <c r="E40" s="319"/>
      <c r="F40" s="319"/>
      <c r="G40" s="319"/>
      <c r="H40" s="319"/>
      <c r="I40" s="319"/>
      <c r="J40" s="319"/>
      <c r="K40" s="319"/>
      <c r="L40" s="319"/>
      <c r="M40" s="319"/>
      <c r="N40" s="319"/>
      <c r="O40" s="319"/>
      <c r="P40" s="27" t="s">
        <v>11</v>
      </c>
      <c r="Q40" s="33">
        <f>'Other Deduction'!E12</f>
        <v>0</v>
      </c>
    </row>
    <row r="41" spans="2:17" s="20" customFormat="1" ht="15" customHeight="1">
      <c r="B41" s="332"/>
      <c r="C41" s="335" t="s">
        <v>132</v>
      </c>
      <c r="D41" s="336"/>
      <c r="E41" s="336"/>
      <c r="F41" s="336"/>
      <c r="G41" s="336"/>
      <c r="H41" s="336"/>
      <c r="I41" s="336"/>
      <c r="J41" s="336"/>
      <c r="K41" s="336"/>
      <c r="L41" s="336"/>
      <c r="M41" s="336"/>
      <c r="N41" s="336"/>
      <c r="O41" s="337"/>
      <c r="P41" s="27" t="s">
        <v>11</v>
      </c>
      <c r="Q41" s="33">
        <f>'Other Deduction'!E13</f>
        <v>0</v>
      </c>
    </row>
    <row r="42" spans="2:17" s="20" customFormat="1" ht="15" customHeight="1">
      <c r="B42" s="332"/>
      <c r="C42" s="328" t="s">
        <v>157</v>
      </c>
      <c r="D42" s="329"/>
      <c r="E42" s="329"/>
      <c r="F42" s="329"/>
      <c r="G42" s="329"/>
      <c r="H42" s="329"/>
      <c r="I42" s="329"/>
      <c r="J42" s="329"/>
      <c r="K42" s="329"/>
      <c r="L42" s="329"/>
      <c r="M42" s="329"/>
      <c r="N42" s="329"/>
      <c r="O42" s="330"/>
      <c r="P42" s="27" t="s">
        <v>11</v>
      </c>
      <c r="Q42" s="33">
        <f>IF('GA-55'!AC1&lt;&gt;"Yes",IF('Other Deduction'!E3&lt;50001,'Other Deduction'!E3,50000),IF('Other Deduction'!E3&lt;10001,'Other Deduction'!E3,10000))</f>
        <v>0</v>
      </c>
    </row>
    <row r="43" spans="2:17" s="20" customFormat="1" ht="15" customHeight="1">
      <c r="B43" s="332"/>
      <c r="C43" s="328" t="s">
        <v>107</v>
      </c>
      <c r="D43" s="329"/>
      <c r="E43" s="329"/>
      <c r="F43" s="329"/>
      <c r="G43" s="329"/>
      <c r="H43" s="329"/>
      <c r="I43" s="329"/>
      <c r="J43" s="329"/>
      <c r="K43" s="329"/>
      <c r="L43" s="329"/>
      <c r="M43" s="329"/>
      <c r="N43" s="329"/>
      <c r="O43" s="330"/>
      <c r="P43" s="52" t="s">
        <v>11</v>
      </c>
      <c r="Q43" s="33">
        <f>'Other Deduction'!E14</f>
        <v>0</v>
      </c>
    </row>
    <row r="44" spans="2:17" s="20" customFormat="1" ht="15" customHeight="1">
      <c r="B44" s="333"/>
      <c r="C44" s="327" t="s">
        <v>54</v>
      </c>
      <c r="D44" s="327"/>
      <c r="E44" s="327"/>
      <c r="F44" s="327"/>
      <c r="G44" s="327"/>
      <c r="H44" s="327"/>
      <c r="I44" s="327"/>
      <c r="J44" s="327"/>
      <c r="K44" s="327"/>
      <c r="L44" s="327"/>
      <c r="M44" s="327"/>
      <c r="N44" s="327"/>
      <c r="O44" s="327"/>
      <c r="P44" s="27" t="s">
        <v>11</v>
      </c>
      <c r="Q44" s="34">
        <f>SUM(Q36:Q43)</f>
        <v>0</v>
      </c>
    </row>
    <row r="45" spans="2:17" s="20" customFormat="1" ht="15" customHeight="1">
      <c r="B45" s="31">
        <v>13</v>
      </c>
      <c r="C45" s="320" t="s">
        <v>113</v>
      </c>
      <c r="D45" s="320"/>
      <c r="E45" s="320"/>
      <c r="F45" s="320"/>
      <c r="G45" s="320"/>
      <c r="H45" s="320"/>
      <c r="I45" s="320"/>
      <c r="J45" s="320"/>
      <c r="K45" s="320"/>
      <c r="L45" s="320"/>
      <c r="M45" s="320"/>
      <c r="N45" s="320"/>
      <c r="O45" s="320"/>
      <c r="P45" s="27" t="s">
        <v>11</v>
      </c>
      <c r="Q45" s="33">
        <f>Q34+Q44</f>
        <v>145172</v>
      </c>
    </row>
    <row r="46" spans="2:17" s="20" customFormat="1" ht="15" customHeight="1">
      <c r="B46" s="31">
        <v>14</v>
      </c>
      <c r="C46" s="319" t="s">
        <v>65</v>
      </c>
      <c r="D46" s="319"/>
      <c r="E46" s="319"/>
      <c r="F46" s="319"/>
      <c r="G46" s="319"/>
      <c r="H46" s="319"/>
      <c r="I46" s="319"/>
      <c r="J46" s="319"/>
      <c r="K46" s="319"/>
      <c r="L46" s="319"/>
      <c r="M46" s="319"/>
      <c r="N46" s="319"/>
      <c r="O46" s="319"/>
      <c r="P46" s="27" t="s">
        <v>11</v>
      </c>
      <c r="Q46" s="33">
        <f>(Q17-Q45)</f>
        <v>631278</v>
      </c>
    </row>
    <row r="47" spans="2:17" s="20" customFormat="1">
      <c r="B47" s="31">
        <v>15</v>
      </c>
      <c r="C47" s="320" t="s">
        <v>146</v>
      </c>
      <c r="D47" s="320"/>
      <c r="E47" s="320"/>
      <c r="F47" s="320"/>
      <c r="G47" s="320"/>
      <c r="H47" s="320"/>
      <c r="I47" s="320"/>
      <c r="J47" s="320"/>
      <c r="K47" s="320"/>
      <c r="L47" s="320"/>
      <c r="M47" s="320"/>
      <c r="N47" s="320"/>
      <c r="O47" s="320"/>
      <c r="P47" s="27" t="s">
        <v>11</v>
      </c>
      <c r="Q47" s="32">
        <f>ROUND(Q46,-1)</f>
        <v>631280</v>
      </c>
    </row>
    <row r="48" spans="2:17" s="20" customFormat="1" ht="15" customHeight="1">
      <c r="B48" s="331">
        <v>16</v>
      </c>
      <c r="C48" s="319" t="s">
        <v>55</v>
      </c>
      <c r="D48" s="319"/>
      <c r="E48" s="319"/>
      <c r="F48" s="319"/>
      <c r="G48" s="319"/>
      <c r="H48" s="319"/>
      <c r="I48" s="319"/>
      <c r="J48" s="319"/>
      <c r="K48" s="319"/>
      <c r="L48" s="319"/>
      <c r="M48" s="319"/>
      <c r="N48" s="319"/>
      <c r="O48" s="319"/>
      <c r="P48" s="319"/>
      <c r="Q48" s="344"/>
    </row>
    <row r="49" spans="2:17" s="20" customFormat="1" ht="15" customHeight="1">
      <c r="B49" s="332"/>
      <c r="C49" s="345" t="s">
        <v>81</v>
      </c>
      <c r="D49" s="345"/>
      <c r="E49" s="345"/>
      <c r="F49" s="345"/>
      <c r="G49" s="345"/>
      <c r="H49" s="345" t="s">
        <v>96</v>
      </c>
      <c r="I49" s="345"/>
      <c r="J49" s="345"/>
      <c r="K49" s="345"/>
      <c r="L49" s="346" t="s">
        <v>112</v>
      </c>
      <c r="M49" s="347"/>
      <c r="N49" s="347"/>
      <c r="O49" s="348"/>
      <c r="P49" s="9"/>
      <c r="Q49" s="35"/>
    </row>
    <row r="50" spans="2:17" s="20" customFormat="1" ht="15" customHeight="1">
      <c r="B50" s="332"/>
      <c r="C50" s="321" t="s">
        <v>82</v>
      </c>
      <c r="D50" s="322"/>
      <c r="E50" s="323"/>
      <c r="F50" s="318" t="s">
        <v>56</v>
      </c>
      <c r="G50" s="318"/>
      <c r="H50" s="321" t="s">
        <v>97</v>
      </c>
      <c r="I50" s="322"/>
      <c r="J50" s="323"/>
      <c r="K50" s="26" t="s">
        <v>56</v>
      </c>
      <c r="L50" s="321" t="s">
        <v>97</v>
      </c>
      <c r="M50" s="322"/>
      <c r="N50" s="323"/>
      <c r="O50" s="126" t="s">
        <v>56</v>
      </c>
      <c r="P50" s="27" t="s">
        <v>11</v>
      </c>
      <c r="Q50" s="36">
        <v>0</v>
      </c>
    </row>
    <row r="51" spans="2:17" s="20" customFormat="1" ht="15" customHeight="1">
      <c r="B51" s="332"/>
      <c r="C51" s="321" t="s">
        <v>57</v>
      </c>
      <c r="D51" s="322"/>
      <c r="E51" s="323"/>
      <c r="F51" s="317">
        <v>0.05</v>
      </c>
      <c r="G51" s="318"/>
      <c r="H51" s="318" t="s">
        <v>98</v>
      </c>
      <c r="I51" s="318"/>
      <c r="J51" s="318"/>
      <c r="K51" s="25">
        <v>0.05</v>
      </c>
      <c r="L51" s="321" t="s">
        <v>83</v>
      </c>
      <c r="M51" s="322"/>
      <c r="N51" s="323"/>
      <c r="O51" s="68" t="s">
        <v>56</v>
      </c>
      <c r="P51" s="27" t="s">
        <v>11</v>
      </c>
      <c r="Q51" s="36">
        <f>ROUND(IF('GA-55'!AC1="no",IF(Q47&lt;250001,0,IF(Q47&gt;500000,12500,((Q47-250000)*0.05))),IF(Q47&lt;300001,0,IF(Q47&gt;500000,10000,((Q47-300000)*0.05)))),0)</f>
        <v>12500</v>
      </c>
    </row>
    <row r="52" spans="2:17" s="20" customFormat="1" ht="15" customHeight="1">
      <c r="B52" s="332"/>
      <c r="C52" s="321" t="s">
        <v>58</v>
      </c>
      <c r="D52" s="322"/>
      <c r="E52" s="323"/>
      <c r="F52" s="317">
        <v>0.2</v>
      </c>
      <c r="G52" s="318"/>
      <c r="H52" s="318" t="s">
        <v>58</v>
      </c>
      <c r="I52" s="318"/>
      <c r="J52" s="318"/>
      <c r="K52" s="25">
        <v>0.2</v>
      </c>
      <c r="L52" s="321" t="s">
        <v>58</v>
      </c>
      <c r="M52" s="322"/>
      <c r="N52" s="323"/>
      <c r="O52" s="67">
        <v>0.2</v>
      </c>
      <c r="P52" s="27" t="s">
        <v>11</v>
      </c>
      <c r="Q52" s="36">
        <f>IF(Q47&lt;500001,0,IF(Q47&gt;1000000,100000,((Q47-500000)*0.2)))</f>
        <v>26256</v>
      </c>
    </row>
    <row r="53" spans="2:17" s="20" customFormat="1" ht="15" customHeight="1">
      <c r="B53" s="332"/>
      <c r="C53" s="349" t="s">
        <v>79</v>
      </c>
      <c r="D53" s="350"/>
      <c r="E53" s="351"/>
      <c r="F53" s="317">
        <v>0.3</v>
      </c>
      <c r="G53" s="318"/>
      <c r="H53" s="318" t="s">
        <v>80</v>
      </c>
      <c r="I53" s="318"/>
      <c r="J53" s="318"/>
      <c r="K53" s="25">
        <v>0.3</v>
      </c>
      <c r="L53" s="321" t="s">
        <v>80</v>
      </c>
      <c r="M53" s="322"/>
      <c r="N53" s="323"/>
      <c r="O53" s="67">
        <v>0.3</v>
      </c>
      <c r="P53" s="27" t="s">
        <v>11</v>
      </c>
      <c r="Q53" s="36">
        <f>IF(Q47&lt;1000001,0,((Q47-1000000)*0.3))</f>
        <v>0</v>
      </c>
    </row>
    <row r="54" spans="2:17" s="20" customFormat="1" ht="15" customHeight="1">
      <c r="B54" s="332"/>
      <c r="C54" s="339" t="s">
        <v>66</v>
      </c>
      <c r="D54" s="340"/>
      <c r="E54" s="340"/>
      <c r="F54" s="340"/>
      <c r="G54" s="340"/>
      <c r="H54" s="340"/>
      <c r="I54" s="340"/>
      <c r="J54" s="340"/>
      <c r="K54" s="340"/>
      <c r="L54" s="340"/>
      <c r="M54" s="340"/>
      <c r="N54" s="340"/>
      <c r="O54" s="341"/>
      <c r="P54" s="27" t="s">
        <v>11</v>
      </c>
      <c r="Q54" s="32">
        <f>SUM(Q50:Q53)</f>
        <v>38756</v>
      </c>
    </row>
    <row r="55" spans="2:17" s="20" customFormat="1" ht="15" customHeight="1">
      <c r="B55" s="332"/>
      <c r="C55" s="352" t="s">
        <v>158</v>
      </c>
      <c r="D55" s="353"/>
      <c r="E55" s="353"/>
      <c r="F55" s="353"/>
      <c r="G55" s="353"/>
      <c r="H55" s="353"/>
      <c r="I55" s="353"/>
      <c r="J55" s="353"/>
      <c r="K55" s="353"/>
      <c r="L55" s="353"/>
      <c r="M55" s="353"/>
      <c r="N55" s="353"/>
      <c r="O55" s="354"/>
      <c r="P55" s="42" t="s">
        <v>11</v>
      </c>
      <c r="Q55" s="33">
        <f>IF(Q47&gt;500000,0,IF(Q54&lt;12501,Q54,12500))</f>
        <v>0</v>
      </c>
    </row>
    <row r="56" spans="2:17" s="20" customFormat="1" ht="15" customHeight="1">
      <c r="B56" s="332"/>
      <c r="C56" s="339" t="s">
        <v>99</v>
      </c>
      <c r="D56" s="340"/>
      <c r="E56" s="340"/>
      <c r="F56" s="340"/>
      <c r="G56" s="340"/>
      <c r="H56" s="340"/>
      <c r="I56" s="340"/>
      <c r="J56" s="340"/>
      <c r="K56" s="340"/>
      <c r="L56" s="340"/>
      <c r="M56" s="340"/>
      <c r="N56" s="340"/>
      <c r="O56" s="341"/>
      <c r="P56" s="42" t="s">
        <v>11</v>
      </c>
      <c r="Q56" s="32">
        <f>Q54-Q55</f>
        <v>38756</v>
      </c>
    </row>
    <row r="57" spans="2:17" s="20" customFormat="1" ht="15" customHeight="1">
      <c r="B57" s="332"/>
      <c r="C57" s="342" t="s">
        <v>151</v>
      </c>
      <c r="D57" s="342"/>
      <c r="E57" s="342"/>
      <c r="F57" s="342"/>
      <c r="G57" s="342"/>
      <c r="H57" s="342"/>
      <c r="I57" s="342"/>
      <c r="J57" s="342"/>
      <c r="K57" s="342"/>
      <c r="L57" s="342"/>
      <c r="M57" s="342"/>
      <c r="N57" s="342"/>
      <c r="O57" s="342"/>
      <c r="P57" s="27" t="s">
        <v>11</v>
      </c>
      <c r="Q57" s="33">
        <f>ROUND(Q56*0.04,0)</f>
        <v>1550</v>
      </c>
    </row>
    <row r="58" spans="2:17" s="20" customFormat="1" ht="15" customHeight="1">
      <c r="B58" s="333"/>
      <c r="C58" s="343" t="s">
        <v>100</v>
      </c>
      <c r="D58" s="343"/>
      <c r="E58" s="343"/>
      <c r="F58" s="343"/>
      <c r="G58" s="343"/>
      <c r="H58" s="343"/>
      <c r="I58" s="343"/>
      <c r="J58" s="343"/>
      <c r="K58" s="343"/>
      <c r="L58" s="343"/>
      <c r="M58" s="343"/>
      <c r="N58" s="343"/>
      <c r="O58" s="343"/>
      <c r="P58" s="27" t="s">
        <v>11</v>
      </c>
      <c r="Q58" s="32">
        <f>SUM(Q56:Q57)</f>
        <v>40306</v>
      </c>
    </row>
    <row r="59" spans="2:17" s="20" customFormat="1" ht="15" customHeight="1">
      <c r="B59" s="31">
        <v>17</v>
      </c>
      <c r="C59" s="328" t="s">
        <v>67</v>
      </c>
      <c r="D59" s="329"/>
      <c r="E59" s="329"/>
      <c r="F59" s="329"/>
      <c r="G59" s="329"/>
      <c r="H59" s="329"/>
      <c r="I59" s="329"/>
      <c r="J59" s="329"/>
      <c r="K59" s="329"/>
      <c r="L59" s="329"/>
      <c r="M59" s="329"/>
      <c r="N59" s="329"/>
      <c r="O59" s="330"/>
      <c r="P59" s="27" t="s">
        <v>11</v>
      </c>
      <c r="Q59" s="33">
        <f>'Other Deduction'!E17</f>
        <v>0</v>
      </c>
    </row>
    <row r="60" spans="2:17" s="20" customFormat="1" ht="15" customHeight="1">
      <c r="B60" s="31">
        <v>18</v>
      </c>
      <c r="C60" s="320" t="s">
        <v>84</v>
      </c>
      <c r="D60" s="320"/>
      <c r="E60" s="320"/>
      <c r="F60" s="320"/>
      <c r="G60" s="320"/>
      <c r="H60" s="320"/>
      <c r="I60" s="320"/>
      <c r="J60" s="320"/>
      <c r="K60" s="320"/>
      <c r="L60" s="320"/>
      <c r="M60" s="320"/>
      <c r="N60" s="320"/>
      <c r="O60" s="320"/>
      <c r="P60" s="27" t="s">
        <v>11</v>
      </c>
      <c r="Q60" s="32">
        <f>Q58-Q59</f>
        <v>40306</v>
      </c>
    </row>
    <row r="61" spans="2:17" ht="33.75" customHeight="1">
      <c r="B61" s="331">
        <v>19</v>
      </c>
      <c r="C61" s="365" t="s">
        <v>59</v>
      </c>
      <c r="D61" s="365"/>
      <c r="E61" s="366"/>
      <c r="F61" s="363" t="s">
        <v>211</v>
      </c>
      <c r="G61" s="363"/>
      <c r="H61" s="363"/>
      <c r="I61" s="363"/>
      <c r="J61" s="356" t="s">
        <v>212</v>
      </c>
      <c r="K61" s="364"/>
      <c r="L61" s="116" t="s">
        <v>213</v>
      </c>
      <c r="M61" s="356" t="s">
        <v>214</v>
      </c>
      <c r="N61" s="364"/>
      <c r="O61" s="69" t="s">
        <v>88</v>
      </c>
      <c r="P61" s="356" t="s">
        <v>145</v>
      </c>
      <c r="Q61" s="357"/>
    </row>
    <row r="62" spans="2:17">
      <c r="B62" s="333"/>
      <c r="C62" s="367"/>
      <c r="D62" s="367"/>
      <c r="E62" s="368"/>
      <c r="F62" s="358">
        <f>SUM('GA-55'!X8:X14)</f>
        <v>10500</v>
      </c>
      <c r="G62" s="358"/>
      <c r="H62" s="358"/>
      <c r="I62" s="358"/>
      <c r="J62" s="358">
        <f>SUM('GA-55'!X15:X17)</f>
        <v>4500</v>
      </c>
      <c r="K62" s="358"/>
      <c r="L62" s="24">
        <f>'GA-55'!X18</f>
        <v>1500</v>
      </c>
      <c r="M62" s="358">
        <f>'GA-55'!X19</f>
        <v>1500</v>
      </c>
      <c r="N62" s="358"/>
      <c r="O62" s="70">
        <f>SUM('GA-55'!X20:X28)+'Other Deduction'!E18</f>
        <v>0</v>
      </c>
      <c r="P62" s="359">
        <f>F62+J62+L62+M62+O62</f>
        <v>18000</v>
      </c>
      <c r="Q62" s="360"/>
    </row>
    <row r="63" spans="2:17" ht="16.5" thickBot="1">
      <c r="B63" s="361" t="str">
        <f>IF(Q60&gt;P62,"Income Tax Payable",IF(Q60&lt;P62,"Income Tax Refundable","Income Tax Payble/Refundable"))</f>
        <v>Income Tax Payable</v>
      </c>
      <c r="C63" s="362"/>
      <c r="D63" s="362"/>
      <c r="E63" s="362"/>
      <c r="F63" s="362"/>
      <c r="G63" s="362"/>
      <c r="H63" s="362"/>
      <c r="I63" s="362"/>
      <c r="J63" s="362"/>
      <c r="K63" s="362"/>
      <c r="L63" s="362"/>
      <c r="M63" s="362"/>
      <c r="N63" s="362"/>
      <c r="O63" s="362"/>
      <c r="P63" s="37" t="s">
        <v>11</v>
      </c>
      <c r="Q63" s="38">
        <f>IF(Q60&gt;P62,Q60-P62,P62-Q60)</f>
        <v>22306</v>
      </c>
    </row>
    <row r="64" spans="2:17"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4"/>
      <c r="Q64" s="45"/>
    </row>
    <row r="65" spans="1:18" ht="16.5">
      <c r="B65" s="10"/>
      <c r="C65" s="11"/>
      <c r="D65" s="11"/>
      <c r="E65" s="46" t="s">
        <v>114</v>
      </c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2"/>
      <c r="Q65" s="13"/>
    </row>
    <row r="66" spans="1:18">
      <c r="B66" s="10"/>
      <c r="C66" s="11"/>
      <c r="D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2"/>
      <c r="Q66" s="13"/>
    </row>
    <row r="67" spans="1:18" s="71" customFormat="1" ht="15.75" customHeight="1">
      <c r="B67" s="72"/>
      <c r="C67" s="355"/>
      <c r="D67" s="355"/>
      <c r="E67" s="355"/>
      <c r="F67" s="355"/>
      <c r="G67" s="355"/>
      <c r="H67" s="355"/>
      <c r="I67" s="355"/>
      <c r="J67" s="355"/>
      <c r="K67" s="355"/>
      <c r="L67" s="355"/>
      <c r="M67" s="355"/>
      <c r="N67" s="355"/>
      <c r="O67" s="355"/>
      <c r="P67" s="355"/>
      <c r="Q67" s="355"/>
    </row>
    <row r="68" spans="1:18" s="71" customFormat="1" ht="15.75" hidden="1" customHeight="1">
      <c r="B68" s="73"/>
      <c r="C68" s="355"/>
      <c r="D68" s="355"/>
      <c r="E68" s="355"/>
      <c r="F68" s="355"/>
      <c r="G68" s="355"/>
      <c r="H68" s="355"/>
      <c r="I68" s="355"/>
      <c r="J68" s="355"/>
      <c r="K68" s="355"/>
      <c r="L68" s="355"/>
      <c r="M68" s="355"/>
      <c r="N68" s="355"/>
      <c r="O68" s="355"/>
      <c r="P68" s="355"/>
      <c r="Q68" s="355"/>
    </row>
    <row r="69" spans="1:18" s="71" customFormat="1" ht="24" hidden="1" customHeight="1">
      <c r="B69" s="72"/>
      <c r="C69" s="355"/>
      <c r="D69" s="355"/>
      <c r="E69" s="355"/>
      <c r="F69" s="355"/>
      <c r="G69" s="355"/>
      <c r="H69" s="355"/>
      <c r="I69" s="355"/>
      <c r="J69" s="355"/>
      <c r="K69" s="355"/>
      <c r="L69" s="355"/>
      <c r="M69" s="355"/>
      <c r="N69" s="355"/>
      <c r="O69" s="355"/>
      <c r="P69" s="355"/>
      <c r="Q69" s="355"/>
    </row>
    <row r="70" spans="1:18" s="71" customFormat="1" ht="15.75" hidden="1" customHeight="1">
      <c r="B70" s="72"/>
      <c r="C70" s="74"/>
      <c r="D70" s="74"/>
      <c r="E70" s="74"/>
      <c r="F70" s="74"/>
      <c r="G70" s="74"/>
      <c r="H70" s="74"/>
      <c r="I70" s="74"/>
      <c r="J70" s="74"/>
      <c r="K70" s="74"/>
      <c r="L70" s="338"/>
      <c r="M70" s="338"/>
      <c r="N70" s="338"/>
      <c r="O70" s="338"/>
      <c r="P70" s="338"/>
      <c r="Q70" s="338"/>
    </row>
    <row r="71" spans="1:18" s="71" customFormat="1" ht="15.75" hidden="1" customHeight="1">
      <c r="B71" s="72"/>
      <c r="C71" s="74"/>
      <c r="D71" s="74"/>
      <c r="E71" s="74"/>
      <c r="F71" s="74"/>
      <c r="G71" s="74"/>
      <c r="H71" s="74"/>
      <c r="I71" s="74"/>
      <c r="J71" s="74"/>
      <c r="K71" s="74"/>
      <c r="L71" s="338"/>
      <c r="M71" s="338"/>
      <c r="N71" s="338"/>
      <c r="O71" s="338"/>
      <c r="P71" s="338"/>
      <c r="Q71" s="338"/>
    </row>
    <row r="72" spans="1:18" s="71" customFormat="1" ht="15.75" hidden="1" customHeight="1">
      <c r="B72" s="72"/>
      <c r="C72" s="74"/>
      <c r="D72" s="74"/>
      <c r="E72" s="74"/>
      <c r="F72" s="74"/>
      <c r="G72" s="74"/>
      <c r="H72" s="74"/>
      <c r="I72" s="74"/>
      <c r="J72" s="74"/>
      <c r="K72" s="74"/>
      <c r="L72" s="338"/>
      <c r="M72" s="338"/>
      <c r="N72" s="338"/>
      <c r="O72" s="338"/>
      <c r="P72" s="338"/>
      <c r="Q72" s="338"/>
    </row>
    <row r="73" spans="1:18" s="71" customFormat="1" ht="15.75" hidden="1" customHeight="1">
      <c r="B73" s="72"/>
      <c r="C73" s="74"/>
      <c r="D73" s="74"/>
      <c r="E73" s="74"/>
      <c r="F73" s="74"/>
      <c r="G73" s="74"/>
      <c r="H73" s="74"/>
      <c r="I73" s="74"/>
      <c r="J73" s="74"/>
      <c r="K73" s="74"/>
      <c r="L73" s="338"/>
      <c r="M73" s="338"/>
      <c r="N73" s="338"/>
      <c r="O73" s="338"/>
      <c r="P73" s="338"/>
      <c r="Q73" s="338"/>
    </row>
    <row r="74" spans="1:18" s="71" customFormat="1" ht="15.75" hidden="1" customHeight="1">
      <c r="B74" s="72"/>
      <c r="C74" s="74"/>
      <c r="D74" s="74"/>
      <c r="E74" s="74"/>
      <c r="F74" s="74"/>
      <c r="G74" s="74"/>
      <c r="H74" s="74"/>
      <c r="I74" s="74"/>
      <c r="J74" s="74"/>
      <c r="K74" s="74"/>
      <c r="L74" s="338"/>
      <c r="M74" s="338"/>
      <c r="N74" s="338"/>
      <c r="O74" s="338"/>
      <c r="P74" s="338"/>
      <c r="Q74" s="338"/>
    </row>
    <row r="75" spans="1:18" s="71" customFormat="1" hidden="1">
      <c r="B75" s="73"/>
      <c r="C75" s="75"/>
      <c r="D75" s="411"/>
      <c r="E75" s="411"/>
      <c r="F75" s="411"/>
      <c r="G75" s="411"/>
      <c r="H75" s="411"/>
      <c r="I75" s="411"/>
      <c r="J75" s="411"/>
      <c r="K75" s="75"/>
      <c r="L75" s="338"/>
      <c r="M75" s="338"/>
      <c r="N75" s="338"/>
      <c r="O75" s="338"/>
      <c r="P75" s="338"/>
      <c r="Q75" s="338"/>
    </row>
    <row r="76" spans="1:18" s="71" customFormat="1" hidden="1">
      <c r="B76" s="73"/>
      <c r="C76" s="75"/>
      <c r="D76" s="75"/>
      <c r="E76" s="75"/>
      <c r="F76" s="75"/>
      <c r="G76" s="75"/>
      <c r="H76" s="75"/>
      <c r="I76" s="75"/>
      <c r="J76" s="75"/>
      <c r="K76" s="75"/>
      <c r="L76" s="338"/>
      <c r="M76" s="338"/>
      <c r="N76" s="338"/>
      <c r="O76" s="338"/>
      <c r="P76" s="338"/>
      <c r="Q76" s="338"/>
    </row>
    <row r="77" spans="1:18" hidden="1">
      <c r="A77" s="62"/>
      <c r="B77" s="63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5"/>
      <c r="Q77" s="66"/>
      <c r="R77" s="62"/>
    </row>
    <row r="78" spans="1:18" hidden="1">
      <c r="A78" s="62"/>
      <c r="B78" s="63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5"/>
      <c r="Q78" s="66"/>
      <c r="R78" s="62"/>
    </row>
    <row r="79" spans="1:18" hidden="1">
      <c r="A79" s="62"/>
      <c r="B79" s="63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5"/>
      <c r="Q79" s="66"/>
      <c r="R79" s="62"/>
    </row>
  </sheetData>
  <sheetProtection password="FC12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1">
    <mergeCell ref="B11:B13"/>
    <mergeCell ref="C11:J11"/>
    <mergeCell ref="K11:L11"/>
    <mergeCell ref="E13:G13"/>
    <mergeCell ref="E12:G12"/>
    <mergeCell ref="C12:D13"/>
    <mergeCell ref="D75:J75"/>
    <mergeCell ref="M11:O11"/>
    <mergeCell ref="P11:Q13"/>
    <mergeCell ref="H12:J12"/>
    <mergeCell ref="K12:L12"/>
    <mergeCell ref="C14:O14"/>
    <mergeCell ref="C15:O15"/>
    <mergeCell ref="C16:O16"/>
    <mergeCell ref="C17:O17"/>
    <mergeCell ref="D26:G26"/>
    <mergeCell ref="K26:M26"/>
    <mergeCell ref="M12:O12"/>
    <mergeCell ref="H13:J13"/>
    <mergeCell ref="K13:L13"/>
    <mergeCell ref="M13:O13"/>
    <mergeCell ref="D27:G27"/>
    <mergeCell ref="K27:M27"/>
    <mergeCell ref="C45:O45"/>
    <mergeCell ref="B1:Q1"/>
    <mergeCell ref="B2:Q2"/>
    <mergeCell ref="C3:D3"/>
    <mergeCell ref="P3:Q3"/>
    <mergeCell ref="C4:O4"/>
    <mergeCell ref="C5:O5"/>
    <mergeCell ref="C6:O6"/>
    <mergeCell ref="C10:O10"/>
    <mergeCell ref="C7:L7"/>
    <mergeCell ref="M7:O7"/>
    <mergeCell ref="C9:L9"/>
    <mergeCell ref="M9:O9"/>
    <mergeCell ref="E3:J3"/>
    <mergeCell ref="L3:N3"/>
    <mergeCell ref="B7:B9"/>
    <mergeCell ref="M8:O8"/>
    <mergeCell ref="C8:L8"/>
    <mergeCell ref="P7:Q8"/>
    <mergeCell ref="B18:B34"/>
    <mergeCell ref="C18:Q18"/>
    <mergeCell ref="C19:Q19"/>
    <mergeCell ref="D20:G20"/>
    <mergeCell ref="K20:M20"/>
    <mergeCell ref="D21:G21"/>
    <mergeCell ref="K21:M21"/>
    <mergeCell ref="C30:M30"/>
    <mergeCell ref="K28:M28"/>
    <mergeCell ref="P20:Q30"/>
    <mergeCell ref="D22:G22"/>
    <mergeCell ref="K22:M22"/>
    <mergeCell ref="D23:G23"/>
    <mergeCell ref="K23:M23"/>
    <mergeCell ref="D24:G24"/>
    <mergeCell ref="K24:M24"/>
    <mergeCell ref="D25:G25"/>
    <mergeCell ref="K25:M25"/>
    <mergeCell ref="C32:O32"/>
    <mergeCell ref="C31:O31"/>
    <mergeCell ref="D29:G29"/>
    <mergeCell ref="K29:M29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  <mergeCell ref="B35:B44"/>
    <mergeCell ref="C35:Q35"/>
    <mergeCell ref="C36:O36"/>
    <mergeCell ref="C37:O37"/>
    <mergeCell ref="C38:O38"/>
    <mergeCell ref="C39:O39"/>
    <mergeCell ref="C40:O40"/>
    <mergeCell ref="C41:O41"/>
    <mergeCell ref="C44:O44"/>
    <mergeCell ref="F51:G51"/>
    <mergeCell ref="C46:O46"/>
    <mergeCell ref="C47:O47"/>
    <mergeCell ref="F50:G50"/>
    <mergeCell ref="H50:J50"/>
    <mergeCell ref="L50:N50"/>
    <mergeCell ref="D28:G28"/>
    <mergeCell ref="C33:O33"/>
    <mergeCell ref="C34:O34"/>
    <mergeCell ref="C42:O42"/>
    <mergeCell ref="C43:O43"/>
  </mergeCells>
  <printOptions horizontalCentered="1"/>
  <pageMargins left="0.39370078740157499" right="0.23622047244094499" top="0.23622047244094499" bottom="0.27559055118110198" header="0.196850393700787" footer="0.23622047244094499"/>
  <pageSetup paperSize="9" scale="82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R83"/>
  <sheetViews>
    <sheetView showGridLines="0" topLeftCell="A19" workbookViewId="0">
      <selection activeCell="C5" sqref="C5:O5"/>
    </sheetView>
  </sheetViews>
  <sheetFormatPr defaultColWidth="0" defaultRowHeight="15.6" customHeight="1" zeroHeight="1"/>
  <cols>
    <col min="1" max="1" width="3" customWidth="1" collapsed="1"/>
    <col min="2" max="2" width="4.42578125" style="15" customWidth="1" collapsed="1"/>
    <col min="3" max="3" width="4.5703125" style="14" customWidth="1" collapsed="1"/>
    <col min="4" max="5" width="9.140625" style="14" customWidth="1" collapsed="1"/>
    <col min="6" max="6" width="3.85546875" style="14" customWidth="1" collapsed="1"/>
    <col min="7" max="7" width="5.140625" style="14" customWidth="1" collapsed="1"/>
    <col min="8" max="8" width="3.28515625" style="14" customWidth="1" collapsed="1"/>
    <col min="9" max="9" width="10.5703125" style="14" customWidth="1" collapsed="1"/>
    <col min="10" max="10" width="5.140625" style="14" customWidth="1" collapsed="1"/>
    <col min="11" max="11" width="10.28515625" style="14" customWidth="1" collapsed="1"/>
    <col min="12" max="12" width="11.42578125" style="14" customWidth="1" collapsed="1"/>
    <col min="13" max="13" width="9.42578125" style="14" customWidth="1" collapsed="1"/>
    <col min="14" max="14" width="3.85546875" style="14" customWidth="1" collapsed="1"/>
    <col min="15" max="15" width="11.85546875" style="14" customWidth="1" collapsed="1"/>
    <col min="16" max="16" width="3.5703125" style="16" customWidth="1" collapsed="1"/>
    <col min="17" max="17" width="16.140625" style="17" customWidth="1" collapsed="1"/>
    <col min="18" max="18" width="2.42578125" customWidth="1" collapsed="1"/>
    <col min="19" max="16384" width="9.140625" hidden="1" collapsed="1"/>
  </cols>
  <sheetData>
    <row r="1" spans="2:17" s="20" customFormat="1" ht="18.75">
      <c r="B1" s="427" t="str">
        <f>'GA-55'!C3</f>
        <v xml:space="preserve">SCHOOL NAME </v>
      </c>
      <c r="C1" s="427"/>
      <c r="D1" s="427"/>
      <c r="E1" s="427"/>
      <c r="F1" s="427"/>
      <c r="G1" s="427"/>
      <c r="H1" s="427"/>
      <c r="I1" s="427"/>
      <c r="J1" s="427"/>
      <c r="K1" s="427"/>
      <c r="L1" s="427"/>
      <c r="M1" s="427"/>
      <c r="N1" s="427"/>
      <c r="O1" s="427"/>
      <c r="P1" s="427"/>
      <c r="Q1" s="427"/>
    </row>
    <row r="2" spans="2:17" s="20" customFormat="1" ht="21" thickBot="1">
      <c r="B2" s="428" t="s">
        <v>210</v>
      </c>
      <c r="C2" s="428"/>
      <c r="D2" s="428"/>
      <c r="E2" s="428"/>
      <c r="F2" s="428"/>
      <c r="G2" s="428"/>
      <c r="H2" s="428"/>
      <c r="I2" s="428"/>
      <c r="J2" s="428"/>
      <c r="K2" s="428"/>
      <c r="L2" s="428"/>
      <c r="M2" s="428"/>
      <c r="N2" s="428"/>
      <c r="O2" s="428"/>
      <c r="P2" s="428"/>
      <c r="Q2" s="428"/>
    </row>
    <row r="3" spans="2:17" s="20" customFormat="1" ht="15" customHeight="1">
      <c r="B3" s="128">
        <v>1</v>
      </c>
      <c r="C3" s="429" t="s">
        <v>10</v>
      </c>
      <c r="D3" s="430"/>
      <c r="E3" s="431" t="str">
        <f>'GA-55'!D5</f>
        <v>PARMANAND MEGHWAL</v>
      </c>
      <c r="F3" s="431"/>
      <c r="G3" s="431"/>
      <c r="H3" s="431"/>
      <c r="I3" s="431"/>
      <c r="J3" s="431"/>
      <c r="K3" s="129" t="s">
        <v>28</v>
      </c>
      <c r="L3" s="432" t="str">
        <f>'GA-55'!K5</f>
        <v>HEAD MASTER</v>
      </c>
      <c r="M3" s="432"/>
      <c r="N3" s="432"/>
      <c r="O3" s="130" t="s">
        <v>27</v>
      </c>
      <c r="P3" s="433" t="str">
        <f>IF('GA-55'!P5="","",'GA-55'!P5)</f>
        <v>XXXXXXXXXX</v>
      </c>
      <c r="Q3" s="434"/>
    </row>
    <row r="4" spans="2:17" s="20" customFormat="1" ht="15" customHeight="1">
      <c r="B4" s="131">
        <v>2</v>
      </c>
      <c r="C4" s="418" t="s">
        <v>371</v>
      </c>
      <c r="D4" s="418"/>
      <c r="E4" s="419"/>
      <c r="F4" s="419"/>
      <c r="G4" s="419"/>
      <c r="H4" s="419"/>
      <c r="I4" s="419"/>
      <c r="J4" s="419"/>
      <c r="K4" s="418"/>
      <c r="L4" s="419"/>
      <c r="M4" s="419"/>
      <c r="N4" s="419"/>
      <c r="O4" s="418"/>
      <c r="P4" s="134" t="s">
        <v>11</v>
      </c>
      <c r="Q4" s="132">
        <f>IF('GA-55'!H1&lt;&gt;"yes",'GA-55'!N29,('GA-55'!N29+'GA-55'!O29))</f>
        <v>826450</v>
      </c>
    </row>
    <row r="5" spans="2:17" s="20" customFormat="1" ht="15" customHeight="1">
      <c r="B5" s="131">
        <v>3</v>
      </c>
      <c r="C5" s="419" t="s">
        <v>115</v>
      </c>
      <c r="D5" s="419"/>
      <c r="E5" s="419"/>
      <c r="F5" s="419"/>
      <c r="G5" s="419"/>
      <c r="H5" s="419"/>
      <c r="I5" s="419"/>
      <c r="J5" s="419"/>
      <c r="K5" s="419"/>
      <c r="L5" s="419"/>
      <c r="M5" s="419"/>
      <c r="N5" s="419"/>
      <c r="O5" s="419"/>
      <c r="P5" s="134" t="s">
        <v>11</v>
      </c>
      <c r="Q5" s="133">
        <v>0</v>
      </c>
    </row>
    <row r="6" spans="2:17" s="20" customFormat="1" ht="15" customHeight="1">
      <c r="B6" s="131">
        <v>4</v>
      </c>
      <c r="C6" s="420" t="s">
        <v>29</v>
      </c>
      <c r="D6" s="420"/>
      <c r="E6" s="420"/>
      <c r="F6" s="420"/>
      <c r="G6" s="420"/>
      <c r="H6" s="420"/>
      <c r="I6" s="420"/>
      <c r="J6" s="420"/>
      <c r="K6" s="420"/>
      <c r="L6" s="420"/>
      <c r="M6" s="420"/>
      <c r="N6" s="420"/>
      <c r="O6" s="420"/>
      <c r="P6" s="134" t="s">
        <v>11</v>
      </c>
      <c r="Q6" s="133">
        <f>Q4-Q5</f>
        <v>826450</v>
      </c>
    </row>
    <row r="7" spans="2:17" s="20" customFormat="1" ht="15" customHeight="1">
      <c r="B7" s="421">
        <v>5</v>
      </c>
      <c r="C7" s="424" t="s">
        <v>71</v>
      </c>
      <c r="D7" s="425"/>
      <c r="E7" s="425"/>
      <c r="F7" s="425"/>
      <c r="G7" s="425"/>
      <c r="H7" s="425"/>
      <c r="I7" s="425"/>
      <c r="J7" s="425"/>
      <c r="K7" s="425"/>
      <c r="L7" s="425"/>
      <c r="M7" s="426">
        <f>'Other Deduction'!B4</f>
        <v>0</v>
      </c>
      <c r="N7" s="426"/>
      <c r="O7" s="426"/>
      <c r="P7" s="446"/>
      <c r="Q7" s="447"/>
    </row>
    <row r="8" spans="2:17" s="20" customFormat="1" ht="15" customHeight="1">
      <c r="B8" s="422"/>
      <c r="C8" s="424" t="s">
        <v>72</v>
      </c>
      <c r="D8" s="425"/>
      <c r="E8" s="425"/>
      <c r="F8" s="425"/>
      <c r="G8" s="425"/>
      <c r="H8" s="425"/>
      <c r="I8" s="425"/>
      <c r="J8" s="425"/>
      <c r="K8" s="425"/>
      <c r="L8" s="425"/>
      <c r="M8" s="426">
        <v>0</v>
      </c>
      <c r="N8" s="426"/>
      <c r="O8" s="426"/>
      <c r="P8" s="448"/>
      <c r="Q8" s="449"/>
    </row>
    <row r="9" spans="2:17" s="20" customFormat="1" ht="15" customHeight="1">
      <c r="B9" s="423"/>
      <c r="C9" s="424" t="s">
        <v>164</v>
      </c>
      <c r="D9" s="425"/>
      <c r="E9" s="425"/>
      <c r="F9" s="425"/>
      <c r="G9" s="425"/>
      <c r="H9" s="425"/>
      <c r="I9" s="425"/>
      <c r="J9" s="425"/>
      <c r="K9" s="425"/>
      <c r="L9" s="425"/>
      <c r="M9" s="426">
        <v>50000</v>
      </c>
      <c r="N9" s="426"/>
      <c r="O9" s="426"/>
      <c r="P9" s="134" t="s">
        <v>11</v>
      </c>
      <c r="Q9" s="133">
        <f>SUM(M7:O9)</f>
        <v>50000</v>
      </c>
    </row>
    <row r="10" spans="2:17" s="20" customFormat="1" ht="15" customHeight="1">
      <c r="B10" s="131">
        <v>6</v>
      </c>
      <c r="C10" s="445" t="s">
        <v>12</v>
      </c>
      <c r="D10" s="445"/>
      <c r="E10" s="445"/>
      <c r="F10" s="445"/>
      <c r="G10" s="445"/>
      <c r="H10" s="445"/>
      <c r="I10" s="445"/>
      <c r="J10" s="445"/>
      <c r="K10" s="445"/>
      <c r="L10" s="445"/>
      <c r="M10" s="445"/>
      <c r="N10" s="445"/>
      <c r="O10" s="445"/>
      <c r="P10" s="134" t="s">
        <v>11</v>
      </c>
      <c r="Q10" s="133">
        <f>Q6-Q9</f>
        <v>776450</v>
      </c>
    </row>
    <row r="11" spans="2:17" s="20" customFormat="1" ht="15" customHeight="1">
      <c r="B11" s="453">
        <v>7</v>
      </c>
      <c r="C11" s="419" t="s">
        <v>30</v>
      </c>
      <c r="D11" s="419"/>
      <c r="E11" s="419"/>
      <c r="F11" s="419"/>
      <c r="G11" s="419"/>
      <c r="H11" s="419"/>
      <c r="I11" s="419"/>
      <c r="J11" s="419"/>
      <c r="K11" s="445" t="s">
        <v>31</v>
      </c>
      <c r="L11" s="445"/>
      <c r="M11" s="426">
        <v>0</v>
      </c>
      <c r="N11" s="426"/>
      <c r="O11" s="426"/>
      <c r="P11" s="435"/>
      <c r="Q11" s="436"/>
    </row>
    <row r="12" spans="2:17" s="20" customFormat="1" ht="15" customHeight="1">
      <c r="B12" s="453"/>
      <c r="C12" s="437" t="s">
        <v>32</v>
      </c>
      <c r="D12" s="438"/>
      <c r="E12" s="441" t="s">
        <v>86</v>
      </c>
      <c r="F12" s="442"/>
      <c r="G12" s="443"/>
      <c r="H12" s="444" t="s">
        <v>13</v>
      </c>
      <c r="I12" s="444"/>
      <c r="J12" s="444"/>
      <c r="K12" s="445" t="s">
        <v>33</v>
      </c>
      <c r="L12" s="445"/>
      <c r="M12" s="445" t="s">
        <v>63</v>
      </c>
      <c r="N12" s="445"/>
      <c r="O12" s="445"/>
      <c r="P12" s="435"/>
      <c r="Q12" s="436"/>
    </row>
    <row r="13" spans="2:17" s="20" customFormat="1" ht="15" customHeight="1">
      <c r="B13" s="453"/>
      <c r="C13" s="439"/>
      <c r="D13" s="440"/>
      <c r="E13" s="450">
        <f>ROUND(M11*0.3,0)</f>
        <v>0</v>
      </c>
      <c r="F13" s="451"/>
      <c r="G13" s="452"/>
      <c r="H13" s="426">
        <v>0</v>
      </c>
      <c r="I13" s="426"/>
      <c r="J13" s="426"/>
      <c r="K13" s="426">
        <f>'Other Deduction'!B7</f>
        <v>0</v>
      </c>
      <c r="L13" s="426"/>
      <c r="M13" s="426">
        <f>E13+H13+K13</f>
        <v>0</v>
      </c>
      <c r="N13" s="426"/>
      <c r="O13" s="426"/>
      <c r="P13" s="435"/>
      <c r="Q13" s="436"/>
    </row>
    <row r="14" spans="2:17" s="20" customFormat="1" ht="15" customHeight="1">
      <c r="B14" s="131"/>
      <c r="C14" s="445" t="s">
        <v>34</v>
      </c>
      <c r="D14" s="445"/>
      <c r="E14" s="445"/>
      <c r="F14" s="445"/>
      <c r="G14" s="445"/>
      <c r="H14" s="445"/>
      <c r="I14" s="445"/>
      <c r="J14" s="445"/>
      <c r="K14" s="445"/>
      <c r="L14" s="445"/>
      <c r="M14" s="445"/>
      <c r="N14" s="445"/>
      <c r="O14" s="445"/>
      <c r="P14" s="134" t="s">
        <v>11</v>
      </c>
      <c r="Q14" s="133">
        <f>M11-M13</f>
        <v>0</v>
      </c>
    </row>
    <row r="15" spans="2:17" s="20" customFormat="1" ht="15" customHeight="1">
      <c r="B15" s="131">
        <v>8</v>
      </c>
      <c r="C15" s="445" t="s">
        <v>64</v>
      </c>
      <c r="D15" s="445"/>
      <c r="E15" s="445"/>
      <c r="F15" s="445"/>
      <c r="G15" s="445"/>
      <c r="H15" s="445"/>
      <c r="I15" s="445"/>
      <c r="J15" s="445"/>
      <c r="K15" s="445"/>
      <c r="L15" s="445"/>
      <c r="M15" s="445"/>
      <c r="N15" s="445"/>
      <c r="O15" s="445"/>
      <c r="P15" s="134" t="s">
        <v>11</v>
      </c>
      <c r="Q15" s="133">
        <f>Q10+Q14</f>
        <v>776450</v>
      </c>
    </row>
    <row r="16" spans="2:17" s="20" customFormat="1" ht="15" customHeight="1">
      <c r="B16" s="131">
        <v>9</v>
      </c>
      <c r="C16" s="419" t="s">
        <v>26</v>
      </c>
      <c r="D16" s="419"/>
      <c r="E16" s="419"/>
      <c r="F16" s="419"/>
      <c r="G16" s="419"/>
      <c r="H16" s="419"/>
      <c r="I16" s="419"/>
      <c r="J16" s="419"/>
      <c r="K16" s="419"/>
      <c r="L16" s="419"/>
      <c r="M16" s="419"/>
      <c r="N16" s="419"/>
      <c r="O16" s="419"/>
      <c r="P16" s="134" t="s">
        <v>11</v>
      </c>
      <c r="Q16" s="133">
        <f>'Other Deduction'!E3+'Other Deduction'!E4</f>
        <v>0</v>
      </c>
    </row>
    <row r="17" spans="2:17" s="20" customFormat="1" ht="15" customHeight="1">
      <c r="B17" s="131">
        <v>10</v>
      </c>
      <c r="C17" s="419" t="s">
        <v>35</v>
      </c>
      <c r="D17" s="419"/>
      <c r="E17" s="419"/>
      <c r="F17" s="419"/>
      <c r="G17" s="419"/>
      <c r="H17" s="419"/>
      <c r="I17" s="419"/>
      <c r="J17" s="419"/>
      <c r="K17" s="419"/>
      <c r="L17" s="419"/>
      <c r="M17" s="419"/>
      <c r="N17" s="419"/>
      <c r="O17" s="419"/>
      <c r="P17" s="134" t="s">
        <v>11</v>
      </c>
      <c r="Q17" s="132">
        <f>Q15+Q16</f>
        <v>776450</v>
      </c>
    </row>
    <row r="18" spans="2:17" s="20" customFormat="1" ht="15" customHeight="1">
      <c r="B18" s="421">
        <v>11</v>
      </c>
      <c r="C18" s="455" t="s">
        <v>116</v>
      </c>
      <c r="D18" s="455"/>
      <c r="E18" s="455"/>
      <c r="F18" s="455"/>
      <c r="G18" s="455"/>
      <c r="H18" s="455"/>
      <c r="I18" s="455"/>
      <c r="J18" s="455"/>
      <c r="K18" s="455"/>
      <c r="L18" s="455"/>
      <c r="M18" s="455"/>
      <c r="N18" s="455"/>
      <c r="O18" s="455"/>
      <c r="P18" s="455"/>
      <c r="Q18" s="456"/>
    </row>
    <row r="19" spans="2:17" s="20" customFormat="1" ht="15" customHeight="1">
      <c r="B19" s="422"/>
      <c r="C19" s="457" t="s">
        <v>102</v>
      </c>
      <c r="D19" s="457"/>
      <c r="E19" s="457"/>
      <c r="F19" s="457"/>
      <c r="G19" s="457"/>
      <c r="H19" s="457"/>
      <c r="I19" s="457"/>
      <c r="J19" s="457"/>
      <c r="K19" s="457"/>
      <c r="L19" s="457"/>
      <c r="M19" s="457"/>
      <c r="N19" s="457"/>
      <c r="O19" s="457"/>
      <c r="P19" s="457"/>
      <c r="Q19" s="458"/>
    </row>
    <row r="20" spans="2:17" s="20" customFormat="1" ht="15" customHeight="1">
      <c r="B20" s="422"/>
      <c r="C20" s="135" t="s">
        <v>36</v>
      </c>
      <c r="D20" s="419" t="s">
        <v>73</v>
      </c>
      <c r="E20" s="419"/>
      <c r="F20" s="419"/>
      <c r="G20" s="419"/>
      <c r="H20" s="134" t="s">
        <v>11</v>
      </c>
      <c r="I20" s="85">
        <f>'GA-55'!Q29</f>
        <v>0</v>
      </c>
      <c r="J20" s="135" t="s">
        <v>39</v>
      </c>
      <c r="K20" s="459" t="s">
        <v>110</v>
      </c>
      <c r="L20" s="459"/>
      <c r="M20" s="459"/>
      <c r="N20" s="134" t="s">
        <v>11</v>
      </c>
      <c r="O20" s="85">
        <v>0</v>
      </c>
      <c r="P20" s="446"/>
      <c r="Q20" s="447"/>
    </row>
    <row r="21" spans="2:17" s="20" customFormat="1" ht="15" customHeight="1">
      <c r="B21" s="422"/>
      <c r="C21" s="135" t="s">
        <v>38</v>
      </c>
      <c r="D21" s="419" t="s">
        <v>74</v>
      </c>
      <c r="E21" s="419"/>
      <c r="F21" s="419"/>
      <c r="G21" s="419"/>
      <c r="H21" s="134" t="s">
        <v>11</v>
      </c>
      <c r="I21" s="85">
        <f>'GA-55'!Q30</f>
        <v>0</v>
      </c>
      <c r="J21" s="135" t="s">
        <v>42</v>
      </c>
      <c r="K21" s="454" t="s">
        <v>40</v>
      </c>
      <c r="L21" s="454"/>
      <c r="M21" s="454"/>
      <c r="N21" s="134" t="s">
        <v>11</v>
      </c>
      <c r="O21" s="85">
        <v>0</v>
      </c>
      <c r="P21" s="460"/>
      <c r="Q21" s="461"/>
    </row>
    <row r="22" spans="2:17" s="20" customFormat="1" ht="15" customHeight="1">
      <c r="B22" s="422"/>
      <c r="C22" s="135" t="s">
        <v>41</v>
      </c>
      <c r="D22" s="419" t="s">
        <v>75</v>
      </c>
      <c r="E22" s="419"/>
      <c r="F22" s="419"/>
      <c r="G22" s="419"/>
      <c r="H22" s="134" t="s">
        <v>11</v>
      </c>
      <c r="I22" s="85">
        <f>'GA-55'!Q31</f>
        <v>0</v>
      </c>
      <c r="J22" s="135" t="s">
        <v>44</v>
      </c>
      <c r="K22" s="454" t="s">
        <v>16</v>
      </c>
      <c r="L22" s="454"/>
      <c r="M22" s="454"/>
      <c r="N22" s="134" t="s">
        <v>11</v>
      </c>
      <c r="O22" s="85">
        <v>0</v>
      </c>
      <c r="P22" s="460"/>
      <c r="Q22" s="461"/>
    </row>
    <row r="23" spans="2:17" s="20" customFormat="1" ht="15" customHeight="1">
      <c r="B23" s="422"/>
      <c r="C23" s="135" t="s">
        <v>43</v>
      </c>
      <c r="D23" s="419" t="s">
        <v>76</v>
      </c>
      <c r="E23" s="419"/>
      <c r="F23" s="419"/>
      <c r="G23" s="419"/>
      <c r="H23" s="134" t="s">
        <v>11</v>
      </c>
      <c r="I23" s="85">
        <f>'GA-55'!Q32</f>
        <v>0</v>
      </c>
      <c r="J23" s="135" t="s">
        <v>46</v>
      </c>
      <c r="K23" s="454" t="s">
        <v>103</v>
      </c>
      <c r="L23" s="454"/>
      <c r="M23" s="454"/>
      <c r="N23" s="134" t="s">
        <v>11</v>
      </c>
      <c r="O23" s="85">
        <v>0</v>
      </c>
      <c r="P23" s="460"/>
      <c r="Q23" s="461"/>
    </row>
    <row r="24" spans="2:17" s="20" customFormat="1" ht="15" customHeight="1">
      <c r="B24" s="422"/>
      <c r="C24" s="135" t="s">
        <v>45</v>
      </c>
      <c r="D24" s="419" t="s">
        <v>77</v>
      </c>
      <c r="E24" s="419"/>
      <c r="F24" s="419"/>
      <c r="G24" s="419"/>
      <c r="H24" s="134" t="s">
        <v>11</v>
      </c>
      <c r="I24" s="85">
        <f>'GA-55'!Q33</f>
        <v>0</v>
      </c>
      <c r="J24" s="135" t="s">
        <v>48</v>
      </c>
      <c r="K24" s="454" t="s">
        <v>106</v>
      </c>
      <c r="L24" s="454"/>
      <c r="M24" s="454"/>
      <c r="N24" s="134" t="s">
        <v>11</v>
      </c>
      <c r="O24" s="85">
        <v>0</v>
      </c>
      <c r="P24" s="460"/>
      <c r="Q24" s="461"/>
    </row>
    <row r="25" spans="2:17" s="20" customFormat="1" ht="15" customHeight="1">
      <c r="B25" s="422"/>
      <c r="C25" s="135" t="s">
        <v>47</v>
      </c>
      <c r="D25" s="419" t="s">
        <v>78</v>
      </c>
      <c r="E25" s="419"/>
      <c r="F25" s="419"/>
      <c r="G25" s="419"/>
      <c r="H25" s="134" t="s">
        <v>11</v>
      </c>
      <c r="I25" s="85">
        <f>'GA-55'!Q34</f>
        <v>0</v>
      </c>
      <c r="J25" s="135" t="s">
        <v>50</v>
      </c>
      <c r="K25" s="454" t="s">
        <v>105</v>
      </c>
      <c r="L25" s="454"/>
      <c r="M25" s="454"/>
      <c r="N25" s="134" t="s">
        <v>11</v>
      </c>
      <c r="O25" s="85">
        <v>0</v>
      </c>
      <c r="P25" s="460"/>
      <c r="Q25" s="461"/>
    </row>
    <row r="26" spans="2:17" s="20" customFormat="1" ht="15" customHeight="1">
      <c r="B26" s="422"/>
      <c r="C26" s="135" t="s">
        <v>49</v>
      </c>
      <c r="D26" s="424" t="s">
        <v>111</v>
      </c>
      <c r="E26" s="425"/>
      <c r="F26" s="425"/>
      <c r="G26" s="472"/>
      <c r="H26" s="134" t="s">
        <v>11</v>
      </c>
      <c r="I26" s="85">
        <f>'GA-55'!Q35</f>
        <v>0</v>
      </c>
      <c r="J26" s="135" t="s">
        <v>52</v>
      </c>
      <c r="K26" s="462" t="s">
        <v>104</v>
      </c>
      <c r="L26" s="462"/>
      <c r="M26" s="462"/>
      <c r="N26" s="134" t="s">
        <v>11</v>
      </c>
      <c r="O26" s="85">
        <v>0</v>
      </c>
      <c r="P26" s="460"/>
      <c r="Q26" s="461"/>
    </row>
    <row r="27" spans="2:17" s="20" customFormat="1" ht="15" customHeight="1">
      <c r="B27" s="422"/>
      <c r="C27" s="135" t="s">
        <v>51</v>
      </c>
      <c r="D27" s="419" t="s">
        <v>9</v>
      </c>
      <c r="E27" s="419"/>
      <c r="F27" s="419"/>
      <c r="G27" s="419"/>
      <c r="H27" s="134" t="s">
        <v>11</v>
      </c>
      <c r="I27" s="85">
        <f>'GA-55'!Q36</f>
        <v>0</v>
      </c>
      <c r="J27" s="135" t="s">
        <v>142</v>
      </c>
      <c r="K27" s="462" t="s">
        <v>137</v>
      </c>
      <c r="L27" s="462"/>
      <c r="M27" s="462"/>
      <c r="N27" s="134" t="s">
        <v>11</v>
      </c>
      <c r="O27" s="85">
        <v>0</v>
      </c>
      <c r="P27" s="460"/>
      <c r="Q27" s="461"/>
    </row>
    <row r="28" spans="2:17" s="20" customFormat="1" ht="15" customHeight="1">
      <c r="B28" s="422"/>
      <c r="C28" s="135" t="s">
        <v>53</v>
      </c>
      <c r="D28" s="419" t="s">
        <v>87</v>
      </c>
      <c r="E28" s="419"/>
      <c r="F28" s="419"/>
      <c r="G28" s="419"/>
      <c r="H28" s="134" t="s">
        <v>11</v>
      </c>
      <c r="I28" s="85">
        <f>'GA-55'!Q37</f>
        <v>0</v>
      </c>
      <c r="J28" s="135" t="s">
        <v>186</v>
      </c>
      <c r="K28" s="462" t="s">
        <v>143</v>
      </c>
      <c r="L28" s="462"/>
      <c r="M28" s="462"/>
      <c r="N28" s="134" t="s">
        <v>11</v>
      </c>
      <c r="O28" s="85">
        <v>0</v>
      </c>
      <c r="P28" s="460"/>
      <c r="Q28" s="461"/>
    </row>
    <row r="29" spans="2:17" s="20" customFormat="1" ht="15" customHeight="1">
      <c r="B29" s="422"/>
      <c r="C29" s="135" t="s">
        <v>37</v>
      </c>
      <c r="D29" s="419" t="s">
        <v>199</v>
      </c>
      <c r="E29" s="419"/>
      <c r="F29" s="419"/>
      <c r="G29" s="419"/>
      <c r="H29" s="134" t="s">
        <v>11</v>
      </c>
      <c r="I29" s="85">
        <f>'GA-55'!Q38</f>
        <v>0</v>
      </c>
      <c r="J29" s="135" t="s">
        <v>188</v>
      </c>
      <c r="K29" s="499" t="s">
        <v>189</v>
      </c>
      <c r="L29" s="499"/>
      <c r="M29" s="499"/>
      <c r="N29" s="134"/>
      <c r="O29" s="85">
        <v>0</v>
      </c>
      <c r="P29" s="460"/>
      <c r="Q29" s="461"/>
    </row>
    <row r="30" spans="2:17" s="20" customFormat="1" ht="15" customHeight="1">
      <c r="B30" s="422"/>
      <c r="C30" s="463" t="s">
        <v>144</v>
      </c>
      <c r="D30" s="464"/>
      <c r="E30" s="464"/>
      <c r="F30" s="464"/>
      <c r="G30" s="464"/>
      <c r="H30" s="464"/>
      <c r="I30" s="464"/>
      <c r="J30" s="464"/>
      <c r="K30" s="464"/>
      <c r="L30" s="464"/>
      <c r="M30" s="465"/>
      <c r="N30" s="134" t="s">
        <v>11</v>
      </c>
      <c r="O30" s="136">
        <f>SUM(I20:I29)+SUM(O20:O29)</f>
        <v>0</v>
      </c>
      <c r="P30" s="448"/>
      <c r="Q30" s="449"/>
    </row>
    <row r="31" spans="2:17" s="20" customFormat="1" ht="15" customHeight="1">
      <c r="B31" s="422"/>
      <c r="C31" s="420" t="s">
        <v>101</v>
      </c>
      <c r="D31" s="420"/>
      <c r="E31" s="420"/>
      <c r="F31" s="420"/>
      <c r="G31" s="420"/>
      <c r="H31" s="420"/>
      <c r="I31" s="420"/>
      <c r="J31" s="420"/>
      <c r="K31" s="420"/>
      <c r="L31" s="420"/>
      <c r="M31" s="420"/>
      <c r="N31" s="420"/>
      <c r="O31" s="420"/>
      <c r="P31" s="134" t="s">
        <v>11</v>
      </c>
      <c r="Q31" s="132">
        <v>0</v>
      </c>
    </row>
    <row r="32" spans="2:17" s="20" customFormat="1" ht="15" customHeight="1">
      <c r="B32" s="422"/>
      <c r="C32" s="466" t="s">
        <v>119</v>
      </c>
      <c r="D32" s="467"/>
      <c r="E32" s="467"/>
      <c r="F32" s="467"/>
      <c r="G32" s="467"/>
      <c r="H32" s="467"/>
      <c r="I32" s="467"/>
      <c r="J32" s="467"/>
      <c r="K32" s="467"/>
      <c r="L32" s="467"/>
      <c r="M32" s="467"/>
      <c r="N32" s="467"/>
      <c r="O32" s="468"/>
      <c r="P32" s="134"/>
      <c r="Q32" s="133">
        <f>IF('GA-55'!H1&lt;&gt;"no",'GA-55'!O29,0)</f>
        <v>72226</v>
      </c>
    </row>
    <row r="33" spans="2:17" s="20" customFormat="1" ht="15" customHeight="1">
      <c r="B33" s="422"/>
      <c r="C33" s="469" t="s">
        <v>118</v>
      </c>
      <c r="D33" s="470"/>
      <c r="E33" s="470"/>
      <c r="F33" s="470"/>
      <c r="G33" s="470"/>
      <c r="H33" s="470"/>
      <c r="I33" s="470"/>
      <c r="J33" s="470"/>
      <c r="K33" s="470"/>
      <c r="L33" s="470"/>
      <c r="M33" s="470"/>
      <c r="N33" s="470"/>
      <c r="O33" s="471"/>
      <c r="P33" s="134" t="s">
        <v>11</v>
      </c>
      <c r="Q33" s="133">
        <v>0</v>
      </c>
    </row>
    <row r="34" spans="2:17" s="20" customFormat="1" ht="15" customHeight="1">
      <c r="B34" s="423"/>
      <c r="C34" s="420" t="s">
        <v>109</v>
      </c>
      <c r="D34" s="420"/>
      <c r="E34" s="420"/>
      <c r="F34" s="420"/>
      <c r="G34" s="420"/>
      <c r="H34" s="420"/>
      <c r="I34" s="420"/>
      <c r="J34" s="420"/>
      <c r="K34" s="420"/>
      <c r="L34" s="420"/>
      <c r="M34" s="420"/>
      <c r="N34" s="420"/>
      <c r="O34" s="420"/>
      <c r="P34" s="134" t="s">
        <v>11</v>
      </c>
      <c r="Q34" s="132">
        <f>SUM(Q31:Q33)</f>
        <v>72226</v>
      </c>
    </row>
    <row r="35" spans="2:17" s="20" customFormat="1" ht="15" customHeight="1">
      <c r="B35" s="421">
        <v>12</v>
      </c>
      <c r="C35" s="455" t="s">
        <v>117</v>
      </c>
      <c r="D35" s="455"/>
      <c r="E35" s="455"/>
      <c r="F35" s="455"/>
      <c r="G35" s="455"/>
      <c r="H35" s="455"/>
      <c r="I35" s="455"/>
      <c r="J35" s="455"/>
      <c r="K35" s="455"/>
      <c r="L35" s="455"/>
      <c r="M35" s="455"/>
      <c r="N35" s="455"/>
      <c r="O35" s="455"/>
      <c r="P35" s="455"/>
      <c r="Q35" s="456"/>
    </row>
    <row r="36" spans="2:17" s="20" customFormat="1" ht="15" customHeight="1">
      <c r="B36" s="422"/>
      <c r="C36" s="485" t="s">
        <v>155</v>
      </c>
      <c r="D36" s="486"/>
      <c r="E36" s="486"/>
      <c r="F36" s="486"/>
      <c r="G36" s="486"/>
      <c r="H36" s="486"/>
      <c r="I36" s="486"/>
      <c r="J36" s="486"/>
      <c r="K36" s="486"/>
      <c r="L36" s="486"/>
      <c r="M36" s="486"/>
      <c r="N36" s="486"/>
      <c r="O36" s="487"/>
      <c r="P36" s="134" t="s">
        <v>11</v>
      </c>
      <c r="Q36" s="133">
        <f>'Other Deduction'!E8</f>
        <v>0</v>
      </c>
    </row>
    <row r="37" spans="2:17" s="20" customFormat="1" ht="15" customHeight="1">
      <c r="B37" s="422"/>
      <c r="C37" s="419" t="s">
        <v>156</v>
      </c>
      <c r="D37" s="419"/>
      <c r="E37" s="419"/>
      <c r="F37" s="419"/>
      <c r="G37" s="419"/>
      <c r="H37" s="419"/>
      <c r="I37" s="419"/>
      <c r="J37" s="419"/>
      <c r="K37" s="419"/>
      <c r="L37" s="419"/>
      <c r="M37" s="419"/>
      <c r="N37" s="419"/>
      <c r="O37" s="419"/>
      <c r="P37" s="134" t="s">
        <v>11</v>
      </c>
      <c r="Q37" s="133">
        <f>'Other Deduction'!E9</f>
        <v>0</v>
      </c>
    </row>
    <row r="38" spans="2:17" s="20" customFormat="1" ht="15" customHeight="1">
      <c r="B38" s="422"/>
      <c r="C38" s="419" t="s">
        <v>167</v>
      </c>
      <c r="D38" s="419"/>
      <c r="E38" s="419"/>
      <c r="F38" s="419"/>
      <c r="G38" s="419"/>
      <c r="H38" s="419"/>
      <c r="I38" s="419"/>
      <c r="J38" s="419"/>
      <c r="K38" s="419"/>
      <c r="L38" s="419"/>
      <c r="M38" s="419"/>
      <c r="N38" s="419"/>
      <c r="O38" s="419"/>
      <c r="P38" s="134" t="s">
        <v>11</v>
      </c>
      <c r="Q38" s="133">
        <f>'Other Deduction'!E10</f>
        <v>0</v>
      </c>
    </row>
    <row r="39" spans="2:17" s="20" customFormat="1" ht="15" customHeight="1">
      <c r="B39" s="422"/>
      <c r="C39" s="419" t="s">
        <v>130</v>
      </c>
      <c r="D39" s="419"/>
      <c r="E39" s="419"/>
      <c r="F39" s="419"/>
      <c r="G39" s="419"/>
      <c r="H39" s="419"/>
      <c r="I39" s="419"/>
      <c r="J39" s="419"/>
      <c r="K39" s="419"/>
      <c r="L39" s="419"/>
      <c r="M39" s="419"/>
      <c r="N39" s="419"/>
      <c r="O39" s="419"/>
      <c r="P39" s="134" t="s">
        <v>11</v>
      </c>
      <c r="Q39" s="133">
        <f>'Other Deduction'!E11</f>
        <v>0</v>
      </c>
    </row>
    <row r="40" spans="2:17" s="20" customFormat="1" ht="15" customHeight="1">
      <c r="B40" s="422"/>
      <c r="C40" s="419" t="s">
        <v>131</v>
      </c>
      <c r="D40" s="419"/>
      <c r="E40" s="419"/>
      <c r="F40" s="419"/>
      <c r="G40" s="419"/>
      <c r="H40" s="419"/>
      <c r="I40" s="419"/>
      <c r="J40" s="419"/>
      <c r="K40" s="419"/>
      <c r="L40" s="419"/>
      <c r="M40" s="419"/>
      <c r="N40" s="419"/>
      <c r="O40" s="419"/>
      <c r="P40" s="134" t="s">
        <v>11</v>
      </c>
      <c r="Q40" s="133">
        <f>'Other Deduction'!E12</f>
        <v>0</v>
      </c>
    </row>
    <row r="41" spans="2:17" s="20" customFormat="1" ht="15" customHeight="1">
      <c r="B41" s="422"/>
      <c r="C41" s="485" t="s">
        <v>132</v>
      </c>
      <c r="D41" s="486"/>
      <c r="E41" s="486"/>
      <c r="F41" s="486"/>
      <c r="G41" s="486"/>
      <c r="H41" s="486"/>
      <c r="I41" s="486"/>
      <c r="J41" s="486"/>
      <c r="K41" s="486"/>
      <c r="L41" s="486"/>
      <c r="M41" s="486"/>
      <c r="N41" s="486"/>
      <c r="O41" s="487"/>
      <c r="P41" s="134" t="s">
        <v>11</v>
      </c>
      <c r="Q41" s="133">
        <f>'Other Deduction'!E13</f>
        <v>0</v>
      </c>
    </row>
    <row r="42" spans="2:17" s="20" customFormat="1" ht="15" customHeight="1">
      <c r="B42" s="422"/>
      <c r="C42" s="424" t="s">
        <v>157</v>
      </c>
      <c r="D42" s="425"/>
      <c r="E42" s="425"/>
      <c r="F42" s="425"/>
      <c r="G42" s="425"/>
      <c r="H42" s="425"/>
      <c r="I42" s="425"/>
      <c r="J42" s="425"/>
      <c r="K42" s="425"/>
      <c r="L42" s="425"/>
      <c r="M42" s="425"/>
      <c r="N42" s="425"/>
      <c r="O42" s="472"/>
      <c r="P42" s="134" t="s">
        <v>11</v>
      </c>
      <c r="Q42" s="133">
        <f>'Other Deduction'!E14</f>
        <v>0</v>
      </c>
    </row>
    <row r="43" spans="2:17" s="20" customFormat="1" ht="15" customHeight="1">
      <c r="B43" s="422"/>
      <c r="C43" s="424" t="s">
        <v>107</v>
      </c>
      <c r="D43" s="425"/>
      <c r="E43" s="425"/>
      <c r="F43" s="425"/>
      <c r="G43" s="425"/>
      <c r="H43" s="425"/>
      <c r="I43" s="425"/>
      <c r="J43" s="425"/>
      <c r="K43" s="425"/>
      <c r="L43" s="425"/>
      <c r="M43" s="425"/>
      <c r="N43" s="425"/>
      <c r="O43" s="472"/>
      <c r="P43" s="134" t="s">
        <v>11</v>
      </c>
      <c r="Q43" s="133">
        <f>'Other Deduction'!E15</f>
        <v>0</v>
      </c>
    </row>
    <row r="44" spans="2:17" s="20" customFormat="1" ht="15" customHeight="1">
      <c r="B44" s="423"/>
      <c r="C44" s="420" t="s">
        <v>54</v>
      </c>
      <c r="D44" s="420"/>
      <c r="E44" s="420"/>
      <c r="F44" s="420"/>
      <c r="G44" s="420"/>
      <c r="H44" s="420"/>
      <c r="I44" s="420"/>
      <c r="J44" s="420"/>
      <c r="K44" s="420"/>
      <c r="L44" s="420"/>
      <c r="M44" s="420"/>
      <c r="N44" s="420"/>
      <c r="O44" s="420"/>
      <c r="P44" s="134" t="s">
        <v>11</v>
      </c>
      <c r="Q44" s="137">
        <f>SUM(Q36:Q43)</f>
        <v>0</v>
      </c>
    </row>
    <row r="45" spans="2:17" s="20" customFormat="1" ht="15" customHeight="1">
      <c r="B45" s="131">
        <v>13</v>
      </c>
      <c r="C45" s="455" t="s">
        <v>113</v>
      </c>
      <c r="D45" s="455"/>
      <c r="E45" s="455"/>
      <c r="F45" s="455"/>
      <c r="G45" s="455"/>
      <c r="H45" s="455"/>
      <c r="I45" s="455"/>
      <c r="J45" s="455"/>
      <c r="K45" s="455"/>
      <c r="L45" s="455"/>
      <c r="M45" s="455"/>
      <c r="N45" s="455"/>
      <c r="O45" s="455"/>
      <c r="P45" s="134" t="s">
        <v>11</v>
      </c>
      <c r="Q45" s="133">
        <f>Q34+Q44</f>
        <v>72226</v>
      </c>
    </row>
    <row r="46" spans="2:17" s="20" customFormat="1" ht="15" customHeight="1">
      <c r="B46" s="131">
        <v>14</v>
      </c>
      <c r="C46" s="419" t="s">
        <v>65</v>
      </c>
      <c r="D46" s="419"/>
      <c r="E46" s="419"/>
      <c r="F46" s="419"/>
      <c r="G46" s="419"/>
      <c r="H46" s="419"/>
      <c r="I46" s="419"/>
      <c r="J46" s="419"/>
      <c r="K46" s="419"/>
      <c r="L46" s="419"/>
      <c r="M46" s="419"/>
      <c r="N46" s="419"/>
      <c r="O46" s="419"/>
      <c r="P46" s="134" t="s">
        <v>11</v>
      </c>
      <c r="Q46" s="133">
        <f>(Q17-Q45)</f>
        <v>704224</v>
      </c>
    </row>
    <row r="47" spans="2:17" s="20" customFormat="1" ht="15.75">
      <c r="B47" s="131">
        <v>15</v>
      </c>
      <c r="C47" s="455" t="s">
        <v>146</v>
      </c>
      <c r="D47" s="455"/>
      <c r="E47" s="455"/>
      <c r="F47" s="455"/>
      <c r="G47" s="455"/>
      <c r="H47" s="455"/>
      <c r="I47" s="455"/>
      <c r="J47" s="455"/>
      <c r="K47" s="455"/>
      <c r="L47" s="455"/>
      <c r="M47" s="455"/>
      <c r="N47" s="455"/>
      <c r="O47" s="455"/>
      <c r="P47" s="134" t="s">
        <v>11</v>
      </c>
      <c r="Q47" s="132">
        <f>ROUND(Q46,-1)</f>
        <v>704220</v>
      </c>
    </row>
    <row r="48" spans="2:17" s="20" customFormat="1" ht="15" customHeight="1">
      <c r="B48" s="421">
        <v>16</v>
      </c>
      <c r="C48" s="419" t="s">
        <v>55</v>
      </c>
      <c r="D48" s="419"/>
      <c r="E48" s="419"/>
      <c r="F48" s="419"/>
      <c r="G48" s="419"/>
      <c r="H48" s="419"/>
      <c r="I48" s="419"/>
      <c r="J48" s="419"/>
      <c r="K48" s="419"/>
      <c r="L48" s="419"/>
      <c r="M48" s="419"/>
      <c r="N48" s="419"/>
      <c r="O48" s="419"/>
      <c r="P48" s="419"/>
      <c r="Q48" s="515"/>
    </row>
    <row r="49" spans="2:17" s="20" customFormat="1" ht="15" customHeight="1">
      <c r="B49" s="422"/>
      <c r="C49" s="481" t="s">
        <v>81</v>
      </c>
      <c r="D49" s="481"/>
      <c r="E49" s="481"/>
      <c r="F49" s="481"/>
      <c r="G49" s="481"/>
      <c r="H49" s="481" t="s">
        <v>96</v>
      </c>
      <c r="I49" s="481"/>
      <c r="J49" s="481"/>
      <c r="K49" s="481"/>
      <c r="L49" s="482" t="s">
        <v>112</v>
      </c>
      <c r="M49" s="483"/>
      <c r="N49" s="483"/>
      <c r="O49" s="484"/>
      <c r="P49" s="138"/>
      <c r="Q49" s="139"/>
    </row>
    <row r="50" spans="2:17" s="20" customFormat="1" ht="15" customHeight="1">
      <c r="B50" s="422"/>
      <c r="C50" s="473" t="s">
        <v>203</v>
      </c>
      <c r="D50" s="474"/>
      <c r="E50" s="475"/>
      <c r="F50" s="476" t="s">
        <v>56</v>
      </c>
      <c r="G50" s="476"/>
      <c r="H50" s="473" t="s">
        <v>203</v>
      </c>
      <c r="I50" s="474"/>
      <c r="J50" s="475"/>
      <c r="K50" s="140" t="s">
        <v>56</v>
      </c>
      <c r="L50" s="473" t="s">
        <v>203</v>
      </c>
      <c r="M50" s="474"/>
      <c r="N50" s="475"/>
      <c r="O50" s="140" t="s">
        <v>56</v>
      </c>
      <c r="P50" s="134" t="s">
        <v>11</v>
      </c>
      <c r="Q50" s="141">
        <v>0</v>
      </c>
    </row>
    <row r="51" spans="2:17" s="20" customFormat="1" ht="15" customHeight="1">
      <c r="B51" s="422"/>
      <c r="C51" s="477" t="s">
        <v>204</v>
      </c>
      <c r="D51" s="478"/>
      <c r="E51" s="479"/>
      <c r="F51" s="480">
        <v>0.05</v>
      </c>
      <c r="G51" s="476"/>
      <c r="H51" s="477" t="s">
        <v>204</v>
      </c>
      <c r="I51" s="478"/>
      <c r="J51" s="479"/>
      <c r="K51" s="142">
        <v>0.05</v>
      </c>
      <c r="L51" s="473" t="s">
        <v>209</v>
      </c>
      <c r="M51" s="474"/>
      <c r="N51" s="475"/>
      <c r="O51" s="142">
        <v>0.05</v>
      </c>
      <c r="P51" s="134" t="s">
        <v>11</v>
      </c>
      <c r="Q51" s="141">
        <f>ROUND(IF(Q47&lt;300001,0,IF(Q47&gt;600000,15000,((Q47-300000)*0.05))),IF(Q47&lt;300001,0,IF(Q47&gt;600000,10000,((Q47-300000)*0.05))))</f>
        <v>15000</v>
      </c>
    </row>
    <row r="52" spans="2:17" s="20" customFormat="1" ht="15" customHeight="1">
      <c r="B52" s="422"/>
      <c r="C52" s="477" t="s">
        <v>205</v>
      </c>
      <c r="D52" s="478"/>
      <c r="E52" s="479"/>
      <c r="F52" s="480">
        <v>0.1</v>
      </c>
      <c r="G52" s="476"/>
      <c r="H52" s="477" t="s">
        <v>205</v>
      </c>
      <c r="I52" s="478"/>
      <c r="J52" s="479"/>
      <c r="K52" s="142">
        <v>0.1</v>
      </c>
      <c r="L52" s="477" t="s">
        <v>205</v>
      </c>
      <c r="M52" s="478"/>
      <c r="N52" s="479"/>
      <c r="O52" s="142">
        <v>0.1</v>
      </c>
      <c r="P52" s="134" t="s">
        <v>11</v>
      </c>
      <c r="Q52" s="141">
        <f>IF(Q47&lt;600001,0,IF(Q47&gt;900000,30000,((Q47-600000)*0.1)))</f>
        <v>10422</v>
      </c>
    </row>
    <row r="53" spans="2:17" s="20" customFormat="1" ht="15" customHeight="1">
      <c r="B53" s="422"/>
      <c r="C53" s="477" t="s">
        <v>206</v>
      </c>
      <c r="D53" s="478"/>
      <c r="E53" s="479"/>
      <c r="F53" s="480">
        <v>0.15</v>
      </c>
      <c r="G53" s="476"/>
      <c r="H53" s="477" t="s">
        <v>206</v>
      </c>
      <c r="I53" s="478"/>
      <c r="J53" s="479"/>
      <c r="K53" s="142">
        <v>0.15</v>
      </c>
      <c r="L53" s="477" t="s">
        <v>206</v>
      </c>
      <c r="M53" s="478"/>
      <c r="N53" s="479"/>
      <c r="O53" s="142">
        <v>0.15</v>
      </c>
      <c r="P53" s="134" t="s">
        <v>11</v>
      </c>
      <c r="Q53" s="141">
        <f>IF(Q47&lt;900001,0,IF(Q47&gt;1200000,45000,((Q47-900000)*0.15)))</f>
        <v>0</v>
      </c>
    </row>
    <row r="54" spans="2:17" s="20" customFormat="1" ht="15" customHeight="1">
      <c r="B54" s="422"/>
      <c r="C54" s="477" t="s">
        <v>207</v>
      </c>
      <c r="D54" s="478"/>
      <c r="E54" s="479"/>
      <c r="F54" s="480">
        <v>0.2</v>
      </c>
      <c r="G54" s="476"/>
      <c r="H54" s="477" t="s">
        <v>207</v>
      </c>
      <c r="I54" s="478"/>
      <c r="J54" s="479"/>
      <c r="K54" s="142">
        <v>0.2</v>
      </c>
      <c r="L54" s="477" t="s">
        <v>207</v>
      </c>
      <c r="M54" s="478"/>
      <c r="N54" s="479"/>
      <c r="O54" s="142">
        <v>0.2</v>
      </c>
      <c r="P54" s="134" t="s">
        <v>11</v>
      </c>
      <c r="Q54" s="141">
        <f>IF(Q47&lt;1200001,0,IF(Q47&gt;1500000,60000,((Q47-1200000)*0.2)))</f>
        <v>0</v>
      </c>
    </row>
    <row r="55" spans="2:17" s="20" customFormat="1" ht="15" customHeight="1">
      <c r="B55" s="422"/>
      <c r="C55" s="477" t="s">
        <v>208</v>
      </c>
      <c r="D55" s="478"/>
      <c r="E55" s="479"/>
      <c r="F55" s="480">
        <v>0.3</v>
      </c>
      <c r="G55" s="476"/>
      <c r="H55" s="477" t="s">
        <v>208</v>
      </c>
      <c r="I55" s="478"/>
      <c r="J55" s="479"/>
      <c r="K55" s="142">
        <v>0.3</v>
      </c>
      <c r="L55" s="477" t="s">
        <v>208</v>
      </c>
      <c r="M55" s="478"/>
      <c r="N55" s="479"/>
      <c r="O55" s="142">
        <v>0.3</v>
      </c>
      <c r="P55" s="134" t="s">
        <v>11</v>
      </c>
      <c r="Q55" s="141">
        <f>IF(Q47&lt;1500001,0,((Q47-1500000)*0.3))</f>
        <v>0</v>
      </c>
    </row>
    <row r="56" spans="2:17" s="20" customFormat="1" ht="15" customHeight="1">
      <c r="B56" s="422"/>
      <c r="C56" s="488" t="s">
        <v>66</v>
      </c>
      <c r="D56" s="489"/>
      <c r="E56" s="489"/>
      <c r="F56" s="489"/>
      <c r="G56" s="489"/>
      <c r="H56" s="489"/>
      <c r="I56" s="489"/>
      <c r="J56" s="489"/>
      <c r="K56" s="489"/>
      <c r="L56" s="489"/>
      <c r="M56" s="489"/>
      <c r="N56" s="489"/>
      <c r="O56" s="490"/>
      <c r="P56" s="134" t="s">
        <v>11</v>
      </c>
      <c r="Q56" s="132">
        <f>SUM(Q50:Q55)</f>
        <v>25422</v>
      </c>
    </row>
    <row r="57" spans="2:17" s="20" customFormat="1" ht="17.25" customHeight="1">
      <c r="B57" s="422"/>
      <c r="C57" s="491" t="s">
        <v>224</v>
      </c>
      <c r="D57" s="492"/>
      <c r="E57" s="492"/>
      <c r="F57" s="492"/>
      <c r="G57" s="492"/>
      <c r="H57" s="492"/>
      <c r="I57" s="492"/>
      <c r="J57" s="492"/>
      <c r="K57" s="492"/>
      <c r="L57" s="492"/>
      <c r="M57" s="492"/>
      <c r="N57" s="492"/>
      <c r="O57" s="493"/>
      <c r="P57" s="134" t="s">
        <v>11</v>
      </c>
      <c r="Q57" s="133">
        <f>IF(Q47&lt;700001,Q56,0)</f>
        <v>0</v>
      </c>
    </row>
    <row r="58" spans="2:17" s="20" customFormat="1" ht="17.25" customHeight="1">
      <c r="B58" s="422"/>
      <c r="C58" s="491" t="s">
        <v>223</v>
      </c>
      <c r="D58" s="492"/>
      <c r="E58" s="492"/>
      <c r="F58" s="492"/>
      <c r="G58" s="492"/>
      <c r="H58" s="492"/>
      <c r="I58" s="492"/>
      <c r="J58" s="492"/>
      <c r="K58" s="492"/>
      <c r="L58" s="492"/>
      <c r="M58" s="492"/>
      <c r="N58" s="492"/>
      <c r="O58" s="493"/>
      <c r="P58" s="134"/>
      <c r="Q58" s="133">
        <f>IF(Q47&lt;700001,0,IF(Q47&gt;727770,0,Q56-(Q47-700000)))</f>
        <v>21202</v>
      </c>
    </row>
    <row r="59" spans="2:17" s="20" customFormat="1" ht="15" customHeight="1">
      <c r="B59" s="422"/>
      <c r="C59" s="494" t="s">
        <v>225</v>
      </c>
      <c r="D59" s="495"/>
      <c r="E59" s="495"/>
      <c r="F59" s="495"/>
      <c r="G59" s="495"/>
      <c r="H59" s="495"/>
      <c r="I59" s="495"/>
      <c r="J59" s="495"/>
      <c r="K59" s="495"/>
      <c r="L59" s="495"/>
      <c r="M59" s="495"/>
      <c r="N59" s="495"/>
      <c r="O59" s="496"/>
      <c r="P59" s="134" t="s">
        <v>11</v>
      </c>
      <c r="Q59" s="132">
        <f>Q56-Q57-Q58</f>
        <v>4220</v>
      </c>
    </row>
    <row r="60" spans="2:17" s="20" customFormat="1" ht="15" customHeight="1">
      <c r="B60" s="422"/>
      <c r="C60" s="497" t="s">
        <v>226</v>
      </c>
      <c r="D60" s="497"/>
      <c r="E60" s="497"/>
      <c r="F60" s="497"/>
      <c r="G60" s="497"/>
      <c r="H60" s="497"/>
      <c r="I60" s="497"/>
      <c r="J60" s="497"/>
      <c r="K60" s="497"/>
      <c r="L60" s="497"/>
      <c r="M60" s="497"/>
      <c r="N60" s="497"/>
      <c r="O60" s="497"/>
      <c r="P60" s="134" t="s">
        <v>11</v>
      </c>
      <c r="Q60" s="133">
        <f>ROUND(Q59*0.04,0)</f>
        <v>169</v>
      </c>
    </row>
    <row r="61" spans="2:17" s="20" customFormat="1" ht="15" customHeight="1">
      <c r="B61" s="423"/>
      <c r="C61" s="498" t="s">
        <v>100</v>
      </c>
      <c r="D61" s="498"/>
      <c r="E61" s="498"/>
      <c r="F61" s="498"/>
      <c r="G61" s="498"/>
      <c r="H61" s="498"/>
      <c r="I61" s="498"/>
      <c r="J61" s="498"/>
      <c r="K61" s="498"/>
      <c r="L61" s="498"/>
      <c r="M61" s="498"/>
      <c r="N61" s="498"/>
      <c r="O61" s="498"/>
      <c r="P61" s="134" t="s">
        <v>11</v>
      </c>
      <c r="Q61" s="132">
        <f>SUM(Q59:Q60)</f>
        <v>4389</v>
      </c>
    </row>
    <row r="62" spans="2:17" s="20" customFormat="1" ht="15" customHeight="1">
      <c r="B62" s="131">
        <v>17</v>
      </c>
      <c r="C62" s="485" t="s">
        <v>67</v>
      </c>
      <c r="D62" s="486"/>
      <c r="E62" s="486"/>
      <c r="F62" s="486"/>
      <c r="G62" s="486"/>
      <c r="H62" s="486"/>
      <c r="I62" s="486"/>
      <c r="J62" s="486"/>
      <c r="K62" s="486"/>
      <c r="L62" s="486"/>
      <c r="M62" s="486"/>
      <c r="N62" s="486"/>
      <c r="O62" s="487"/>
      <c r="P62" s="134" t="s">
        <v>11</v>
      </c>
      <c r="Q62" s="133">
        <f>'Other Deduction'!E17</f>
        <v>0</v>
      </c>
    </row>
    <row r="63" spans="2:17" s="20" customFormat="1" ht="15" customHeight="1">
      <c r="B63" s="131">
        <v>18</v>
      </c>
      <c r="C63" s="507" t="s">
        <v>84</v>
      </c>
      <c r="D63" s="507"/>
      <c r="E63" s="507"/>
      <c r="F63" s="507"/>
      <c r="G63" s="507"/>
      <c r="H63" s="507"/>
      <c r="I63" s="507"/>
      <c r="J63" s="507"/>
      <c r="K63" s="507"/>
      <c r="L63" s="507"/>
      <c r="M63" s="507"/>
      <c r="N63" s="507"/>
      <c r="O63" s="507"/>
      <c r="P63" s="134" t="s">
        <v>11</v>
      </c>
      <c r="Q63" s="132">
        <f>Q61-Q62</f>
        <v>4389</v>
      </c>
    </row>
    <row r="64" spans="2:17" ht="33.75" customHeight="1">
      <c r="B64" s="421">
        <v>19</v>
      </c>
      <c r="C64" s="508" t="s">
        <v>59</v>
      </c>
      <c r="D64" s="508"/>
      <c r="E64" s="509"/>
      <c r="F64" s="512" t="s">
        <v>211</v>
      </c>
      <c r="G64" s="512"/>
      <c r="H64" s="512"/>
      <c r="I64" s="512"/>
      <c r="J64" s="513" t="s">
        <v>212</v>
      </c>
      <c r="K64" s="514"/>
      <c r="L64" s="143" t="s">
        <v>213</v>
      </c>
      <c r="M64" s="513" t="s">
        <v>214</v>
      </c>
      <c r="N64" s="514"/>
      <c r="O64" s="143" t="s">
        <v>88</v>
      </c>
      <c r="P64" s="500" t="s">
        <v>145</v>
      </c>
      <c r="Q64" s="501"/>
    </row>
    <row r="65" spans="1:18" ht="15.75">
      <c r="B65" s="423"/>
      <c r="C65" s="510"/>
      <c r="D65" s="510"/>
      <c r="E65" s="511"/>
      <c r="F65" s="502">
        <f>SUM('GA-55'!X8:X14)</f>
        <v>10500</v>
      </c>
      <c r="G65" s="502"/>
      <c r="H65" s="502"/>
      <c r="I65" s="502"/>
      <c r="J65" s="502">
        <f>SUM('GA-55'!X15:X17)</f>
        <v>4500</v>
      </c>
      <c r="K65" s="502"/>
      <c r="L65" s="144">
        <f>'GA-55'!X18</f>
        <v>1500</v>
      </c>
      <c r="M65" s="502">
        <f>'GA-55'!X19</f>
        <v>1500</v>
      </c>
      <c r="N65" s="502"/>
      <c r="O65" s="145">
        <f>SUM('GA-55'!X20:X28)+'Other Deduction'!E18</f>
        <v>0</v>
      </c>
      <c r="P65" s="503">
        <f>F65+J65+L65+M65+O65</f>
        <v>18000</v>
      </c>
      <c r="Q65" s="504"/>
    </row>
    <row r="66" spans="1:18" ht="16.5" thickBot="1">
      <c r="B66" s="505" t="str">
        <f>IF(Q63&gt;P65,"Income Tax Payable",IF(Q63&lt;P65,"Income Tax Refundable","Income Tax Payble/Refundable"))</f>
        <v>Income Tax Refundable</v>
      </c>
      <c r="C66" s="506"/>
      <c r="D66" s="506"/>
      <c r="E66" s="506"/>
      <c r="F66" s="506"/>
      <c r="G66" s="506"/>
      <c r="H66" s="506"/>
      <c r="I66" s="506"/>
      <c r="J66" s="506"/>
      <c r="K66" s="506"/>
      <c r="L66" s="506"/>
      <c r="M66" s="506"/>
      <c r="N66" s="506"/>
      <c r="O66" s="506"/>
      <c r="P66" s="146" t="s">
        <v>11</v>
      </c>
      <c r="Q66" s="147">
        <f>IF(Q63&gt;P65,Q63-P65,P65-Q63)</f>
        <v>13611</v>
      </c>
    </row>
    <row r="67" spans="1:18" ht="15.75"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4"/>
      <c r="Q67" s="45"/>
    </row>
    <row r="68" spans="1:18" ht="16.5">
      <c r="B68" s="10"/>
      <c r="C68" s="11"/>
      <c r="D68" s="11"/>
      <c r="E68" s="46" t="s">
        <v>114</v>
      </c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2"/>
      <c r="Q68" s="13"/>
    </row>
    <row r="69" spans="1:18" ht="15.75">
      <c r="B69" s="10"/>
      <c r="C69" s="11"/>
      <c r="D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2"/>
      <c r="Q69" s="13"/>
    </row>
    <row r="70" spans="1:18" s="71" customFormat="1" ht="15.75" customHeight="1">
      <c r="B70" s="72"/>
      <c r="C70" s="355"/>
      <c r="D70" s="355"/>
      <c r="E70" s="355"/>
      <c r="F70" s="355"/>
      <c r="G70" s="355"/>
      <c r="H70" s="355"/>
      <c r="I70" s="355"/>
      <c r="J70" s="355"/>
      <c r="K70" s="355"/>
      <c r="L70" s="355"/>
      <c r="M70" s="355"/>
      <c r="N70" s="355"/>
      <c r="O70" s="355"/>
      <c r="P70" s="355"/>
      <c r="Q70" s="355"/>
    </row>
    <row r="71" spans="1:18" s="71" customFormat="1" ht="15.75" hidden="1" customHeight="1">
      <c r="B71" s="73"/>
      <c r="C71" s="355"/>
      <c r="D71" s="355"/>
      <c r="E71" s="355"/>
      <c r="F71" s="355"/>
      <c r="G71" s="355"/>
      <c r="H71" s="355"/>
      <c r="I71" s="355"/>
      <c r="J71" s="355"/>
      <c r="K71" s="355"/>
      <c r="L71" s="355"/>
      <c r="M71" s="355"/>
      <c r="N71" s="355"/>
      <c r="O71" s="355"/>
      <c r="P71" s="355"/>
      <c r="Q71" s="355"/>
    </row>
    <row r="72" spans="1:18" s="71" customFormat="1" ht="24" hidden="1" customHeight="1">
      <c r="B72" s="72"/>
      <c r="C72" s="355"/>
      <c r="D72" s="355"/>
      <c r="E72" s="355"/>
      <c r="F72" s="355"/>
      <c r="G72" s="355"/>
      <c r="H72" s="355"/>
      <c r="I72" s="355"/>
      <c r="J72" s="355"/>
      <c r="K72" s="355"/>
      <c r="L72" s="355"/>
      <c r="M72" s="355"/>
      <c r="N72" s="355"/>
      <c r="O72" s="355"/>
      <c r="P72" s="355"/>
      <c r="Q72" s="355"/>
    </row>
    <row r="73" spans="1:18" s="71" customFormat="1" ht="15.75" hidden="1" customHeight="1">
      <c r="B73" s="72"/>
      <c r="C73" s="74"/>
      <c r="D73" s="74"/>
      <c r="E73" s="74"/>
      <c r="F73" s="74"/>
      <c r="G73" s="74"/>
      <c r="H73" s="74"/>
      <c r="I73" s="74"/>
      <c r="J73" s="74"/>
      <c r="K73" s="74"/>
      <c r="L73" s="338"/>
      <c r="M73" s="338"/>
      <c r="N73" s="338"/>
      <c r="O73" s="338"/>
      <c r="P73" s="338"/>
      <c r="Q73" s="338"/>
    </row>
    <row r="74" spans="1:18" s="71" customFormat="1" ht="15.75" hidden="1" customHeight="1">
      <c r="B74" s="72"/>
      <c r="C74" s="74"/>
      <c r="D74" s="74"/>
      <c r="E74" s="74"/>
      <c r="F74" s="74"/>
      <c r="G74" s="74"/>
      <c r="H74" s="74"/>
      <c r="I74" s="74"/>
      <c r="J74" s="74"/>
      <c r="K74" s="74"/>
      <c r="L74" s="338"/>
      <c r="M74" s="338"/>
      <c r="N74" s="338"/>
      <c r="O74" s="338"/>
      <c r="P74" s="338"/>
      <c r="Q74" s="338"/>
    </row>
    <row r="75" spans="1:18" s="71" customFormat="1" ht="15.75" hidden="1" customHeight="1">
      <c r="B75" s="72"/>
      <c r="C75" s="74"/>
      <c r="D75" s="74"/>
      <c r="E75" s="74"/>
      <c r="F75" s="74"/>
      <c r="G75" s="74"/>
      <c r="H75" s="74"/>
      <c r="I75" s="74"/>
      <c r="J75" s="74"/>
      <c r="K75" s="74"/>
      <c r="L75" s="338"/>
      <c r="M75" s="338"/>
      <c r="N75" s="338"/>
      <c r="O75" s="338"/>
      <c r="P75" s="338"/>
      <c r="Q75" s="338"/>
    </row>
    <row r="76" spans="1:18" s="71" customFormat="1" ht="15.75" hidden="1" customHeight="1">
      <c r="B76" s="72"/>
      <c r="C76" s="74"/>
      <c r="D76" s="74"/>
      <c r="E76" s="74"/>
      <c r="F76" s="74"/>
      <c r="G76" s="74"/>
      <c r="H76" s="74"/>
      <c r="I76" s="74"/>
      <c r="J76" s="74"/>
      <c r="K76" s="74"/>
      <c r="L76" s="338"/>
      <c r="M76" s="338"/>
      <c r="N76" s="338"/>
      <c r="O76" s="338"/>
      <c r="P76" s="338"/>
      <c r="Q76" s="338"/>
    </row>
    <row r="77" spans="1:18" s="71" customFormat="1" ht="15.75" hidden="1" customHeight="1">
      <c r="B77" s="72"/>
      <c r="C77" s="74"/>
      <c r="D77" s="74"/>
      <c r="E77" s="74"/>
      <c r="F77" s="74"/>
      <c r="G77" s="74"/>
      <c r="H77" s="74"/>
      <c r="I77" s="74"/>
      <c r="J77" s="74"/>
      <c r="K77" s="74"/>
      <c r="L77" s="338"/>
      <c r="M77" s="338"/>
      <c r="N77" s="338"/>
      <c r="O77" s="338"/>
      <c r="P77" s="338"/>
      <c r="Q77" s="338"/>
    </row>
    <row r="78" spans="1:18" s="71" customFormat="1" ht="15.75" hidden="1">
      <c r="B78" s="73"/>
      <c r="C78" s="75"/>
      <c r="D78" s="411"/>
      <c r="E78" s="411"/>
      <c r="F78" s="411"/>
      <c r="G78" s="411"/>
      <c r="H78" s="411"/>
      <c r="I78" s="411"/>
      <c r="J78" s="411"/>
      <c r="K78" s="75"/>
      <c r="L78" s="338"/>
      <c r="M78" s="338"/>
      <c r="N78" s="338"/>
      <c r="O78" s="338"/>
      <c r="P78" s="338"/>
      <c r="Q78" s="338"/>
    </row>
    <row r="79" spans="1:18" s="71" customFormat="1" ht="15.75" hidden="1">
      <c r="B79" s="73"/>
      <c r="C79" s="75"/>
      <c r="D79" s="75"/>
      <c r="E79" s="75"/>
      <c r="F79" s="75"/>
      <c r="G79" s="75"/>
      <c r="H79" s="75"/>
      <c r="I79" s="75"/>
      <c r="J79" s="75"/>
      <c r="K79" s="75"/>
      <c r="L79" s="338"/>
      <c r="M79" s="338"/>
      <c r="N79" s="338"/>
      <c r="O79" s="338"/>
      <c r="P79" s="338"/>
      <c r="Q79" s="338"/>
    </row>
    <row r="80" spans="1:18" ht="15.75" hidden="1">
      <c r="A80" s="62"/>
      <c r="B80" s="63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5"/>
      <c r="Q80" s="66"/>
      <c r="R80" s="62"/>
    </row>
    <row r="81" spans="1:18" ht="15.75" hidden="1">
      <c r="A81" s="62"/>
      <c r="B81" s="63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5"/>
      <c r="Q81" s="66"/>
      <c r="R81" s="62"/>
    </row>
    <row r="82" spans="1:18" ht="15.75" hidden="1">
      <c r="A82" s="62"/>
      <c r="B82" s="63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5"/>
      <c r="Q82" s="66"/>
      <c r="R82" s="62"/>
    </row>
    <row r="83" spans="1:18" ht="15.6" customHeight="1"/>
  </sheetData>
  <sheetProtection password="FC12" sheet="1" objects="1" scenarios="1"/>
  <mergeCells count="130">
    <mergeCell ref="D29:G29"/>
    <mergeCell ref="K29:M29"/>
    <mergeCell ref="C70:Q72"/>
    <mergeCell ref="L73:Q79"/>
    <mergeCell ref="D78:J78"/>
    <mergeCell ref="F55:G55"/>
    <mergeCell ref="H55:J55"/>
    <mergeCell ref="L55:N55"/>
    <mergeCell ref="C55:E55"/>
    <mergeCell ref="P64:Q64"/>
    <mergeCell ref="F65:I65"/>
    <mergeCell ref="J65:K65"/>
    <mergeCell ref="M65:N65"/>
    <mergeCell ref="P65:Q65"/>
    <mergeCell ref="B66:O66"/>
    <mergeCell ref="C63:O63"/>
    <mergeCell ref="B64:B65"/>
    <mergeCell ref="C64:E65"/>
    <mergeCell ref="F64:I64"/>
    <mergeCell ref="J64:K64"/>
    <mergeCell ref="B48:B61"/>
    <mergeCell ref="C48:Q48"/>
    <mergeCell ref="C49:G49"/>
    <mergeCell ref="M64:N64"/>
    <mergeCell ref="C56:O56"/>
    <mergeCell ref="C57:O57"/>
    <mergeCell ref="C59:O59"/>
    <mergeCell ref="C60:O60"/>
    <mergeCell ref="C61:O61"/>
    <mergeCell ref="C62:O62"/>
    <mergeCell ref="C52:E52"/>
    <mergeCell ref="F52:G52"/>
    <mergeCell ref="H52:J52"/>
    <mergeCell ref="L52:N52"/>
    <mergeCell ref="C53:E53"/>
    <mergeCell ref="C54:E54"/>
    <mergeCell ref="F53:G53"/>
    <mergeCell ref="F54:G54"/>
    <mergeCell ref="H53:J53"/>
    <mergeCell ref="H54:J54"/>
    <mergeCell ref="L53:N53"/>
    <mergeCell ref="L54:N54"/>
    <mergeCell ref="C58:O58"/>
    <mergeCell ref="C34:O34"/>
    <mergeCell ref="B35:B44"/>
    <mergeCell ref="C35:Q35"/>
    <mergeCell ref="C36:O36"/>
    <mergeCell ref="C37:O37"/>
    <mergeCell ref="C38:O38"/>
    <mergeCell ref="C39:O39"/>
    <mergeCell ref="C40:O40"/>
    <mergeCell ref="C41:O41"/>
    <mergeCell ref="C42:O42"/>
    <mergeCell ref="C44:O44"/>
    <mergeCell ref="C50:E50"/>
    <mergeCell ref="F50:G50"/>
    <mergeCell ref="H50:J50"/>
    <mergeCell ref="L50:N50"/>
    <mergeCell ref="C51:E51"/>
    <mergeCell ref="F51:G51"/>
    <mergeCell ref="H51:J51"/>
    <mergeCell ref="L51:N51"/>
    <mergeCell ref="C43:O43"/>
    <mergeCell ref="H49:K49"/>
    <mergeCell ref="L49:O49"/>
    <mergeCell ref="C45:O45"/>
    <mergeCell ref="C46:O46"/>
    <mergeCell ref="C47:O47"/>
    <mergeCell ref="D24:G24"/>
    <mergeCell ref="K24:M24"/>
    <mergeCell ref="C16:O16"/>
    <mergeCell ref="C17:O17"/>
    <mergeCell ref="B18:B34"/>
    <mergeCell ref="C18:Q18"/>
    <mergeCell ref="C19:Q19"/>
    <mergeCell ref="D20:G20"/>
    <mergeCell ref="K20:M20"/>
    <mergeCell ref="P20:Q30"/>
    <mergeCell ref="D21:G21"/>
    <mergeCell ref="K21:M21"/>
    <mergeCell ref="D28:G28"/>
    <mergeCell ref="K28:M28"/>
    <mergeCell ref="C30:M30"/>
    <mergeCell ref="C31:O31"/>
    <mergeCell ref="C32:O32"/>
    <mergeCell ref="C33:O33"/>
    <mergeCell ref="D25:G25"/>
    <mergeCell ref="K25:M25"/>
    <mergeCell ref="D26:G26"/>
    <mergeCell ref="K26:M26"/>
    <mergeCell ref="D27:G27"/>
    <mergeCell ref="K27:M27"/>
    <mergeCell ref="C14:O14"/>
    <mergeCell ref="C15:O15"/>
    <mergeCell ref="B11:B13"/>
    <mergeCell ref="C11:J11"/>
    <mergeCell ref="K11:L11"/>
    <mergeCell ref="M11:O11"/>
    <mergeCell ref="D22:G22"/>
    <mergeCell ref="K22:M22"/>
    <mergeCell ref="D23:G23"/>
    <mergeCell ref="K23:M23"/>
    <mergeCell ref="P11:Q13"/>
    <mergeCell ref="C12:D13"/>
    <mergeCell ref="E12:G12"/>
    <mergeCell ref="H12:J12"/>
    <mergeCell ref="K12:L12"/>
    <mergeCell ref="M12:O12"/>
    <mergeCell ref="P7:Q8"/>
    <mergeCell ref="C8:L8"/>
    <mergeCell ref="M8:O8"/>
    <mergeCell ref="C9:L9"/>
    <mergeCell ref="M9:O9"/>
    <mergeCell ref="C10:O10"/>
    <mergeCell ref="E13:G13"/>
    <mergeCell ref="H13:J13"/>
    <mergeCell ref="K13:L13"/>
    <mergeCell ref="M13:O13"/>
    <mergeCell ref="C4:O4"/>
    <mergeCell ref="C5:O5"/>
    <mergeCell ref="C6:O6"/>
    <mergeCell ref="B7:B9"/>
    <mergeCell ref="C7:L7"/>
    <mergeCell ref="M7:O7"/>
    <mergeCell ref="B1:Q1"/>
    <mergeCell ref="B2:Q2"/>
    <mergeCell ref="C3:D3"/>
    <mergeCell ref="E3:J3"/>
    <mergeCell ref="L3:N3"/>
    <mergeCell ref="P3:Q3"/>
  </mergeCells>
  <printOptions horizontalCentered="1"/>
  <pageMargins left="0.39370078740157499" right="0.23622047244094499" top="0.23622047244094499" bottom="0.27559055118110198" header="0.196850393700787" footer="0.23622047244094499"/>
  <pageSetup paperSize="9" scale="78" orientation="portrait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M162"/>
  <sheetViews>
    <sheetView workbookViewId="0">
      <selection activeCell="G8" sqref="G8:L8"/>
    </sheetView>
  </sheetViews>
  <sheetFormatPr defaultColWidth="0" defaultRowHeight="12.75" customHeight="1" zeroHeight="1"/>
  <cols>
    <col min="1" max="8" width="9.140625" style="252" customWidth="1"/>
    <col min="9" max="9" width="10.85546875" style="252" customWidth="1"/>
    <col min="10" max="10" width="9.85546875" style="252" customWidth="1"/>
    <col min="11" max="11" width="9.140625" style="252" customWidth="1"/>
    <col min="12" max="12" width="9.140625" style="253" customWidth="1"/>
    <col min="13" max="13" width="1.85546875" style="150" customWidth="1"/>
    <col min="14" max="16384" width="9.140625" style="150" hidden="1"/>
  </cols>
  <sheetData>
    <row r="1" spans="1:13" ht="18">
      <c r="A1" s="255"/>
      <c r="B1" s="256"/>
      <c r="C1" s="256"/>
      <c r="D1" s="256"/>
      <c r="E1" s="690" t="s">
        <v>230</v>
      </c>
      <c r="F1" s="690"/>
      <c r="G1" s="690"/>
      <c r="H1" s="690"/>
      <c r="I1" s="256"/>
      <c r="J1" s="691" t="s">
        <v>369</v>
      </c>
      <c r="K1" s="691"/>
      <c r="L1" s="692"/>
      <c r="M1" s="531"/>
    </row>
    <row r="2" spans="1:13">
      <c r="A2" s="532" t="s">
        <v>231</v>
      </c>
      <c r="B2" s="533"/>
      <c r="C2" s="533"/>
      <c r="D2" s="533"/>
      <c r="E2" s="533"/>
      <c r="F2" s="533"/>
      <c r="G2" s="533"/>
      <c r="H2" s="533"/>
      <c r="I2" s="533"/>
      <c r="J2" s="533"/>
      <c r="K2" s="533"/>
      <c r="L2" s="534"/>
      <c r="M2" s="531"/>
    </row>
    <row r="3" spans="1:13">
      <c r="A3" s="532" t="s">
        <v>232</v>
      </c>
      <c r="B3" s="533"/>
      <c r="C3" s="533"/>
      <c r="D3" s="533"/>
      <c r="E3" s="533"/>
      <c r="F3" s="533"/>
      <c r="G3" s="533"/>
      <c r="H3" s="533"/>
      <c r="I3" s="533"/>
      <c r="J3" s="533"/>
      <c r="K3" s="533"/>
      <c r="L3" s="534"/>
      <c r="M3" s="531"/>
    </row>
    <row r="4" spans="1:13">
      <c r="A4" s="535" t="s">
        <v>233</v>
      </c>
      <c r="B4" s="536"/>
      <c r="C4" s="536"/>
      <c r="D4" s="536"/>
      <c r="E4" s="536"/>
      <c r="F4" s="536"/>
      <c r="G4" s="536"/>
      <c r="H4" s="536"/>
      <c r="I4" s="536"/>
      <c r="J4" s="536"/>
      <c r="K4" s="536"/>
      <c r="L4" s="537"/>
      <c r="M4" s="531"/>
    </row>
    <row r="5" spans="1:13">
      <c r="A5" s="538" t="s">
        <v>234</v>
      </c>
      <c r="B5" s="539"/>
      <c r="C5" s="539"/>
      <c r="D5" s="539"/>
      <c r="E5" s="539"/>
      <c r="F5" s="539"/>
      <c r="G5" s="539"/>
      <c r="H5" s="539"/>
      <c r="I5" s="539"/>
      <c r="J5" s="539"/>
      <c r="K5" s="539"/>
      <c r="L5" s="540"/>
      <c r="M5" s="531"/>
    </row>
    <row r="6" spans="1:13" ht="33" customHeight="1">
      <c r="A6" s="541" t="s">
        <v>235</v>
      </c>
      <c r="B6" s="542"/>
      <c r="C6" s="542"/>
      <c r="D6" s="542"/>
      <c r="E6" s="542"/>
      <c r="F6" s="542"/>
      <c r="G6" s="541" t="s">
        <v>236</v>
      </c>
      <c r="H6" s="541"/>
      <c r="I6" s="541"/>
      <c r="J6" s="541"/>
      <c r="K6" s="541"/>
      <c r="L6" s="541"/>
      <c r="M6" s="531"/>
    </row>
    <row r="7" spans="1:13" ht="16.5" customHeight="1">
      <c r="A7" s="543" t="s">
        <v>367</v>
      </c>
      <c r="B7" s="544"/>
      <c r="C7" s="544"/>
      <c r="D7" s="544"/>
      <c r="E7" s="544"/>
      <c r="F7" s="545"/>
      <c r="G7" s="546" t="str">
        <f>'GA-55'!D5</f>
        <v>PARMANAND MEGHWAL</v>
      </c>
      <c r="H7" s="547"/>
      <c r="I7" s="547"/>
      <c r="J7" s="547"/>
      <c r="K7" s="547"/>
      <c r="L7" s="548"/>
      <c r="M7" s="531"/>
    </row>
    <row r="8" spans="1:13" ht="18.95" customHeight="1">
      <c r="A8" s="516" t="s">
        <v>366</v>
      </c>
      <c r="B8" s="517"/>
      <c r="C8" s="517"/>
      <c r="D8" s="517"/>
      <c r="E8" s="517"/>
      <c r="F8" s="518"/>
      <c r="G8" s="519" t="str">
        <f>'GA-55'!K5</f>
        <v>HEAD MASTER</v>
      </c>
      <c r="H8" s="520"/>
      <c r="I8" s="520"/>
      <c r="J8" s="520"/>
      <c r="K8" s="520"/>
      <c r="L8" s="521"/>
      <c r="M8" s="531"/>
    </row>
    <row r="9" spans="1:13">
      <c r="A9" s="522" t="str">
        <f>'GA-55'!C3</f>
        <v xml:space="preserve">SCHOOL NAME </v>
      </c>
      <c r="B9" s="523"/>
      <c r="C9" s="523"/>
      <c r="D9" s="523"/>
      <c r="E9" s="523"/>
      <c r="F9" s="524"/>
      <c r="G9" s="522" t="str">
        <f>'GA-55'!C3</f>
        <v xml:space="preserve">SCHOOL NAME </v>
      </c>
      <c r="H9" s="523"/>
      <c r="I9" s="523"/>
      <c r="J9" s="523"/>
      <c r="K9" s="523"/>
      <c r="L9" s="524"/>
      <c r="M9" s="531"/>
    </row>
    <row r="10" spans="1:13" ht="17.45" customHeight="1">
      <c r="A10" s="525"/>
      <c r="B10" s="526"/>
      <c r="C10" s="526"/>
      <c r="D10" s="526"/>
      <c r="E10" s="526"/>
      <c r="F10" s="527"/>
      <c r="G10" s="525"/>
      <c r="H10" s="526"/>
      <c r="I10" s="526"/>
      <c r="J10" s="526"/>
      <c r="K10" s="526"/>
      <c r="L10" s="527"/>
      <c r="M10" s="531"/>
    </row>
    <row r="11" spans="1:13">
      <c r="A11" s="528" t="s">
        <v>237</v>
      </c>
      <c r="B11" s="529"/>
      <c r="C11" s="530"/>
      <c r="D11" s="528" t="s">
        <v>238</v>
      </c>
      <c r="E11" s="529"/>
      <c r="F11" s="530"/>
      <c r="G11" s="528" t="s">
        <v>239</v>
      </c>
      <c r="H11" s="529"/>
      <c r="I11" s="529"/>
      <c r="J11" s="529"/>
      <c r="K11" s="529"/>
      <c r="L11" s="530"/>
      <c r="M11" s="531"/>
    </row>
    <row r="12" spans="1:13" ht="15" customHeight="1">
      <c r="A12" s="549"/>
      <c r="B12" s="550"/>
      <c r="C12" s="551"/>
      <c r="D12" s="552" t="str">
        <f>'GA-55'!U5</f>
        <v>AAAAAAAA</v>
      </c>
      <c r="E12" s="553"/>
      <c r="F12" s="554"/>
      <c r="G12" s="552" t="str">
        <f>'GA-55'!P5</f>
        <v>XXXXXXXXXX</v>
      </c>
      <c r="H12" s="553"/>
      <c r="I12" s="553"/>
      <c r="J12" s="553"/>
      <c r="K12" s="553"/>
      <c r="L12" s="554"/>
      <c r="M12" s="531"/>
    </row>
    <row r="13" spans="1:13">
      <c r="A13" s="151" t="s">
        <v>240</v>
      </c>
      <c r="B13" s="152"/>
      <c r="C13" s="153"/>
      <c r="D13" s="555"/>
      <c r="E13" s="556"/>
      <c r="F13" s="557"/>
      <c r="G13" s="529" t="s">
        <v>241</v>
      </c>
      <c r="H13" s="529"/>
      <c r="I13" s="529"/>
      <c r="J13" s="528" t="s">
        <v>242</v>
      </c>
      <c r="K13" s="564"/>
      <c r="L13" s="565"/>
      <c r="M13" s="531"/>
    </row>
    <row r="14" spans="1:13">
      <c r="A14" s="154" t="s">
        <v>243</v>
      </c>
      <c r="B14" s="155"/>
      <c r="C14" s="156"/>
      <c r="D14" s="558"/>
      <c r="E14" s="559"/>
      <c r="F14" s="560"/>
      <c r="G14" s="528" t="s">
        <v>244</v>
      </c>
      <c r="H14" s="530"/>
      <c r="I14" s="157" t="s">
        <v>245</v>
      </c>
      <c r="J14" s="566" t="s">
        <v>246</v>
      </c>
      <c r="K14" s="567"/>
      <c r="L14" s="568"/>
      <c r="M14" s="531"/>
    </row>
    <row r="15" spans="1:13">
      <c r="A15" s="158" t="s">
        <v>247</v>
      </c>
      <c r="B15" s="159"/>
      <c r="C15" s="160"/>
      <c r="D15" s="561"/>
      <c r="E15" s="562"/>
      <c r="F15" s="563"/>
      <c r="G15" s="572" t="s">
        <v>248</v>
      </c>
      <c r="H15" s="573"/>
      <c r="I15" s="161" t="s">
        <v>249</v>
      </c>
      <c r="J15" s="569"/>
      <c r="K15" s="570"/>
      <c r="L15" s="571"/>
      <c r="M15" s="531"/>
    </row>
    <row r="16" spans="1:13">
      <c r="A16" s="158" t="s">
        <v>250</v>
      </c>
      <c r="B16" s="159"/>
      <c r="C16" s="159"/>
      <c r="D16" s="162"/>
      <c r="E16" s="162"/>
      <c r="F16" s="162"/>
      <c r="G16" s="163"/>
      <c r="H16" s="163"/>
      <c r="I16" s="163"/>
      <c r="J16" s="163"/>
      <c r="K16" s="163"/>
      <c r="L16" s="164"/>
      <c r="M16" s="531"/>
    </row>
    <row r="17" spans="1:13">
      <c r="A17" s="541" t="s">
        <v>251</v>
      </c>
      <c r="B17" s="541"/>
      <c r="C17" s="574" t="s">
        <v>252</v>
      </c>
      <c r="D17" s="574"/>
      <c r="E17" s="574"/>
      <c r="F17" s="575" t="s">
        <v>253</v>
      </c>
      <c r="G17" s="575"/>
      <c r="H17" s="576" t="s">
        <v>254</v>
      </c>
      <c r="I17" s="577"/>
      <c r="J17" s="578"/>
      <c r="K17" s="574" t="s">
        <v>255</v>
      </c>
      <c r="L17" s="574"/>
      <c r="M17" s="531"/>
    </row>
    <row r="18" spans="1:13">
      <c r="A18" s="572" t="s">
        <v>256</v>
      </c>
      <c r="B18" s="573"/>
      <c r="C18" s="579"/>
      <c r="D18" s="580"/>
      <c r="E18" s="581"/>
      <c r="F18" s="582">
        <f>SUM('GA-55'!N8:N10)</f>
        <v>180072</v>
      </c>
      <c r="G18" s="583"/>
      <c r="H18" s="579">
        <f>SUM('GA-55'!X8:X10)</f>
        <v>4500</v>
      </c>
      <c r="I18" s="580"/>
      <c r="J18" s="581"/>
      <c r="K18" s="582">
        <f>H18</f>
        <v>4500</v>
      </c>
      <c r="L18" s="584"/>
      <c r="M18" s="531"/>
    </row>
    <row r="19" spans="1:13">
      <c r="A19" s="572" t="s">
        <v>257</v>
      </c>
      <c r="B19" s="573"/>
      <c r="C19" s="579"/>
      <c r="D19" s="580"/>
      <c r="E19" s="581"/>
      <c r="F19" s="582">
        <f>SUM('GA-55'!N11:N13)</f>
        <v>185208</v>
      </c>
      <c r="G19" s="583"/>
      <c r="H19" s="579">
        <f>SUM('GA-55'!X11:X13)</f>
        <v>4500</v>
      </c>
      <c r="I19" s="580"/>
      <c r="J19" s="581"/>
      <c r="K19" s="582">
        <f>H19</f>
        <v>4500</v>
      </c>
      <c r="L19" s="584"/>
      <c r="M19" s="531"/>
    </row>
    <row r="20" spans="1:13">
      <c r="A20" s="572" t="s">
        <v>258</v>
      </c>
      <c r="B20" s="573"/>
      <c r="C20" s="579"/>
      <c r="D20" s="580"/>
      <c r="E20" s="581"/>
      <c r="F20" s="582">
        <f>SUM('GA-55'!N14:N16)</f>
        <v>186960</v>
      </c>
      <c r="G20" s="583"/>
      <c r="H20" s="579">
        <f>SUM('GA-55'!X14:X16)</f>
        <v>4500</v>
      </c>
      <c r="I20" s="580"/>
      <c r="J20" s="581"/>
      <c r="K20" s="582">
        <f>H20</f>
        <v>4500</v>
      </c>
      <c r="L20" s="583"/>
      <c r="M20" s="531"/>
    </row>
    <row r="21" spans="1:13">
      <c r="A21" s="572" t="s">
        <v>259</v>
      </c>
      <c r="B21" s="573"/>
      <c r="C21" s="579"/>
      <c r="D21" s="580"/>
      <c r="E21" s="581"/>
      <c r="F21" s="582">
        <f>SUM('GA-55'!N17:N28)</f>
        <v>201984</v>
      </c>
      <c r="G21" s="583"/>
      <c r="H21" s="579">
        <f>SUM('GA-55'!X17:X28)</f>
        <v>4500</v>
      </c>
      <c r="I21" s="580"/>
      <c r="J21" s="581"/>
      <c r="K21" s="582">
        <f>H21</f>
        <v>4500</v>
      </c>
      <c r="L21" s="583"/>
      <c r="M21" s="531"/>
    </row>
    <row r="22" spans="1:13">
      <c r="A22" s="528" t="s">
        <v>260</v>
      </c>
      <c r="B22" s="530"/>
      <c r="C22" s="585"/>
      <c r="D22" s="586"/>
      <c r="E22" s="587"/>
      <c r="F22" s="588">
        <f>SUM(F18:F21)</f>
        <v>754224</v>
      </c>
      <c r="G22" s="589"/>
      <c r="H22" s="585">
        <f>SUM(H18:H21)</f>
        <v>18000</v>
      </c>
      <c r="I22" s="586"/>
      <c r="J22" s="587"/>
      <c r="K22" s="588">
        <f>SUM(K18:K21)</f>
        <v>18000</v>
      </c>
      <c r="L22" s="589"/>
      <c r="M22" s="531"/>
    </row>
    <row r="23" spans="1:13">
      <c r="A23" s="597" t="s">
        <v>261</v>
      </c>
      <c r="B23" s="598"/>
      <c r="C23" s="598"/>
      <c r="D23" s="598"/>
      <c r="E23" s="599"/>
      <c r="F23" s="599"/>
      <c r="G23" s="599"/>
      <c r="H23" s="599"/>
      <c r="I23" s="599"/>
      <c r="J23" s="599"/>
      <c r="K23" s="599"/>
      <c r="L23" s="600"/>
      <c r="M23" s="531"/>
    </row>
    <row r="24" spans="1:13">
      <c r="A24" s="165" t="s">
        <v>262</v>
      </c>
      <c r="B24" s="601" t="s">
        <v>263</v>
      </c>
      <c r="C24" s="601"/>
      <c r="D24" s="602"/>
      <c r="E24" s="603" t="s">
        <v>264</v>
      </c>
      <c r="F24" s="604"/>
      <c r="G24" s="604"/>
      <c r="H24" s="604"/>
      <c r="I24" s="605"/>
      <c r="J24" s="605"/>
      <c r="K24" s="604"/>
      <c r="L24" s="606"/>
      <c r="M24" s="531"/>
    </row>
    <row r="25" spans="1:13">
      <c r="A25" s="166"/>
      <c r="B25" s="607" t="s">
        <v>265</v>
      </c>
      <c r="C25" s="607"/>
      <c r="D25" s="607"/>
      <c r="E25" s="608" t="s">
        <v>266</v>
      </c>
      <c r="F25" s="609"/>
      <c r="G25" s="608" t="s">
        <v>267</v>
      </c>
      <c r="H25" s="610"/>
      <c r="I25" s="608" t="s">
        <v>268</v>
      </c>
      <c r="J25" s="610"/>
      <c r="K25" s="611" t="s">
        <v>269</v>
      </c>
      <c r="L25" s="612"/>
      <c r="M25" s="531"/>
    </row>
    <row r="26" spans="1:13">
      <c r="A26" s="166"/>
      <c r="B26" s="167"/>
      <c r="C26" s="167" t="s">
        <v>270</v>
      </c>
      <c r="D26" s="167"/>
      <c r="E26" s="614" t="s">
        <v>271</v>
      </c>
      <c r="F26" s="615"/>
      <c r="G26" s="614" t="s">
        <v>271</v>
      </c>
      <c r="H26" s="616"/>
      <c r="I26" s="614" t="s">
        <v>271</v>
      </c>
      <c r="J26" s="616"/>
      <c r="K26" s="590" t="s">
        <v>272</v>
      </c>
      <c r="L26" s="591"/>
      <c r="M26" s="531"/>
    </row>
    <row r="27" spans="1:13">
      <c r="A27" s="168"/>
      <c r="B27" s="592"/>
      <c r="C27" s="592"/>
      <c r="D27" s="592"/>
      <c r="E27" s="169"/>
      <c r="F27" s="170"/>
      <c r="G27" s="593"/>
      <c r="H27" s="594"/>
      <c r="I27" s="595" t="s">
        <v>273</v>
      </c>
      <c r="J27" s="596"/>
      <c r="K27" s="171"/>
      <c r="L27" s="172"/>
      <c r="M27" s="531"/>
    </row>
    <row r="28" spans="1:13">
      <c r="A28" s="157">
        <v>1</v>
      </c>
      <c r="B28" s="579"/>
      <c r="C28" s="580"/>
      <c r="D28" s="581"/>
      <c r="E28" s="582"/>
      <c r="F28" s="583"/>
      <c r="G28" s="579"/>
      <c r="H28" s="581"/>
      <c r="I28" s="613"/>
      <c r="J28" s="613"/>
      <c r="K28" s="173"/>
      <c r="L28" s="173"/>
      <c r="M28" s="531"/>
    </row>
    <row r="29" spans="1:13">
      <c r="A29" s="174">
        <v>2</v>
      </c>
      <c r="B29" s="579"/>
      <c r="C29" s="580"/>
      <c r="D29" s="581"/>
      <c r="E29" s="582"/>
      <c r="F29" s="583"/>
      <c r="G29" s="579"/>
      <c r="H29" s="581"/>
      <c r="I29" s="613"/>
      <c r="J29" s="613"/>
      <c r="K29" s="173"/>
      <c r="L29" s="173"/>
      <c r="M29" s="531"/>
    </row>
    <row r="30" spans="1:13">
      <c r="A30" s="174">
        <v>3</v>
      </c>
      <c r="B30" s="579"/>
      <c r="C30" s="580"/>
      <c r="D30" s="581"/>
      <c r="E30" s="175"/>
      <c r="F30" s="176"/>
      <c r="G30" s="177"/>
      <c r="H30" s="178"/>
      <c r="I30" s="179"/>
      <c r="J30" s="180"/>
      <c r="K30" s="173"/>
      <c r="L30" s="173"/>
      <c r="M30" s="531"/>
    </row>
    <row r="31" spans="1:13">
      <c r="A31" s="174">
        <v>4</v>
      </c>
      <c r="B31" s="579"/>
      <c r="C31" s="580"/>
      <c r="D31" s="581"/>
      <c r="E31" s="175"/>
      <c r="F31" s="176"/>
      <c r="G31" s="177"/>
      <c r="H31" s="178"/>
      <c r="I31" s="177"/>
      <c r="J31" s="178"/>
      <c r="K31" s="173"/>
      <c r="L31" s="173"/>
      <c r="M31" s="531"/>
    </row>
    <row r="32" spans="1:13">
      <c r="A32" s="174">
        <v>5</v>
      </c>
      <c r="B32" s="579"/>
      <c r="C32" s="580"/>
      <c r="D32" s="581"/>
      <c r="E32" s="175"/>
      <c r="F32" s="176"/>
      <c r="G32" s="177"/>
      <c r="H32" s="178"/>
      <c r="I32" s="177"/>
      <c r="J32" s="178"/>
      <c r="K32" s="173"/>
      <c r="L32" s="173"/>
      <c r="M32" s="531"/>
    </row>
    <row r="33" spans="1:13">
      <c r="A33" s="174">
        <v>6</v>
      </c>
      <c r="B33" s="579"/>
      <c r="C33" s="580"/>
      <c r="D33" s="581"/>
      <c r="E33" s="175"/>
      <c r="F33" s="176"/>
      <c r="G33" s="177"/>
      <c r="H33" s="178"/>
      <c r="I33" s="177"/>
      <c r="J33" s="178"/>
      <c r="K33" s="173"/>
      <c r="L33" s="173"/>
      <c r="M33" s="531"/>
    </row>
    <row r="34" spans="1:13">
      <c r="A34" s="174">
        <v>7</v>
      </c>
      <c r="B34" s="579"/>
      <c r="C34" s="580"/>
      <c r="D34" s="581"/>
      <c r="E34" s="175"/>
      <c r="F34" s="176"/>
      <c r="G34" s="177"/>
      <c r="H34" s="178"/>
      <c r="I34" s="177"/>
      <c r="J34" s="178"/>
      <c r="K34" s="173"/>
      <c r="L34" s="173"/>
      <c r="M34" s="531"/>
    </row>
    <row r="35" spans="1:13">
      <c r="A35" s="174">
        <v>8</v>
      </c>
      <c r="B35" s="579"/>
      <c r="C35" s="580"/>
      <c r="D35" s="581"/>
      <c r="E35" s="175"/>
      <c r="F35" s="176"/>
      <c r="G35" s="177"/>
      <c r="H35" s="178"/>
      <c r="I35" s="177"/>
      <c r="J35" s="178"/>
      <c r="K35" s="173"/>
      <c r="L35" s="173"/>
      <c r="M35" s="531"/>
    </row>
    <row r="36" spans="1:13">
      <c r="A36" s="174">
        <v>9</v>
      </c>
      <c r="B36" s="579"/>
      <c r="C36" s="580"/>
      <c r="D36" s="581"/>
      <c r="E36" s="582"/>
      <c r="F36" s="583"/>
      <c r="G36" s="579"/>
      <c r="H36" s="581"/>
      <c r="I36" s="579"/>
      <c r="J36" s="581"/>
      <c r="K36" s="173"/>
      <c r="L36" s="173"/>
      <c r="M36" s="531"/>
    </row>
    <row r="37" spans="1:13">
      <c r="A37" s="174">
        <v>10</v>
      </c>
      <c r="B37" s="579"/>
      <c r="C37" s="580"/>
      <c r="D37" s="581"/>
      <c r="E37" s="582"/>
      <c r="F37" s="583"/>
      <c r="G37" s="579"/>
      <c r="H37" s="581"/>
      <c r="I37" s="579"/>
      <c r="J37" s="581"/>
      <c r="K37" s="173"/>
      <c r="L37" s="173"/>
      <c r="M37" s="531"/>
    </row>
    <row r="38" spans="1:13">
      <c r="A38" s="174">
        <v>11</v>
      </c>
      <c r="B38" s="579"/>
      <c r="C38" s="580"/>
      <c r="D38" s="581"/>
      <c r="E38" s="582"/>
      <c r="F38" s="583"/>
      <c r="G38" s="579"/>
      <c r="H38" s="581"/>
      <c r="I38" s="579"/>
      <c r="J38" s="581"/>
      <c r="K38" s="173"/>
      <c r="L38" s="173"/>
      <c r="M38" s="531"/>
    </row>
    <row r="39" spans="1:13">
      <c r="A39" s="174">
        <v>12</v>
      </c>
      <c r="B39" s="579"/>
      <c r="C39" s="580"/>
      <c r="D39" s="581"/>
      <c r="E39" s="582"/>
      <c r="F39" s="583"/>
      <c r="G39" s="579"/>
      <c r="H39" s="581"/>
      <c r="I39" s="617"/>
      <c r="J39" s="618"/>
      <c r="K39" s="173"/>
      <c r="L39" s="173"/>
      <c r="M39" s="531"/>
    </row>
    <row r="40" spans="1:13">
      <c r="A40" s="174">
        <v>13</v>
      </c>
      <c r="B40" s="579"/>
      <c r="C40" s="580"/>
      <c r="D40" s="581"/>
      <c r="E40" s="175"/>
      <c r="F40" s="176"/>
      <c r="G40" s="177"/>
      <c r="H40" s="178"/>
      <c r="I40" s="181"/>
      <c r="J40" s="182"/>
      <c r="K40" s="173"/>
      <c r="L40" s="173"/>
      <c r="M40" s="531"/>
    </row>
    <row r="41" spans="1:13">
      <c r="A41" s="168" t="s">
        <v>274</v>
      </c>
      <c r="B41" s="579">
        <f>SUM(B28:B40)</f>
        <v>0</v>
      </c>
      <c r="C41" s="580"/>
      <c r="D41" s="581"/>
      <c r="E41" s="582"/>
      <c r="F41" s="583"/>
      <c r="G41" s="579"/>
      <c r="H41" s="581"/>
      <c r="I41" s="613"/>
      <c r="J41" s="613"/>
      <c r="K41" s="173"/>
      <c r="L41" s="173"/>
      <c r="M41" s="531"/>
    </row>
    <row r="42" spans="1:13">
      <c r="A42" s="158"/>
      <c r="B42" s="183"/>
      <c r="C42" s="183"/>
      <c r="D42" s="183"/>
      <c r="E42" s="184"/>
      <c r="F42" s="184"/>
      <c r="G42" s="183"/>
      <c r="H42" s="183"/>
      <c r="I42" s="163"/>
      <c r="J42" s="163"/>
      <c r="K42" s="163"/>
      <c r="L42" s="172"/>
      <c r="M42" s="531"/>
    </row>
    <row r="43" spans="1:13">
      <c r="A43" s="597" t="s">
        <v>370</v>
      </c>
      <c r="B43" s="598"/>
      <c r="C43" s="598"/>
      <c r="D43" s="598"/>
      <c r="E43" s="599"/>
      <c r="F43" s="599"/>
      <c r="G43" s="599"/>
      <c r="H43" s="599"/>
      <c r="I43" s="599"/>
      <c r="J43" s="599"/>
      <c r="K43" s="599"/>
      <c r="L43" s="600"/>
      <c r="M43" s="531"/>
    </row>
    <row r="44" spans="1:13">
      <c r="A44" s="165" t="s">
        <v>262</v>
      </c>
      <c r="B44" s="601" t="s">
        <v>263</v>
      </c>
      <c r="C44" s="601"/>
      <c r="D44" s="602"/>
      <c r="E44" s="603" t="s">
        <v>275</v>
      </c>
      <c r="F44" s="604"/>
      <c r="G44" s="604"/>
      <c r="H44" s="604"/>
      <c r="I44" s="605"/>
      <c r="J44" s="605"/>
      <c r="K44" s="604"/>
      <c r="L44" s="606"/>
      <c r="M44" s="531"/>
    </row>
    <row r="45" spans="1:13">
      <c r="A45" s="166"/>
      <c r="B45" s="607" t="s">
        <v>265</v>
      </c>
      <c r="C45" s="607"/>
      <c r="D45" s="607"/>
      <c r="E45" s="608" t="s">
        <v>276</v>
      </c>
      <c r="F45" s="609"/>
      <c r="G45" s="608" t="s">
        <v>277</v>
      </c>
      <c r="H45" s="610"/>
      <c r="I45" s="608" t="s">
        <v>278</v>
      </c>
      <c r="J45" s="610"/>
      <c r="K45" s="611" t="s">
        <v>269</v>
      </c>
      <c r="L45" s="612"/>
      <c r="M45" s="531"/>
    </row>
    <row r="46" spans="1:13">
      <c r="A46" s="166"/>
      <c r="B46" s="167"/>
      <c r="C46" s="167" t="s">
        <v>270</v>
      </c>
      <c r="D46" s="167"/>
      <c r="E46" s="614" t="s">
        <v>279</v>
      </c>
      <c r="F46" s="615"/>
      <c r="G46" s="614" t="s">
        <v>68</v>
      </c>
      <c r="H46" s="616"/>
      <c r="I46" s="614" t="s">
        <v>280</v>
      </c>
      <c r="J46" s="616"/>
      <c r="K46" s="590" t="s">
        <v>272</v>
      </c>
      <c r="L46" s="591"/>
      <c r="M46" s="531"/>
    </row>
    <row r="47" spans="1:13">
      <c r="A47" s="168"/>
      <c r="B47" s="592"/>
      <c r="C47" s="592"/>
      <c r="D47" s="592"/>
      <c r="E47" s="169"/>
      <c r="F47" s="170"/>
      <c r="G47" s="593" t="s">
        <v>273</v>
      </c>
      <c r="H47" s="594"/>
      <c r="I47" s="595"/>
      <c r="J47" s="596"/>
      <c r="K47" s="171"/>
      <c r="L47" s="172"/>
      <c r="M47" s="531"/>
    </row>
    <row r="48" spans="1:13">
      <c r="A48" s="157">
        <v>1</v>
      </c>
      <c r="B48" s="619"/>
      <c r="C48" s="620"/>
      <c r="D48" s="621"/>
      <c r="E48" s="263"/>
      <c r="F48" s="264"/>
      <c r="G48" s="619"/>
      <c r="H48" s="621"/>
      <c r="I48" s="625"/>
      <c r="J48" s="626"/>
      <c r="K48" s="265"/>
      <c r="L48" s="265"/>
      <c r="M48" s="531"/>
    </row>
    <row r="49" spans="1:13">
      <c r="A49" s="174">
        <v>2</v>
      </c>
      <c r="B49" s="619"/>
      <c r="C49" s="620"/>
      <c r="D49" s="621"/>
      <c r="E49" s="263"/>
      <c r="F49" s="264"/>
      <c r="G49" s="619"/>
      <c r="H49" s="621"/>
      <c r="I49" s="625"/>
      <c r="J49" s="626"/>
      <c r="K49" s="265"/>
      <c r="L49" s="265"/>
      <c r="M49" s="531"/>
    </row>
    <row r="50" spans="1:13">
      <c r="A50" s="174">
        <v>3</v>
      </c>
      <c r="B50" s="619"/>
      <c r="C50" s="620"/>
      <c r="D50" s="621"/>
      <c r="E50" s="263"/>
      <c r="F50" s="264"/>
      <c r="G50" s="619"/>
      <c r="H50" s="621"/>
      <c r="I50" s="622"/>
      <c r="J50" s="623"/>
      <c r="K50" s="265"/>
      <c r="L50" s="265"/>
      <c r="M50" s="531"/>
    </row>
    <row r="51" spans="1:13">
      <c r="A51" s="174">
        <v>4</v>
      </c>
      <c r="B51" s="619"/>
      <c r="C51" s="620"/>
      <c r="D51" s="621"/>
      <c r="E51" s="263"/>
      <c r="F51" s="264"/>
      <c r="G51" s="619"/>
      <c r="H51" s="621"/>
      <c r="I51" s="624"/>
      <c r="J51" s="621"/>
      <c r="K51" s="265"/>
      <c r="L51" s="265"/>
      <c r="M51" s="531"/>
    </row>
    <row r="52" spans="1:13">
      <c r="A52" s="174">
        <v>5</v>
      </c>
      <c r="B52" s="619"/>
      <c r="C52" s="620"/>
      <c r="D52" s="621"/>
      <c r="E52" s="263"/>
      <c r="F52" s="264"/>
      <c r="G52" s="619"/>
      <c r="H52" s="621"/>
      <c r="I52" s="624"/>
      <c r="J52" s="621"/>
      <c r="K52" s="265"/>
      <c r="L52" s="265"/>
      <c r="M52" s="531"/>
    </row>
    <row r="53" spans="1:13">
      <c r="A53" s="174">
        <v>6</v>
      </c>
      <c r="B53" s="619"/>
      <c r="C53" s="620"/>
      <c r="D53" s="621"/>
      <c r="E53" s="263"/>
      <c r="F53" s="264"/>
      <c r="G53" s="619"/>
      <c r="H53" s="621"/>
      <c r="I53" s="624"/>
      <c r="J53" s="621"/>
      <c r="K53" s="265"/>
      <c r="L53" s="265"/>
      <c r="M53" s="531"/>
    </row>
    <row r="54" spans="1:13">
      <c r="A54" s="174">
        <v>7</v>
      </c>
      <c r="B54" s="619"/>
      <c r="C54" s="620"/>
      <c r="D54" s="621"/>
      <c r="E54" s="263"/>
      <c r="F54" s="264"/>
      <c r="G54" s="619"/>
      <c r="H54" s="621"/>
      <c r="I54" s="624"/>
      <c r="J54" s="621"/>
      <c r="K54" s="265"/>
      <c r="L54" s="265"/>
      <c r="M54" s="531"/>
    </row>
    <row r="55" spans="1:13">
      <c r="A55" s="174">
        <v>8</v>
      </c>
      <c r="B55" s="619"/>
      <c r="C55" s="620"/>
      <c r="D55" s="621"/>
      <c r="E55" s="263"/>
      <c r="F55" s="264"/>
      <c r="G55" s="619"/>
      <c r="H55" s="621"/>
      <c r="I55" s="624"/>
      <c r="J55" s="621"/>
      <c r="K55" s="265"/>
      <c r="L55" s="265"/>
      <c r="M55" s="531"/>
    </row>
    <row r="56" spans="1:13">
      <c r="A56" s="174">
        <v>9</v>
      </c>
      <c r="B56" s="619"/>
      <c r="C56" s="620"/>
      <c r="D56" s="621"/>
      <c r="E56" s="263"/>
      <c r="F56" s="264"/>
      <c r="G56" s="619"/>
      <c r="H56" s="621"/>
      <c r="I56" s="624"/>
      <c r="J56" s="621"/>
      <c r="K56" s="265"/>
      <c r="L56" s="265"/>
      <c r="M56" s="531"/>
    </row>
    <row r="57" spans="1:13">
      <c r="A57" s="174">
        <v>10</v>
      </c>
      <c r="B57" s="619"/>
      <c r="C57" s="620"/>
      <c r="D57" s="621"/>
      <c r="E57" s="263"/>
      <c r="F57" s="264"/>
      <c r="G57" s="619"/>
      <c r="H57" s="621"/>
      <c r="I57" s="624"/>
      <c r="J57" s="621"/>
      <c r="K57" s="265"/>
      <c r="L57" s="265"/>
      <c r="M57" s="531"/>
    </row>
    <row r="58" spans="1:13">
      <c r="A58" s="174">
        <v>11</v>
      </c>
      <c r="B58" s="619"/>
      <c r="C58" s="620"/>
      <c r="D58" s="621"/>
      <c r="E58" s="263"/>
      <c r="F58" s="264"/>
      <c r="G58" s="619"/>
      <c r="H58" s="621"/>
      <c r="I58" s="624"/>
      <c r="J58" s="621"/>
      <c r="K58" s="265"/>
      <c r="L58" s="265"/>
      <c r="M58" s="531"/>
    </row>
    <row r="59" spans="1:13">
      <c r="A59" s="174">
        <v>12</v>
      </c>
      <c r="B59" s="619"/>
      <c r="C59" s="620"/>
      <c r="D59" s="621"/>
      <c r="E59" s="263"/>
      <c r="F59" s="264"/>
      <c r="G59" s="619"/>
      <c r="H59" s="621"/>
      <c r="I59" s="624"/>
      <c r="J59" s="621"/>
      <c r="K59" s="265"/>
      <c r="L59" s="265"/>
      <c r="M59" s="531"/>
    </row>
    <row r="60" spans="1:13">
      <c r="A60" s="174">
        <v>13</v>
      </c>
      <c r="B60" s="619"/>
      <c r="C60" s="620"/>
      <c r="D60" s="621"/>
      <c r="E60" s="263"/>
      <c r="F60" s="264"/>
      <c r="G60" s="266"/>
      <c r="H60" s="267"/>
      <c r="I60" s="268"/>
      <c r="J60" s="267"/>
      <c r="K60" s="267"/>
      <c r="L60" s="269"/>
      <c r="M60" s="531"/>
    </row>
    <row r="61" spans="1:13">
      <c r="A61" s="185" t="s">
        <v>274</v>
      </c>
      <c r="B61" s="528">
        <f>SUM(B48:D59)</f>
        <v>0</v>
      </c>
      <c r="C61" s="529"/>
      <c r="D61" s="530"/>
      <c r="E61" s="643"/>
      <c r="F61" s="644"/>
      <c r="G61" s="572"/>
      <c r="H61" s="645"/>
      <c r="I61" s="645"/>
      <c r="J61" s="645"/>
      <c r="K61" s="645"/>
      <c r="L61" s="573"/>
      <c r="M61" s="531"/>
    </row>
    <row r="62" spans="1:13">
      <c r="A62" s="646" t="s">
        <v>281</v>
      </c>
      <c r="B62" s="647"/>
      <c r="C62" s="647"/>
      <c r="D62" s="647"/>
      <c r="E62" s="647"/>
      <c r="F62" s="647"/>
      <c r="G62" s="647"/>
      <c r="H62" s="647"/>
      <c r="I62" s="647"/>
      <c r="J62" s="647"/>
      <c r="K62" s="647"/>
      <c r="L62" s="648"/>
      <c r="M62" s="531"/>
    </row>
    <row r="63" spans="1:13">
      <c r="A63" s="186" t="s">
        <v>282</v>
      </c>
      <c r="B63" s="605" t="str">
        <f>A7</f>
        <v>RAJENDRA KUMAR</v>
      </c>
      <c r="C63" s="605"/>
      <c r="D63" s="605"/>
      <c r="E63" s="187" t="s">
        <v>283</v>
      </c>
      <c r="F63" s="188"/>
      <c r="G63" s="620" t="s">
        <v>368</v>
      </c>
      <c r="H63" s="649"/>
      <c r="I63" s="649"/>
      <c r="J63" s="187" t="s">
        <v>284</v>
      </c>
      <c r="K63" s="188"/>
      <c r="L63" s="189"/>
      <c r="M63" s="531"/>
    </row>
    <row r="64" spans="1:13">
      <c r="A64" s="627" t="str">
        <f>A8</f>
        <v>PRINCIPAL</v>
      </c>
      <c r="B64" s="628"/>
      <c r="C64" s="628"/>
      <c r="D64" s="190" t="s">
        <v>285</v>
      </c>
      <c r="E64" s="155"/>
      <c r="F64" s="191"/>
      <c r="G64" s="191"/>
      <c r="H64" s="191"/>
      <c r="I64" s="192">
        <f>H22</f>
        <v>18000</v>
      </c>
      <c r="J64" s="629" t="s">
        <v>286</v>
      </c>
      <c r="K64" s="629"/>
      <c r="L64" s="254"/>
      <c r="M64" s="531"/>
    </row>
    <row r="65" spans="1:13">
      <c r="A65" s="630"/>
      <c r="B65" s="631"/>
      <c r="C65" s="631"/>
      <c r="D65" s="631"/>
      <c r="E65" s="631"/>
      <c r="F65" s="193" t="s">
        <v>287</v>
      </c>
      <c r="G65" s="194"/>
      <c r="H65" s="194"/>
      <c r="I65" s="194"/>
      <c r="J65" s="194"/>
      <c r="K65" s="194"/>
      <c r="L65" s="195"/>
      <c r="M65" s="531"/>
    </row>
    <row r="66" spans="1:13">
      <c r="A66" s="632" t="s">
        <v>288</v>
      </c>
      <c r="B66" s="633"/>
      <c r="C66" s="633"/>
      <c r="D66" s="633"/>
      <c r="E66" s="633"/>
      <c r="F66" s="633"/>
      <c r="G66" s="633"/>
      <c r="H66" s="633"/>
      <c r="I66" s="633"/>
      <c r="J66" s="633"/>
      <c r="K66" s="633"/>
      <c r="L66" s="634"/>
      <c r="M66" s="531"/>
    </row>
    <row r="67" spans="1:13">
      <c r="A67" s="635"/>
      <c r="B67" s="636"/>
      <c r="C67" s="636"/>
      <c r="D67" s="636"/>
      <c r="E67" s="636"/>
      <c r="F67" s="636"/>
      <c r="G67" s="636"/>
      <c r="H67" s="636"/>
      <c r="I67" s="636"/>
      <c r="J67" s="636"/>
      <c r="K67" s="636"/>
      <c r="L67" s="637"/>
      <c r="M67" s="531"/>
    </row>
    <row r="68" spans="1:13">
      <c r="A68" s="638" t="s">
        <v>289</v>
      </c>
      <c r="B68" s="639"/>
      <c r="C68" s="196"/>
      <c r="D68" s="196"/>
      <c r="E68" s="196"/>
      <c r="F68" s="196"/>
      <c r="G68" s="196"/>
      <c r="H68" s="196"/>
      <c r="I68" s="196"/>
      <c r="J68" s="196"/>
      <c r="K68" s="196"/>
      <c r="L68" s="197"/>
      <c r="M68" s="531"/>
    </row>
    <row r="69" spans="1:13">
      <c r="A69" s="640" t="s">
        <v>290</v>
      </c>
      <c r="B69" s="641"/>
      <c r="C69" s="641"/>
      <c r="D69" s="641"/>
      <c r="E69" s="641"/>
      <c r="F69" s="641"/>
      <c r="G69" s="641"/>
      <c r="H69" s="641"/>
      <c r="I69" s="641"/>
      <c r="J69" s="641"/>
      <c r="K69" s="641"/>
      <c r="L69" s="642"/>
      <c r="M69" s="531"/>
    </row>
    <row r="70" spans="1:13">
      <c r="A70" s="640" t="s">
        <v>291</v>
      </c>
      <c r="B70" s="641"/>
      <c r="C70" s="641"/>
      <c r="D70" s="641"/>
      <c r="E70" s="641"/>
      <c r="F70" s="641"/>
      <c r="G70" s="641"/>
      <c r="H70" s="641"/>
      <c r="I70" s="641"/>
      <c r="J70" s="641"/>
      <c r="K70" s="641"/>
      <c r="L70" s="642"/>
      <c r="M70" s="531"/>
    </row>
    <row r="71" spans="1:13">
      <c r="A71" s="640" t="s">
        <v>292</v>
      </c>
      <c r="B71" s="641"/>
      <c r="C71" s="641"/>
      <c r="D71" s="641"/>
      <c r="E71" s="641"/>
      <c r="F71" s="641"/>
      <c r="G71" s="641"/>
      <c r="H71" s="641"/>
      <c r="I71" s="641"/>
      <c r="J71" s="641"/>
      <c r="K71" s="641"/>
      <c r="L71" s="642"/>
      <c r="M71" s="531"/>
    </row>
    <row r="72" spans="1:13">
      <c r="A72" s="640" t="s">
        <v>293</v>
      </c>
      <c r="B72" s="641"/>
      <c r="C72" s="641"/>
      <c r="D72" s="641"/>
      <c r="E72" s="641"/>
      <c r="F72" s="641"/>
      <c r="G72" s="641"/>
      <c r="H72" s="641"/>
      <c r="I72" s="641"/>
      <c r="J72" s="641"/>
      <c r="K72" s="641"/>
      <c r="L72" s="642"/>
      <c r="M72" s="531"/>
    </row>
    <row r="73" spans="1:13">
      <c r="A73" s="640" t="s">
        <v>294</v>
      </c>
      <c r="B73" s="641"/>
      <c r="C73" s="641"/>
      <c r="D73" s="641"/>
      <c r="E73" s="641"/>
      <c r="F73" s="641"/>
      <c r="G73" s="641"/>
      <c r="H73" s="198"/>
      <c r="I73" s="198"/>
      <c r="J73" s="198"/>
      <c r="K73" s="198"/>
      <c r="L73" s="199"/>
      <c r="M73" s="531"/>
    </row>
    <row r="74" spans="1:13">
      <c r="A74" s="640" t="s">
        <v>295</v>
      </c>
      <c r="B74" s="641"/>
      <c r="C74" s="641"/>
      <c r="D74" s="641"/>
      <c r="E74" s="641"/>
      <c r="F74" s="641"/>
      <c r="G74" s="641"/>
      <c r="H74" s="641"/>
      <c r="I74" s="641"/>
      <c r="J74" s="641"/>
      <c r="K74" s="641"/>
      <c r="L74" s="642"/>
      <c r="M74" s="531"/>
    </row>
    <row r="75" spans="1:13">
      <c r="A75" s="640" t="s">
        <v>296</v>
      </c>
      <c r="B75" s="641"/>
      <c r="C75" s="641"/>
      <c r="D75" s="641"/>
      <c r="E75" s="641"/>
      <c r="F75" s="641"/>
      <c r="G75" s="641"/>
      <c r="H75" s="641"/>
      <c r="I75" s="641"/>
      <c r="J75" s="641"/>
      <c r="K75" s="641"/>
      <c r="L75" s="642"/>
      <c r="M75" s="531"/>
    </row>
    <row r="76" spans="1:13">
      <c r="A76" s="640" t="s">
        <v>297</v>
      </c>
      <c r="B76" s="641"/>
      <c r="C76" s="641"/>
      <c r="D76" s="641"/>
      <c r="E76" s="641"/>
      <c r="F76" s="641"/>
      <c r="G76" s="641"/>
      <c r="H76" s="641"/>
      <c r="I76" s="641"/>
      <c r="J76" s="641"/>
      <c r="K76" s="641"/>
      <c r="L76" s="642"/>
      <c r="M76" s="531"/>
    </row>
    <row r="77" spans="1:13">
      <c r="A77" s="640" t="s">
        <v>298</v>
      </c>
      <c r="B77" s="641"/>
      <c r="C77" s="641"/>
      <c r="D77" s="641"/>
      <c r="E77" s="641"/>
      <c r="F77" s="641"/>
      <c r="G77" s="641"/>
      <c r="H77" s="641"/>
      <c r="I77" s="641"/>
      <c r="J77" s="641"/>
      <c r="K77" s="641"/>
      <c r="L77" s="642"/>
      <c r="M77" s="531"/>
    </row>
    <row r="78" spans="1:13">
      <c r="A78" s="632" t="s">
        <v>299</v>
      </c>
      <c r="B78" s="633"/>
      <c r="C78" s="633"/>
      <c r="D78" s="633"/>
      <c r="E78" s="633"/>
      <c r="F78" s="633"/>
      <c r="G78" s="633"/>
      <c r="H78" s="633"/>
      <c r="I78" s="633"/>
      <c r="J78" s="633"/>
      <c r="K78" s="633"/>
      <c r="L78" s="634"/>
      <c r="M78" s="531"/>
    </row>
    <row r="79" spans="1:13">
      <c r="A79" s="632" t="s">
        <v>300</v>
      </c>
      <c r="B79" s="633"/>
      <c r="C79" s="633"/>
      <c r="D79" s="633"/>
      <c r="E79" s="633"/>
      <c r="F79" s="155"/>
      <c r="G79" s="155"/>
      <c r="H79" s="155"/>
      <c r="I79" s="155"/>
      <c r="J79" s="155"/>
      <c r="K79" s="155"/>
      <c r="L79" s="200"/>
      <c r="M79" s="531"/>
    </row>
    <row r="80" spans="1:13">
      <c r="A80" s="201" t="s">
        <v>301</v>
      </c>
      <c r="B80" s="155"/>
      <c r="C80" s="155"/>
      <c r="D80" s="155"/>
      <c r="E80" s="155"/>
      <c r="F80" s="198"/>
      <c r="G80" s="198"/>
      <c r="H80" s="198"/>
      <c r="I80" s="198"/>
      <c r="J80" s="198"/>
      <c r="K80" s="198"/>
      <c r="L80" s="199"/>
      <c r="M80" s="531"/>
    </row>
    <row r="81" spans="1:13">
      <c r="A81" s="202"/>
      <c r="B81" s="203"/>
      <c r="C81" s="203"/>
      <c r="D81" s="203"/>
      <c r="E81" s="203"/>
      <c r="F81" s="203"/>
      <c r="G81" s="203"/>
      <c r="H81" s="203"/>
      <c r="I81" s="203"/>
      <c r="J81" s="203"/>
      <c r="K81" s="203"/>
      <c r="L81" s="204"/>
      <c r="M81" s="531"/>
    </row>
    <row r="82" spans="1:13">
      <c r="A82" s="650" t="s">
        <v>302</v>
      </c>
      <c r="B82" s="651"/>
      <c r="C82" s="651"/>
      <c r="D82" s="651"/>
      <c r="E82" s="651"/>
      <c r="F82" s="651"/>
      <c r="G82" s="651"/>
      <c r="H82" s="651"/>
      <c r="I82" s="651"/>
      <c r="J82" s="651"/>
      <c r="K82" s="651"/>
      <c r="L82" s="652"/>
      <c r="M82" s="531"/>
    </row>
    <row r="83" spans="1:13" ht="15.75">
      <c r="A83" s="653" t="s">
        <v>303</v>
      </c>
      <c r="B83" s="654"/>
      <c r="C83" s="654"/>
      <c r="D83" s="654"/>
      <c r="E83" s="654"/>
      <c r="F83" s="654"/>
      <c r="G83" s="654"/>
      <c r="H83" s="654"/>
      <c r="I83" s="654"/>
      <c r="J83" s="655"/>
      <c r="K83" s="655"/>
      <c r="L83" s="656"/>
      <c r="M83" s="531"/>
    </row>
    <row r="84" spans="1:13" ht="15">
      <c r="A84" s="205" t="s">
        <v>304</v>
      </c>
      <c r="B84" s="206"/>
      <c r="C84" s="207"/>
      <c r="D84" s="207"/>
      <c r="E84" s="207"/>
      <c r="F84" s="207"/>
      <c r="G84" s="207"/>
      <c r="H84" s="207"/>
      <c r="I84" s="208"/>
      <c r="J84" s="207"/>
      <c r="K84" s="207"/>
      <c r="L84" s="208"/>
      <c r="M84" s="531"/>
    </row>
    <row r="85" spans="1:13">
      <c r="A85" s="209"/>
      <c r="B85" s="210" t="s">
        <v>305</v>
      </c>
      <c r="C85" s="210"/>
      <c r="D85" s="210"/>
      <c r="E85" s="210"/>
      <c r="F85" s="210"/>
      <c r="G85" s="207"/>
      <c r="H85" s="207"/>
      <c r="I85" s="257">
        <f>'Tax Old Regime'!Q4</f>
        <v>826450</v>
      </c>
      <c r="J85" s="207"/>
      <c r="K85" s="211"/>
      <c r="L85" s="212"/>
      <c r="M85" s="531"/>
    </row>
    <row r="86" spans="1:13">
      <c r="A86" s="209"/>
      <c r="B86" s="210" t="s">
        <v>306</v>
      </c>
      <c r="C86" s="210"/>
      <c r="D86" s="210"/>
      <c r="E86" s="210"/>
      <c r="F86" s="210"/>
      <c r="G86" s="207"/>
      <c r="H86" s="207"/>
      <c r="I86" s="258"/>
      <c r="J86" s="209"/>
      <c r="K86" s="211"/>
      <c r="L86" s="212"/>
      <c r="M86" s="531"/>
    </row>
    <row r="87" spans="1:13">
      <c r="A87" s="209"/>
      <c r="B87" s="210" t="s">
        <v>307</v>
      </c>
      <c r="C87" s="210"/>
      <c r="D87" s="210"/>
      <c r="E87" s="210"/>
      <c r="F87" s="210"/>
      <c r="G87" s="207"/>
      <c r="H87" s="207"/>
      <c r="I87" s="258"/>
      <c r="J87" s="209"/>
      <c r="K87" s="211"/>
      <c r="L87" s="212"/>
      <c r="M87" s="531"/>
    </row>
    <row r="88" spans="1:13">
      <c r="A88" s="209"/>
      <c r="B88" s="210" t="s">
        <v>308</v>
      </c>
      <c r="C88" s="210"/>
      <c r="D88" s="210"/>
      <c r="E88" s="210"/>
      <c r="F88" s="210"/>
      <c r="G88" s="207"/>
      <c r="H88" s="207"/>
      <c r="I88" s="258"/>
      <c r="J88" s="209"/>
      <c r="K88" s="211"/>
      <c r="L88" s="212"/>
      <c r="M88" s="531"/>
    </row>
    <row r="89" spans="1:13">
      <c r="A89" s="209"/>
      <c r="B89" s="210" t="s">
        <v>307</v>
      </c>
      <c r="C89" s="210"/>
      <c r="D89" s="210"/>
      <c r="E89" s="210"/>
      <c r="F89" s="210"/>
      <c r="G89" s="207"/>
      <c r="H89" s="207"/>
      <c r="I89" s="258"/>
      <c r="J89" s="209"/>
      <c r="K89" s="211"/>
      <c r="L89" s="212"/>
      <c r="M89" s="531"/>
    </row>
    <row r="90" spans="1:13">
      <c r="A90" s="209"/>
      <c r="B90" s="210" t="s">
        <v>309</v>
      </c>
      <c r="C90" s="210"/>
      <c r="D90" s="210"/>
      <c r="E90" s="210"/>
      <c r="F90" s="210"/>
      <c r="G90" s="207"/>
      <c r="H90" s="207"/>
      <c r="I90" s="209"/>
      <c r="J90" s="657">
        <f>I85+I86+I87+I88+I89</f>
        <v>826450</v>
      </c>
      <c r="K90" s="658"/>
      <c r="L90" s="212"/>
      <c r="M90" s="531"/>
    </row>
    <row r="91" spans="1:13">
      <c r="A91" s="209"/>
      <c r="B91" s="207"/>
      <c r="C91" s="207"/>
      <c r="D91" s="207"/>
      <c r="E91" s="207"/>
      <c r="F91" s="207"/>
      <c r="G91" s="207"/>
      <c r="H91" s="207"/>
      <c r="I91" s="209"/>
      <c r="J91" s="209"/>
      <c r="K91" s="211"/>
      <c r="L91" s="212"/>
      <c r="M91" s="531"/>
    </row>
    <row r="92" spans="1:13">
      <c r="A92" s="205" t="s">
        <v>310</v>
      </c>
      <c r="B92" s="207"/>
      <c r="C92" s="207"/>
      <c r="D92" s="207"/>
      <c r="E92" s="207"/>
      <c r="F92" s="207"/>
      <c r="G92" s="207"/>
      <c r="H92" s="207"/>
      <c r="I92" s="209"/>
      <c r="J92" s="209"/>
      <c r="K92" s="211"/>
      <c r="L92" s="212"/>
      <c r="M92" s="531"/>
    </row>
    <row r="93" spans="1:13">
      <c r="A93" s="661" t="s">
        <v>311</v>
      </c>
      <c r="B93" s="662"/>
      <c r="C93" s="662"/>
      <c r="D93" s="662"/>
      <c r="E93" s="662"/>
      <c r="F93" s="662"/>
      <c r="G93" s="662"/>
      <c r="H93" s="213"/>
      <c r="I93" s="257">
        <f>IF(J1="OLD TAX REGIME",'Other Deduction'!B3,0)</f>
        <v>0</v>
      </c>
      <c r="J93" s="209"/>
      <c r="K93" s="211"/>
      <c r="L93" s="212"/>
      <c r="M93" s="531"/>
    </row>
    <row r="94" spans="1:13">
      <c r="A94" s="661" t="s">
        <v>312</v>
      </c>
      <c r="B94" s="662"/>
      <c r="C94" s="662"/>
      <c r="D94" s="662"/>
      <c r="E94" s="662"/>
      <c r="F94" s="662"/>
      <c r="G94" s="662"/>
      <c r="H94" s="213"/>
      <c r="I94" s="258"/>
      <c r="J94" s="209"/>
      <c r="K94" s="211"/>
      <c r="L94" s="212"/>
      <c r="M94" s="531"/>
    </row>
    <row r="95" spans="1:13">
      <c r="A95" s="205" t="s">
        <v>313</v>
      </c>
      <c r="B95" s="207"/>
      <c r="C95" s="207"/>
      <c r="D95" s="207"/>
      <c r="E95" s="207"/>
      <c r="F95" s="207"/>
      <c r="G95" s="207"/>
      <c r="H95" s="207"/>
      <c r="I95" s="209"/>
      <c r="J95" s="657">
        <f>J90-I93-I94</f>
        <v>826450</v>
      </c>
      <c r="K95" s="658"/>
      <c r="L95" s="212"/>
      <c r="M95" s="531"/>
    </row>
    <row r="96" spans="1:13">
      <c r="A96" s="209"/>
      <c r="B96" s="207"/>
      <c r="C96" s="207"/>
      <c r="D96" s="207"/>
      <c r="E96" s="207"/>
      <c r="F96" s="207"/>
      <c r="G96" s="207"/>
      <c r="H96" s="207"/>
      <c r="I96" s="209"/>
      <c r="J96" s="209"/>
      <c r="K96" s="211"/>
      <c r="L96" s="212"/>
      <c r="M96" s="531"/>
    </row>
    <row r="97" spans="1:13">
      <c r="A97" s="205" t="s">
        <v>314</v>
      </c>
      <c r="B97" s="207"/>
      <c r="C97" s="207"/>
      <c r="D97" s="207"/>
      <c r="E97" s="207"/>
      <c r="F97" s="207"/>
      <c r="G97" s="207"/>
      <c r="H97" s="207"/>
      <c r="I97" s="209"/>
      <c r="J97" s="209"/>
      <c r="K97" s="211"/>
      <c r="L97" s="212"/>
      <c r="M97" s="531"/>
    </row>
    <row r="98" spans="1:13">
      <c r="A98" s="209"/>
      <c r="B98" s="210" t="s">
        <v>315</v>
      </c>
      <c r="C98" s="210"/>
      <c r="D98" s="210"/>
      <c r="E98" s="210"/>
      <c r="F98" s="210" t="s">
        <v>316</v>
      </c>
      <c r="G98" s="214">
        <v>50000</v>
      </c>
      <c r="H98" s="215"/>
      <c r="I98" s="209"/>
      <c r="J98" s="209"/>
      <c r="K98" s="211"/>
      <c r="L98" s="212"/>
      <c r="M98" s="531"/>
    </row>
    <row r="99" spans="1:13">
      <c r="A99" s="209"/>
      <c r="B99" s="210" t="s">
        <v>317</v>
      </c>
      <c r="C99" s="210"/>
      <c r="D99" s="210"/>
      <c r="E99" s="210"/>
      <c r="F99" s="210" t="s">
        <v>316</v>
      </c>
      <c r="G99" s="260">
        <v>0</v>
      </c>
      <c r="H99" s="210"/>
      <c r="I99" s="209"/>
      <c r="J99" s="209"/>
      <c r="K99" s="211"/>
      <c r="L99" s="212"/>
      <c r="M99" s="531"/>
    </row>
    <row r="100" spans="1:13">
      <c r="A100" s="209"/>
      <c r="B100" s="210" t="s">
        <v>318</v>
      </c>
      <c r="C100" s="210"/>
      <c r="D100" s="210"/>
      <c r="E100" s="210"/>
      <c r="F100" s="210" t="s">
        <v>316</v>
      </c>
      <c r="G100" s="260">
        <v>0</v>
      </c>
      <c r="H100" s="210"/>
      <c r="I100" s="209"/>
      <c r="J100" s="209"/>
      <c r="K100" s="211"/>
      <c r="L100" s="212"/>
      <c r="M100" s="531"/>
    </row>
    <row r="101" spans="1:13">
      <c r="A101" s="205" t="s">
        <v>319</v>
      </c>
      <c r="B101" s="207"/>
      <c r="C101" s="207"/>
      <c r="D101" s="207"/>
      <c r="E101" s="207"/>
      <c r="F101" s="207"/>
      <c r="G101" s="207"/>
      <c r="H101" s="207"/>
      <c r="I101" s="259">
        <v>50000</v>
      </c>
      <c r="J101" s="209"/>
      <c r="K101" s="211"/>
      <c r="L101" s="212"/>
      <c r="M101" s="531"/>
    </row>
    <row r="102" spans="1:13">
      <c r="A102" s="209"/>
      <c r="B102" s="207"/>
      <c r="C102" s="207"/>
      <c r="D102" s="207"/>
      <c r="E102" s="207"/>
      <c r="F102" s="207"/>
      <c r="G102" s="207"/>
      <c r="H102" s="207"/>
      <c r="I102" s="262"/>
      <c r="J102" s="209"/>
      <c r="K102" s="211"/>
      <c r="L102" s="212"/>
      <c r="M102" s="531"/>
    </row>
    <row r="103" spans="1:13">
      <c r="A103" s="205" t="s">
        <v>320</v>
      </c>
      <c r="B103" s="207"/>
      <c r="C103" s="207"/>
      <c r="D103" s="207"/>
      <c r="E103" s="207"/>
      <c r="F103" s="207"/>
      <c r="G103" s="207"/>
      <c r="H103" s="207"/>
      <c r="I103" s="262"/>
      <c r="J103" s="209"/>
      <c r="K103" s="211"/>
      <c r="L103" s="217">
        <f>IF(AND((J95&gt;50000)),(J95-I101),0)</f>
        <v>776450</v>
      </c>
      <c r="M103" s="531"/>
    </row>
    <row r="104" spans="1:13">
      <c r="A104" s="205"/>
      <c r="B104" s="207"/>
      <c r="C104" s="207"/>
      <c r="D104" s="207"/>
      <c r="E104" s="207"/>
      <c r="F104" s="207"/>
      <c r="G104" s="207"/>
      <c r="H104" s="207"/>
      <c r="I104" s="262"/>
      <c r="J104" s="209"/>
      <c r="K104" s="211"/>
      <c r="L104" s="261"/>
      <c r="M104" s="531"/>
    </row>
    <row r="105" spans="1:13">
      <c r="A105" s="205" t="s">
        <v>321</v>
      </c>
      <c r="B105" s="207"/>
      <c r="C105" s="207"/>
      <c r="D105" s="207"/>
      <c r="E105" s="207"/>
      <c r="F105" s="207"/>
      <c r="G105" s="207"/>
      <c r="H105" s="207"/>
      <c r="I105" s="262"/>
      <c r="J105" s="209"/>
      <c r="K105" s="211"/>
      <c r="L105" s="261"/>
      <c r="M105" s="531"/>
    </row>
    <row r="106" spans="1:13">
      <c r="A106" s="205"/>
      <c r="B106" s="207" t="s">
        <v>322</v>
      </c>
      <c r="C106" s="207"/>
      <c r="D106" s="207"/>
      <c r="E106" s="207"/>
      <c r="F106" s="207"/>
      <c r="G106" s="207"/>
      <c r="H106" s="207"/>
      <c r="I106" s="262">
        <f>IF(J1="OLD TAX REGIME",'Tax Old Regime'!H13,0)</f>
        <v>0</v>
      </c>
      <c r="J106" s="209"/>
      <c r="K106" s="211"/>
      <c r="L106" s="261">
        <f>I106</f>
        <v>0</v>
      </c>
      <c r="M106" s="531"/>
    </row>
    <row r="107" spans="1:13">
      <c r="A107" s="205"/>
      <c r="B107" s="207"/>
      <c r="C107" s="207"/>
      <c r="D107" s="207"/>
      <c r="E107" s="207"/>
      <c r="F107" s="207"/>
      <c r="G107" s="207"/>
      <c r="H107" s="207"/>
      <c r="I107" s="262"/>
      <c r="J107" s="209"/>
      <c r="K107" s="211"/>
      <c r="L107" s="261"/>
      <c r="M107" s="531"/>
    </row>
    <row r="108" spans="1:13">
      <c r="A108" s="205" t="s">
        <v>323</v>
      </c>
      <c r="B108" s="207"/>
      <c r="C108" s="207"/>
      <c r="D108" s="207"/>
      <c r="E108" s="207"/>
      <c r="F108" s="207"/>
      <c r="G108" s="207"/>
      <c r="H108" s="207"/>
      <c r="I108" s="262"/>
      <c r="J108" s="216"/>
      <c r="K108" s="211"/>
      <c r="L108" s="218">
        <f>L103+L105-L106</f>
        <v>776450</v>
      </c>
      <c r="M108" s="531"/>
    </row>
    <row r="109" spans="1:13">
      <c r="A109" s="219"/>
      <c r="B109" s="220"/>
      <c r="C109" s="220"/>
      <c r="D109" s="220"/>
      <c r="E109" s="220"/>
      <c r="F109" s="220"/>
      <c r="G109" s="663" t="s">
        <v>324</v>
      </c>
      <c r="H109" s="664"/>
      <c r="I109" s="663" t="s">
        <v>325</v>
      </c>
      <c r="J109" s="664"/>
      <c r="K109" s="667" t="s">
        <v>326</v>
      </c>
      <c r="L109" s="667"/>
      <c r="M109" s="531"/>
    </row>
    <row r="110" spans="1:13">
      <c r="A110" s="668" t="s">
        <v>327</v>
      </c>
      <c r="B110" s="669"/>
      <c r="C110" s="669"/>
      <c r="D110" s="669"/>
      <c r="E110" s="207"/>
      <c r="F110" s="211"/>
      <c r="G110" s="665"/>
      <c r="H110" s="666"/>
      <c r="I110" s="665"/>
      <c r="J110" s="666"/>
      <c r="K110" s="667"/>
      <c r="L110" s="667"/>
      <c r="M110" s="531"/>
    </row>
    <row r="111" spans="1:13">
      <c r="A111" s="221" t="s">
        <v>328</v>
      </c>
      <c r="B111" s="213" t="s">
        <v>329</v>
      </c>
      <c r="C111" s="213"/>
      <c r="D111" s="207"/>
      <c r="E111" s="207"/>
      <c r="F111" s="222"/>
      <c r="G111" s="665"/>
      <c r="H111" s="666"/>
      <c r="I111" s="665"/>
      <c r="J111" s="666"/>
      <c r="K111" s="667"/>
      <c r="L111" s="667"/>
      <c r="M111" s="531"/>
    </row>
    <row r="112" spans="1:13">
      <c r="A112" s="223" t="s">
        <v>330</v>
      </c>
      <c r="B112" s="207" t="s">
        <v>331</v>
      </c>
      <c r="C112" s="207"/>
      <c r="D112" s="207"/>
      <c r="E112" s="207"/>
      <c r="F112" s="211"/>
      <c r="G112" s="657"/>
      <c r="H112" s="658"/>
      <c r="I112" s="657"/>
      <c r="J112" s="658"/>
      <c r="K112" s="657"/>
      <c r="L112" s="658"/>
      <c r="M112" s="531"/>
    </row>
    <row r="113" spans="1:13">
      <c r="A113" s="223"/>
      <c r="B113" s="224" t="s">
        <v>36</v>
      </c>
      <c r="C113" s="659" t="s">
        <v>332</v>
      </c>
      <c r="D113" s="659"/>
      <c r="E113" s="659"/>
      <c r="F113" s="225" t="s">
        <v>316</v>
      </c>
      <c r="G113" s="660">
        <f>IF(J1="OLD TAX REGIME",'GA-55'!O29,0)</f>
        <v>0</v>
      </c>
      <c r="H113" s="660"/>
      <c r="I113" s="660">
        <f t="shared" ref="I113:I120" si="0">G113</f>
        <v>0</v>
      </c>
      <c r="J113" s="660"/>
      <c r="K113" s="660">
        <f t="shared" ref="K113:K120" si="1">I113</f>
        <v>0</v>
      </c>
      <c r="L113" s="660"/>
      <c r="M113" s="531"/>
    </row>
    <row r="114" spans="1:13">
      <c r="A114" s="223"/>
      <c r="B114" s="224" t="s">
        <v>38</v>
      </c>
      <c r="C114" s="659" t="s">
        <v>333</v>
      </c>
      <c r="D114" s="659"/>
      <c r="E114" s="659"/>
      <c r="F114" s="225" t="s">
        <v>316</v>
      </c>
      <c r="G114" s="670">
        <f>IF(J1="OLD TAX REGIME",'Tax Old Regime'!I20,0)</f>
        <v>0</v>
      </c>
      <c r="H114" s="644"/>
      <c r="I114" s="660">
        <f t="shared" si="0"/>
        <v>0</v>
      </c>
      <c r="J114" s="660"/>
      <c r="K114" s="660">
        <f t="shared" si="1"/>
        <v>0</v>
      </c>
      <c r="L114" s="660"/>
      <c r="M114" s="531"/>
    </row>
    <row r="115" spans="1:13">
      <c r="A115" s="223"/>
      <c r="B115" s="224" t="s">
        <v>41</v>
      </c>
      <c r="C115" s="659" t="s">
        <v>6</v>
      </c>
      <c r="D115" s="659"/>
      <c r="E115" s="659"/>
      <c r="F115" s="225" t="s">
        <v>316</v>
      </c>
      <c r="G115" s="670">
        <f>IF(J1="OLD TAX REGIME",'Tax Old Regime'!I21,0)</f>
        <v>0</v>
      </c>
      <c r="H115" s="644"/>
      <c r="I115" s="660">
        <f t="shared" si="0"/>
        <v>0</v>
      </c>
      <c r="J115" s="660"/>
      <c r="K115" s="660">
        <f t="shared" si="1"/>
        <v>0</v>
      </c>
      <c r="L115" s="660"/>
      <c r="M115" s="531"/>
    </row>
    <row r="116" spans="1:13">
      <c r="A116" s="223"/>
      <c r="B116" s="224" t="s">
        <v>43</v>
      </c>
      <c r="C116" s="659" t="s">
        <v>334</v>
      </c>
      <c r="D116" s="659"/>
      <c r="E116" s="659"/>
      <c r="F116" s="225" t="s">
        <v>316</v>
      </c>
      <c r="G116" s="670">
        <f>IF(J1="OLD TAX REGIME",'Tax Old Regime'!I26,0)</f>
        <v>0</v>
      </c>
      <c r="H116" s="644"/>
      <c r="I116" s="660">
        <f t="shared" si="0"/>
        <v>0</v>
      </c>
      <c r="J116" s="660"/>
      <c r="K116" s="660">
        <f t="shared" si="1"/>
        <v>0</v>
      </c>
      <c r="L116" s="660"/>
      <c r="M116" s="531"/>
    </row>
    <row r="117" spans="1:13">
      <c r="A117" s="223"/>
      <c r="B117" s="224" t="s">
        <v>47</v>
      </c>
      <c r="C117" s="226" t="s">
        <v>335</v>
      </c>
      <c r="D117" s="226"/>
      <c r="E117" s="226"/>
      <c r="F117" s="225" t="s">
        <v>316</v>
      </c>
      <c r="G117" s="670">
        <f>IF(J1="OLD TAX REGIME",'Tax Old Regime'!I28,0)</f>
        <v>0</v>
      </c>
      <c r="H117" s="644"/>
      <c r="I117" s="660">
        <f t="shared" si="0"/>
        <v>0</v>
      </c>
      <c r="J117" s="660"/>
      <c r="K117" s="670">
        <f t="shared" si="1"/>
        <v>0</v>
      </c>
      <c r="L117" s="644"/>
      <c r="M117" s="531"/>
    </row>
    <row r="118" spans="1:13">
      <c r="A118" s="223"/>
      <c r="B118" s="224" t="s">
        <v>49</v>
      </c>
      <c r="C118" s="659" t="s">
        <v>197</v>
      </c>
      <c r="D118" s="659"/>
      <c r="E118" s="659"/>
      <c r="F118" s="225" t="s">
        <v>316</v>
      </c>
      <c r="G118" s="671"/>
      <c r="H118" s="672"/>
      <c r="I118" s="660">
        <f t="shared" si="0"/>
        <v>0</v>
      </c>
      <c r="J118" s="660"/>
      <c r="K118" s="660">
        <f t="shared" si="1"/>
        <v>0</v>
      </c>
      <c r="L118" s="660"/>
      <c r="M118" s="531"/>
    </row>
    <row r="119" spans="1:13">
      <c r="A119" s="223" t="s">
        <v>336</v>
      </c>
      <c r="B119" s="224" t="s">
        <v>337</v>
      </c>
      <c r="C119" s="224"/>
      <c r="D119" s="224"/>
      <c r="E119" s="224"/>
      <c r="F119" s="225" t="s">
        <v>316</v>
      </c>
      <c r="G119" s="671"/>
      <c r="H119" s="672"/>
      <c r="I119" s="660">
        <f t="shared" si="0"/>
        <v>0</v>
      </c>
      <c r="J119" s="660"/>
      <c r="K119" s="660">
        <f t="shared" si="1"/>
        <v>0</v>
      </c>
      <c r="L119" s="660"/>
      <c r="M119" s="531"/>
    </row>
    <row r="120" spans="1:13">
      <c r="A120" s="223" t="s">
        <v>338</v>
      </c>
      <c r="B120" s="224" t="s">
        <v>339</v>
      </c>
      <c r="C120" s="224"/>
      <c r="D120" s="224"/>
      <c r="E120" s="224"/>
      <c r="F120" s="225" t="s">
        <v>316</v>
      </c>
      <c r="G120" s="671"/>
      <c r="H120" s="672"/>
      <c r="I120" s="660">
        <f t="shared" si="0"/>
        <v>0</v>
      </c>
      <c r="J120" s="660"/>
      <c r="K120" s="660">
        <f t="shared" si="1"/>
        <v>0</v>
      </c>
      <c r="L120" s="660"/>
      <c r="M120" s="531"/>
    </row>
    <row r="121" spans="1:13" ht="20.25" customHeight="1" thickBot="1">
      <c r="A121" s="205" t="s">
        <v>340</v>
      </c>
      <c r="B121" s="224"/>
      <c r="C121" s="224"/>
      <c r="D121" s="224"/>
      <c r="E121" s="224"/>
      <c r="F121" s="224"/>
      <c r="G121" s="673">
        <f>SUM(G113:G120)</f>
        <v>0</v>
      </c>
      <c r="H121" s="674"/>
      <c r="I121" s="675">
        <f>SUM(I113:I120)</f>
        <v>0</v>
      </c>
      <c r="J121" s="676"/>
      <c r="K121" s="675">
        <f>IF(SUM(K113:L118)&gt;150000,150000,SUM(K113:L118))</f>
        <v>0</v>
      </c>
      <c r="L121" s="677"/>
      <c r="M121" s="531"/>
    </row>
    <row r="122" spans="1:13">
      <c r="A122" s="205" t="s">
        <v>341</v>
      </c>
      <c r="B122" s="207"/>
      <c r="C122" s="207"/>
      <c r="D122" s="207"/>
      <c r="E122" s="207"/>
      <c r="F122" s="211"/>
      <c r="G122" s="227"/>
      <c r="H122" s="228"/>
      <c r="I122" s="229"/>
      <c r="J122" s="228"/>
      <c r="K122" s="229"/>
      <c r="L122" s="211"/>
      <c r="M122" s="531"/>
    </row>
    <row r="123" spans="1:13">
      <c r="A123" s="205"/>
      <c r="B123" s="207"/>
      <c r="C123" s="207"/>
      <c r="D123" s="207"/>
      <c r="E123" s="207"/>
      <c r="F123" s="211"/>
      <c r="G123" s="227"/>
      <c r="H123" s="228"/>
      <c r="I123" s="229"/>
      <c r="J123" s="228"/>
      <c r="K123" s="229"/>
      <c r="L123" s="211"/>
      <c r="M123" s="531"/>
    </row>
    <row r="124" spans="1:13">
      <c r="A124" s="230" t="s">
        <v>342</v>
      </c>
      <c r="B124" s="231" t="s">
        <v>343</v>
      </c>
      <c r="C124" s="231"/>
      <c r="D124" s="231"/>
      <c r="E124" s="231"/>
      <c r="F124" s="232" t="s">
        <v>316</v>
      </c>
      <c r="G124" s="660">
        <f>IF(J1="OLD TAX REGIME",'Tax Old Regime'!Q32,0)</f>
        <v>0</v>
      </c>
      <c r="H124" s="660"/>
      <c r="I124" s="660">
        <f>G124</f>
        <v>0</v>
      </c>
      <c r="J124" s="660"/>
      <c r="K124" s="660">
        <f>I124</f>
        <v>0</v>
      </c>
      <c r="L124" s="660"/>
      <c r="M124" s="531"/>
    </row>
    <row r="125" spans="1:13">
      <c r="A125" s="230" t="s">
        <v>344</v>
      </c>
      <c r="B125" s="231" t="s">
        <v>345</v>
      </c>
      <c r="C125" s="231"/>
      <c r="D125" s="231"/>
      <c r="E125" s="231"/>
      <c r="F125" s="232" t="s">
        <v>316</v>
      </c>
      <c r="G125" s="660">
        <f>IF(J1="OLD TAX REGIME",'Other Deduction'!E7,0)</f>
        <v>0</v>
      </c>
      <c r="H125" s="660"/>
      <c r="I125" s="660">
        <f>G125</f>
        <v>0</v>
      </c>
      <c r="J125" s="660"/>
      <c r="K125" s="660">
        <f>I125</f>
        <v>0</v>
      </c>
      <c r="L125" s="660"/>
      <c r="M125" s="531"/>
    </row>
    <row r="126" spans="1:13">
      <c r="A126" s="233"/>
      <c r="B126" s="234"/>
      <c r="C126" s="234"/>
      <c r="D126" s="234"/>
      <c r="E126" s="234"/>
      <c r="F126" s="234"/>
      <c r="G126" s="184"/>
      <c r="H126" s="184"/>
      <c r="I126" s="184"/>
      <c r="J126" s="184"/>
      <c r="K126" s="235"/>
      <c r="L126" s="228"/>
      <c r="M126" s="531"/>
    </row>
    <row r="127" spans="1:13">
      <c r="A127" s="236" t="s">
        <v>346</v>
      </c>
      <c r="B127" s="207" t="s">
        <v>347</v>
      </c>
      <c r="C127" s="207"/>
      <c r="D127" s="207"/>
      <c r="E127" s="207"/>
      <c r="F127" s="207"/>
      <c r="G127" s="227"/>
      <c r="H127" s="229"/>
      <c r="I127" s="227"/>
      <c r="J127" s="237"/>
      <c r="K127" s="229"/>
      <c r="L127" s="237"/>
      <c r="M127" s="531"/>
    </row>
    <row r="128" spans="1:13" ht="20.45" customHeight="1">
      <c r="A128" s="221"/>
      <c r="B128" s="207"/>
      <c r="C128" s="207"/>
      <c r="D128" s="207"/>
      <c r="E128" s="207"/>
      <c r="F128" s="207"/>
      <c r="G128" s="238" t="s">
        <v>324</v>
      </c>
      <c r="H128" s="239"/>
      <c r="I128" s="678" t="s">
        <v>325</v>
      </c>
      <c r="J128" s="679"/>
      <c r="K128" s="678" t="s">
        <v>326</v>
      </c>
      <c r="L128" s="679"/>
      <c r="M128" s="531"/>
    </row>
    <row r="129" spans="1:13">
      <c r="A129" s="221"/>
      <c r="B129" s="207" t="s">
        <v>36</v>
      </c>
      <c r="C129" s="680"/>
      <c r="D129" s="680"/>
      <c r="E129" s="680"/>
      <c r="F129" s="224" t="s">
        <v>316</v>
      </c>
      <c r="G129" s="681">
        <v>0</v>
      </c>
      <c r="H129" s="682"/>
      <c r="I129" s="657">
        <f>G129</f>
        <v>0</v>
      </c>
      <c r="J129" s="658"/>
      <c r="K129" s="657">
        <f>I129</f>
        <v>0</v>
      </c>
      <c r="L129" s="658"/>
      <c r="M129" s="531"/>
    </row>
    <row r="130" spans="1:13">
      <c r="A130" s="221"/>
      <c r="B130" s="207" t="s">
        <v>38</v>
      </c>
      <c r="C130" s="680"/>
      <c r="D130" s="680"/>
      <c r="E130" s="680"/>
      <c r="F130" s="224" t="s">
        <v>316</v>
      </c>
      <c r="G130" s="681">
        <v>0</v>
      </c>
      <c r="H130" s="682"/>
      <c r="I130" s="657">
        <f>G130</f>
        <v>0</v>
      </c>
      <c r="J130" s="658"/>
      <c r="K130" s="657">
        <f>I130</f>
        <v>0</v>
      </c>
      <c r="L130" s="658"/>
      <c r="M130" s="531"/>
    </row>
    <row r="131" spans="1:13">
      <c r="A131" s="221"/>
      <c r="B131" s="207" t="s">
        <v>41</v>
      </c>
      <c r="C131" s="680"/>
      <c r="D131" s="680"/>
      <c r="E131" s="680"/>
      <c r="F131" s="224" t="s">
        <v>316</v>
      </c>
      <c r="G131" s="681">
        <v>0</v>
      </c>
      <c r="H131" s="682"/>
      <c r="I131" s="657">
        <f>G131</f>
        <v>0</v>
      </c>
      <c r="J131" s="658"/>
      <c r="K131" s="657">
        <f>I131</f>
        <v>0</v>
      </c>
      <c r="L131" s="658"/>
      <c r="M131" s="531"/>
    </row>
    <row r="132" spans="1:13">
      <c r="A132" s="240" t="s">
        <v>348</v>
      </c>
      <c r="B132" s="207"/>
      <c r="C132" s="207"/>
      <c r="D132" s="207"/>
      <c r="E132" s="207"/>
      <c r="F132" s="211"/>
      <c r="G132" s="657"/>
      <c r="H132" s="658"/>
      <c r="I132" s="657"/>
      <c r="J132" s="658"/>
      <c r="K132" s="657">
        <f>K121+K124+K125+K129+K130+K131</f>
        <v>0</v>
      </c>
      <c r="L132" s="658">
        <v>0</v>
      </c>
      <c r="M132" s="531"/>
    </row>
    <row r="133" spans="1:13">
      <c r="A133" s="205"/>
      <c r="B133" s="207"/>
      <c r="C133" s="207"/>
      <c r="D133" s="207"/>
      <c r="E133" s="207"/>
      <c r="F133" s="211"/>
      <c r="G133" s="209"/>
      <c r="H133" s="211"/>
      <c r="I133" s="209"/>
      <c r="J133" s="211"/>
      <c r="K133" s="657"/>
      <c r="L133" s="658"/>
      <c r="M133" s="531"/>
    </row>
    <row r="134" spans="1:13" ht="15.75">
      <c r="A134" s="205" t="s">
        <v>349</v>
      </c>
      <c r="B134" s="207"/>
      <c r="C134" s="207"/>
      <c r="D134" s="207"/>
      <c r="E134" s="207"/>
      <c r="F134" s="211"/>
      <c r="G134" s="209"/>
      <c r="H134" s="211"/>
      <c r="I134" s="209"/>
      <c r="J134" s="211"/>
      <c r="K134" s="683">
        <f>IF(J1="OLD TAX REGIME",'Tax Old Regime'!Q47,'Tax New Regime'!Q47)</f>
        <v>704220</v>
      </c>
      <c r="L134" s="684"/>
      <c r="M134" s="531"/>
    </row>
    <row r="135" spans="1:13">
      <c r="A135" s="205"/>
      <c r="B135" s="207"/>
      <c r="C135" s="207"/>
      <c r="D135" s="207"/>
      <c r="E135" s="207"/>
      <c r="F135" s="211"/>
      <c r="G135" s="209"/>
      <c r="H135" s="211"/>
      <c r="I135" s="209"/>
      <c r="J135" s="211"/>
      <c r="K135" s="207"/>
      <c r="L135" s="228"/>
      <c r="M135" s="531"/>
    </row>
    <row r="136" spans="1:13" ht="14.45" customHeight="1">
      <c r="A136" s="241" t="s">
        <v>350</v>
      </c>
      <c r="B136" s="207"/>
      <c r="C136" s="207"/>
      <c r="D136" s="207"/>
      <c r="E136" s="207"/>
      <c r="F136" s="211"/>
      <c r="G136" s="209"/>
      <c r="H136" s="211"/>
      <c r="I136" s="209"/>
      <c r="J136" s="211"/>
      <c r="K136" s="668">
        <f>IF(J1="OLD TAX REGIME",'Tax Old Regime'!Q54,'Tax New Regime'!Q56)</f>
        <v>25422</v>
      </c>
      <c r="L136" s="685"/>
      <c r="M136" s="531"/>
    </row>
    <row r="137" spans="1:13">
      <c r="A137" s="242" t="s">
        <v>351</v>
      </c>
      <c r="B137" s="207"/>
      <c r="C137" s="207"/>
      <c r="D137" s="213"/>
      <c r="E137" s="213"/>
      <c r="F137" s="213"/>
      <c r="G137" s="243"/>
      <c r="H137" s="244"/>
      <c r="I137" s="207"/>
      <c r="J137" s="211"/>
      <c r="K137" s="657">
        <f>IF(J1="OLD TAX REGIME",'Tax Old Regime'!Q55,'Tax New Regime'!Q57)</f>
        <v>0</v>
      </c>
      <c r="L137" s="658"/>
      <c r="M137" s="531"/>
    </row>
    <row r="138" spans="1:13">
      <c r="A138" s="205" t="s">
        <v>352</v>
      </c>
      <c r="B138" s="207"/>
      <c r="C138" s="207"/>
      <c r="D138" s="207"/>
      <c r="E138" s="207"/>
      <c r="F138" s="207"/>
      <c r="G138" s="209"/>
      <c r="H138" s="211"/>
      <c r="I138" s="207"/>
      <c r="J138" s="211"/>
      <c r="K138" s="657">
        <f>K136-K137</f>
        <v>25422</v>
      </c>
      <c r="L138" s="658"/>
      <c r="M138" s="531"/>
    </row>
    <row r="139" spans="1:13">
      <c r="A139" s="205" t="s">
        <v>353</v>
      </c>
      <c r="B139" s="207"/>
      <c r="C139" s="207"/>
      <c r="D139" s="207"/>
      <c r="E139" s="207"/>
      <c r="F139" s="207"/>
      <c r="G139" s="209"/>
      <c r="H139" s="211"/>
      <c r="I139" s="207"/>
      <c r="J139" s="211"/>
      <c r="K139" s="657">
        <f>IF(J1="OLD TAX REGIME",'Tax Old Regime'!Q57,'Tax New Regime'!Q60)</f>
        <v>169</v>
      </c>
      <c r="L139" s="658"/>
      <c r="M139" s="531"/>
    </row>
    <row r="140" spans="1:13">
      <c r="A140" s="205" t="s">
        <v>354</v>
      </c>
      <c r="B140" s="207"/>
      <c r="C140" s="207"/>
      <c r="D140" s="207"/>
      <c r="E140" s="207"/>
      <c r="F140" s="207"/>
      <c r="G140" s="209"/>
      <c r="H140" s="211"/>
      <c r="I140" s="207"/>
      <c r="J140" s="211"/>
      <c r="K140" s="657">
        <f>IF(J1="OLD TAX REGIME",'Tax Old Regime'!Q58,'Tax New Regime'!Q61)</f>
        <v>4389</v>
      </c>
      <c r="L140" s="658"/>
      <c r="M140" s="531"/>
    </row>
    <row r="141" spans="1:13">
      <c r="A141" s="205" t="s">
        <v>355</v>
      </c>
      <c r="B141" s="207"/>
      <c r="C141" s="207"/>
      <c r="D141" s="207"/>
      <c r="E141" s="207"/>
      <c r="F141" s="207"/>
      <c r="G141" s="209"/>
      <c r="H141" s="211"/>
      <c r="I141" s="207"/>
      <c r="J141" s="211"/>
      <c r="K141" s="657">
        <f>'Other Deduction'!E17</f>
        <v>0</v>
      </c>
      <c r="L141" s="658"/>
      <c r="M141" s="531"/>
    </row>
    <row r="142" spans="1:13">
      <c r="A142" s="205" t="s">
        <v>356</v>
      </c>
      <c r="B142" s="207"/>
      <c r="C142" s="207"/>
      <c r="D142" s="207"/>
      <c r="E142" s="207"/>
      <c r="F142" s="207"/>
      <c r="G142" s="209"/>
      <c r="H142" s="211"/>
      <c r="I142" s="207"/>
      <c r="J142" s="211"/>
      <c r="K142" s="657">
        <f>K140-K141</f>
        <v>4389</v>
      </c>
      <c r="L142" s="658"/>
      <c r="M142" s="531"/>
    </row>
    <row r="143" spans="1:13">
      <c r="A143" s="205" t="s">
        <v>357</v>
      </c>
      <c r="B143" s="207"/>
      <c r="C143" s="207"/>
      <c r="D143" s="207"/>
      <c r="E143" s="207"/>
      <c r="F143" s="207"/>
      <c r="G143" s="209"/>
      <c r="H143" s="211"/>
      <c r="I143" s="207"/>
      <c r="J143" s="211"/>
      <c r="K143" s="657">
        <f>H22+B61</f>
        <v>18000</v>
      </c>
      <c r="L143" s="658"/>
      <c r="M143" s="531"/>
    </row>
    <row r="144" spans="1:13">
      <c r="A144" s="205" t="s">
        <v>358</v>
      </c>
      <c r="B144" s="207"/>
      <c r="C144" s="207"/>
      <c r="D144" s="207"/>
      <c r="E144" s="213"/>
      <c r="F144" s="213"/>
      <c r="G144" s="243"/>
      <c r="H144" s="244"/>
      <c r="I144" s="207"/>
      <c r="J144" s="232"/>
      <c r="K144" s="701">
        <f>K142-K143</f>
        <v>-13611</v>
      </c>
      <c r="L144" s="702"/>
      <c r="M144" s="531"/>
    </row>
    <row r="145" spans="1:13">
      <c r="A145" s="646" t="s">
        <v>281</v>
      </c>
      <c r="B145" s="647"/>
      <c r="C145" s="647"/>
      <c r="D145" s="647"/>
      <c r="E145" s="647"/>
      <c r="F145" s="647"/>
      <c r="G145" s="647"/>
      <c r="H145" s="647"/>
      <c r="I145" s="647"/>
      <c r="J145" s="647"/>
      <c r="K145" s="647"/>
      <c r="L145" s="703"/>
      <c r="M145" s="531"/>
    </row>
    <row r="146" spans="1:13">
      <c r="A146" s="186" t="s">
        <v>282</v>
      </c>
      <c r="B146" s="605" t="str">
        <f>B63</f>
        <v>RAJENDRA KUMAR</v>
      </c>
      <c r="C146" s="605"/>
      <c r="D146" s="605"/>
      <c r="E146" s="187" t="s">
        <v>283</v>
      </c>
      <c r="F146" s="188"/>
      <c r="G146" s="645" t="str">
        <f>G63</f>
        <v>BHANWAR LAL</v>
      </c>
      <c r="H146" s="704"/>
      <c r="I146" s="704"/>
      <c r="J146" s="187" t="s">
        <v>284</v>
      </c>
      <c r="K146" s="188"/>
      <c r="L146" s="189"/>
      <c r="M146" s="531"/>
    </row>
    <row r="147" spans="1:13">
      <c r="A147" s="627" t="str">
        <f>A64</f>
        <v>PRINCIPAL</v>
      </c>
      <c r="B147" s="628"/>
      <c r="C147" s="628"/>
      <c r="D147" s="190" t="s">
        <v>359</v>
      </c>
      <c r="E147" s="155"/>
      <c r="F147" s="191"/>
      <c r="G147" s="191"/>
      <c r="H147" s="191"/>
      <c r="I147" s="190"/>
      <c r="J147" s="245"/>
      <c r="K147" s="191"/>
      <c r="L147" s="246"/>
      <c r="M147" s="531"/>
    </row>
    <row r="148" spans="1:13">
      <c r="A148" s="632" t="s">
        <v>360</v>
      </c>
      <c r="B148" s="633"/>
      <c r="C148" s="633"/>
      <c r="D148" s="633"/>
      <c r="E148" s="633"/>
      <c r="F148" s="633"/>
      <c r="G148" s="633"/>
      <c r="H148" s="633"/>
      <c r="I148" s="633"/>
      <c r="J148" s="633"/>
      <c r="K148" s="633"/>
      <c r="L148" s="634"/>
      <c r="M148" s="531"/>
    </row>
    <row r="149" spans="1:13">
      <c r="A149" s="247"/>
      <c r="B149" s="248"/>
      <c r="C149" s="248"/>
      <c r="D149" s="248"/>
      <c r="E149" s="248"/>
      <c r="F149" s="248"/>
      <c r="G149" s="248"/>
      <c r="H149" s="248"/>
      <c r="I149" s="248"/>
      <c r="J149" s="248"/>
      <c r="K149" s="248"/>
      <c r="L149" s="249"/>
      <c r="M149" s="531"/>
    </row>
    <row r="150" spans="1:13">
      <c r="A150" s="209"/>
      <c r="B150" s="207"/>
      <c r="C150" s="207"/>
      <c r="D150" s="207"/>
      <c r="E150" s="207"/>
      <c r="F150" s="207"/>
      <c r="G150" s="207"/>
      <c r="H150" s="207"/>
      <c r="I150" s="207"/>
      <c r="J150" s="207"/>
      <c r="K150" s="207"/>
      <c r="L150" s="211"/>
      <c r="M150" s="531"/>
    </row>
    <row r="151" spans="1:13">
      <c r="A151" s="209"/>
      <c r="B151" s="207"/>
      <c r="C151" s="207"/>
      <c r="D151" s="207"/>
      <c r="E151" s="207"/>
      <c r="F151" s="207"/>
      <c r="G151" s="207"/>
      <c r="H151" s="207"/>
      <c r="I151" s="207"/>
      <c r="J151" s="207"/>
      <c r="K151" s="207"/>
      <c r="L151" s="211"/>
      <c r="M151" s="531"/>
    </row>
    <row r="152" spans="1:13">
      <c r="A152" s="209"/>
      <c r="B152" s="207"/>
      <c r="C152" s="207"/>
      <c r="D152" s="207"/>
      <c r="E152" s="207"/>
      <c r="F152" s="207"/>
      <c r="G152" s="155"/>
      <c r="H152" s="155"/>
      <c r="I152" s="241"/>
      <c r="J152" s="207"/>
      <c r="K152" s="207"/>
      <c r="L152" s="211"/>
      <c r="M152" s="531"/>
    </row>
    <row r="153" spans="1:13" ht="14.25">
      <c r="A153" s="209"/>
      <c r="B153" s="207"/>
      <c r="C153" s="207"/>
      <c r="D153" s="207"/>
      <c r="E153" s="207"/>
      <c r="F153" s="693" t="s">
        <v>361</v>
      </c>
      <c r="G153" s="693"/>
      <c r="H153" s="693"/>
      <c r="I153" s="693"/>
      <c r="J153" s="693"/>
      <c r="K153" s="693"/>
      <c r="L153" s="694"/>
      <c r="M153" s="531"/>
    </row>
    <row r="154" spans="1:13">
      <c r="A154" s="209"/>
      <c r="B154" s="207"/>
      <c r="C154" s="207"/>
      <c r="D154" s="207"/>
      <c r="E154" s="207"/>
      <c r="F154" s="695"/>
      <c r="G154" s="695"/>
      <c r="H154" s="695"/>
      <c r="I154" s="695"/>
      <c r="J154" s="695"/>
      <c r="K154" s="695"/>
      <c r="L154" s="696"/>
      <c r="M154" s="531"/>
    </row>
    <row r="155" spans="1:13">
      <c r="A155" s="697" t="s">
        <v>362</v>
      </c>
      <c r="B155" s="698"/>
      <c r="C155" s="698"/>
      <c r="D155" s="224"/>
      <c r="E155" s="224"/>
      <c r="F155" s="213" t="s">
        <v>363</v>
      </c>
      <c r="G155" s="213"/>
      <c r="H155" s="699" t="str">
        <f>A7</f>
        <v>RAJENDRA KUMAR</v>
      </c>
      <c r="I155" s="699"/>
      <c r="J155" s="699"/>
      <c r="K155" s="699"/>
      <c r="L155" s="700"/>
      <c r="M155" s="531"/>
    </row>
    <row r="156" spans="1:13">
      <c r="A156" s="697" t="s">
        <v>364</v>
      </c>
      <c r="B156" s="698"/>
      <c r="C156" s="698"/>
      <c r="D156" s="224"/>
      <c r="E156" s="224"/>
      <c r="F156" s="213" t="s">
        <v>365</v>
      </c>
      <c r="G156" s="213"/>
      <c r="H156" s="699" t="str">
        <f>A8</f>
        <v>PRINCIPAL</v>
      </c>
      <c r="I156" s="699"/>
      <c r="J156" s="699"/>
      <c r="K156" s="699"/>
      <c r="L156" s="700"/>
      <c r="M156" s="531"/>
    </row>
    <row r="157" spans="1:13">
      <c r="A157" s="250"/>
      <c r="B157" s="251"/>
      <c r="C157" s="251"/>
      <c r="D157" s="251"/>
      <c r="E157" s="251"/>
      <c r="F157" s="628"/>
      <c r="G157" s="686"/>
      <c r="H157" s="686"/>
      <c r="I157" s="686"/>
      <c r="J157" s="686"/>
      <c r="K157" s="686"/>
      <c r="L157" s="687"/>
      <c r="M157" s="531"/>
    </row>
    <row r="158" spans="1:13">
      <c r="A158" s="688"/>
      <c r="B158" s="688"/>
      <c r="C158" s="688"/>
      <c r="D158" s="688"/>
      <c r="E158" s="688"/>
      <c r="F158" s="688"/>
      <c r="G158" s="688"/>
      <c r="H158" s="688"/>
      <c r="I158" s="688"/>
      <c r="J158" s="688"/>
      <c r="K158" s="688"/>
      <c r="L158" s="689"/>
      <c r="M158" s="531"/>
    </row>
    <row r="159" spans="1:13" hidden="1"/>
    <row r="160" spans="1:13" hidden="1"/>
    <row r="161" hidden="1"/>
    <row r="162" hidden="1"/>
  </sheetData>
  <sheetProtection password="FC12" sheet="1" objects="1" scenarios="1"/>
  <mergeCells count="273">
    <mergeCell ref="F157:L157"/>
    <mergeCell ref="A158:L158"/>
    <mergeCell ref="E1:H1"/>
    <mergeCell ref="J1:L1"/>
    <mergeCell ref="A148:L148"/>
    <mergeCell ref="F153:L153"/>
    <mergeCell ref="F154:L154"/>
    <mergeCell ref="A155:C155"/>
    <mergeCell ref="H155:L155"/>
    <mergeCell ref="A156:C156"/>
    <mergeCell ref="H156:L156"/>
    <mergeCell ref="K143:L143"/>
    <mergeCell ref="K144:L144"/>
    <mergeCell ref="A145:L145"/>
    <mergeCell ref="B146:D146"/>
    <mergeCell ref="G146:I146"/>
    <mergeCell ref="A147:C147"/>
    <mergeCell ref="K137:L137"/>
    <mergeCell ref="K138:L138"/>
    <mergeCell ref="K139:L139"/>
    <mergeCell ref="K140:L140"/>
    <mergeCell ref="K141:L141"/>
    <mergeCell ref="K142:L142"/>
    <mergeCell ref="G132:H132"/>
    <mergeCell ref="I132:J132"/>
    <mergeCell ref="K132:L132"/>
    <mergeCell ref="K133:L133"/>
    <mergeCell ref="K134:L134"/>
    <mergeCell ref="K136:L136"/>
    <mergeCell ref="C130:E130"/>
    <mergeCell ref="G130:H130"/>
    <mergeCell ref="I130:J130"/>
    <mergeCell ref="K130:L130"/>
    <mergeCell ref="C131:E131"/>
    <mergeCell ref="G131:H131"/>
    <mergeCell ref="I131:J131"/>
    <mergeCell ref="K131:L131"/>
    <mergeCell ref="I128:J128"/>
    <mergeCell ref="K128:L128"/>
    <mergeCell ref="C129:E129"/>
    <mergeCell ref="G129:H129"/>
    <mergeCell ref="I129:J129"/>
    <mergeCell ref="K129:L129"/>
    <mergeCell ref="G124:H124"/>
    <mergeCell ref="I124:J124"/>
    <mergeCell ref="K124:L124"/>
    <mergeCell ref="G125:H125"/>
    <mergeCell ref="I125:J125"/>
    <mergeCell ref="K125:L125"/>
    <mergeCell ref="G120:H120"/>
    <mergeCell ref="I120:J120"/>
    <mergeCell ref="K120:L120"/>
    <mergeCell ref="G121:H121"/>
    <mergeCell ref="I121:J121"/>
    <mergeCell ref="K121:L121"/>
    <mergeCell ref="C118:E118"/>
    <mergeCell ref="G118:H118"/>
    <mergeCell ref="I118:J118"/>
    <mergeCell ref="K118:L118"/>
    <mergeCell ref="G119:H119"/>
    <mergeCell ref="I119:J119"/>
    <mergeCell ref="K119:L119"/>
    <mergeCell ref="C116:E116"/>
    <mergeCell ref="G116:H116"/>
    <mergeCell ref="I116:J116"/>
    <mergeCell ref="K116:L116"/>
    <mergeCell ref="G117:H117"/>
    <mergeCell ref="I117:J117"/>
    <mergeCell ref="K117:L117"/>
    <mergeCell ref="C114:E114"/>
    <mergeCell ref="G114:H114"/>
    <mergeCell ref="I114:J114"/>
    <mergeCell ref="K114:L114"/>
    <mergeCell ref="C115:E115"/>
    <mergeCell ref="G115:H115"/>
    <mergeCell ref="I115:J115"/>
    <mergeCell ref="K115:L115"/>
    <mergeCell ref="G112:H112"/>
    <mergeCell ref="I112:J112"/>
    <mergeCell ref="K112:L112"/>
    <mergeCell ref="C113:E113"/>
    <mergeCell ref="G113:H113"/>
    <mergeCell ref="I113:J113"/>
    <mergeCell ref="K113:L113"/>
    <mergeCell ref="J90:K90"/>
    <mergeCell ref="A93:G93"/>
    <mergeCell ref="A94:G94"/>
    <mergeCell ref="J95:K95"/>
    <mergeCell ref="G109:H111"/>
    <mergeCell ref="I109:J111"/>
    <mergeCell ref="K109:L111"/>
    <mergeCell ref="A110:D110"/>
    <mergeCell ref="A76:L76"/>
    <mergeCell ref="A77:L77"/>
    <mergeCell ref="A78:L78"/>
    <mergeCell ref="A79:E79"/>
    <mergeCell ref="A82:L82"/>
    <mergeCell ref="A83:L83"/>
    <mergeCell ref="A70:L70"/>
    <mergeCell ref="A71:L71"/>
    <mergeCell ref="A72:L72"/>
    <mergeCell ref="A73:G73"/>
    <mergeCell ref="A74:L74"/>
    <mergeCell ref="A75:L75"/>
    <mergeCell ref="A64:C64"/>
    <mergeCell ref="J64:K64"/>
    <mergeCell ref="A65:E65"/>
    <mergeCell ref="A66:L67"/>
    <mergeCell ref="A68:B68"/>
    <mergeCell ref="A69:L69"/>
    <mergeCell ref="B60:D60"/>
    <mergeCell ref="B61:D61"/>
    <mergeCell ref="E61:F61"/>
    <mergeCell ref="G61:L61"/>
    <mergeCell ref="A62:L62"/>
    <mergeCell ref="B63:D63"/>
    <mergeCell ref="G63:I63"/>
    <mergeCell ref="B58:D58"/>
    <mergeCell ref="G58:H58"/>
    <mergeCell ref="I58:J58"/>
    <mergeCell ref="B59:D59"/>
    <mergeCell ref="G59:H59"/>
    <mergeCell ref="I59:J59"/>
    <mergeCell ref="B56:D56"/>
    <mergeCell ref="G56:H56"/>
    <mergeCell ref="I56:J56"/>
    <mergeCell ref="B57:D57"/>
    <mergeCell ref="G57:H57"/>
    <mergeCell ref="I57:J57"/>
    <mergeCell ref="B54:D54"/>
    <mergeCell ref="G54:H54"/>
    <mergeCell ref="I54:J54"/>
    <mergeCell ref="B55:D55"/>
    <mergeCell ref="G55:H55"/>
    <mergeCell ref="I55:J55"/>
    <mergeCell ref="B52:D52"/>
    <mergeCell ref="G52:H52"/>
    <mergeCell ref="I52:J52"/>
    <mergeCell ref="B53:D53"/>
    <mergeCell ref="G53:H53"/>
    <mergeCell ref="I53:J53"/>
    <mergeCell ref="B50:D50"/>
    <mergeCell ref="G50:H50"/>
    <mergeCell ref="I50:J50"/>
    <mergeCell ref="B51:D51"/>
    <mergeCell ref="G51:H51"/>
    <mergeCell ref="I51:J51"/>
    <mergeCell ref="B48:D48"/>
    <mergeCell ref="G48:H48"/>
    <mergeCell ref="I48:J48"/>
    <mergeCell ref="B49:D49"/>
    <mergeCell ref="G49:H49"/>
    <mergeCell ref="I49:J49"/>
    <mergeCell ref="E46:F46"/>
    <mergeCell ref="G46:H46"/>
    <mergeCell ref="I46:J46"/>
    <mergeCell ref="K46:L46"/>
    <mergeCell ref="B47:D47"/>
    <mergeCell ref="G47:H47"/>
    <mergeCell ref="I47:J47"/>
    <mergeCell ref="B44:D44"/>
    <mergeCell ref="E44:L44"/>
    <mergeCell ref="B45:D45"/>
    <mergeCell ref="E45:F45"/>
    <mergeCell ref="G45:H45"/>
    <mergeCell ref="I45:J45"/>
    <mergeCell ref="K45:L45"/>
    <mergeCell ref="B40:D40"/>
    <mergeCell ref="B41:D41"/>
    <mergeCell ref="E41:F41"/>
    <mergeCell ref="G41:H41"/>
    <mergeCell ref="I41:J41"/>
    <mergeCell ref="A43:L43"/>
    <mergeCell ref="B38:D38"/>
    <mergeCell ref="E38:F38"/>
    <mergeCell ref="G38:H38"/>
    <mergeCell ref="I38:J38"/>
    <mergeCell ref="B39:D39"/>
    <mergeCell ref="E39:F39"/>
    <mergeCell ref="G39:H39"/>
    <mergeCell ref="I39:J39"/>
    <mergeCell ref="B36:D36"/>
    <mergeCell ref="E36:F36"/>
    <mergeCell ref="G36:H36"/>
    <mergeCell ref="I36:J36"/>
    <mergeCell ref="B37:D37"/>
    <mergeCell ref="E37:F37"/>
    <mergeCell ref="G37:H37"/>
    <mergeCell ref="I37:J37"/>
    <mergeCell ref="B30:D30"/>
    <mergeCell ref="B31:D31"/>
    <mergeCell ref="B32:D32"/>
    <mergeCell ref="B33:D33"/>
    <mergeCell ref="B34:D34"/>
    <mergeCell ref="B35:D35"/>
    <mergeCell ref="B28:D28"/>
    <mergeCell ref="E28:F28"/>
    <mergeCell ref="G28:H28"/>
    <mergeCell ref="I28:J28"/>
    <mergeCell ref="B29:D29"/>
    <mergeCell ref="E29:F29"/>
    <mergeCell ref="G29:H29"/>
    <mergeCell ref="I29:J29"/>
    <mergeCell ref="E26:F26"/>
    <mergeCell ref="G26:H26"/>
    <mergeCell ref="I26:J26"/>
    <mergeCell ref="K26:L26"/>
    <mergeCell ref="B27:D27"/>
    <mergeCell ref="G27:H27"/>
    <mergeCell ref="I27:J27"/>
    <mergeCell ref="A23:L23"/>
    <mergeCell ref="B24:D24"/>
    <mergeCell ref="E24:L24"/>
    <mergeCell ref="B25:D25"/>
    <mergeCell ref="E25:F25"/>
    <mergeCell ref="G25:H25"/>
    <mergeCell ref="I25:J25"/>
    <mergeCell ref="K25:L25"/>
    <mergeCell ref="A21:B21"/>
    <mergeCell ref="C21:E21"/>
    <mergeCell ref="F21:G21"/>
    <mergeCell ref="H21:J21"/>
    <mergeCell ref="K21:L21"/>
    <mergeCell ref="A22:B22"/>
    <mergeCell ref="C22:E22"/>
    <mergeCell ref="F22:G22"/>
    <mergeCell ref="H22:J22"/>
    <mergeCell ref="K22:L22"/>
    <mergeCell ref="A19:B19"/>
    <mergeCell ref="C19:E19"/>
    <mergeCell ref="F19:G19"/>
    <mergeCell ref="H19:J19"/>
    <mergeCell ref="K19:L19"/>
    <mergeCell ref="A20:B20"/>
    <mergeCell ref="C20:E20"/>
    <mergeCell ref="F20:G20"/>
    <mergeCell ref="H20:J20"/>
    <mergeCell ref="K20:L20"/>
    <mergeCell ref="G15:H15"/>
    <mergeCell ref="A17:B17"/>
    <mergeCell ref="C17:E17"/>
    <mergeCell ref="F17:G17"/>
    <mergeCell ref="H17:J17"/>
    <mergeCell ref="K17:L17"/>
    <mergeCell ref="A18:B18"/>
    <mergeCell ref="C18:E18"/>
    <mergeCell ref="F18:G18"/>
    <mergeCell ref="H18:J18"/>
    <mergeCell ref="K18:L18"/>
    <mergeCell ref="A8:F8"/>
    <mergeCell ref="G8:L8"/>
    <mergeCell ref="A9:F10"/>
    <mergeCell ref="G9:L10"/>
    <mergeCell ref="A11:C11"/>
    <mergeCell ref="D11:F11"/>
    <mergeCell ref="G11:L11"/>
    <mergeCell ref="M1:M158"/>
    <mergeCell ref="A2:L2"/>
    <mergeCell ref="A3:L3"/>
    <mergeCell ref="A4:L4"/>
    <mergeCell ref="A5:L5"/>
    <mergeCell ref="A6:F6"/>
    <mergeCell ref="G6:L6"/>
    <mergeCell ref="A7:F7"/>
    <mergeCell ref="G7:L7"/>
    <mergeCell ref="A12:C12"/>
    <mergeCell ref="D12:F12"/>
    <mergeCell ref="G12:L12"/>
    <mergeCell ref="D13:F15"/>
    <mergeCell ref="G13:I13"/>
    <mergeCell ref="J13:L13"/>
    <mergeCell ref="G14:H14"/>
    <mergeCell ref="J14:L15"/>
  </mergeCells>
  <dataValidations count="1">
    <dataValidation type="list" allowBlank="1" showInputMessage="1" showErrorMessage="1" sqref="J1">
      <formula1>"OLD TAX REGIME,NEW TAX REGIME"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GA-55</vt:lpstr>
      <vt:lpstr>Other Deduction</vt:lpstr>
      <vt:lpstr>Tax Old Regime</vt:lpstr>
      <vt:lpstr>Tax New Regime</vt:lpstr>
      <vt:lpstr>Form 16</vt:lpstr>
      <vt:lpstr>'GA-55'!Print_Area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Mihika Meghwal</cp:lastModifiedBy>
  <cp:lastPrinted>2023-12-13T07:08:24Z</cp:lastPrinted>
  <dcterms:created xsi:type="dcterms:W3CDTF">2013-12-06T08:14:36Z</dcterms:created>
  <dcterms:modified xsi:type="dcterms:W3CDTF">2024-02-21T16:31:12Z</dcterms:modified>
</cp:coreProperties>
</file>