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890"/>
  </bookViews>
  <sheets>
    <sheet name="Master" sheetId="1" r:id="rId1"/>
    <sheet name="Teacher-III" sheetId="2" r:id="rId2"/>
    <sheet name="Teacher-II (Direct Rec.)" sheetId="5" r:id="rId3"/>
    <sheet name="Teacher-II (Promoted)" sheetId="6" r:id="rId4"/>
    <sheet name="Lecturer (Direct)" sheetId="7" r:id="rId5"/>
    <sheet name="Lec. (2nd to 1st)" sheetId="9" r:id="rId6"/>
    <sheet name="Lec. (2nd to 1st) &amp; (3rd-1st)" sheetId="11" r:id="rId7"/>
    <sheet name="Vice-Principal" sheetId="10" r:id="rId8"/>
    <sheet name="Principal" sheetId="12" r:id="rId9"/>
    <sheet name="Teacher-III(Elementary)" sheetId="13" r:id="rId10"/>
    <sheet name="Option Form" sheetId="14" r:id="rId11"/>
    <sheet name="Arrear" sheetId="15" r:id="rId12"/>
  </sheets>
  <definedNames>
    <definedName name="_xlnm.Print_Area" localSheetId="11">Arrear!$A$4:$U$22</definedName>
    <definedName name="_xlnm.Print_Area" localSheetId="5">'Lec. (2nd to 1st)'!$A$1:$L$23</definedName>
    <definedName name="_xlnm.Print_Area" localSheetId="6">'Lec. (2nd to 1st) &amp; (3rd-1st)'!$A$1:$N$23</definedName>
    <definedName name="_xlnm.Print_Area" localSheetId="4">'Lecturer (Direct)'!$A$1:$O$23</definedName>
    <definedName name="_xlnm.Print_Area" localSheetId="10">'Option Form'!$A$1:$J$35</definedName>
    <definedName name="_xlnm.Print_Area" localSheetId="8">Principal!$A$1:$N$23</definedName>
    <definedName name="_xlnm.Print_Area" localSheetId="2">'Teacher-II (Direct Rec.)'!$A$1:$L$23</definedName>
    <definedName name="_xlnm.Print_Area" localSheetId="3">'Teacher-II (Promoted)'!$A$1:$L$23</definedName>
    <definedName name="_xlnm.Print_Area" localSheetId="1">'Teacher-III'!$A$1:$L$23</definedName>
    <definedName name="_xlnm.Print_Area" localSheetId="9">'Teacher-III(Elementary)'!$A$1:$L$23</definedName>
    <definedName name="_xlnm.Print_Area" localSheetId="7">'Vice-Principal'!$A$1:$L$23</definedName>
  </definedNames>
  <calcPr calcId="124519"/>
</workbook>
</file>

<file path=xl/calcChain.xml><?xml version="1.0" encoding="utf-8"?>
<calcChain xmlns="http://schemas.openxmlformats.org/spreadsheetml/2006/main">
  <c r="A4" i="2"/>
  <c r="A4" i="7"/>
  <c r="A4" i="6"/>
  <c r="H14" i="14"/>
  <c r="P6" i="15"/>
  <c r="W2"/>
  <c r="O1" i="14"/>
  <c r="B11" i="15" l="1"/>
  <c r="C11" s="1"/>
  <c r="K7"/>
  <c r="L7" s="1"/>
  <c r="D7" i="13"/>
  <c r="D8"/>
  <c r="D9"/>
  <c r="D10"/>
  <c r="D11"/>
  <c r="D6"/>
  <c r="D7" i="6"/>
  <c r="D8"/>
  <c r="D9"/>
  <c r="D6"/>
  <c r="B10"/>
  <c r="A4" i="15"/>
  <c r="B7" l="1"/>
  <c r="C7" s="1"/>
  <c r="A12" s="1"/>
  <c r="O5"/>
  <c r="D11"/>
  <c r="B12" l="1"/>
  <c r="C12" s="1"/>
  <c r="D12" s="1"/>
  <c r="A13"/>
  <c r="B13" l="1"/>
  <c r="C13" s="1"/>
  <c r="A14"/>
  <c r="B14" l="1"/>
  <c r="C14" s="1"/>
  <c r="A15"/>
  <c r="D13"/>
  <c r="A1" i="10"/>
  <c r="A4" i="11"/>
  <c r="D7" i="2"/>
  <c r="D8"/>
  <c r="D9"/>
  <c r="D10"/>
  <c r="D6"/>
  <c r="H24" i="14"/>
  <c r="H13"/>
  <c r="H23" s="1"/>
  <c r="B15" i="15" l="1"/>
  <c r="C15" s="1"/>
  <c r="A16"/>
  <c r="D14"/>
  <c r="L34" i="14"/>
  <c r="L35"/>
  <c r="L36"/>
  <c r="L37"/>
  <c r="L38"/>
  <c r="L33"/>
  <c r="L32"/>
  <c r="L31"/>
  <c r="L28"/>
  <c r="L29"/>
  <c r="L30"/>
  <c r="L27"/>
  <c r="L26"/>
  <c r="L23"/>
  <c r="L24"/>
  <c r="L25"/>
  <c r="L22"/>
  <c r="L20"/>
  <c r="L21"/>
  <c r="L19"/>
  <c r="L16"/>
  <c r="L17"/>
  <c r="L18"/>
  <c r="L15"/>
  <c r="L12"/>
  <c r="L13"/>
  <c r="L14"/>
  <c r="L11"/>
  <c r="L8"/>
  <c r="L9"/>
  <c r="L10"/>
  <c r="L7"/>
  <c r="L3"/>
  <c r="L4"/>
  <c r="L5"/>
  <c r="L6"/>
  <c r="L2"/>
  <c r="B16" i="15" l="1"/>
  <c r="C16" s="1"/>
  <c r="A17"/>
  <c r="D15"/>
  <c r="J14" i="10"/>
  <c r="J22" s="1"/>
  <c r="L14" i="12"/>
  <c r="L22" s="1"/>
  <c r="J13" i="10"/>
  <c r="J21" s="1"/>
  <c r="L13" i="12"/>
  <c r="L21" s="1"/>
  <c r="A1"/>
  <c r="A4"/>
  <c r="B17" i="15" l="1"/>
  <c r="A18"/>
  <c r="C17"/>
  <c r="D16"/>
  <c r="A4" i="10"/>
  <c r="A4" i="9"/>
  <c r="B18" i="15" l="1"/>
  <c r="B19" s="1"/>
  <c r="A19"/>
  <c r="C18"/>
  <c r="D17"/>
  <c r="A4" i="5"/>
  <c r="P30" i="13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A15"/>
  <c r="O7"/>
  <c r="O8" s="1"/>
  <c r="O9" s="1"/>
  <c r="O10" s="1"/>
  <c r="O11" s="1"/>
  <c r="O12" s="1"/>
  <c r="O13" s="1"/>
  <c r="O14" s="1"/>
  <c r="O15" s="1"/>
  <c r="O16" s="1"/>
  <c r="O17" s="1"/>
  <c r="O18" s="1"/>
  <c r="O19" s="1"/>
  <c r="O20" s="1"/>
  <c r="O21" s="1"/>
  <c r="O23" s="1"/>
  <c r="O24" s="1"/>
  <c r="O25" s="1"/>
  <c r="O26" s="1"/>
  <c r="O27" s="1"/>
  <c r="O28" s="1"/>
  <c r="O29" s="1"/>
  <c r="O30" s="1"/>
  <c r="O31" s="1"/>
  <c r="O32" s="1"/>
  <c r="O33" s="1"/>
  <c r="O34" s="1"/>
  <c r="O35" s="1"/>
  <c r="O36" s="1"/>
  <c r="O37" s="1"/>
  <c r="O38" s="1"/>
  <c r="O39" s="1"/>
  <c r="O40" s="1"/>
  <c r="O41" s="1"/>
  <c r="O42" s="1"/>
  <c r="O43" s="1"/>
  <c r="O44" s="1"/>
  <c r="O45" s="1"/>
  <c r="O46" s="1"/>
  <c r="A4"/>
  <c r="L2"/>
  <c r="L15" s="1"/>
  <c r="B2"/>
  <c r="B15" s="1"/>
  <c r="A1"/>
  <c r="J14" s="1"/>
  <c r="J22" s="1"/>
  <c r="A50" i="1"/>
  <c r="A7" i="12" s="1"/>
  <c r="B7" s="1"/>
  <c r="A15"/>
  <c r="K10"/>
  <c r="F10"/>
  <c r="G10" s="1"/>
  <c r="E10"/>
  <c r="D10"/>
  <c r="N2"/>
  <c r="N15" s="1"/>
  <c r="B2"/>
  <c r="B15" s="1"/>
  <c r="D10" i="10"/>
  <c r="E10" s="1"/>
  <c r="F10" s="1"/>
  <c r="B10"/>
  <c r="A15" i="11"/>
  <c r="N2"/>
  <c r="N15" s="1"/>
  <c r="B2"/>
  <c r="B15" s="1"/>
  <c r="A1"/>
  <c r="L14" s="1"/>
  <c r="L22" s="1"/>
  <c r="A15" i="10"/>
  <c r="L2"/>
  <c r="L15" s="1"/>
  <c r="B2"/>
  <c r="B15" s="1"/>
  <c r="D7" i="9"/>
  <c r="E7" s="1"/>
  <c r="F7" s="1"/>
  <c r="D8"/>
  <c r="E8" s="1"/>
  <c r="F8" s="1"/>
  <c r="D6"/>
  <c r="E6" s="1"/>
  <c r="F6" s="1"/>
  <c r="AF8" i="15" s="1"/>
  <c r="P30" i="9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A15"/>
  <c r="I10"/>
  <c r="F10"/>
  <c r="E10"/>
  <c r="D10"/>
  <c r="O7"/>
  <c r="O8" s="1"/>
  <c r="O9" s="1"/>
  <c r="O10" s="1"/>
  <c r="O11" s="1"/>
  <c r="O12" s="1"/>
  <c r="O13" s="1"/>
  <c r="O14" s="1"/>
  <c r="O15" s="1"/>
  <c r="O16" s="1"/>
  <c r="O17" s="1"/>
  <c r="O18" s="1"/>
  <c r="O19" s="1"/>
  <c r="O20" s="1"/>
  <c r="O21" s="1"/>
  <c r="O23" s="1"/>
  <c r="O24" s="1"/>
  <c r="O25" s="1"/>
  <c r="O26" s="1"/>
  <c r="O27" s="1"/>
  <c r="O28" s="1"/>
  <c r="O29" s="1"/>
  <c r="O30" s="1"/>
  <c r="O31" s="1"/>
  <c r="O32" s="1"/>
  <c r="O33" s="1"/>
  <c r="O34" s="1"/>
  <c r="O35" s="1"/>
  <c r="O36" s="1"/>
  <c r="O37" s="1"/>
  <c r="O38" s="1"/>
  <c r="O39" s="1"/>
  <c r="O40" s="1"/>
  <c r="O41" s="1"/>
  <c r="O42" s="1"/>
  <c r="O43" s="1"/>
  <c r="O44" s="1"/>
  <c r="O45" s="1"/>
  <c r="O46" s="1"/>
  <c r="L2"/>
  <c r="L15" s="1"/>
  <c r="B2"/>
  <c r="B15" s="1"/>
  <c r="A1"/>
  <c r="J14" s="1"/>
  <c r="J22" s="1"/>
  <c r="G8" l="1"/>
  <c r="H8" s="1"/>
  <c r="I8" s="1"/>
  <c r="AH8" i="15"/>
  <c r="G10" i="10"/>
  <c r="H10" s="1"/>
  <c r="AJ10" i="15"/>
  <c r="G10" i="9"/>
  <c r="AJ8" i="15"/>
  <c r="G7" i="9"/>
  <c r="H7" s="1"/>
  <c r="I7" s="1"/>
  <c r="AG8" i="15"/>
  <c r="C10" i="10"/>
  <c r="AC10" i="15"/>
  <c r="U8" i="14"/>
  <c r="A20" i="15"/>
  <c r="D18"/>
  <c r="C19"/>
  <c r="Z11"/>
  <c r="R9" i="14"/>
  <c r="D7" i="12"/>
  <c r="E7" s="1"/>
  <c r="F7" s="1"/>
  <c r="J10" i="10"/>
  <c r="C7" i="12"/>
  <c r="M10"/>
  <c r="H10"/>
  <c r="I10" i="10"/>
  <c r="G6" i="9"/>
  <c r="H6" s="1"/>
  <c r="I6" s="1"/>
  <c r="J6" s="1"/>
  <c r="K10"/>
  <c r="H10"/>
  <c r="J7"/>
  <c r="J8"/>
  <c r="K6" l="1"/>
  <c r="AL8" i="15"/>
  <c r="G7" i="12"/>
  <c r="H7" s="1"/>
  <c r="K7" s="1"/>
  <c r="L7" s="1"/>
  <c r="AG11" i="15"/>
  <c r="K8" i="9"/>
  <c r="AN8" i="15"/>
  <c r="K7" i="9"/>
  <c r="AM8" i="15"/>
  <c r="K10" i="10"/>
  <c r="L10" s="1"/>
  <c r="AP10" i="15"/>
  <c r="R20"/>
  <c r="B20"/>
  <c r="C20" s="1"/>
  <c r="A21"/>
  <c r="Q21" s="1"/>
  <c r="D19"/>
  <c r="D7" i="7"/>
  <c r="E7" s="1"/>
  <c r="D8"/>
  <c r="E8" s="1"/>
  <c r="D9"/>
  <c r="E9" s="1"/>
  <c r="D6"/>
  <c r="E6" s="1"/>
  <c r="B10"/>
  <c r="C10"/>
  <c r="D10"/>
  <c r="E10" s="1"/>
  <c r="F10" s="1"/>
  <c r="A15"/>
  <c r="O2"/>
  <c r="O15" s="1"/>
  <c r="B2"/>
  <c r="B15" s="1"/>
  <c r="A1"/>
  <c r="M14" s="1"/>
  <c r="M22" s="1"/>
  <c r="P30" i="6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A15"/>
  <c r="I10"/>
  <c r="F10"/>
  <c r="E10"/>
  <c r="C10"/>
  <c r="O8"/>
  <c r="O9" s="1"/>
  <c r="O10" s="1"/>
  <c r="O11" s="1"/>
  <c r="O12" s="1"/>
  <c r="O13" s="1"/>
  <c r="O14" s="1"/>
  <c r="O15" s="1"/>
  <c r="O16" s="1"/>
  <c r="O17" s="1"/>
  <c r="O18" s="1"/>
  <c r="O19" s="1"/>
  <c r="O20" s="1"/>
  <c r="O21" s="1"/>
  <c r="O23" s="1"/>
  <c r="O24" s="1"/>
  <c r="O25" s="1"/>
  <c r="O26" s="1"/>
  <c r="O27" s="1"/>
  <c r="O28" s="1"/>
  <c r="O29" s="1"/>
  <c r="O30" s="1"/>
  <c r="O31" s="1"/>
  <c r="O32" s="1"/>
  <c r="O33" s="1"/>
  <c r="O34" s="1"/>
  <c r="O35" s="1"/>
  <c r="O36" s="1"/>
  <c r="O37" s="1"/>
  <c r="O38" s="1"/>
  <c r="O39" s="1"/>
  <c r="O40" s="1"/>
  <c r="O41" s="1"/>
  <c r="O42" s="1"/>
  <c r="O43" s="1"/>
  <c r="O44" s="1"/>
  <c r="O45" s="1"/>
  <c r="O46" s="1"/>
  <c r="O7"/>
  <c r="L2"/>
  <c r="L15" s="1"/>
  <c r="B2"/>
  <c r="B15" s="1"/>
  <c r="A1"/>
  <c r="J14" s="1"/>
  <c r="J22" s="1"/>
  <c r="D7" i="5"/>
  <c r="E7" s="1"/>
  <c r="F7" s="1"/>
  <c r="AG5" i="15" s="1"/>
  <c r="D8" i="5"/>
  <c r="E8" s="1"/>
  <c r="F8" s="1"/>
  <c r="AH5" i="15" s="1"/>
  <c r="D9" i="5"/>
  <c r="E9" s="1"/>
  <c r="F9" s="1"/>
  <c r="D6"/>
  <c r="E6" s="1"/>
  <c r="F6" s="1"/>
  <c r="AF5" i="15" s="1"/>
  <c r="F10" i="5"/>
  <c r="AJ5" i="15" s="1"/>
  <c r="P30" i="5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A15"/>
  <c r="I10"/>
  <c r="G10"/>
  <c r="E10"/>
  <c r="D10"/>
  <c r="C10"/>
  <c r="B10"/>
  <c r="O7"/>
  <c r="O8" s="1"/>
  <c r="O9" s="1"/>
  <c r="O10" s="1"/>
  <c r="O11" s="1"/>
  <c r="O12" s="1"/>
  <c r="O13" s="1"/>
  <c r="O14" s="1"/>
  <c r="O15" s="1"/>
  <c r="O16" s="1"/>
  <c r="O17" s="1"/>
  <c r="O18" s="1"/>
  <c r="O19" s="1"/>
  <c r="O20" s="1"/>
  <c r="O21" s="1"/>
  <c r="O23" s="1"/>
  <c r="O24" s="1"/>
  <c r="O25" s="1"/>
  <c r="O26" s="1"/>
  <c r="O27" s="1"/>
  <c r="O28" s="1"/>
  <c r="O29" s="1"/>
  <c r="O30" s="1"/>
  <c r="O31" s="1"/>
  <c r="O32" s="1"/>
  <c r="O33" s="1"/>
  <c r="O34" s="1"/>
  <c r="O35" s="1"/>
  <c r="O36" s="1"/>
  <c r="O37" s="1"/>
  <c r="O38" s="1"/>
  <c r="O39" s="1"/>
  <c r="O40" s="1"/>
  <c r="O41" s="1"/>
  <c r="O42" s="1"/>
  <c r="O43" s="1"/>
  <c r="O44" s="1"/>
  <c r="O45" s="1"/>
  <c r="O46" s="1"/>
  <c r="L2"/>
  <c r="L15" s="1"/>
  <c r="B2"/>
  <c r="B15" s="1"/>
  <c r="A1"/>
  <c r="J14" s="1"/>
  <c r="J22" s="1"/>
  <c r="P30" i="2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O7"/>
  <c r="O8" s="1"/>
  <c r="O9" s="1"/>
  <c r="O10" s="1"/>
  <c r="G9" i="5" l="1"/>
  <c r="H9" s="1"/>
  <c r="I9" s="1"/>
  <c r="J9" s="1"/>
  <c r="AI5" i="15"/>
  <c r="G10" i="6"/>
  <c r="AJ6" i="15"/>
  <c r="AC7"/>
  <c r="U5" i="14"/>
  <c r="M7" i="12"/>
  <c r="N7" s="1"/>
  <c r="AM11" i="15"/>
  <c r="G10" i="7"/>
  <c r="H10" s="1"/>
  <c r="I10" s="1"/>
  <c r="M10" s="1"/>
  <c r="AJ7" i="15"/>
  <c r="B21"/>
  <c r="R21"/>
  <c r="J21"/>
  <c r="E21"/>
  <c r="C21"/>
  <c r="D21" s="1"/>
  <c r="D20"/>
  <c r="U3" i="14"/>
  <c r="AC5" i="15"/>
  <c r="U4" i="14"/>
  <c r="AC6" i="15"/>
  <c r="F6" i="7"/>
  <c r="F9"/>
  <c r="AI7" i="15" s="1"/>
  <c r="F7" i="7"/>
  <c r="AG7" i="15" s="1"/>
  <c r="F8" i="7"/>
  <c r="K10" i="6"/>
  <c r="H10"/>
  <c r="K10" i="5"/>
  <c r="L10" s="1"/>
  <c r="H10"/>
  <c r="O11" i="2"/>
  <c r="O12" s="1"/>
  <c r="O13" s="1"/>
  <c r="O14" s="1"/>
  <c r="O15" s="1"/>
  <c r="O16" s="1"/>
  <c r="O17" s="1"/>
  <c r="O18" s="1"/>
  <c r="O19" s="1"/>
  <c r="O20" s="1"/>
  <c r="O21" s="1"/>
  <c r="O23" s="1"/>
  <c r="O24" s="1"/>
  <c r="O25" s="1"/>
  <c r="O26" s="1"/>
  <c r="O27" s="1"/>
  <c r="O28" s="1"/>
  <c r="O29" s="1"/>
  <c r="O30" s="1"/>
  <c r="O31" s="1"/>
  <c r="O32" s="1"/>
  <c r="O33" s="1"/>
  <c r="O34" s="1"/>
  <c r="O35" s="1"/>
  <c r="O36" s="1"/>
  <c r="O37" s="1"/>
  <c r="O38" s="1"/>
  <c r="O39" s="1"/>
  <c r="O40" s="1"/>
  <c r="O41" s="1"/>
  <c r="O42" s="1"/>
  <c r="O43" s="1"/>
  <c r="O44" s="1"/>
  <c r="O45" s="1"/>
  <c r="O46" s="1"/>
  <c r="K9" i="5" l="1"/>
  <c r="L9" s="1"/>
  <c r="AO5" i="15"/>
  <c r="G6" i="7"/>
  <c r="AF7" i="15"/>
  <c r="G8" i="7"/>
  <c r="AH7" i="15"/>
  <c r="K21"/>
  <c r="F21"/>
  <c r="N10" i="7"/>
  <c r="O10" s="1"/>
  <c r="AP7" i="15"/>
  <c r="G21"/>
  <c r="L21"/>
  <c r="K6" i="7"/>
  <c r="J6"/>
  <c r="J8"/>
  <c r="G7"/>
  <c r="J7"/>
  <c r="G9"/>
  <c r="J9"/>
  <c r="H8"/>
  <c r="I8" s="1"/>
  <c r="K8"/>
  <c r="M8" s="1"/>
  <c r="AN7" i="15" s="1"/>
  <c r="H6" i="7"/>
  <c r="H21" i="15" l="1"/>
  <c r="M21"/>
  <c r="P21"/>
  <c r="O21"/>
  <c r="I6" i="7"/>
  <c r="L6"/>
  <c r="M6" s="1"/>
  <c r="H9"/>
  <c r="I9" s="1"/>
  <c r="K9"/>
  <c r="M9" s="1"/>
  <c r="H7"/>
  <c r="I7" s="1"/>
  <c r="K7"/>
  <c r="M7" s="1"/>
  <c r="N8"/>
  <c r="O8" s="1"/>
  <c r="I19" i="1"/>
  <c r="L19" s="1"/>
  <c r="J19"/>
  <c r="K19"/>
  <c r="I20"/>
  <c r="L20" s="1"/>
  <c r="J20"/>
  <c r="K20"/>
  <c r="I21"/>
  <c r="L21" s="1"/>
  <c r="J21"/>
  <c r="K21"/>
  <c r="I22"/>
  <c r="L22" s="1"/>
  <c r="J22"/>
  <c r="K22"/>
  <c r="I25"/>
  <c r="L25" s="1"/>
  <c r="J25"/>
  <c r="K25"/>
  <c r="I26"/>
  <c r="L26" s="1"/>
  <c r="J26"/>
  <c r="K26"/>
  <c r="I27"/>
  <c r="L27" s="1"/>
  <c r="J27"/>
  <c r="K27"/>
  <c r="I28"/>
  <c r="L28" s="1"/>
  <c r="J28"/>
  <c r="K28"/>
  <c r="I31"/>
  <c r="L31" s="1"/>
  <c r="J31"/>
  <c r="K31"/>
  <c r="I32"/>
  <c r="L32" s="1"/>
  <c r="J32"/>
  <c r="K32"/>
  <c r="I33"/>
  <c r="L33" s="1"/>
  <c r="J33"/>
  <c r="K33"/>
  <c r="A32"/>
  <c r="A33"/>
  <c r="A31"/>
  <c r="A37"/>
  <c r="A7" i="11" s="1"/>
  <c r="B7" s="1"/>
  <c r="A38" i="1"/>
  <c r="A8" i="11" s="1"/>
  <c r="B8" s="1"/>
  <c r="A39" i="1"/>
  <c r="A9" i="11" s="1"/>
  <c r="B9" s="1"/>
  <c r="A40" i="1"/>
  <c r="A10" i="11" s="1"/>
  <c r="B10" s="1"/>
  <c r="A36" i="1"/>
  <c r="A6" i="11" s="1"/>
  <c r="B6" s="1"/>
  <c r="A26" i="1"/>
  <c r="A7" i="7" s="1"/>
  <c r="B7" s="1"/>
  <c r="A27" i="1"/>
  <c r="A8" i="7" s="1"/>
  <c r="B8" s="1"/>
  <c r="A28" i="1"/>
  <c r="A9" i="7" s="1"/>
  <c r="B9" s="1"/>
  <c r="A25" i="1"/>
  <c r="A6" i="7" s="1"/>
  <c r="B6" s="1"/>
  <c r="A20" i="1"/>
  <c r="A21"/>
  <c r="A22"/>
  <c r="A9" i="6" s="1"/>
  <c r="B9" s="1"/>
  <c r="AB6" i="15" s="1"/>
  <c r="A19" i="1"/>
  <c r="A55"/>
  <c r="A7" i="13" s="1"/>
  <c r="B7" s="1"/>
  <c r="Z12" i="15" s="1"/>
  <c r="A56" i="1"/>
  <c r="A8" i="13" s="1"/>
  <c r="B8" s="1"/>
  <c r="AA12" i="15" s="1"/>
  <c r="A57" i="1"/>
  <c r="A9" i="13" s="1"/>
  <c r="B9" s="1"/>
  <c r="AB12" i="15" s="1"/>
  <c r="A58" i="1"/>
  <c r="A10" i="13" s="1"/>
  <c r="B10" s="1"/>
  <c r="AC12" i="15" s="1"/>
  <c r="A59" i="1"/>
  <c r="A11" i="13" s="1"/>
  <c r="B11" s="1"/>
  <c r="A54" i="1"/>
  <c r="A6" i="13" s="1"/>
  <c r="B6" s="1"/>
  <c r="I54" i="1"/>
  <c r="L54" s="1"/>
  <c r="J54"/>
  <c r="K54"/>
  <c r="I55"/>
  <c r="L55" s="1"/>
  <c r="J55"/>
  <c r="K55"/>
  <c r="I56"/>
  <c r="L56" s="1"/>
  <c r="J56"/>
  <c r="K56"/>
  <c r="I57"/>
  <c r="L57" s="1"/>
  <c r="J57"/>
  <c r="K57"/>
  <c r="I58"/>
  <c r="L58" s="1"/>
  <c r="J58"/>
  <c r="K58"/>
  <c r="I59"/>
  <c r="L59" s="1"/>
  <c r="J59"/>
  <c r="K59"/>
  <c r="I49"/>
  <c r="L49" s="1"/>
  <c r="J49"/>
  <c r="K49"/>
  <c r="I50"/>
  <c r="L50" s="1"/>
  <c r="J50"/>
  <c r="K50"/>
  <c r="I43"/>
  <c r="L43" s="1"/>
  <c r="J43"/>
  <c r="K43"/>
  <c r="I44"/>
  <c r="L44" s="1"/>
  <c r="J44"/>
  <c r="K44"/>
  <c r="I45"/>
  <c r="L45" s="1"/>
  <c r="J45"/>
  <c r="K45"/>
  <c r="I46"/>
  <c r="L46" s="1"/>
  <c r="J46"/>
  <c r="K46"/>
  <c r="A44"/>
  <c r="A7" i="10" s="1"/>
  <c r="A45" i="1"/>
  <c r="A8" i="10" s="1"/>
  <c r="A46" i="1"/>
  <c r="A43"/>
  <c r="A6" i="10" s="1"/>
  <c r="A49" i="1"/>
  <c r="A6" i="12" s="1"/>
  <c r="C9" i="7" l="1"/>
  <c r="AB7" i="15"/>
  <c r="T5" i="14"/>
  <c r="C7" i="7"/>
  <c r="Z7" i="15"/>
  <c r="R5" i="14"/>
  <c r="C6" i="13"/>
  <c r="E6" s="1"/>
  <c r="F6" s="1"/>
  <c r="Y12" i="15"/>
  <c r="Q10" i="14"/>
  <c r="C6" i="7"/>
  <c r="Y7" i="15"/>
  <c r="Q5" i="14"/>
  <c r="C8" i="7"/>
  <c r="AA7" i="15"/>
  <c r="S5" i="14"/>
  <c r="C6" i="11"/>
  <c r="D6" s="1"/>
  <c r="E6" s="1"/>
  <c r="F6" s="1"/>
  <c r="AF9" i="15" s="1"/>
  <c r="Y9"/>
  <c r="Q7" i="14"/>
  <c r="N7" i="7"/>
  <c r="AM7" i="15"/>
  <c r="N9" i="7"/>
  <c r="O9" s="1"/>
  <c r="AO7" i="15"/>
  <c r="N6" i="7"/>
  <c r="AL7" i="15"/>
  <c r="N21"/>
  <c r="C10" i="11"/>
  <c r="D10" s="1"/>
  <c r="E10" s="1"/>
  <c r="F10" s="1"/>
  <c r="AC9" i="15"/>
  <c r="U7" i="14"/>
  <c r="C8" i="11"/>
  <c r="D8" s="1"/>
  <c r="E8" s="1"/>
  <c r="F8" s="1"/>
  <c r="AH9" i="15" s="1"/>
  <c r="AA9"/>
  <c r="S7" i="14"/>
  <c r="C9" i="11"/>
  <c r="D9" s="1"/>
  <c r="E9" s="1"/>
  <c r="F9" s="1"/>
  <c r="G9" s="1"/>
  <c r="AB9" i="15"/>
  <c r="T7" i="14"/>
  <c r="C7" i="11"/>
  <c r="D7" s="1"/>
  <c r="E7" s="1"/>
  <c r="F7" s="1"/>
  <c r="AG9" i="15" s="1"/>
  <c r="Z9"/>
  <c r="R7" i="14"/>
  <c r="C11" i="13"/>
  <c r="E11" s="1"/>
  <c r="F11" s="1"/>
  <c r="G11" s="1"/>
  <c r="H11" s="1"/>
  <c r="I11" s="1"/>
  <c r="J11" s="1"/>
  <c r="K11" s="1"/>
  <c r="L11" s="1"/>
  <c r="AD12" i="15"/>
  <c r="C9" i="13"/>
  <c r="E9" s="1"/>
  <c r="F9" s="1"/>
  <c r="T10" i="14"/>
  <c r="C7" i="13"/>
  <c r="E7" s="1"/>
  <c r="F7" s="1"/>
  <c r="R10" i="14"/>
  <c r="C10" i="13"/>
  <c r="E10" s="1"/>
  <c r="F10" s="1"/>
  <c r="U10" i="14"/>
  <c r="C8" i="13"/>
  <c r="E8" s="1"/>
  <c r="F8" s="1"/>
  <c r="S10" i="14"/>
  <c r="M33" i="1"/>
  <c r="E9" i="6"/>
  <c r="F9" s="1"/>
  <c r="D6" i="10"/>
  <c r="E6" s="1"/>
  <c r="F6" s="1"/>
  <c r="B6"/>
  <c r="A6" i="6"/>
  <c r="E6" s="1"/>
  <c r="F6" s="1"/>
  <c r="A6" i="9"/>
  <c r="B6" s="1"/>
  <c r="A8" i="6"/>
  <c r="B8" s="1"/>
  <c r="AA6" i="15" s="1"/>
  <c r="A8" i="9"/>
  <c r="B8" s="1"/>
  <c r="AA8" i="15" s="1"/>
  <c r="J6" i="11"/>
  <c r="G6"/>
  <c r="A7" i="6"/>
  <c r="B7" s="1"/>
  <c r="Z6" i="15" s="1"/>
  <c r="A7" i="9"/>
  <c r="B7" s="1"/>
  <c r="Z8" i="15" s="1"/>
  <c r="D7" i="10"/>
  <c r="E7" s="1"/>
  <c r="F7" s="1"/>
  <c r="B7"/>
  <c r="M46" i="1"/>
  <c r="G8" i="11"/>
  <c r="J8"/>
  <c r="G7"/>
  <c r="J7"/>
  <c r="M27" i="1"/>
  <c r="D6" i="12"/>
  <c r="E6" s="1"/>
  <c r="F6" s="1"/>
  <c r="B6"/>
  <c r="N46" i="1"/>
  <c r="A9" i="10"/>
  <c r="D8"/>
  <c r="E8" s="1"/>
  <c r="F8" s="1"/>
  <c r="B8"/>
  <c r="M45" i="1"/>
  <c r="N45" s="1"/>
  <c r="M44"/>
  <c r="N44" s="1"/>
  <c r="B6" i="6"/>
  <c r="M49" i="1"/>
  <c r="M58"/>
  <c r="M54"/>
  <c r="M32"/>
  <c r="N32" s="1"/>
  <c r="L7" i="9" s="1"/>
  <c r="M28" i="1"/>
  <c r="M26"/>
  <c r="N26" s="1"/>
  <c r="O7" i="7" s="1"/>
  <c r="M22" i="1"/>
  <c r="N22" s="1"/>
  <c r="M20"/>
  <c r="N20" s="1"/>
  <c r="M31"/>
  <c r="N31" s="1"/>
  <c r="L6" i="9" s="1"/>
  <c r="M25" i="1"/>
  <c r="N25" s="1"/>
  <c r="O6" i="7" s="1"/>
  <c r="M21" i="1"/>
  <c r="N21" s="1"/>
  <c r="M19"/>
  <c r="N19" s="1"/>
  <c r="N33"/>
  <c r="L8" i="9" s="1"/>
  <c r="N28" i="1"/>
  <c r="N27"/>
  <c r="M43"/>
  <c r="M56"/>
  <c r="M50"/>
  <c r="N50" s="1"/>
  <c r="M59"/>
  <c r="M57"/>
  <c r="M55"/>
  <c r="N43"/>
  <c r="N49"/>
  <c r="C6" i="6" l="1"/>
  <c r="Y6" i="15"/>
  <c r="Q4" i="14"/>
  <c r="G8" i="10"/>
  <c r="J8" s="1"/>
  <c r="AN10" i="15" s="1"/>
  <c r="AH10"/>
  <c r="G6" i="12"/>
  <c r="AF11" i="15"/>
  <c r="C6" i="9"/>
  <c r="Y8" i="15"/>
  <c r="Q6" i="14"/>
  <c r="C6" i="10"/>
  <c r="Y10" i="15"/>
  <c r="Q8" i="14"/>
  <c r="G9" i="6"/>
  <c r="H9" s="1"/>
  <c r="I9" s="1"/>
  <c r="J9" s="1"/>
  <c r="AI6" i="15"/>
  <c r="G6" i="13"/>
  <c r="H6" s="1"/>
  <c r="I6" s="1"/>
  <c r="J6" s="1"/>
  <c r="AF12" i="15"/>
  <c r="C6" i="12"/>
  <c r="Y11" i="15"/>
  <c r="Q9" i="14"/>
  <c r="C3" s="1"/>
  <c r="G7" i="10"/>
  <c r="AG10" i="15"/>
  <c r="G6" i="6"/>
  <c r="H6" s="1"/>
  <c r="I6" s="1"/>
  <c r="J6" s="1"/>
  <c r="AF6" i="15"/>
  <c r="G6" i="10"/>
  <c r="AF10" i="15"/>
  <c r="G8" i="13"/>
  <c r="H8" s="1"/>
  <c r="I8" s="1"/>
  <c r="J8" s="1"/>
  <c r="AH12" i="15"/>
  <c r="G10" i="13"/>
  <c r="H10" s="1"/>
  <c r="I10" s="1"/>
  <c r="J10" s="1"/>
  <c r="AJ12" i="15"/>
  <c r="G7" i="13"/>
  <c r="H7" s="1"/>
  <c r="I7" s="1"/>
  <c r="J7" s="1"/>
  <c r="AG12" i="15"/>
  <c r="G9" i="13"/>
  <c r="H9" s="1"/>
  <c r="I9" s="1"/>
  <c r="J9" s="1"/>
  <c r="AI12" i="15"/>
  <c r="G10" i="11"/>
  <c r="H10" s="1"/>
  <c r="I10" s="1"/>
  <c r="L10" s="1"/>
  <c r="AJ9" i="15"/>
  <c r="S21"/>
  <c r="J9" i="11"/>
  <c r="C8" i="10"/>
  <c r="AA10" i="15"/>
  <c r="S8" i="14"/>
  <c r="C7" i="10"/>
  <c r="Z10" i="15"/>
  <c r="R8" i="14"/>
  <c r="C9" i="6"/>
  <c r="T4" i="14"/>
  <c r="C7" i="9"/>
  <c r="R6" i="14"/>
  <c r="C8" i="9"/>
  <c r="S6" i="14"/>
  <c r="E7" i="6"/>
  <c r="F7" s="1"/>
  <c r="E8"/>
  <c r="F8" s="1"/>
  <c r="H6" i="12"/>
  <c r="I6"/>
  <c r="J6" i="10"/>
  <c r="H6"/>
  <c r="I6" s="1"/>
  <c r="H6" i="11"/>
  <c r="I6" s="1"/>
  <c r="K6"/>
  <c r="L6" s="1"/>
  <c r="J7" i="10"/>
  <c r="H7"/>
  <c r="I7" s="1"/>
  <c r="K7" i="11"/>
  <c r="H7"/>
  <c r="I7" s="1"/>
  <c r="K9"/>
  <c r="L9" s="1"/>
  <c r="H9"/>
  <c r="I9" s="1"/>
  <c r="K8"/>
  <c r="L8" s="1"/>
  <c r="H8"/>
  <c r="I8" s="1"/>
  <c r="L7"/>
  <c r="K8" i="10"/>
  <c r="H8"/>
  <c r="I8" s="1"/>
  <c r="D9"/>
  <c r="E9" s="1"/>
  <c r="F9" s="1"/>
  <c r="B9"/>
  <c r="L8"/>
  <c r="B2" i="2"/>
  <c r="B15" s="1"/>
  <c r="L2"/>
  <c r="L15" s="1"/>
  <c r="A1"/>
  <c r="J14" s="1"/>
  <c r="J22" s="1"/>
  <c r="A15"/>
  <c r="N59" i="1"/>
  <c r="N58"/>
  <c r="N57"/>
  <c r="N56"/>
  <c r="N55"/>
  <c r="N54"/>
  <c r="K40"/>
  <c r="J40"/>
  <c r="I40"/>
  <c r="L40" s="1"/>
  <c r="K39"/>
  <c r="J39"/>
  <c r="I39"/>
  <c r="L39" s="1"/>
  <c r="K38"/>
  <c r="J38"/>
  <c r="I38"/>
  <c r="L38" s="1"/>
  <c r="K37"/>
  <c r="J37"/>
  <c r="I37"/>
  <c r="L37" s="1"/>
  <c r="K36"/>
  <c r="J36"/>
  <c r="I36"/>
  <c r="L36" s="1"/>
  <c r="K17"/>
  <c r="J17"/>
  <c r="I17"/>
  <c r="L17" s="1"/>
  <c r="A17"/>
  <c r="A9" i="5" s="1"/>
  <c r="K16" i="1"/>
  <c r="J16"/>
  <c r="I16"/>
  <c r="L16" s="1"/>
  <c r="A16"/>
  <c r="A8" i="5" s="1"/>
  <c r="K15" i="1"/>
  <c r="J15"/>
  <c r="I15"/>
  <c r="L15" s="1"/>
  <c r="A15"/>
  <c r="A7" i="5" s="1"/>
  <c r="B7" s="1"/>
  <c r="Z5" i="15" s="1"/>
  <c r="K14" i="1"/>
  <c r="J14"/>
  <c r="I14"/>
  <c r="L14" s="1"/>
  <c r="A14"/>
  <c r="A6" i="5" s="1"/>
  <c r="B6" s="1"/>
  <c r="Y5" i="15" s="1"/>
  <c r="K11" i="1"/>
  <c r="J11"/>
  <c r="I11"/>
  <c r="L11" s="1"/>
  <c r="A11"/>
  <c r="K10"/>
  <c r="J10"/>
  <c r="I10"/>
  <c r="L10" s="1"/>
  <c r="A10"/>
  <c r="A9" i="2" s="1"/>
  <c r="B9" s="1"/>
  <c r="AB4" i="15" s="1"/>
  <c r="K9" i="1"/>
  <c r="J9"/>
  <c r="I9"/>
  <c r="L9" s="1"/>
  <c r="A9"/>
  <c r="A8" i="2" s="1"/>
  <c r="B8" s="1"/>
  <c r="AA4" i="15" s="1"/>
  <c r="K8" i="1"/>
  <c r="J8"/>
  <c r="I8"/>
  <c r="L8" s="1"/>
  <c r="A8"/>
  <c r="A7" i="2" s="1"/>
  <c r="K7" i="1"/>
  <c r="J7"/>
  <c r="I7"/>
  <c r="L7" s="1"/>
  <c r="A7"/>
  <c r="A6" i="2" s="1"/>
  <c r="B6" s="1"/>
  <c r="G9" i="10" l="1"/>
  <c r="J9" s="1"/>
  <c r="AO10" i="15" s="1"/>
  <c r="AI10"/>
  <c r="M6" i="11"/>
  <c r="AL9" i="15"/>
  <c r="G8" i="6"/>
  <c r="H8" s="1"/>
  <c r="I8" s="1"/>
  <c r="J8" s="1"/>
  <c r="AH6" i="15"/>
  <c r="K9" i="13"/>
  <c r="L9" s="1"/>
  <c r="AO12" i="15"/>
  <c r="K7" i="13"/>
  <c r="AM12" i="15"/>
  <c r="K10" i="13"/>
  <c r="L10" s="1"/>
  <c r="AP12" i="15"/>
  <c r="K8" i="13"/>
  <c r="L8" s="1"/>
  <c r="AN12" i="15"/>
  <c r="K6" i="6"/>
  <c r="L6" s="1"/>
  <c r="AL6" i="15"/>
  <c r="Y4"/>
  <c r="Q2" i="14"/>
  <c r="M7" i="11"/>
  <c r="N7" s="1"/>
  <c r="AM9" i="15"/>
  <c r="M8" i="11"/>
  <c r="N8" s="1"/>
  <c r="AN9" i="15"/>
  <c r="M9" i="11"/>
  <c r="N9" s="1"/>
  <c r="AO9" i="15"/>
  <c r="K7" i="10"/>
  <c r="L7" s="1"/>
  <c r="AM10" i="15"/>
  <c r="K6" i="10"/>
  <c r="L6" s="1"/>
  <c r="AL10" i="15"/>
  <c r="G7" i="6"/>
  <c r="H7" s="1"/>
  <c r="I7" s="1"/>
  <c r="J7" s="1"/>
  <c r="AG6" i="15"/>
  <c r="K6" i="13"/>
  <c r="L6" s="1"/>
  <c r="AL12" i="15"/>
  <c r="K9" i="6"/>
  <c r="L9" s="1"/>
  <c r="AO6" i="15"/>
  <c r="L7" i="13"/>
  <c r="M10" i="11"/>
  <c r="N10" s="1"/>
  <c r="AP9" i="15"/>
  <c r="T21"/>
  <c r="U21"/>
  <c r="C9" i="10"/>
  <c r="AB10" i="15"/>
  <c r="T8" i="14"/>
  <c r="C8" i="6"/>
  <c r="S4" i="14"/>
  <c r="C7" i="6"/>
  <c r="R4" i="14"/>
  <c r="C6" i="5"/>
  <c r="Q3" i="14"/>
  <c r="C9" i="2"/>
  <c r="E9" s="1"/>
  <c r="F9" s="1"/>
  <c r="T2" i="14"/>
  <c r="C8" i="2"/>
  <c r="E8" s="1"/>
  <c r="F8" s="1"/>
  <c r="S2" i="14"/>
  <c r="C7" i="5"/>
  <c r="R3" i="14"/>
  <c r="C6" i="2"/>
  <c r="E6" s="1"/>
  <c r="F6" s="1"/>
  <c r="AF4" i="15" s="1"/>
  <c r="C7" i="14"/>
  <c r="B7" i="2"/>
  <c r="Z4" i="15" s="1"/>
  <c r="K6" i="12"/>
  <c r="L6" s="1"/>
  <c r="J6"/>
  <c r="A10" i="2"/>
  <c r="B10" s="1"/>
  <c r="AC4" i="15" s="1"/>
  <c r="G6" s="1"/>
  <c r="A10" i="12"/>
  <c r="A10" i="9"/>
  <c r="A10" i="6"/>
  <c r="A10" i="5"/>
  <c r="J10" s="1"/>
  <c r="AP5" i="15" s="1"/>
  <c r="K9" i="10"/>
  <c r="L9" s="1"/>
  <c r="H9"/>
  <c r="I9" s="1"/>
  <c r="B9" i="5"/>
  <c r="AB5" i="15" s="1"/>
  <c r="B8" i="5"/>
  <c r="AA5" i="15" s="1"/>
  <c r="G8" i="5"/>
  <c r="H8" s="1"/>
  <c r="I8" s="1"/>
  <c r="J8" s="1"/>
  <c r="G6"/>
  <c r="H6" s="1"/>
  <c r="I6" s="1"/>
  <c r="J6" s="1"/>
  <c r="G7"/>
  <c r="H7" s="1"/>
  <c r="I7" s="1"/>
  <c r="J7" s="1"/>
  <c r="M7" i="1"/>
  <c r="N7" s="1"/>
  <c r="M8"/>
  <c r="N8" s="1"/>
  <c r="M9"/>
  <c r="N9" s="1"/>
  <c r="M10"/>
  <c r="N10" s="1"/>
  <c r="M11"/>
  <c r="N11" s="1"/>
  <c r="M14"/>
  <c r="N14" s="1"/>
  <c r="M15"/>
  <c r="N15" s="1"/>
  <c r="M16"/>
  <c r="N16" s="1"/>
  <c r="M17"/>
  <c r="N17" s="1"/>
  <c r="M36"/>
  <c r="N36" s="1"/>
  <c r="N6" i="11" s="1"/>
  <c r="M37" i="1"/>
  <c r="N37" s="1"/>
  <c r="M39"/>
  <c r="N39" s="1"/>
  <c r="M38"/>
  <c r="N38" s="1"/>
  <c r="M40"/>
  <c r="N40" s="1"/>
  <c r="K7" i="5" l="1"/>
  <c r="AM5" i="15"/>
  <c r="K8" i="5"/>
  <c r="AN5" i="15"/>
  <c r="G8" i="2"/>
  <c r="H8" s="1"/>
  <c r="I8" s="1"/>
  <c r="J8" s="1"/>
  <c r="AH4" i="15"/>
  <c r="G9" i="2"/>
  <c r="H9" s="1"/>
  <c r="I9" s="1"/>
  <c r="J9" s="1"/>
  <c r="AI4" i="15"/>
  <c r="K7" i="6"/>
  <c r="L7" s="1"/>
  <c r="AM6" i="15"/>
  <c r="K8" i="6"/>
  <c r="L8" s="1"/>
  <c r="AN6" i="15"/>
  <c r="L8" i="5"/>
  <c r="K6"/>
  <c r="L6" s="1"/>
  <c r="AL5" i="15"/>
  <c r="M6" i="12"/>
  <c r="N6" s="1"/>
  <c r="AL11" i="15"/>
  <c r="C9" i="5"/>
  <c r="T3" i="14"/>
  <c r="C8" i="5"/>
  <c r="S3" i="14"/>
  <c r="R2"/>
  <c r="H12" s="1"/>
  <c r="H22" s="1"/>
  <c r="C10" i="2"/>
  <c r="E10" s="1"/>
  <c r="F10" s="1"/>
  <c r="U2" i="14"/>
  <c r="C7" i="2"/>
  <c r="E7" s="1"/>
  <c r="F7" s="1"/>
  <c r="L7" i="5"/>
  <c r="B10" i="9"/>
  <c r="L10"/>
  <c r="J10"/>
  <c r="L10" i="6"/>
  <c r="J10"/>
  <c r="AP6" i="15" s="1"/>
  <c r="N10" i="12"/>
  <c r="L10"/>
  <c r="B10"/>
  <c r="G6" i="2"/>
  <c r="H6" s="1"/>
  <c r="I6" s="1"/>
  <c r="J6" s="1"/>
  <c r="K9" l="1"/>
  <c r="L9" s="1"/>
  <c r="AO4" i="15"/>
  <c r="K8" i="2"/>
  <c r="L8" s="1"/>
  <c r="AN4" i="15"/>
  <c r="K6" i="2"/>
  <c r="L6" s="1"/>
  <c r="AL4" i="15"/>
  <c r="G7" i="2"/>
  <c r="H7" s="1"/>
  <c r="I7" s="1"/>
  <c r="J7" s="1"/>
  <c r="AG4" i="15"/>
  <c r="G10" i="2"/>
  <c r="H10" s="1"/>
  <c r="I10" s="1"/>
  <c r="J10" s="1"/>
  <c r="AJ4" i="15"/>
  <c r="J11" s="1"/>
  <c r="C10" i="9"/>
  <c r="AC8" i="15"/>
  <c r="C10" i="12"/>
  <c r="AC11" i="15"/>
  <c r="K7" i="2" l="1"/>
  <c r="L7" s="1"/>
  <c r="AM4" i="15"/>
  <c r="J12"/>
  <c r="J13" s="1"/>
  <c r="J14" s="1"/>
  <c r="J15" s="1"/>
  <c r="J16" s="1"/>
  <c r="J17" s="1"/>
  <c r="J18" s="1"/>
  <c r="J19" s="1"/>
  <c r="J20" s="1"/>
  <c r="K10" i="2"/>
  <c r="L10" s="1"/>
  <c r="AP4" i="15"/>
  <c r="E11" s="1"/>
  <c r="F11" l="1"/>
  <c r="G11"/>
  <c r="K11"/>
  <c r="L11"/>
  <c r="N11"/>
  <c r="E12"/>
  <c r="J22"/>
  <c r="H11" l="1"/>
  <c r="M11"/>
  <c r="K12"/>
  <c r="E13"/>
  <c r="G12"/>
  <c r="F12"/>
  <c r="L12"/>
  <c r="N12"/>
  <c r="O11"/>
  <c r="P11"/>
  <c r="R11"/>
  <c r="M12" l="1"/>
  <c r="O12"/>
  <c r="T11"/>
  <c r="Q11"/>
  <c r="R12"/>
  <c r="T12" s="1"/>
  <c r="E14"/>
  <c r="K13"/>
  <c r="G13"/>
  <c r="L13"/>
  <c r="F13"/>
  <c r="H13" s="1"/>
  <c r="N13"/>
  <c r="H12"/>
  <c r="P12"/>
  <c r="Q12" l="1"/>
  <c r="U12" s="1"/>
  <c r="K14"/>
  <c r="F14"/>
  <c r="O14" s="1"/>
  <c r="R13"/>
  <c r="T13" s="1"/>
  <c r="O13"/>
  <c r="P13"/>
  <c r="E15"/>
  <c r="G14"/>
  <c r="L14"/>
  <c r="N14"/>
  <c r="R14" s="1"/>
  <c r="U11"/>
  <c r="M13"/>
  <c r="H14" l="1"/>
  <c r="K15"/>
  <c r="F15"/>
  <c r="M14"/>
  <c r="T14"/>
  <c r="L15"/>
  <c r="E16"/>
  <c r="G15"/>
  <c r="P15" s="1"/>
  <c r="N15"/>
  <c r="P14"/>
  <c r="Q14" s="1"/>
  <c r="Q13"/>
  <c r="K16" l="1"/>
  <c r="F16"/>
  <c r="M15"/>
  <c r="H15"/>
  <c r="U13"/>
  <c r="R15"/>
  <c r="U14"/>
  <c r="O15"/>
  <c r="Q15" s="1"/>
  <c r="L16"/>
  <c r="G16"/>
  <c r="E17"/>
  <c r="N16"/>
  <c r="K17" l="1"/>
  <c r="F17"/>
  <c r="H16"/>
  <c r="M16"/>
  <c r="P16"/>
  <c r="T15"/>
  <c r="R16"/>
  <c r="T16" s="1"/>
  <c r="O16"/>
  <c r="E18"/>
  <c r="L17"/>
  <c r="G17"/>
  <c r="N17"/>
  <c r="H17" l="1"/>
  <c r="M17"/>
  <c r="K18"/>
  <c r="F18"/>
  <c r="Q16"/>
  <c r="U16" s="1"/>
  <c r="P17"/>
  <c r="R17"/>
  <c r="T17" s="1"/>
  <c r="G18"/>
  <c r="E19"/>
  <c r="L18"/>
  <c r="O18"/>
  <c r="N18"/>
  <c r="O17"/>
  <c r="Q17" s="1"/>
  <c r="U15"/>
  <c r="E20" l="1"/>
  <c r="G20" s="1"/>
  <c r="K19"/>
  <c r="F19"/>
  <c r="H18"/>
  <c r="M18"/>
  <c r="U17"/>
  <c r="R18"/>
  <c r="T18" s="1"/>
  <c r="P18"/>
  <c r="Q18" s="1"/>
  <c r="L19"/>
  <c r="G19"/>
  <c r="N19"/>
  <c r="E22" l="1"/>
  <c r="M19"/>
  <c r="H19"/>
  <c r="H20"/>
  <c r="K20"/>
  <c r="K22" s="1"/>
  <c r="F20"/>
  <c r="F22" s="1"/>
  <c r="N20"/>
  <c r="M20"/>
  <c r="L20"/>
  <c r="L22" s="1"/>
  <c r="M22"/>
  <c r="P20"/>
  <c r="O20"/>
  <c r="U18"/>
  <c r="O19"/>
  <c r="P19"/>
  <c r="G22"/>
  <c r="R19"/>
  <c r="N22"/>
  <c r="O22" l="1"/>
  <c r="P22"/>
  <c r="Q20"/>
  <c r="S20" s="1"/>
  <c r="Q19"/>
  <c r="H22"/>
  <c r="T19"/>
  <c r="R22"/>
  <c r="Q22" l="1"/>
  <c r="T20"/>
  <c r="U20" s="1"/>
  <c r="S22"/>
  <c r="U19"/>
  <c r="T22" l="1"/>
  <c r="U22"/>
</calcChain>
</file>

<file path=xl/sharedStrings.xml><?xml version="1.0" encoding="utf-8"?>
<sst xmlns="http://schemas.openxmlformats.org/spreadsheetml/2006/main" count="549" uniqueCount="160">
  <si>
    <t xml:space="preserve">,e-,-lh-ih- deZpkjh dk fooj.k </t>
  </si>
  <si>
    <t>dk;kZy; dk uke</t>
  </si>
  <si>
    <t>jktdh; mPp ek/;fed fo|ky;] xksj/kuiqjk rglhy vV# ftyk ckjka</t>
  </si>
  <si>
    <t xml:space="preserve">LFkkuh; dk;kZy; ds vkns'k dzekad </t>
  </si>
  <si>
    <t>vkns'k fnukad</t>
  </si>
  <si>
    <t xml:space="preserve">v/;kid r`rh; JS.kh </t>
  </si>
  <si>
    <t>dksVk</t>
  </si>
  <si>
    <t>ckjka</t>
  </si>
  <si>
    <t>deZPkkjh dk uke</t>
  </si>
  <si>
    <t>tUe frfFk</t>
  </si>
  <si>
    <t>orZeku in</t>
  </si>
  <si>
    <t>r`rh; ,lhih Lohd`fr fnukad</t>
  </si>
  <si>
    <t>fnuakd 01-04-23 dks izkIr is&amp;ysoy</t>
  </si>
  <si>
    <t>fnuakd 01-04-23 dks izkIr osru</t>
  </si>
  <si>
    <t>la;qDr funs'kd ek/;fed f'k{kk ds vkns'k dzekad</t>
  </si>
  <si>
    <t>eqjyh/kj egkoj</t>
  </si>
  <si>
    <t>v/;kid</t>
  </si>
  <si>
    <t>L-13</t>
  </si>
  <si>
    <t>lafuLdwf'k@dks@ys[kk&amp;4@,elhih&amp;dksVk laHkkx@23&amp;24@306</t>
  </si>
  <si>
    <t>L-15</t>
  </si>
  <si>
    <t>ftyk f'k{kk vf/kdkjh ek/;fed f'k{kk ds vkns'k dzekad</t>
  </si>
  <si>
    <t>ftf'kv@eqek@ckjka@ys[kk&amp;1@,e,lhih@2023&amp;24@385</t>
  </si>
  <si>
    <t>izHkkfor ¼f}rh;@r`rh;½ ,lhih Lohd`fr fnukad</t>
  </si>
  <si>
    <t>ftyk f'k{kk vf/kdkjh izkjfEHkd f'k{kk ds vkns'k dzekad</t>
  </si>
  <si>
    <t>ftf'kv@izkf'k@ckjka@ys[kk&amp;1@,e,lhih@2023&amp;24@902</t>
  </si>
  <si>
    <t>izHkkfor ¼izFke@f}rh;@r`rh;½ ,lhih Lohd`fr fnukad</t>
  </si>
  <si>
    <t>ihbZbZvks v/khuLFk fo|ky;ksa ds r`rh; JS.kh dkfeZdksa dk bUnzkt ;gka djs</t>
  </si>
  <si>
    <t>izFke fu;qfDr in v/;kid r`rh; JS.kh ds dkfeZd uhps nh xbZ lkj.kh esa bUnzkt djsaA</t>
  </si>
  <si>
    <t>dzekad&amp;</t>
  </si>
  <si>
    <t>fnukad&amp;</t>
  </si>
  <si>
    <t>dk;kZy; vkns'k</t>
  </si>
  <si>
    <t>ftyk f'k{kk vf/kdkjh ek/;fed f'k{kk</t>
  </si>
  <si>
    <t>dz0la0</t>
  </si>
  <si>
    <t>uke dkfeZd</t>
  </si>
  <si>
    <t>orZeku /kkfjr in</t>
  </si>
  <si>
    <t xml:space="preserve"> 01-04-23 dks izkIr osru</t>
  </si>
  <si>
    <t>01-07-23 dks izkIr osru</t>
  </si>
  <si>
    <t>,e-,-lh-ih- ds rgr Lohd`r is ysoy</t>
  </si>
  <si>
    <t>,e-,-lh-ih ds rgr fnukad 01-04-23 dks fu/kkZfjr osru</t>
  </si>
  <si>
    <t>01-07-23 dks la'kksf/kr osru o`f} ij osru</t>
  </si>
  <si>
    <t>vkxkeh osru o`f} fnukad</t>
  </si>
  <si>
    <t>ds  vkns'k dzekad&amp;</t>
  </si>
  <si>
    <t>L-14</t>
  </si>
  <si>
    <t>iz/kkukpk;Z</t>
  </si>
  <si>
    <t>izfrfyih lwpukFkZ&amp;</t>
  </si>
  <si>
    <t>dks"kkf/kdkjh@midks"kkf/kdkjh ------------------</t>
  </si>
  <si>
    <t>lacaf/kr dkfeZd Jh---------------</t>
  </si>
  <si>
    <t>ys[kk 'kk[kk</t>
  </si>
  <si>
    <t>jf{kr i=koyh</t>
  </si>
  <si>
    <t>foRr ¼fu;e½ foHkkx jktLFkku ljdkj dh vf/klwpuk dzekad&amp;,Q-15 ¼1½ ,Q-Mh@:Yl@2017 ikVZ fnukad 06-10-2023 ds }kjk jktLFkku flfoy lsok iqujhf{kr osru fu;e 2017 ds fu;e 14 }kjk ,e0,0lh0ih ;kstuk ds izko/kku ykxw fd;s tkus ds vuqlj.k esa ,oa</t>
  </si>
  <si>
    <t>01-04-23 dks izkIr is&amp;ysoy</t>
  </si>
  <si>
    <t>12@12@2023</t>
  </si>
  <si>
    <t>18@12@2023</t>
  </si>
  <si>
    <t>22@12@2023</t>
  </si>
  <si>
    <t>orZeku in izkIr</t>
  </si>
  <si>
    <t>Promotion</t>
  </si>
  <si>
    <r>
      <t xml:space="preserve"> izk/;kid ¼izFke JS.kh½  inkSUufr ¼</t>
    </r>
    <r>
      <rPr>
        <b/>
        <sz val="22"/>
        <color theme="0"/>
        <rFont val="Calibri"/>
        <family val="2"/>
        <scheme val="minor"/>
      </rPr>
      <t>2nd Grade To 1st Grade</t>
    </r>
    <r>
      <rPr>
        <b/>
        <sz val="22"/>
        <color theme="0"/>
        <rFont val="Kruti Dev 010"/>
      </rPr>
      <t>½ orZeku esa ysoy&amp;13 izkIr</t>
    </r>
  </si>
  <si>
    <r>
      <t xml:space="preserve"> izk/;kid ¼izFke JS.kh½ inkSUufr ¼</t>
    </r>
    <r>
      <rPr>
        <b/>
        <sz val="22"/>
        <color theme="0"/>
        <rFont val="Calibri"/>
        <family val="2"/>
        <scheme val="minor"/>
      </rPr>
      <t xml:space="preserve">3rd Grade To 1st Grade - </t>
    </r>
    <r>
      <rPr>
        <b/>
        <sz val="22"/>
        <color theme="0"/>
        <rFont val="Kruti Dev 010"/>
      </rPr>
      <t>orZeku esa ysoy&amp;13 izkIr½</t>
    </r>
    <r>
      <rPr>
        <b/>
        <sz val="22"/>
        <color theme="0"/>
        <rFont val="Calibri"/>
        <family val="2"/>
        <scheme val="minor"/>
      </rPr>
      <t xml:space="preserve">         &amp; 2nd Grade To 1st Grade - </t>
    </r>
    <r>
      <rPr>
        <b/>
        <sz val="22"/>
        <color theme="0"/>
        <rFont val="Kruti Dev 010"/>
      </rPr>
      <t>orZeku esa ysoy&amp;15 izkIr½</t>
    </r>
  </si>
  <si>
    <t>12.01.2024</t>
  </si>
  <si>
    <t>funs'kd egksn; chdkusj ds vkns'k dzekad</t>
  </si>
  <si>
    <t>ijekuUn es?koky</t>
  </si>
  <si>
    <t>v/;kid f}rh; JS.kh</t>
  </si>
  <si>
    <t xml:space="preserve">v/;kid f}rh; JS.kh </t>
  </si>
  <si>
    <t xml:space="preserve"> ¼lh/kh HkrhZ ls½</t>
  </si>
  <si>
    <t xml:space="preserve"> ¼inkSUufr ls½</t>
  </si>
  <si>
    <t>lqehr dqekj</t>
  </si>
  <si>
    <t>ckyfd'ku lsu</t>
  </si>
  <si>
    <t xml:space="preserve"> izk/;kid</t>
  </si>
  <si>
    <t xml:space="preserve"> ¼izFke JS.kh &amp; lh/kh HkrhZ ls½</t>
  </si>
  <si>
    <t xml:space="preserve">mi&amp;iz/kkukpk;Z </t>
  </si>
  <si>
    <r>
      <t xml:space="preserve">inkSUufr </t>
    </r>
    <r>
      <rPr>
        <b/>
        <sz val="22"/>
        <color theme="0"/>
        <rFont val="Calibri"/>
        <family val="2"/>
        <scheme val="minor"/>
      </rPr>
      <t>(Lecturer to Vice Principal)</t>
    </r>
  </si>
  <si>
    <t>jktsUnz dqekj fpRrkSMk</t>
  </si>
  <si>
    <t>laHkkx</t>
  </si>
  <si>
    <t>ftyk</t>
  </si>
  <si>
    <t xml:space="preserve">dk;kZy; la;qDr funs'kd ¼Ldwy f'k{kk½ </t>
  </si>
  <si>
    <t>foRr ¼fu;e½ foHkkx jktLFkku ljdkj dh vf/klwpuk dzekad&amp;,Q-15 ¼1½ ,Q-Mh@:Yl@2017 ikVZ fnukad 06-10-2023 ds }kjk jktLFkku flfoy lsok iqujhf{kr osru fu;e 2017 ds fu;e 14 }kjk ,e-,-lh-ih- ;kstuk ds izko/kku ykxw fd;s tkus ds vuqlj.k esa ,oa</t>
  </si>
  <si>
    <t>funs'kd egksn; chdkusj</t>
  </si>
  <si>
    <t>L-17</t>
  </si>
  <si>
    <t>lhchbZbZvks dk;kZy;</t>
  </si>
  <si>
    <t>MACP    L-17</t>
  </si>
  <si>
    <t>MACP           L-16</t>
  </si>
  <si>
    <t>MACP L-14</t>
  </si>
  <si>
    <t>l-17</t>
  </si>
  <si>
    <t>l-18</t>
  </si>
  <si>
    <t>eq[; CykWd f'k{kk vf/kdkjh</t>
  </si>
  <si>
    <t>lexz f'k{kk vV#</t>
  </si>
  <si>
    <t>DOWNLOAD LINK</t>
  </si>
  <si>
    <t>RAJTEACHERS.NET</t>
  </si>
  <si>
    <t>fuekZ.kdrkZ</t>
  </si>
  <si>
    <t>Parmanand Meghwal, Senior Teacher GUPS Kanwarpura, District Baran</t>
  </si>
  <si>
    <t>FORM OF OPTION FOR MACP ( MACP 2023 See Rules 14(6))</t>
  </si>
  <si>
    <t>I ,</t>
  </si>
  <si>
    <t>hereby elect the scheme of Medified Assured</t>
  </si>
  <si>
    <t>Career Progression (MACP) as per FD notification No. F.15(1)FD/Rules/2017 Pt. date: 06.10.2023</t>
  </si>
  <si>
    <t>W.e.f. 1.4.2023.</t>
  </si>
  <si>
    <t>hereby elect to continues Assurd Caree Progression</t>
  </si>
  <si>
    <t>as per FD notification No.15(1)FD/Rules/2017Date 30.12.2017 and 09.12.2017, till the promotion</t>
  </si>
  <si>
    <t xml:space="preserve"> or next financial upgradation.</t>
  </si>
  <si>
    <t>Signature :</t>
  </si>
  <si>
    <t>Name :</t>
  </si>
  <si>
    <t>Designation :</t>
  </si>
  <si>
    <t>Office in which employed :</t>
  </si>
  <si>
    <t>“UNDERTAKING”</t>
  </si>
  <si>
    <t>I hereby undertakes that in the event of my pay having been fixed in a manner contrary to the</t>
  </si>
  <si>
    <t>provisions contained in the Rules, as detected subsequently, any excess payment so made shall be  refunded</t>
  </si>
  <si>
    <t xml:space="preserve"> by me to the Governmet either by adjustment against future payments dues to me or otherwise.</t>
  </si>
  <si>
    <t>Date/Place :</t>
  </si>
  <si>
    <t>---------------------------------------------------------------------------------------------------------------------------- ------</t>
  </si>
  <si>
    <t>Date :</t>
  </si>
  <si>
    <t>Received the above declaration</t>
  </si>
  <si>
    <t>Place Signature :</t>
  </si>
  <si>
    <t>-------------------------</t>
  </si>
  <si>
    <t>(Head of the Office)</t>
  </si>
  <si>
    <t>Teacher-III</t>
  </si>
  <si>
    <t>Teacher-II (Direct Rec.)</t>
  </si>
  <si>
    <t>Teacher-II (Promoted)</t>
  </si>
  <si>
    <t>Lecturer (Direct)</t>
  </si>
  <si>
    <t>Lec. (2nd to 1st)</t>
  </si>
  <si>
    <t>Vice-Principal</t>
  </si>
  <si>
    <t>Principal</t>
  </si>
  <si>
    <t>Teacher-III(Elementary)</t>
  </si>
  <si>
    <t>SELECT S.N.</t>
  </si>
  <si>
    <t>SELECT OPTION</t>
  </si>
  <si>
    <t xml:space="preserve">Teacher-II </t>
  </si>
  <si>
    <t>Lecturer</t>
  </si>
  <si>
    <t>SELECT POST SHEET</t>
  </si>
  <si>
    <t>f'kfojk@ek/;@Mh&amp;2@,lhih@2023&amp;24@</t>
  </si>
  <si>
    <t>23@12@2023</t>
  </si>
  <si>
    <t>Name Of Employee -</t>
  </si>
  <si>
    <t>Designation -</t>
  </si>
  <si>
    <t>SN</t>
  </si>
  <si>
    <t>MONTH</t>
  </si>
  <si>
    <t>DUE</t>
  </si>
  <si>
    <t>DRAWN</t>
  </si>
  <si>
    <t>DIFFERENT</t>
  </si>
  <si>
    <t>DEDUCTION</t>
  </si>
  <si>
    <t>TOTAL DED.</t>
  </si>
  <si>
    <t>NET AMOUNT</t>
  </si>
  <si>
    <t>BASIC</t>
  </si>
  <si>
    <t>DA</t>
  </si>
  <si>
    <t>HRA</t>
  </si>
  <si>
    <t>TOTAL</t>
  </si>
  <si>
    <t>GPF</t>
  </si>
  <si>
    <t>ITAX</t>
  </si>
  <si>
    <t>To</t>
  </si>
  <si>
    <t>Lec. (2nd to 1st) &amp; (3rd-1st)</t>
  </si>
  <si>
    <t>DEC</t>
  </si>
  <si>
    <t>old</t>
  </si>
  <si>
    <t>new</t>
  </si>
  <si>
    <t>MACP ARREAR</t>
  </si>
  <si>
    <t>jkmekfo@2023&amp;24@122</t>
  </si>
  <si>
    <t>ds vuqlj.k esa jktLFkku vf/kuLFk f'k{kk lsok laoxZ ds dkfeZd ftudh 27 o"kZ dh fu;fer lsok fnukad 31-03-23 rd ;k 31-03-23 ds ckn 27 o"khZ; fu;fer lsok iw.kZ djus ij vk'okflr dSfj;j izxfr ;kstuk ds vUrxZr r`rh; ,0lh0ih0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t>
  </si>
  <si>
    <t>ds vuqlj.k esa jktLFkku v/khuLFk f'k{kk lsok laoxZ ds dkfeZd ftudh 18 o"kZ dh fu;fer lsok fnukad 31-03-23 rd ;k 31-03-23 ds ckn 18 o"khZ; fu;fer lsok iw.kZ djus ij vk'okflr dSfj;j izxfr ;kstuk ds vUrxZr r`rh; ,-lh-ih-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t>
  </si>
  <si>
    <t>ds vuqlj.k esa jktLFkku v/khuLFk f'k{kk lsok laoxZ ds dkfeZd ftudh 27 o"kZ dh fu;fer lsok fnukad 31-03-23 rd ;k 31-03-23 ds ckn 27 o"khZ; fu;fer lsok iw.kZ djus ij vk'okfUor dSfj;j izxfr ;kstuk ds vUrxZr r`rh; ,-lh-ih-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t>
  </si>
  <si>
    <t>ds vuqlj.k esa jktLFkku v/khuLFk f'k{kk lsok laoxZ ds dkfeZd ftudh 10@20 o"kZ dh fu;fer lsok fnukad 31-03-23 rd ;k 31-03-23 ds ckn 10@20@30 o"khZ; fu;fer lsok iw.kZ djus ij vk'okflr dSfj;j izxfr ;kstuk ds vUrxZr r`rh; ,-lh-ih- is&amp;ysoy&amp;13@is&amp;ysoy&amp;14@is&amp;ysoy&amp;15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t>
  </si>
  <si>
    <t>ds vuqlj.k esa jktLFkku v/khuLFk f'k{kk lsok laoxZ ds dkfeZd ftudh 20 o"kZ dh fu;fer lsok fnukad 31-03-23 rd ;k 31-03-23 ds ckn 20 o"khZ; fu;fer lsok iw.kZ djus ij vk'okflr dSfj;j izxfr ;kstuk ds vUrxZr r`rh; ,-lh-ih-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t>
  </si>
  <si>
    <t>ds vuqlj.k esa jktLFkku v/khuLFk f'k{kk lsok laoxZ ds dkfeZd ftudh 20@30 o"kZ dh fu;fer lsok fnukad 31-03-23 rd ;k 31-03-23 ds ckn 20@30 o"khZ; fu;fer lsok iw.kZ djus ij vk'okflr dSfj;j izxfr ;kstuk ds vUrxZr r`rh; ,-lh-ih- is&amp;ysoy&amp;13@is&amp;ysoy&amp;15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t>
  </si>
  <si>
    <t>ds vuqlj.k esa jktLFkku vf/kuLFk f'k{kk lsok laoxZ ds dkfeZd ftudh 10@20 o"kZ dh fu;fer lsok fnukad 31-03-23 rd ;k 31-03-23 ds ckn 10@20 o"khZ; fu;fer lsok iw.kZ djus ij vk'okfUor dSfj;j izxfr ;kstuk ds vUrxZr r`rh; -lh-ih- is&amp;ysoy&amp;15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t>
  </si>
  <si>
    <t>ds vuqlj.k esa jktLFkku vf/kuLFk f'k{kk lsok laoxZ ds dkfeZd ftudh 20@30 o"kZ dh fu;fer lsok fnukad 31-03-23 rd ;k 31-03-23 ds ckn 20@30 o"khZ; fu;fer lsok iw.kZ djus ij vk'okflr dSfj;j izxfr ;kstuk ds vUrxZr r`rh; ,-lh-ih- is&amp;ysoy&amp;17@is&amp;ysoy&amp;18 esa Lohd`r dh tk pqdh gS ,sls dkfeZdksa }kjk ,e-,-lh-ih- ;kstuk dk fodYi i= izLrqr djus ij ,e-,-lh-ih- ;kstuk ds rgr 9@18@27 o"khZ; fu;fer lsok iw.kZ djus ij ns; fnukad 01-04-2023 ls  is&amp;ysoy&amp;17@is&amp;ysoy&amp;18 esa jktLFkku flfoy lsok iqujhf{kr osru fu;e 2017 ds fu;e 14 ds fcUnq la[;k 02 AAA ds vuqlkj fnukad 01-04-2023 dks dk;Zjr dkfeZdksa dk iqu% osru fu;ru dj osru vkgfjr djus dh ,rn }kjk Lohd`fr iznku dh tkrh gS A</t>
  </si>
  <si>
    <t>ds vuqlj.k esa jktLFkku vf/kuLFk f'k{kk lsok laoxZ ds dkfeZd ftudh 27 o"kZ dh fu;fer lsok fnukad 31-03-23 rd ;k 31-03-23 ds ckn 27 o"khZ; fu;fer lsok iw.kZ djus ij vk'okfUor dSfj;j izxfr ;kstuk ds vUrxZr r`rh; ,0lh0ih0 is&amp;ysoy&amp;13 esa Lohd`r dh tk pqdh gS ,sls dkfeZdksa }kjk ,e0,0lh0ih ;kstuk dk fodYi i= izLrqr djus ij jktLFkku flfoy lsok iqujhf{kr osru fu;e 2017 ds fu;e 14 ds fcUnq la[;k 02 AAA ds vuqlkjfnukad 01-04-2023 dks dk;Zjr dkfeZdksa dk iqu% osru fu;ru dj osru vkgfjr djus dh ,rn }kjk Lohd`fr iznku dh tkrh gS A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</si>
</sst>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dd\-mm\-yyyy"/>
  </numFmts>
  <fonts count="48">
    <font>
      <sz val="11"/>
      <color theme="1"/>
      <name val="Calibri"/>
      <family val="2"/>
      <scheme val="minor"/>
    </font>
    <font>
      <b/>
      <sz val="22"/>
      <color theme="0"/>
      <name val="Kruti Dev 010"/>
    </font>
    <font>
      <b/>
      <sz val="18"/>
      <color theme="1"/>
      <name val="Kruti Dev 010"/>
    </font>
    <font>
      <sz val="18"/>
      <color theme="1"/>
      <name val="Kruti Dev 010"/>
    </font>
    <font>
      <b/>
      <sz val="18"/>
      <color theme="0"/>
      <name val="Kruti Dev 010"/>
    </font>
    <font>
      <sz val="14"/>
      <color theme="1"/>
      <name val="Kruti Dev 010"/>
    </font>
    <font>
      <b/>
      <sz val="16"/>
      <color theme="1"/>
      <name val="Kruti Dev 010"/>
    </font>
    <font>
      <b/>
      <sz val="14"/>
      <name val="Kruti Dev 010"/>
    </font>
    <font>
      <sz val="14"/>
      <name val="Kruti Dev 010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18"/>
      <color theme="1"/>
      <name val="Kruti Dev 010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2"/>
      <color theme="1"/>
      <name val="Kruti Dev 010"/>
    </font>
    <font>
      <sz val="9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16"/>
      <name val="Kruti Dev 010"/>
    </font>
    <font>
      <sz val="18"/>
      <name val="Kruti Dev 010"/>
    </font>
    <font>
      <b/>
      <sz val="28"/>
      <color theme="1"/>
      <name val="Kruti Dev 010"/>
    </font>
    <font>
      <sz val="12"/>
      <color theme="2" tint="-0.249977111117893"/>
      <name val="Calibri"/>
      <family val="2"/>
      <scheme val="minor"/>
    </font>
    <font>
      <b/>
      <sz val="12"/>
      <color theme="2" tint="-0.249977111117893"/>
      <name val="Kruti Dev 010"/>
    </font>
    <font>
      <b/>
      <sz val="14"/>
      <color theme="1"/>
      <name val="Kruti Dev 010"/>
    </font>
    <font>
      <b/>
      <sz val="16"/>
      <color theme="0"/>
      <name val="Kruti Dev 010"/>
    </font>
    <font>
      <b/>
      <sz val="12"/>
      <color theme="1"/>
      <name val="Calibri"/>
      <family val="2"/>
      <scheme val="minor"/>
    </font>
    <font>
      <b/>
      <sz val="18"/>
      <name val="Kruti Dev 010"/>
    </font>
    <font>
      <sz val="28"/>
      <color theme="0"/>
      <name val="Arial Black"/>
      <family val="2"/>
    </font>
    <font>
      <sz val="22"/>
      <name val="Arial Black"/>
      <family val="2"/>
    </font>
    <font>
      <b/>
      <sz val="48"/>
      <color theme="0"/>
      <name val="Kruti Dev 010"/>
    </font>
    <font>
      <b/>
      <sz val="24"/>
      <color theme="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Kruti Dev 010"/>
    </font>
    <font>
      <b/>
      <sz val="1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6"/>
      <name val="Calibri"/>
      <family val="2"/>
      <scheme val="minor"/>
    </font>
    <font>
      <b/>
      <sz val="20"/>
      <color theme="0"/>
      <name val="Kruti Dev 010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1"/>
      <name val="Kruti Dev 010"/>
    </font>
    <font>
      <b/>
      <sz val="20"/>
      <color theme="1"/>
      <name val="Kruti Dev 010"/>
    </font>
  </fonts>
  <fills count="22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290">
    <xf numFmtId="0" fontId="0" fillId="0" borderId="0" xfId="0"/>
    <xf numFmtId="0" fontId="0" fillId="0" borderId="1" xfId="0" applyBorder="1"/>
    <xf numFmtId="0" fontId="0" fillId="4" borderId="1" xfId="0" applyFill="1" applyBorder="1" applyAlignment="1">
      <alignment horizontal="center"/>
    </xf>
    <xf numFmtId="164" fontId="0" fillId="4" borderId="1" xfId="0" applyNumberFormat="1" applyFill="1" applyBorder="1" applyAlignment="1">
      <alignment horizontal="center" vertical="center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9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5" fillId="4" borderId="1" xfId="0" applyNumberFormat="1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NumberFormat="1" applyFont="1"/>
    <xf numFmtId="0" fontId="10" fillId="0" borderId="0" xfId="0" applyFont="1"/>
    <xf numFmtId="0" fontId="5" fillId="0" borderId="7" xfId="0" applyFont="1" applyBorder="1" applyAlignment="1">
      <alignment horizontal="left" vertical="top" wrapText="1"/>
    </xf>
    <xf numFmtId="0" fontId="10" fillId="0" borderId="0" xfId="0" applyFont="1" applyAlignment="1">
      <alignment horizontal="left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164" fontId="15" fillId="0" borderId="0" xfId="0" applyNumberFormat="1" applyFont="1" applyAlignment="1">
      <alignment horizontal="center" vertical="center"/>
    </xf>
    <xf numFmtId="0" fontId="5" fillId="0" borderId="9" xfId="0" applyFont="1" applyBorder="1" applyAlignment="1"/>
    <xf numFmtId="0" fontId="10" fillId="0" borderId="4" xfId="0" applyFont="1" applyBorder="1" applyAlignment="1"/>
    <xf numFmtId="14" fontId="10" fillId="0" borderId="4" xfId="0" applyNumberFormat="1" applyFont="1" applyBorder="1" applyAlignment="1"/>
    <xf numFmtId="164" fontId="16" fillId="0" borderId="4" xfId="0" applyNumberFormat="1" applyFont="1" applyBorder="1" applyAlignment="1"/>
    <xf numFmtId="164" fontId="5" fillId="0" borderId="1" xfId="0" applyNumberFormat="1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 wrapText="1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left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Protection="1">
      <protection hidden="1"/>
    </xf>
    <xf numFmtId="0" fontId="0" fillId="0" borderId="0" xfId="0" applyProtection="1">
      <protection hidden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horizontal="center" vertical="center" wrapText="1"/>
      <protection hidden="1"/>
    </xf>
    <xf numFmtId="164" fontId="13" fillId="0" borderId="0" xfId="0" applyNumberFormat="1" applyFont="1" applyBorder="1" applyAlignment="1" applyProtection="1">
      <alignment horizontal="center" vertical="center" wrapText="1"/>
      <protection hidden="1"/>
    </xf>
    <xf numFmtId="164" fontId="14" fillId="0" borderId="0" xfId="0" applyNumberFormat="1" applyFont="1" applyBorder="1" applyAlignment="1" applyProtection="1">
      <alignment horizontal="center" vertical="center" wrapText="1"/>
      <protection hidden="1"/>
    </xf>
    <xf numFmtId="0" fontId="14" fillId="0" borderId="0" xfId="0" applyFont="1" applyBorder="1" applyAlignment="1" applyProtection="1">
      <alignment horizontal="center" vertical="center" wrapText="1"/>
      <protection hidden="1"/>
    </xf>
    <xf numFmtId="0" fontId="14" fillId="0" borderId="0" xfId="0" applyNumberFormat="1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164" fontId="3" fillId="0" borderId="0" xfId="0" applyNumberFormat="1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>
      <alignment wrapText="1"/>
    </xf>
    <xf numFmtId="14" fontId="14" fillId="0" borderId="0" xfId="0" applyNumberFormat="1" applyFont="1" applyAlignment="1" applyProtection="1">
      <alignment horizontal="center" vertical="center"/>
      <protection hidden="1"/>
    </xf>
    <xf numFmtId="0" fontId="19" fillId="0" borderId="0" xfId="1" applyFont="1" applyAlignme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left"/>
      <protection hidden="1"/>
    </xf>
    <xf numFmtId="0" fontId="3" fillId="0" borderId="0" xfId="0" applyFont="1" applyAlignment="1" applyProtection="1">
      <protection hidden="1"/>
    </xf>
    <xf numFmtId="0" fontId="0" fillId="0" borderId="0" xfId="0" applyBorder="1"/>
    <xf numFmtId="0" fontId="9" fillId="0" borderId="0" xfId="0" applyFont="1"/>
    <xf numFmtId="0" fontId="21" fillId="3" borderId="0" xfId="0" applyFont="1" applyFill="1" applyBorder="1"/>
    <xf numFmtId="0" fontId="21" fillId="3" borderId="0" xfId="0" applyFont="1" applyFill="1" applyBorder="1" applyAlignment="1">
      <alignment horizontal="center" vertical="center"/>
    </xf>
    <xf numFmtId="0" fontId="22" fillId="3" borderId="0" xfId="0" applyFont="1" applyFill="1" applyBorder="1" applyAlignment="1" applyProtection="1">
      <alignment vertical="center" wrapText="1"/>
      <protection hidden="1"/>
    </xf>
    <xf numFmtId="0" fontId="23" fillId="11" borderId="3" xfId="0" applyFont="1" applyFill="1" applyBorder="1" applyAlignment="1" applyProtection="1">
      <alignment horizontal="center" vertical="center"/>
      <protection hidden="1"/>
    </xf>
    <xf numFmtId="0" fontId="24" fillId="13" borderId="3" xfId="0" applyFont="1" applyFill="1" applyBorder="1" applyAlignment="1" applyProtection="1">
      <alignment horizontal="center" vertical="center"/>
      <protection hidden="1"/>
    </xf>
    <xf numFmtId="14" fontId="10" fillId="0" borderId="2" xfId="0" applyNumberFormat="1" applyFont="1" applyBorder="1" applyAlignment="1" applyProtection="1">
      <alignment vertical="center" wrapText="1"/>
      <protection locked="0"/>
    </xf>
    <xf numFmtId="0" fontId="7" fillId="3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  <protection locked="0"/>
    </xf>
    <xf numFmtId="164" fontId="9" fillId="0" borderId="11" xfId="0" applyNumberFormat="1" applyFont="1" applyBorder="1" applyAlignment="1" applyProtection="1">
      <alignment horizontal="center" vertical="center" wrapText="1"/>
      <protection locked="0"/>
    </xf>
    <xf numFmtId="14" fontId="10" fillId="0" borderId="11" xfId="0" applyNumberFormat="1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5" fillId="0" borderId="4" xfId="0" applyFont="1" applyBorder="1" applyAlignment="1"/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8" fillId="0" borderId="0" xfId="0" applyFont="1" applyBorder="1" applyAlignment="1" applyProtection="1">
      <alignment horizontal="center" vertical="center" wrapText="1"/>
      <protection hidden="1"/>
    </xf>
    <xf numFmtId="0" fontId="4" fillId="4" borderId="1" xfId="0" applyFont="1" applyFill="1" applyBorder="1" applyAlignment="1" applyProtection="1">
      <alignment vertical="center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hidden="1"/>
    </xf>
    <xf numFmtId="0" fontId="7" fillId="3" borderId="2" xfId="0" applyFont="1" applyFill="1" applyBorder="1" applyAlignment="1" applyProtection="1">
      <alignment horizontal="center" vertical="center" wrapText="1"/>
      <protection hidden="1"/>
    </xf>
    <xf numFmtId="0" fontId="4" fillId="6" borderId="1" xfId="0" applyFont="1" applyFill="1" applyBorder="1" applyAlignment="1" applyProtection="1">
      <alignment horizontal="center" vertical="center" wrapText="1"/>
      <protection hidden="1"/>
    </xf>
    <xf numFmtId="0" fontId="5" fillId="0" borderId="12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horizontal="center" vertical="center"/>
    </xf>
    <xf numFmtId="0" fontId="1" fillId="3" borderId="0" xfId="0" applyFont="1" applyFill="1" applyBorder="1" applyAlignment="1" applyProtection="1">
      <alignment vertical="center"/>
      <protection hidden="1"/>
    </xf>
    <xf numFmtId="0" fontId="1" fillId="14" borderId="7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4" fillId="0" borderId="1" xfId="0" applyFont="1" applyBorder="1" applyAlignment="1" applyProtection="1">
      <alignment horizontal="center" vertical="center" wrapText="1"/>
      <protection hidden="1"/>
    </xf>
    <xf numFmtId="0" fontId="23" fillId="10" borderId="3" xfId="0" applyFont="1" applyFill="1" applyBorder="1" applyAlignment="1" applyProtection="1">
      <alignment horizontal="center" vertical="center"/>
      <protection hidden="1"/>
    </xf>
    <xf numFmtId="0" fontId="23" fillId="8" borderId="3" xfId="0" applyFont="1" applyFill="1" applyBorder="1" applyAlignment="1" applyProtection="1">
      <alignment horizontal="center" vertical="center"/>
      <protection hidden="1"/>
    </xf>
    <xf numFmtId="0" fontId="0" fillId="0" borderId="14" xfId="0" applyBorder="1" applyProtection="1">
      <protection hidden="1"/>
    </xf>
    <xf numFmtId="0" fontId="0" fillId="0" borderId="0" xfId="0" applyBorder="1" applyProtection="1">
      <protection hidden="1"/>
    </xf>
    <xf numFmtId="0" fontId="0" fillId="0" borderId="15" xfId="0" applyBorder="1" applyProtection="1"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0" fillId="0" borderId="15" xfId="0" applyBorder="1" applyAlignment="1" applyProtection="1">
      <protection hidden="1"/>
    </xf>
    <xf numFmtId="0" fontId="9" fillId="0" borderId="0" xfId="0" applyFont="1" applyBorder="1" applyAlignment="1" applyProtection="1">
      <alignment horizontal="right" vertical="top"/>
      <protection hidden="1"/>
    </xf>
    <xf numFmtId="0" fontId="0" fillId="0" borderId="14" xfId="0" quotePrefix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6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8" xfId="0" applyBorder="1" applyProtection="1">
      <protection hidden="1"/>
    </xf>
    <xf numFmtId="0" fontId="13" fillId="0" borderId="0" xfId="0" applyFont="1"/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left" vertical="center"/>
    </xf>
    <xf numFmtId="0" fontId="39" fillId="12" borderId="0" xfId="0" applyFont="1" applyFill="1" applyAlignment="1">
      <alignment horizontal="center" vertical="center" wrapText="1"/>
    </xf>
    <xf numFmtId="0" fontId="0" fillId="0" borderId="0" xfId="0" applyAlignment="1">
      <alignment vertical="top"/>
    </xf>
    <xf numFmtId="0" fontId="39" fillId="18" borderId="0" xfId="0" applyFont="1" applyFill="1" applyAlignment="1">
      <alignment horizontal="center" vertical="center" wrapText="1"/>
    </xf>
    <xf numFmtId="0" fontId="14" fillId="17" borderId="0" xfId="0" applyFont="1" applyFill="1" applyBorder="1" applyAlignment="1">
      <alignment horizontal="left" vertical="center"/>
    </xf>
    <xf numFmtId="0" fontId="0" fillId="17" borderId="0" xfId="0" applyFill="1" applyBorder="1"/>
    <xf numFmtId="0" fontId="0" fillId="17" borderId="0" xfId="0" applyFill="1" applyBorder="1" applyAlignment="1">
      <alignment vertical="top"/>
    </xf>
    <xf numFmtId="0" fontId="14" fillId="17" borderId="0" xfId="0" applyFont="1" applyFill="1" applyAlignment="1">
      <alignment horizontal="left" vertical="center"/>
    </xf>
    <xf numFmtId="0" fontId="0" fillId="17" borderId="0" xfId="0" applyFill="1"/>
    <xf numFmtId="0" fontId="14" fillId="17" borderId="0" xfId="0" applyFont="1" applyFill="1"/>
    <xf numFmtId="0" fontId="13" fillId="0" borderId="2" xfId="0" applyFont="1" applyBorder="1" applyAlignment="1">
      <alignment horizontal="left" vertical="center"/>
    </xf>
    <xf numFmtId="0" fontId="40" fillId="17" borderId="0" xfId="0" applyFont="1" applyFill="1" applyBorder="1" applyAlignment="1">
      <alignment vertical="center"/>
    </xf>
    <xf numFmtId="0" fontId="14" fillId="17" borderId="0" xfId="0" applyFont="1" applyFill="1" applyBorder="1" applyAlignment="1">
      <alignment vertical="center"/>
    </xf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36" fillId="0" borderId="0" xfId="0" applyFont="1" applyAlignment="1" applyProtection="1">
      <alignment horizontal="center" vertical="center"/>
      <protection locked="0"/>
    </xf>
    <xf numFmtId="0" fontId="42" fillId="19" borderId="1" xfId="0" applyFont="1" applyFill="1" applyBorder="1" applyAlignment="1" applyProtection="1">
      <alignment horizontal="center" vertical="center"/>
      <protection hidden="1"/>
    </xf>
    <xf numFmtId="165" fontId="36" fillId="0" borderId="0" xfId="0" applyNumberFormat="1" applyFont="1" applyBorder="1" applyAlignment="1" applyProtection="1">
      <alignment horizontal="center" vertical="center"/>
      <protection hidden="1"/>
    </xf>
    <xf numFmtId="165" fontId="36" fillId="0" borderId="0" xfId="0" applyNumberFormat="1" applyFont="1" applyBorder="1" applyAlignment="1" applyProtection="1">
      <alignment vertical="center"/>
      <protection hidden="1"/>
    </xf>
    <xf numFmtId="1" fontId="35" fillId="0" borderId="0" xfId="0" applyNumberFormat="1" applyFont="1" applyBorder="1" applyAlignment="1" applyProtection="1">
      <protection hidden="1"/>
    </xf>
    <xf numFmtId="1" fontId="37" fillId="20" borderId="1" xfId="0" applyNumberFormat="1" applyFont="1" applyFill="1" applyBorder="1" applyAlignment="1" applyProtection="1">
      <alignment horizontal="center" vertical="center"/>
      <protection hidden="1"/>
    </xf>
    <xf numFmtId="1" fontId="37" fillId="20" borderId="1" xfId="0" applyNumberFormat="1" applyFont="1" applyFill="1" applyBorder="1" applyAlignment="1" applyProtection="1">
      <alignment horizontal="center" vertical="center" wrapText="1"/>
      <protection hidden="1"/>
    </xf>
    <xf numFmtId="165" fontId="36" fillId="0" borderId="4" xfId="0" applyNumberFormat="1" applyFont="1" applyBorder="1" applyAlignment="1" applyProtection="1">
      <alignment horizontal="center" vertical="center"/>
      <protection hidden="1"/>
    </xf>
    <xf numFmtId="0" fontId="15" fillId="0" borderId="0" xfId="0" applyFont="1"/>
    <xf numFmtId="0" fontId="10" fillId="0" borderId="0" xfId="0" applyFont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1" fontId="10" fillId="0" borderId="1" xfId="0" applyNumberFormat="1" applyFont="1" applyBorder="1" applyAlignment="1" applyProtection="1">
      <alignment horizontal="left" vertical="center"/>
      <protection hidden="1"/>
    </xf>
    <xf numFmtId="1" fontId="10" fillId="0" borderId="1" xfId="0" applyNumberFormat="1" applyFont="1" applyBorder="1" applyAlignment="1" applyProtection="1">
      <alignment horizontal="right" vertical="center"/>
      <protection hidden="1"/>
    </xf>
    <xf numFmtId="1" fontId="10" fillId="0" borderId="1" xfId="0" applyNumberFormat="1" applyFont="1" applyBorder="1" applyAlignment="1" applyProtection="1">
      <alignment horizontal="center" vertical="center"/>
      <protection hidden="1"/>
    </xf>
    <xf numFmtId="1" fontId="10" fillId="0" borderId="1" xfId="0" applyNumberFormat="1" applyFont="1" applyBorder="1" applyAlignment="1" applyProtection="1">
      <alignment horizontal="center" vertical="center"/>
      <protection locked="0"/>
    </xf>
    <xf numFmtId="14" fontId="10" fillId="0" borderId="1" xfId="0" applyNumberFormat="1" applyFont="1" applyBorder="1" applyAlignment="1" applyProtection="1">
      <alignment horizontal="center" vertical="center"/>
      <protection hidden="1"/>
    </xf>
    <xf numFmtId="1" fontId="10" fillId="4" borderId="1" xfId="0" applyNumberFormat="1" applyFont="1" applyFill="1" applyBorder="1" applyAlignment="1" applyProtection="1">
      <alignment horizontal="center" vertical="center"/>
      <protection hidden="1"/>
    </xf>
    <xf numFmtId="0" fontId="10" fillId="0" borderId="1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>
      <alignment vertical="center"/>
    </xf>
    <xf numFmtId="0" fontId="10" fillId="0" borderId="0" xfId="0" applyFont="1" applyBorder="1"/>
    <xf numFmtId="0" fontId="10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" fontId="10" fillId="0" borderId="22" xfId="0" applyNumberFormat="1" applyFont="1" applyBorder="1" applyAlignment="1" applyProtection="1">
      <alignment horizontal="left" vertical="center"/>
      <protection hidden="1"/>
    </xf>
    <xf numFmtId="1" fontId="10" fillId="0" borderId="22" xfId="0" applyNumberFormat="1" applyFont="1" applyBorder="1" applyAlignment="1" applyProtection="1">
      <alignment horizontal="center" vertical="center"/>
      <protection hidden="1"/>
    </xf>
    <xf numFmtId="14" fontId="10" fillId="0" borderId="22" xfId="0" applyNumberFormat="1" applyFont="1" applyBorder="1" applyAlignment="1" applyProtection="1">
      <alignment horizontal="left" vertical="center"/>
      <protection hidden="1"/>
    </xf>
    <xf numFmtId="1" fontId="10" fillId="0" borderId="22" xfId="0" applyNumberFormat="1" applyFont="1" applyBorder="1" applyAlignment="1" applyProtection="1">
      <alignment horizontal="right" vertical="center"/>
      <protection hidden="1"/>
    </xf>
    <xf numFmtId="14" fontId="10" fillId="0" borderId="22" xfId="0" applyNumberFormat="1" applyFont="1" applyBorder="1" applyAlignment="1" applyProtection="1">
      <alignment horizontal="right" vertical="center"/>
      <protection hidden="1"/>
    </xf>
    <xf numFmtId="1" fontId="10" fillId="0" borderId="22" xfId="0" applyNumberFormat="1" applyFont="1" applyBorder="1" applyAlignment="1" applyProtection="1">
      <alignment horizontal="center" vertical="center"/>
      <protection locked="0"/>
    </xf>
    <xf numFmtId="1" fontId="35" fillId="0" borderId="0" xfId="0" applyNumberFormat="1" applyFont="1" applyBorder="1" applyAlignment="1" applyProtection="1">
      <alignment vertical="center"/>
      <protection hidden="1"/>
    </xf>
    <xf numFmtId="1" fontId="35" fillId="0" borderId="4" xfId="0" applyNumberFormat="1" applyFont="1" applyBorder="1" applyAlignment="1" applyProtection="1">
      <alignment vertical="center"/>
      <protection hidden="1"/>
    </xf>
    <xf numFmtId="0" fontId="44" fillId="0" borderId="0" xfId="0" applyFont="1" applyAlignment="1" applyProtection="1">
      <alignment horizontal="center" vertical="center"/>
      <protection locked="0"/>
    </xf>
    <xf numFmtId="0" fontId="45" fillId="0" borderId="7" xfId="0" applyFont="1" applyBorder="1" applyAlignment="1" applyProtection="1">
      <alignment horizontal="center" vertical="center"/>
      <protection locked="0"/>
    </xf>
    <xf numFmtId="0" fontId="44" fillId="0" borderId="7" xfId="0" applyFont="1" applyBorder="1" applyAlignment="1" applyProtection="1">
      <alignment horizontal="center" vertical="center"/>
      <protection locked="0"/>
    </xf>
    <xf numFmtId="0" fontId="10" fillId="0" borderId="1" xfId="0" applyFont="1" applyBorder="1"/>
    <xf numFmtId="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4" borderId="2" xfId="0" applyFont="1" applyFill="1" applyBorder="1" applyAlignment="1" applyProtection="1">
      <alignment horizontal="left" vertical="center" wrapText="1"/>
      <protection locked="0"/>
    </xf>
    <xf numFmtId="0" fontId="7" fillId="4" borderId="3" xfId="0" applyFont="1" applyFill="1" applyBorder="1" applyAlignment="1" applyProtection="1">
      <alignment horizontal="left" vertical="center" wrapText="1"/>
      <protection locked="0"/>
    </xf>
    <xf numFmtId="0" fontId="1" fillId="7" borderId="3" xfId="0" applyFont="1" applyFill="1" applyBorder="1" applyAlignment="1" applyProtection="1">
      <alignment horizontal="center" vertical="center" wrapText="1"/>
      <protection hidden="1"/>
    </xf>
    <xf numFmtId="0" fontId="1" fillId="7" borderId="1" xfId="0" applyFont="1" applyFill="1" applyBorder="1" applyAlignment="1" applyProtection="1">
      <alignment horizontal="center" vertical="center" wrapText="1"/>
      <protection hidden="1"/>
    </xf>
    <xf numFmtId="0" fontId="1" fillId="7" borderId="2" xfId="0" applyFont="1" applyFill="1" applyBorder="1" applyAlignment="1" applyProtection="1">
      <alignment horizontal="center" vertical="center" wrapText="1"/>
      <protection hidden="1"/>
    </xf>
    <xf numFmtId="164" fontId="5" fillId="9" borderId="2" xfId="0" applyNumberFormat="1" applyFont="1" applyFill="1" applyBorder="1" applyAlignment="1" applyProtection="1">
      <alignment horizontal="center"/>
      <protection hidden="1"/>
    </xf>
    <xf numFmtId="164" fontId="5" fillId="9" borderId="3" xfId="0" applyNumberFormat="1" applyFont="1" applyFill="1" applyBorder="1" applyAlignment="1" applyProtection="1">
      <alignment horizontal="center"/>
      <protection hidden="1"/>
    </xf>
    <xf numFmtId="0" fontId="7" fillId="10" borderId="9" xfId="0" applyFont="1" applyFill="1" applyBorder="1" applyAlignment="1" applyProtection="1">
      <alignment horizontal="center" vertical="center" wrapText="1"/>
      <protection hidden="1"/>
    </xf>
    <xf numFmtId="0" fontId="7" fillId="10" borderId="5" xfId="0" applyFont="1" applyFill="1" applyBorder="1" applyAlignment="1" applyProtection="1">
      <alignment horizontal="center" vertical="center" wrapText="1"/>
      <protection hidden="1"/>
    </xf>
    <xf numFmtId="0" fontId="7" fillId="10" borderId="13" xfId="0" applyFont="1" applyFill="1" applyBorder="1" applyAlignment="1" applyProtection="1">
      <alignment horizontal="center" vertical="center" wrapText="1"/>
      <protection hidden="1"/>
    </xf>
    <xf numFmtId="0" fontId="7" fillId="10" borderId="8" xfId="0" applyFont="1" applyFill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8" fillId="11" borderId="2" xfId="0" applyFont="1" applyFill="1" applyBorder="1" applyAlignment="1" applyProtection="1">
      <alignment horizontal="center" vertical="center"/>
      <protection hidden="1"/>
    </xf>
    <xf numFmtId="0" fontId="8" fillId="11" borderId="3" xfId="0" applyFont="1" applyFill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left" vertical="top" wrapText="1"/>
      <protection locked="0"/>
    </xf>
    <xf numFmtId="0" fontId="5" fillId="0" borderId="5" xfId="0" applyFont="1" applyBorder="1" applyAlignment="1" applyProtection="1">
      <alignment horizontal="left" vertical="top" wrapText="1"/>
      <protection locked="0"/>
    </xf>
    <xf numFmtId="0" fontId="5" fillId="0" borderId="13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24" fillId="13" borderId="2" xfId="0" applyFont="1" applyFill="1" applyBorder="1" applyAlignment="1" applyProtection="1">
      <alignment horizontal="center" vertical="center"/>
      <protection hidden="1"/>
    </xf>
    <xf numFmtId="0" fontId="24" fillId="13" borderId="3" xfId="0" applyFont="1" applyFill="1" applyBorder="1" applyAlignment="1" applyProtection="1">
      <alignment horizontal="center" vertical="center"/>
      <protection hidden="1"/>
    </xf>
    <xf numFmtId="0" fontId="0" fillId="3" borderId="0" xfId="0" applyFill="1" applyAlignment="1">
      <alignment horizontal="center"/>
    </xf>
    <xf numFmtId="0" fontId="0" fillId="3" borderId="7" xfId="0" applyFill="1" applyBorder="1" applyAlignment="1">
      <alignment horizontal="center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7" fillId="8" borderId="2" xfId="0" applyFont="1" applyFill="1" applyBorder="1" applyAlignment="1" applyProtection="1">
      <alignment horizontal="center" vertical="center"/>
      <protection hidden="1"/>
    </xf>
    <xf numFmtId="0" fontId="7" fillId="8" borderId="3" xfId="0" applyFont="1" applyFill="1" applyBorder="1" applyAlignment="1" applyProtection="1">
      <alignment horizontal="center" vertical="center"/>
      <protection hidden="1"/>
    </xf>
    <xf numFmtId="0" fontId="2" fillId="5" borderId="10" xfId="0" applyFont="1" applyFill="1" applyBorder="1" applyAlignment="1" applyProtection="1">
      <alignment horizontal="center" vertical="center" wrapText="1"/>
      <protection hidden="1"/>
    </xf>
    <xf numFmtId="0" fontId="2" fillId="5" borderId="3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center"/>
    </xf>
    <xf numFmtId="164" fontId="27" fillId="12" borderId="9" xfId="0" applyNumberFormat="1" applyFont="1" applyFill="1" applyBorder="1" applyAlignment="1" applyProtection="1">
      <alignment horizontal="center" vertical="center"/>
      <protection locked="0"/>
    </xf>
    <xf numFmtId="164" fontId="27" fillId="12" borderId="4" xfId="0" applyNumberFormat="1" applyFont="1" applyFill="1" applyBorder="1" applyAlignment="1" applyProtection="1">
      <alignment horizontal="center" vertical="center"/>
      <protection locked="0"/>
    </xf>
    <xf numFmtId="164" fontId="28" fillId="4" borderId="9" xfId="0" applyNumberFormat="1" applyFont="1" applyFill="1" applyBorder="1" applyAlignment="1" applyProtection="1">
      <alignment horizontal="center" vertical="center"/>
      <protection locked="0"/>
    </xf>
    <xf numFmtId="164" fontId="28" fillId="4" borderId="4" xfId="0" applyNumberFormat="1" applyFont="1" applyFill="1" applyBorder="1" applyAlignment="1" applyProtection="1">
      <alignment horizontal="center" vertical="center"/>
      <protection locked="0"/>
    </xf>
    <xf numFmtId="164" fontId="28" fillId="4" borderId="12" xfId="0" applyNumberFormat="1" applyFont="1" applyFill="1" applyBorder="1" applyAlignment="1" applyProtection="1">
      <alignment horizontal="center" vertical="center"/>
      <protection locked="0"/>
    </xf>
    <xf numFmtId="164" fontId="28" fillId="4" borderId="0" xfId="0" applyNumberFormat="1" applyFont="1" applyFill="1" applyBorder="1" applyAlignment="1" applyProtection="1">
      <alignment horizontal="center" vertical="center"/>
      <protection locked="0"/>
    </xf>
    <xf numFmtId="164" fontId="29" fillId="15" borderId="12" xfId="0" applyNumberFormat="1" applyFont="1" applyFill="1" applyBorder="1" applyAlignment="1" applyProtection="1">
      <alignment horizontal="center" vertical="center"/>
      <protection locked="0"/>
    </xf>
    <xf numFmtId="164" fontId="29" fillId="15" borderId="0" xfId="0" applyNumberFormat="1" applyFont="1" applyFill="1" applyBorder="1" applyAlignment="1" applyProtection="1">
      <alignment horizontal="center" vertical="center"/>
      <protection locked="0"/>
    </xf>
    <xf numFmtId="0" fontId="4" fillId="12" borderId="1" xfId="0" applyFont="1" applyFill="1" applyBorder="1" applyAlignment="1" applyProtection="1">
      <alignment horizontal="center" vertical="center"/>
      <protection hidden="1"/>
    </xf>
    <xf numFmtId="0" fontId="4" fillId="12" borderId="2" xfId="0" applyFont="1" applyFill="1" applyBorder="1" applyAlignment="1" applyProtection="1">
      <alignment horizontal="center" vertical="center"/>
      <protection hidden="1"/>
    </xf>
    <xf numFmtId="0" fontId="26" fillId="4" borderId="7" xfId="0" applyFont="1" applyFill="1" applyBorder="1" applyAlignment="1" applyProtection="1">
      <alignment horizontal="center" vertical="center"/>
      <protection hidden="1"/>
    </xf>
    <xf numFmtId="0" fontId="26" fillId="4" borderId="7" xfId="0" applyFont="1" applyFill="1" applyBorder="1" applyAlignment="1" applyProtection="1">
      <alignment horizontal="center" vertical="center"/>
      <protection locked="0"/>
    </xf>
    <xf numFmtId="0" fontId="1" fillId="7" borderId="2" xfId="0" applyFont="1" applyFill="1" applyBorder="1" applyAlignment="1" applyProtection="1">
      <alignment horizontal="right" vertical="center" wrapText="1"/>
      <protection hidden="1"/>
    </xf>
    <xf numFmtId="0" fontId="1" fillId="7" borderId="10" xfId="0" applyFont="1" applyFill="1" applyBorder="1" applyAlignment="1" applyProtection="1">
      <alignment horizontal="right" vertical="center" wrapText="1"/>
      <protection hidden="1"/>
    </xf>
    <xf numFmtId="0" fontId="1" fillId="7" borderId="10" xfId="0" applyFont="1" applyFill="1" applyBorder="1" applyAlignment="1" applyProtection="1">
      <alignment horizontal="left" vertical="center" wrapText="1"/>
      <protection hidden="1"/>
    </xf>
    <xf numFmtId="0" fontId="1" fillId="7" borderId="3" xfId="0" applyFont="1" applyFill="1" applyBorder="1" applyAlignment="1" applyProtection="1">
      <alignment horizontal="left" vertical="center" wrapText="1"/>
      <protection hidden="1"/>
    </xf>
    <xf numFmtId="0" fontId="4" fillId="6" borderId="10" xfId="0" applyFont="1" applyFill="1" applyBorder="1" applyAlignment="1" applyProtection="1">
      <alignment horizontal="center" vertical="center" wrapText="1"/>
      <protection hidden="1"/>
    </xf>
    <xf numFmtId="0" fontId="4" fillId="6" borderId="3" xfId="0" applyFont="1" applyFill="1" applyBorder="1" applyAlignment="1" applyProtection="1">
      <alignment horizontal="center" vertical="center" wrapText="1"/>
      <protection hidden="1"/>
    </xf>
    <xf numFmtId="164" fontId="5" fillId="4" borderId="9" xfId="0" applyNumberFormat="1" applyFont="1" applyFill="1" applyBorder="1" applyAlignment="1" applyProtection="1">
      <alignment horizontal="center"/>
      <protection locked="0"/>
    </xf>
    <xf numFmtId="164" fontId="5" fillId="4" borderId="5" xfId="0" applyNumberFormat="1" applyFont="1" applyFill="1" applyBorder="1" applyAlignment="1" applyProtection="1">
      <alignment horizontal="center"/>
      <protection locked="0"/>
    </xf>
    <xf numFmtId="164" fontId="5" fillId="4" borderId="12" xfId="0" applyNumberFormat="1" applyFont="1" applyFill="1" applyBorder="1" applyAlignment="1" applyProtection="1">
      <alignment horizontal="center"/>
      <protection locked="0"/>
    </xf>
    <xf numFmtId="164" fontId="5" fillId="4" borderId="6" xfId="0" applyNumberFormat="1" applyFont="1" applyFill="1" applyBorder="1" applyAlignment="1" applyProtection="1">
      <alignment horizontal="center"/>
      <protection locked="0"/>
    </xf>
    <xf numFmtId="164" fontId="5" fillId="4" borderId="13" xfId="0" applyNumberFormat="1" applyFont="1" applyFill="1" applyBorder="1" applyAlignment="1" applyProtection="1">
      <alignment horizontal="center"/>
      <protection locked="0"/>
    </xf>
    <xf numFmtId="164" fontId="5" fillId="4" borderId="8" xfId="0" applyNumberFormat="1" applyFont="1" applyFill="1" applyBorder="1" applyAlignment="1" applyProtection="1">
      <alignment horizontal="center"/>
      <protection locked="0"/>
    </xf>
    <xf numFmtId="164" fontId="5" fillId="4" borderId="1" xfId="0" applyNumberFormat="1" applyFont="1" applyFill="1" applyBorder="1" applyAlignment="1" applyProtection="1">
      <alignment horizontal="center"/>
      <protection locked="0"/>
    </xf>
    <xf numFmtId="164" fontId="5" fillId="4" borderId="0" xfId="0" applyNumberFormat="1" applyFont="1" applyFill="1" applyBorder="1" applyAlignment="1" applyProtection="1">
      <alignment horizontal="center"/>
      <protection locked="0"/>
    </xf>
    <xf numFmtId="164" fontId="30" fillId="15" borderId="12" xfId="0" applyNumberFormat="1" applyFont="1" applyFill="1" applyBorder="1" applyAlignment="1" applyProtection="1">
      <alignment horizontal="center" vertical="center" wrapText="1"/>
      <protection locked="0"/>
    </xf>
    <xf numFmtId="164" fontId="30" fillId="15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13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9" fillId="0" borderId="0" xfId="1" applyFont="1" applyAlignment="1" applyProtection="1">
      <alignment horizontal="left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3" fillId="0" borderId="0" xfId="0" applyNumberFormat="1" applyFont="1" applyBorder="1" applyAlignment="1" applyProtection="1">
      <alignment horizontal="left" vertical="top" wrapText="1"/>
      <protection hidden="1"/>
    </xf>
    <xf numFmtId="0" fontId="13" fillId="0" borderId="0" xfId="0" applyFont="1" applyAlignment="1" applyProtection="1"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13" fillId="0" borderId="0" xfId="0" applyFont="1" applyAlignment="1" applyProtection="1">
      <alignment horizontal="left"/>
      <protection hidden="1"/>
    </xf>
    <xf numFmtId="0" fontId="3" fillId="0" borderId="0" xfId="0" applyFont="1" applyAlignment="1" applyProtection="1">
      <alignment horizontal="center"/>
      <protection hidden="1"/>
    </xf>
    <xf numFmtId="0" fontId="5" fillId="0" borderId="1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40" fillId="18" borderId="0" xfId="0" applyFont="1" applyFill="1" applyAlignment="1">
      <alignment horizontal="center" vertical="center"/>
    </xf>
    <xf numFmtId="0" fontId="35" fillId="0" borderId="3" xfId="0" applyFont="1" applyBorder="1" applyAlignment="1" applyProtection="1">
      <alignment horizontal="center" vertical="center"/>
      <protection locked="0"/>
    </xf>
    <xf numFmtId="0" fontId="35" fillId="0" borderId="5" xfId="0" applyFont="1" applyBorder="1" applyAlignment="1" applyProtection="1">
      <alignment horizontal="center" vertical="center"/>
      <protection locked="0"/>
    </xf>
    <xf numFmtId="0" fontId="41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15" xfId="0" applyFont="1" applyBorder="1" applyAlignment="1" applyProtection="1">
      <alignment horizontal="center" vertical="center"/>
      <protection hidden="1"/>
    </xf>
    <xf numFmtId="0" fontId="0" fillId="0" borderId="0" xfId="0" applyFont="1" applyBorder="1" applyAlignment="1" applyProtection="1">
      <alignment horizontal="center" vertical="center"/>
      <protection hidden="1"/>
    </xf>
    <xf numFmtId="0" fontId="0" fillId="0" borderId="15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right" vertical="center"/>
      <protection hidden="1"/>
    </xf>
    <xf numFmtId="0" fontId="9" fillId="0" borderId="15" xfId="0" applyFont="1" applyBorder="1" applyAlignment="1" applyProtection="1">
      <alignment horizontal="right" vertical="center"/>
      <protection hidden="1"/>
    </xf>
    <xf numFmtId="0" fontId="9" fillId="0" borderId="0" xfId="0" applyFont="1" applyBorder="1" applyAlignment="1" applyProtection="1">
      <alignment horizontal="right" vertical="top"/>
      <protection hidden="1"/>
    </xf>
    <xf numFmtId="0" fontId="25" fillId="0" borderId="0" xfId="0" applyFont="1" applyBorder="1" applyAlignment="1" applyProtection="1">
      <alignment horizontal="left" vertical="center"/>
      <protection locked="0"/>
    </xf>
    <xf numFmtId="0" fontId="25" fillId="0" borderId="15" xfId="0" applyFont="1" applyBorder="1" applyAlignment="1" applyProtection="1">
      <alignment horizontal="left" vertical="center"/>
      <protection locked="0"/>
    </xf>
    <xf numFmtId="0" fontId="23" fillId="0" borderId="0" xfId="0" applyFont="1" applyBorder="1" applyAlignment="1" applyProtection="1">
      <alignment horizontal="left" vertical="center"/>
      <protection hidden="1"/>
    </xf>
    <xf numFmtId="0" fontId="23" fillId="0" borderId="15" xfId="0" applyFont="1" applyBorder="1" applyAlignment="1" applyProtection="1">
      <alignment horizontal="left" vertical="center"/>
      <protection hidden="1"/>
    </xf>
    <xf numFmtId="0" fontId="37" fillId="0" borderId="0" xfId="0" applyFont="1" applyBorder="1" applyAlignment="1" applyProtection="1">
      <alignment horizontal="left" vertical="center"/>
      <protection hidden="1"/>
    </xf>
    <xf numFmtId="0" fontId="37" fillId="0" borderId="15" xfId="0" applyFont="1" applyBorder="1" applyAlignment="1" applyProtection="1">
      <alignment horizontal="left" vertical="center"/>
      <protection hidden="1"/>
    </xf>
    <xf numFmtId="0" fontId="38" fillId="0" borderId="0" xfId="0" applyFont="1" applyBorder="1" applyAlignment="1" applyProtection="1">
      <alignment horizontal="center" vertical="center" wrapText="1"/>
      <protection hidden="1"/>
    </xf>
    <xf numFmtId="0" fontId="38" fillId="0" borderId="15" xfId="0" applyFont="1" applyBorder="1" applyAlignment="1" applyProtection="1">
      <alignment horizontal="center" vertical="center" wrapText="1"/>
      <protection hidden="1"/>
    </xf>
    <xf numFmtId="0" fontId="32" fillId="0" borderId="0" xfId="0" applyFont="1" applyBorder="1" applyAlignment="1" applyProtection="1">
      <alignment horizontal="center"/>
      <protection hidden="1"/>
    </xf>
    <xf numFmtId="0" fontId="9" fillId="0" borderId="14" xfId="0" applyFont="1" applyBorder="1" applyAlignment="1" applyProtection="1">
      <alignment horizontal="center" vertical="center"/>
      <protection hidden="1"/>
    </xf>
    <xf numFmtId="0" fontId="9" fillId="0" borderId="14" xfId="0" applyFont="1" applyBorder="1" applyAlignment="1" applyProtection="1">
      <alignment horizontal="left" vertical="center"/>
      <protection hidden="1"/>
    </xf>
    <xf numFmtId="0" fontId="9" fillId="0" borderId="0" xfId="0" applyFont="1" applyBorder="1" applyAlignment="1" applyProtection="1">
      <alignment horizontal="left" vertical="center"/>
      <protection hidden="1"/>
    </xf>
    <xf numFmtId="0" fontId="9" fillId="0" borderId="15" xfId="0" applyFont="1" applyBorder="1" applyAlignment="1" applyProtection="1">
      <alignment horizontal="left" vertical="center"/>
      <protection hidden="1"/>
    </xf>
    <xf numFmtId="0" fontId="0" fillId="0" borderId="0" xfId="0" quotePrefix="1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31" fillId="0" borderId="19" xfId="0" applyFont="1" applyBorder="1" applyAlignment="1" applyProtection="1">
      <alignment horizontal="center" vertical="center"/>
      <protection hidden="1"/>
    </xf>
    <xf numFmtId="0" fontId="31" fillId="0" borderId="20" xfId="0" applyFont="1" applyBorder="1" applyAlignment="1" applyProtection="1">
      <alignment horizontal="center" vertical="center"/>
      <protection hidden="1"/>
    </xf>
    <xf numFmtId="0" fontId="31" fillId="0" borderId="21" xfId="0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4" xfId="0" quotePrefix="1" applyBorder="1" applyAlignment="1" applyProtection="1">
      <alignment horizontal="center"/>
      <protection hidden="1"/>
    </xf>
    <xf numFmtId="164" fontId="33" fillId="16" borderId="0" xfId="0" applyNumberFormat="1" applyFont="1" applyFill="1" applyBorder="1" applyAlignment="1" applyProtection="1">
      <alignment horizontal="center" vertical="center"/>
      <protection locked="0"/>
    </xf>
    <xf numFmtId="0" fontId="34" fillId="0" borderId="0" xfId="0" applyFont="1" applyBorder="1" applyAlignment="1" applyProtection="1">
      <alignment horizontal="center"/>
      <protection hidden="1"/>
    </xf>
    <xf numFmtId="0" fontId="10" fillId="0" borderId="0" xfId="0" applyFont="1" applyBorder="1" applyAlignment="1">
      <alignment horizontal="center" vertical="center"/>
    </xf>
    <xf numFmtId="1" fontId="10" fillId="4" borderId="1" xfId="0" applyNumberFormat="1" applyFont="1" applyFill="1" applyBorder="1" applyAlignment="1" applyProtection="1">
      <alignment horizontal="center" vertical="center"/>
      <protection hidden="1"/>
    </xf>
    <xf numFmtId="0" fontId="10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" fontId="47" fillId="0" borderId="0" xfId="0" applyNumberFormat="1" applyFont="1" applyBorder="1" applyAlignment="1" applyProtection="1">
      <alignment horizontal="left" vertical="center"/>
      <protection hidden="1"/>
    </xf>
    <xf numFmtId="164" fontId="35" fillId="0" borderId="4" xfId="0" applyNumberFormat="1" applyFont="1" applyBorder="1" applyAlignment="1" applyProtection="1">
      <alignment horizontal="center" vertical="center"/>
      <protection hidden="1"/>
    </xf>
    <xf numFmtId="1" fontId="35" fillId="0" borderId="4" xfId="0" applyNumberFormat="1" applyFont="1" applyBorder="1" applyAlignment="1" applyProtection="1">
      <alignment horizontal="center" vertical="center"/>
      <protection hidden="1"/>
    </xf>
    <xf numFmtId="1" fontId="37" fillId="20" borderId="1" xfId="0" applyNumberFormat="1" applyFont="1" applyFill="1" applyBorder="1" applyAlignment="1" applyProtection="1">
      <alignment horizontal="center" vertical="center" wrapText="1"/>
      <protection hidden="1"/>
    </xf>
    <xf numFmtId="1" fontId="37" fillId="20" borderId="1" xfId="0" applyNumberFormat="1" applyFont="1" applyFill="1" applyBorder="1" applyAlignment="1" applyProtection="1">
      <alignment horizontal="center" vertical="center"/>
      <protection hidden="1"/>
    </xf>
    <xf numFmtId="1" fontId="35" fillId="0" borderId="0" xfId="0" applyNumberFormat="1" applyFont="1" applyBorder="1" applyAlignment="1" applyProtection="1">
      <alignment horizontal="right" vertical="center"/>
      <protection hidden="1"/>
    </xf>
    <xf numFmtId="14" fontId="10" fillId="0" borderId="13" xfId="0" applyNumberFormat="1" applyFont="1" applyBorder="1" applyAlignment="1" applyProtection="1">
      <alignment horizontal="center" vertical="center"/>
      <protection hidden="1"/>
    </xf>
    <xf numFmtId="14" fontId="10" fillId="0" borderId="8" xfId="0" applyNumberFormat="1" applyFont="1" applyBorder="1" applyAlignment="1" applyProtection="1">
      <alignment horizontal="center" vertical="center"/>
      <protection hidden="1"/>
    </xf>
    <xf numFmtId="0" fontId="17" fillId="21" borderId="0" xfId="0" applyFont="1" applyFill="1" applyAlignment="1">
      <alignment horizontal="center" vertical="center"/>
    </xf>
    <xf numFmtId="0" fontId="43" fillId="0" borderId="0" xfId="0" applyFont="1" applyAlignment="1" applyProtection="1">
      <alignment horizontal="center" vertical="center"/>
      <protection locked="0"/>
    </xf>
    <xf numFmtId="1" fontId="35" fillId="0" borderId="0" xfId="0" applyNumberFormat="1" applyFont="1" applyBorder="1" applyAlignment="1" applyProtection="1">
      <alignment horizontal="center" vertical="center"/>
      <protection hidden="1"/>
    </xf>
    <xf numFmtId="1" fontId="46" fillId="0" borderId="1" xfId="0" applyNumberFormat="1" applyFont="1" applyBorder="1" applyAlignment="1" applyProtection="1">
      <alignment horizontal="center" vertical="center"/>
      <protection hidden="1"/>
    </xf>
    <xf numFmtId="1" fontId="35" fillId="0" borderId="0" xfId="0" applyNumberFormat="1" applyFont="1" applyBorder="1" applyAlignment="1" applyProtection="1">
      <alignment horizontal="center"/>
      <protection hidden="1"/>
    </xf>
    <xf numFmtId="165" fontId="36" fillId="0" borderId="4" xfId="0" applyNumberFormat="1" applyFont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1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161925</xdr:colOff>
      <xdr:row>28</xdr:row>
      <xdr:rowOff>9525</xdr:rowOff>
    </xdr:from>
    <xdr:to>
      <xdr:col>15</xdr:col>
      <xdr:colOff>1628775</xdr:colOff>
      <xdr:row>35</xdr:row>
      <xdr:rowOff>9525</xdr:rowOff>
    </xdr:to>
    <xdr:pic>
      <xdr:nvPicPr>
        <xdr:cNvPr id="5" name="Picture 4" descr="WhatsApp Image 2024-01-11 at 11.53.55 AM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24975" y="10801350"/>
          <a:ext cx="3248025" cy="3762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0"/>
  <sheetViews>
    <sheetView tabSelected="1" workbookViewId="0">
      <selection activeCell="B19" sqref="B19"/>
    </sheetView>
  </sheetViews>
  <sheetFormatPr defaultColWidth="0" defaultRowHeight="15.75" zeroHeight="1"/>
  <cols>
    <col min="1" max="1" width="2.85546875" style="51" customWidth="1"/>
    <col min="2" max="2" width="35.140625" customWidth="1"/>
    <col min="3" max="3" width="16.140625" customWidth="1"/>
    <col min="4" max="4" width="0.7109375" hidden="1" customWidth="1"/>
    <col min="5" max="5" width="29.85546875" customWidth="1"/>
    <col min="6" max="6" width="27" customWidth="1"/>
    <col min="7" max="7" width="23.7109375" customWidth="1"/>
    <col min="8" max="8" width="2.7109375" customWidth="1"/>
    <col min="9" max="12" width="9.140625" hidden="1" customWidth="1"/>
    <col min="13" max="13" width="11.140625" hidden="1" customWidth="1"/>
    <col min="14" max="14" width="11" hidden="1" customWidth="1"/>
    <col min="15" max="16" width="26.7109375" style="216" customWidth="1"/>
    <col min="17" max="16384" width="9.140625" hidden="1"/>
  </cols>
  <sheetData>
    <row r="1" spans="1:16" ht="30" customHeight="1">
      <c r="A1" s="78"/>
      <c r="B1" s="184" t="s">
        <v>0</v>
      </c>
      <c r="C1" s="184"/>
      <c r="D1" s="184"/>
      <c r="E1" s="184"/>
      <c r="F1" s="184"/>
      <c r="G1" s="184"/>
      <c r="H1" s="182"/>
      <c r="O1" s="119" t="s">
        <v>72</v>
      </c>
      <c r="P1" s="119" t="s">
        <v>73</v>
      </c>
    </row>
    <row r="2" spans="1:16" ht="27.75" customHeight="1">
      <c r="A2" s="78"/>
      <c r="B2" s="79" t="s">
        <v>78</v>
      </c>
      <c r="C2" s="202" t="s">
        <v>84</v>
      </c>
      <c r="D2" s="202"/>
      <c r="E2" s="202"/>
      <c r="F2" s="203" t="s">
        <v>85</v>
      </c>
      <c r="G2" s="203"/>
      <c r="H2" s="182"/>
      <c r="I2" s="2"/>
      <c r="J2" s="2"/>
      <c r="K2" s="2"/>
      <c r="L2" s="2"/>
      <c r="M2" s="2"/>
      <c r="N2" s="2"/>
      <c r="O2" s="4" t="s">
        <v>6</v>
      </c>
      <c r="P2" s="5" t="s">
        <v>7</v>
      </c>
    </row>
    <row r="3" spans="1:16" ht="45" customHeight="1">
      <c r="A3" s="52"/>
      <c r="B3" s="187" t="s">
        <v>1</v>
      </c>
      <c r="C3" s="188"/>
      <c r="D3" s="189" t="s">
        <v>2</v>
      </c>
      <c r="E3" s="189"/>
      <c r="F3" s="189"/>
      <c r="G3" s="190"/>
      <c r="H3" s="182"/>
      <c r="I3" s="2"/>
      <c r="J3" s="2"/>
      <c r="K3" s="2"/>
      <c r="L3" s="2"/>
      <c r="M3" s="2"/>
      <c r="N3" s="2"/>
      <c r="O3" s="185" t="s">
        <v>14</v>
      </c>
      <c r="P3" s="186"/>
    </row>
    <row r="4" spans="1:16" ht="30.75" customHeight="1">
      <c r="A4" s="52"/>
      <c r="B4" s="208" t="s">
        <v>3</v>
      </c>
      <c r="C4" s="209"/>
      <c r="D4" s="157" t="s">
        <v>150</v>
      </c>
      <c r="E4" s="158"/>
      <c r="F4" s="74" t="s">
        <v>4</v>
      </c>
      <c r="G4" s="57" t="s">
        <v>58</v>
      </c>
      <c r="H4" s="182"/>
      <c r="I4" s="2"/>
      <c r="J4" s="2"/>
      <c r="K4" s="2"/>
      <c r="L4" s="2"/>
      <c r="M4" s="2"/>
      <c r="N4" s="2"/>
      <c r="O4" s="176" t="s">
        <v>18</v>
      </c>
      <c r="P4" s="177"/>
    </row>
    <row r="5" spans="1:16" ht="27.75" customHeight="1">
      <c r="A5" s="52"/>
      <c r="B5" s="159" t="s">
        <v>5</v>
      </c>
      <c r="C5" s="160"/>
      <c r="D5" s="160"/>
      <c r="E5" s="160"/>
      <c r="F5" s="160"/>
      <c r="G5" s="161"/>
      <c r="H5" s="182"/>
      <c r="I5" s="2"/>
      <c r="J5" s="2"/>
      <c r="K5" s="2"/>
      <c r="L5" s="2"/>
      <c r="M5" s="2"/>
      <c r="N5" s="3">
        <v>45475</v>
      </c>
      <c r="O5" s="178"/>
      <c r="P5" s="179"/>
    </row>
    <row r="6" spans="1:16" ht="51" customHeight="1">
      <c r="A6" s="52"/>
      <c r="B6" s="72" t="s">
        <v>8</v>
      </c>
      <c r="C6" s="72" t="s">
        <v>9</v>
      </c>
      <c r="D6" s="72" t="s">
        <v>10</v>
      </c>
      <c r="E6" s="72" t="s">
        <v>11</v>
      </c>
      <c r="F6" s="72" t="s">
        <v>12</v>
      </c>
      <c r="G6" s="73" t="s">
        <v>13</v>
      </c>
      <c r="H6" s="182"/>
      <c r="I6" s="2"/>
      <c r="J6" s="2"/>
      <c r="K6" s="2"/>
      <c r="L6" s="2"/>
      <c r="M6" s="2"/>
      <c r="N6" s="3">
        <v>45474</v>
      </c>
      <c r="O6" s="84" t="s">
        <v>4</v>
      </c>
      <c r="P6" s="27" t="s">
        <v>51</v>
      </c>
    </row>
    <row r="7" spans="1:16" ht="21" customHeight="1">
      <c r="A7" s="53">
        <f>IF(B7="","",ROWS($D$7:D7))</f>
        <v>1</v>
      </c>
      <c r="B7" s="21" t="s">
        <v>60</v>
      </c>
      <c r="C7" s="8">
        <v>30407</v>
      </c>
      <c r="D7" s="9" t="s">
        <v>16</v>
      </c>
      <c r="E7" s="10">
        <v>44189</v>
      </c>
      <c r="F7" s="11" t="s">
        <v>17</v>
      </c>
      <c r="G7" s="59">
        <v>69200</v>
      </c>
      <c r="H7" s="182"/>
      <c r="I7" s="12">
        <f>YEAR(C7)</f>
        <v>1983</v>
      </c>
      <c r="J7" s="12">
        <f>DAY(C7)</f>
        <v>1</v>
      </c>
      <c r="K7" s="12" t="str">
        <f>TEXT(C7,"mmm")</f>
        <v>Apr</v>
      </c>
      <c r="L7" s="12">
        <f>I7+60</f>
        <v>2043</v>
      </c>
      <c r="M7" s="13">
        <f t="shared" ref="M7:M11" si="0">DATEVALUE(J7&amp;K7&amp;L7)</f>
        <v>52322</v>
      </c>
      <c r="N7" s="14">
        <f>IF(A7="","",IF($N$5&lt;M7,$N$6,"lsokfuo`r"))</f>
        <v>45474</v>
      </c>
      <c r="O7" s="162"/>
      <c r="P7" s="163"/>
    </row>
    <row r="8" spans="1:16" ht="21" customHeight="1">
      <c r="A8" s="53" t="str">
        <f>IF(B8="","",ROWS($D$7:D8))</f>
        <v/>
      </c>
      <c r="B8" s="21"/>
      <c r="C8" s="8"/>
      <c r="D8" s="9"/>
      <c r="E8" s="10"/>
      <c r="F8" s="11" t="s">
        <v>17</v>
      </c>
      <c r="G8" s="59"/>
      <c r="H8" s="182"/>
      <c r="I8" s="12">
        <f t="shared" ref="I8:I11" si="1">YEAR(C8)</f>
        <v>1900</v>
      </c>
      <c r="J8" s="12">
        <f t="shared" ref="J8:J11" si="2">DAY(C8)</f>
        <v>0</v>
      </c>
      <c r="K8" s="12" t="str">
        <f t="shared" ref="K8:K11" si="3">TEXT(C8,"mmm")</f>
        <v>Jan</v>
      </c>
      <c r="L8" s="12">
        <f t="shared" ref="L8:L11" si="4">I8+60</f>
        <v>1960</v>
      </c>
      <c r="M8" s="13" t="e">
        <f t="shared" si="0"/>
        <v>#VALUE!</v>
      </c>
      <c r="N8" s="14" t="str">
        <f>IF(A8="","",IF($N$5&lt;M8,$N$6,"lsokfuo`r"))</f>
        <v/>
      </c>
      <c r="O8" s="164" t="s">
        <v>20</v>
      </c>
      <c r="P8" s="165"/>
    </row>
    <row r="9" spans="1:16" ht="21" customHeight="1">
      <c r="A9" s="53" t="str">
        <f>IF(B9="","",ROWS($D$7:D9))</f>
        <v/>
      </c>
      <c r="B9" s="21"/>
      <c r="C9" s="8"/>
      <c r="D9" s="9"/>
      <c r="E9" s="10"/>
      <c r="F9" s="11"/>
      <c r="G9" s="59"/>
      <c r="H9" s="182"/>
      <c r="I9" s="12">
        <f t="shared" si="1"/>
        <v>1900</v>
      </c>
      <c r="J9" s="12">
        <f t="shared" si="2"/>
        <v>0</v>
      </c>
      <c r="K9" s="12" t="str">
        <f t="shared" si="3"/>
        <v>Jan</v>
      </c>
      <c r="L9" s="12">
        <f t="shared" si="4"/>
        <v>1960</v>
      </c>
      <c r="M9" s="13" t="e">
        <f t="shared" si="0"/>
        <v>#VALUE!</v>
      </c>
      <c r="N9" s="14" t="str">
        <f>IF(A9="","",IF($N$5&lt;M9,$N$6,"lsokfuo`r"))</f>
        <v/>
      </c>
      <c r="O9" s="166"/>
      <c r="P9" s="167"/>
    </row>
    <row r="10" spans="1:16" ht="21" customHeight="1">
      <c r="A10" s="53" t="str">
        <f>IF(B10="","",ROWS($D$7:D10))</f>
        <v/>
      </c>
      <c r="B10" s="21"/>
      <c r="C10" s="8"/>
      <c r="D10" s="9"/>
      <c r="E10" s="10"/>
      <c r="F10" s="11"/>
      <c r="G10" s="59"/>
      <c r="H10" s="182"/>
      <c r="I10" s="12">
        <f t="shared" si="1"/>
        <v>1900</v>
      </c>
      <c r="J10" s="12">
        <f t="shared" si="2"/>
        <v>0</v>
      </c>
      <c r="K10" s="12" t="str">
        <f t="shared" si="3"/>
        <v>Jan</v>
      </c>
      <c r="L10" s="12">
        <f t="shared" si="4"/>
        <v>1960</v>
      </c>
      <c r="M10" s="13" t="e">
        <f t="shared" si="0"/>
        <v>#VALUE!</v>
      </c>
      <c r="N10" s="14" t="str">
        <f>IF(A10="","",IF($N$5&lt;M10,$N$6,"lsokfuo`r"))</f>
        <v/>
      </c>
      <c r="O10" s="168" t="s">
        <v>21</v>
      </c>
      <c r="P10" s="169"/>
    </row>
    <row r="11" spans="1:16" ht="21" customHeight="1">
      <c r="A11" s="53" t="str">
        <f>IF(B11="","",ROWS($D$7:D11))</f>
        <v/>
      </c>
      <c r="B11" s="21"/>
      <c r="C11" s="8"/>
      <c r="D11" s="9"/>
      <c r="E11" s="10"/>
      <c r="F11" s="11"/>
      <c r="G11" s="59"/>
      <c r="H11" s="182"/>
      <c r="I11" s="12">
        <f t="shared" si="1"/>
        <v>1900</v>
      </c>
      <c r="J11" s="12">
        <f t="shared" si="2"/>
        <v>0</v>
      </c>
      <c r="K11" s="12" t="str">
        <f t="shared" si="3"/>
        <v>Jan</v>
      </c>
      <c r="L11" s="12">
        <f t="shared" si="4"/>
        <v>1960</v>
      </c>
      <c r="M11" s="13" t="e">
        <f t="shared" si="0"/>
        <v>#VALUE!</v>
      </c>
      <c r="N11" s="14" t="str">
        <f>IF(A11="","",IF($N$5&lt;M11,$N$6,"lsokfuo`r"))</f>
        <v/>
      </c>
      <c r="O11" s="170"/>
      <c r="P11" s="171"/>
    </row>
    <row r="12" spans="1:16" ht="27.75">
      <c r="A12" s="52"/>
      <c r="B12" s="204" t="s">
        <v>62</v>
      </c>
      <c r="C12" s="205"/>
      <c r="D12" s="205"/>
      <c r="E12" s="205"/>
      <c r="F12" s="206" t="s">
        <v>63</v>
      </c>
      <c r="G12" s="207"/>
      <c r="H12" s="182"/>
      <c r="I12" s="12"/>
      <c r="J12" s="12"/>
      <c r="K12" s="12"/>
      <c r="L12" s="12"/>
      <c r="M12" s="13"/>
      <c r="N12" s="14"/>
      <c r="O12" s="172"/>
      <c r="P12" s="173"/>
    </row>
    <row r="13" spans="1:16" ht="71.25" customHeight="1">
      <c r="A13" s="52"/>
      <c r="B13" s="72" t="s">
        <v>8</v>
      </c>
      <c r="C13" s="72" t="s">
        <v>9</v>
      </c>
      <c r="D13" s="72" t="s">
        <v>54</v>
      </c>
      <c r="E13" s="72" t="s">
        <v>22</v>
      </c>
      <c r="F13" s="72" t="s">
        <v>12</v>
      </c>
      <c r="G13" s="73" t="s">
        <v>13</v>
      </c>
      <c r="H13" s="182"/>
      <c r="I13" s="12"/>
      <c r="J13" s="12"/>
      <c r="K13" s="12"/>
      <c r="L13" s="12"/>
      <c r="M13" s="13"/>
      <c r="N13" s="14"/>
      <c r="O13" s="83" t="s">
        <v>4</v>
      </c>
      <c r="P13" s="27" t="s">
        <v>52</v>
      </c>
    </row>
    <row r="14" spans="1:16" ht="26.25" customHeight="1">
      <c r="A14" s="52">
        <f>IF(B14="","",ROWS($D$14:D14))</f>
        <v>1</v>
      </c>
      <c r="B14" s="21" t="s">
        <v>15</v>
      </c>
      <c r="C14" s="8">
        <v>23559</v>
      </c>
      <c r="D14" s="34"/>
      <c r="E14" s="10">
        <v>44189</v>
      </c>
      <c r="F14" s="11" t="s">
        <v>17</v>
      </c>
      <c r="G14" s="59">
        <v>69200</v>
      </c>
      <c r="H14" s="182"/>
      <c r="I14" s="12">
        <f t="shared" ref="I14:I40" si="5">YEAR(C14)</f>
        <v>1964</v>
      </c>
      <c r="J14" s="12">
        <f t="shared" ref="J14:J40" si="6">DAY(C14)</f>
        <v>1</v>
      </c>
      <c r="K14" s="12" t="str">
        <f t="shared" ref="K14:K40" si="7">TEXT(C14,"mmm")</f>
        <v>Jul</v>
      </c>
      <c r="L14" s="12">
        <f>I14+60</f>
        <v>2024</v>
      </c>
      <c r="M14" s="13">
        <f>DATEVALUE(J14&amp;K14&amp;L14)</f>
        <v>45474</v>
      </c>
      <c r="N14" s="14" t="str">
        <f>IF(A14="","",IF($N$5&lt;M14,$N$6,"lsokfuo`r"))</f>
        <v>lsokfuo`r</v>
      </c>
      <c r="O14" s="162"/>
      <c r="P14" s="163"/>
    </row>
    <row r="15" spans="1:16" ht="26.25" customHeight="1">
      <c r="A15" s="52" t="str">
        <f>IF(B15="","",ROWS($D$7:D8))</f>
        <v/>
      </c>
      <c r="B15" s="21"/>
      <c r="C15" s="8"/>
      <c r="D15" s="34"/>
      <c r="E15" s="10"/>
      <c r="F15" s="11"/>
      <c r="G15" s="59"/>
      <c r="H15" s="182"/>
      <c r="I15" s="12">
        <f t="shared" si="5"/>
        <v>1900</v>
      </c>
      <c r="J15" s="12">
        <f t="shared" si="6"/>
        <v>0</v>
      </c>
      <c r="K15" s="12" t="str">
        <f t="shared" si="7"/>
        <v>Jan</v>
      </c>
      <c r="L15" s="12">
        <f>I15+60</f>
        <v>1960</v>
      </c>
      <c r="M15" s="13" t="e">
        <f>DATEVALUE(J15&amp;K15&amp;L15)</f>
        <v>#VALUE!</v>
      </c>
      <c r="N15" s="14" t="str">
        <f>IF(A15="","",IF($N$5&lt;M15,$N$6,"lsokfuo`r"))</f>
        <v/>
      </c>
      <c r="O15" s="174" t="s">
        <v>23</v>
      </c>
      <c r="P15" s="175"/>
    </row>
    <row r="16" spans="1:16" ht="26.25" customHeight="1">
      <c r="A16" s="52" t="str">
        <f>IF(B16="","",ROWS($D$7:D9))</f>
        <v/>
      </c>
      <c r="B16" s="21"/>
      <c r="C16" s="8"/>
      <c r="D16" s="34"/>
      <c r="E16" s="10"/>
      <c r="F16" s="11"/>
      <c r="G16" s="59"/>
      <c r="H16" s="182"/>
      <c r="I16" s="12">
        <f t="shared" si="5"/>
        <v>1900</v>
      </c>
      <c r="J16" s="12">
        <f t="shared" si="6"/>
        <v>0</v>
      </c>
      <c r="K16" s="12" t="str">
        <f t="shared" si="7"/>
        <v>Jan</v>
      </c>
      <c r="L16" s="12">
        <f>I16+60</f>
        <v>1960</v>
      </c>
      <c r="M16" s="13" t="e">
        <f>DATEVALUE(J16&amp;K16&amp;L16)</f>
        <v>#VALUE!</v>
      </c>
      <c r="N16" s="14" t="str">
        <f>IF(A16="","",IF($N$5&lt;M16,$N$6,"lsokfuo`r"))</f>
        <v/>
      </c>
      <c r="O16" s="176" t="s">
        <v>24</v>
      </c>
      <c r="P16" s="177"/>
    </row>
    <row r="17" spans="1:18" ht="26.25" customHeight="1">
      <c r="A17" s="52" t="str">
        <f>IF(B17="","",ROWS($D$7:D10))</f>
        <v/>
      </c>
      <c r="B17" s="21"/>
      <c r="C17" s="8"/>
      <c r="D17" s="34"/>
      <c r="E17" s="10"/>
      <c r="F17" s="11"/>
      <c r="G17" s="59"/>
      <c r="H17" s="182"/>
      <c r="I17" s="12">
        <f t="shared" si="5"/>
        <v>1900</v>
      </c>
      <c r="J17" s="12">
        <f t="shared" si="6"/>
        <v>0</v>
      </c>
      <c r="K17" s="12" t="str">
        <f t="shared" si="7"/>
        <v>Jan</v>
      </c>
      <c r="L17" s="12">
        <f>I17+60</f>
        <v>1960</v>
      </c>
      <c r="M17" s="13" t="e">
        <f>DATEVALUE(J17&amp;K17&amp;L17)</f>
        <v>#VALUE!</v>
      </c>
      <c r="N17" s="14" t="str">
        <f>IF(A17="","",IF($N$5&lt;M17,$N$6,"lsokfuo`r"))</f>
        <v/>
      </c>
      <c r="O17" s="178"/>
      <c r="P17" s="179"/>
    </row>
    <row r="18" spans="1:18" ht="31.5" customHeight="1">
      <c r="A18" s="54"/>
      <c r="B18" s="204" t="s">
        <v>61</v>
      </c>
      <c r="C18" s="205"/>
      <c r="D18" s="205"/>
      <c r="E18" s="205"/>
      <c r="F18" s="206" t="s">
        <v>64</v>
      </c>
      <c r="G18" s="207"/>
      <c r="H18" s="182"/>
      <c r="I18" s="12"/>
      <c r="J18" s="12"/>
      <c r="K18" s="12"/>
      <c r="L18" s="12"/>
      <c r="M18" s="13"/>
      <c r="N18" s="14"/>
      <c r="O18" s="55" t="s">
        <v>4</v>
      </c>
      <c r="P18" s="27" t="s">
        <v>53</v>
      </c>
    </row>
    <row r="19" spans="1:18" ht="26.25" customHeight="1">
      <c r="A19" s="52">
        <f>IF(B19="","",ROWS($D$19:D19))</f>
        <v>1</v>
      </c>
      <c r="B19" s="21" t="s">
        <v>60</v>
      </c>
      <c r="C19" s="8">
        <v>23560</v>
      </c>
      <c r="D19" s="34"/>
      <c r="E19" s="10">
        <v>44554</v>
      </c>
      <c r="F19" s="11" t="s">
        <v>17</v>
      </c>
      <c r="G19" s="59">
        <v>69200</v>
      </c>
      <c r="H19" s="182"/>
      <c r="I19" s="12">
        <f t="shared" ref="I19:I33" si="8">YEAR(C19)</f>
        <v>1964</v>
      </c>
      <c r="J19" s="12">
        <f t="shared" ref="J19:J33" si="9">DAY(C19)</f>
        <v>2</v>
      </c>
      <c r="K19" s="12" t="str">
        <f t="shared" ref="K19:K33" si="10">TEXT(C19,"mmm")</f>
        <v>Jul</v>
      </c>
      <c r="L19" s="12">
        <f t="shared" ref="L19:L33" si="11">I19+60</f>
        <v>2024</v>
      </c>
      <c r="M19" s="13">
        <f t="shared" ref="M19:M33" si="12">DATEVALUE(J19&amp;K19&amp;L19)</f>
        <v>45475</v>
      </c>
      <c r="N19" s="14" t="str">
        <f>IF(A19="","",IF($N$5&lt;M19,$N$6,"lsokfuo`r"))</f>
        <v>lsokfuo`r</v>
      </c>
      <c r="O19" s="162"/>
      <c r="P19" s="163"/>
      <c r="R19" s="16"/>
    </row>
    <row r="20" spans="1:18" ht="26.25" customHeight="1">
      <c r="A20" s="52" t="str">
        <f>IF(B20="","",ROWS($D$19:D20))</f>
        <v/>
      </c>
      <c r="B20" s="21"/>
      <c r="C20" s="8"/>
      <c r="D20" s="34"/>
      <c r="E20" s="10"/>
      <c r="F20" s="11"/>
      <c r="G20" s="59"/>
      <c r="H20" s="182"/>
      <c r="I20" s="12">
        <f t="shared" si="8"/>
        <v>1900</v>
      </c>
      <c r="J20" s="12">
        <f t="shared" si="9"/>
        <v>0</v>
      </c>
      <c r="K20" s="12" t="str">
        <f t="shared" si="10"/>
        <v>Jan</v>
      </c>
      <c r="L20" s="12">
        <f t="shared" si="11"/>
        <v>1960</v>
      </c>
      <c r="M20" s="13" t="e">
        <f t="shared" si="12"/>
        <v>#VALUE!</v>
      </c>
      <c r="N20" s="14" t="str">
        <f>IF(A20="","",IF($N$5&lt;M20,$N$6,"lsokfuo`r"))</f>
        <v/>
      </c>
      <c r="O20" s="180" t="s">
        <v>59</v>
      </c>
      <c r="P20" s="181"/>
      <c r="R20" s="41"/>
    </row>
    <row r="21" spans="1:18" ht="26.25" customHeight="1">
      <c r="A21" s="52" t="str">
        <f>IF(B21="","",ROWS($D$19:D21))</f>
        <v/>
      </c>
      <c r="B21" s="21"/>
      <c r="C21" s="8"/>
      <c r="D21" s="34"/>
      <c r="E21" s="10"/>
      <c r="F21" s="11"/>
      <c r="G21" s="59"/>
      <c r="H21" s="182"/>
      <c r="I21" s="12">
        <f t="shared" si="8"/>
        <v>1900</v>
      </c>
      <c r="J21" s="12">
        <f t="shared" si="9"/>
        <v>0</v>
      </c>
      <c r="K21" s="12" t="str">
        <f t="shared" si="10"/>
        <v>Jan</v>
      </c>
      <c r="L21" s="12">
        <f t="shared" si="11"/>
        <v>1960</v>
      </c>
      <c r="M21" s="13" t="e">
        <f t="shared" si="12"/>
        <v>#VALUE!</v>
      </c>
      <c r="N21" s="14" t="str">
        <f>IF(A21="","",IF($N$5&lt;M21,$N$6,"lsokfuo`r"))</f>
        <v/>
      </c>
      <c r="O21" s="176" t="s">
        <v>126</v>
      </c>
      <c r="P21" s="177"/>
      <c r="R21" s="41"/>
    </row>
    <row r="22" spans="1:18" ht="26.25" customHeight="1">
      <c r="A22" s="52" t="str">
        <f>IF(B22="","",ROWS($D$19:D22))</f>
        <v/>
      </c>
      <c r="B22" s="21"/>
      <c r="C22" s="8"/>
      <c r="D22" s="34"/>
      <c r="E22" s="10"/>
      <c r="F22" s="11"/>
      <c r="G22" s="59"/>
      <c r="H22" s="182"/>
      <c r="I22" s="12">
        <f t="shared" si="8"/>
        <v>1900</v>
      </c>
      <c r="J22" s="12">
        <f t="shared" si="9"/>
        <v>0</v>
      </c>
      <c r="K22" s="12" t="str">
        <f t="shared" si="10"/>
        <v>Jan</v>
      </c>
      <c r="L22" s="12">
        <f t="shared" si="11"/>
        <v>1960</v>
      </c>
      <c r="M22" s="13" t="e">
        <f t="shared" si="12"/>
        <v>#VALUE!</v>
      </c>
      <c r="N22" s="14" t="str">
        <f>IF(A22="","",IF($N$5&lt;M22,$N$6,"lsokfuo`r"))</f>
        <v/>
      </c>
      <c r="O22" s="178"/>
      <c r="P22" s="179"/>
      <c r="R22" s="41"/>
    </row>
    <row r="23" spans="1:18" ht="27" customHeight="1">
      <c r="A23" s="52"/>
      <c r="B23" s="204" t="s">
        <v>67</v>
      </c>
      <c r="C23" s="205"/>
      <c r="D23" s="205"/>
      <c r="E23" s="206" t="s">
        <v>68</v>
      </c>
      <c r="F23" s="206"/>
      <c r="G23" s="206"/>
      <c r="H23" s="182"/>
      <c r="I23" s="12"/>
      <c r="J23" s="12"/>
      <c r="K23" s="12"/>
      <c r="L23" s="12"/>
      <c r="M23" s="13"/>
      <c r="N23" s="14"/>
      <c r="O23" s="56" t="s">
        <v>4</v>
      </c>
      <c r="P23" s="27" t="s">
        <v>127</v>
      </c>
      <c r="R23" s="41"/>
    </row>
    <row r="24" spans="1:18" ht="60" customHeight="1">
      <c r="A24" s="52"/>
      <c r="B24" s="72" t="s">
        <v>8</v>
      </c>
      <c r="C24" s="72" t="s">
        <v>9</v>
      </c>
      <c r="D24" s="72" t="s">
        <v>54</v>
      </c>
      <c r="E24" s="72" t="s">
        <v>25</v>
      </c>
      <c r="F24" s="72" t="s">
        <v>12</v>
      </c>
      <c r="G24" s="73" t="s">
        <v>13</v>
      </c>
      <c r="H24" s="182"/>
      <c r="I24" s="12"/>
      <c r="J24" s="12"/>
      <c r="K24" s="12"/>
      <c r="L24" s="12"/>
      <c r="M24" s="13"/>
      <c r="N24" s="14"/>
      <c r="O24" s="192" t="s">
        <v>86</v>
      </c>
      <c r="P24" s="193"/>
      <c r="R24" s="41"/>
    </row>
    <row r="25" spans="1:18" ht="26.25" customHeight="1">
      <c r="A25" s="52">
        <f>IF(B25="","",ROWS($D$25:D25))</f>
        <v>1</v>
      </c>
      <c r="B25" s="21" t="s">
        <v>66</v>
      </c>
      <c r="C25" s="8">
        <v>23590</v>
      </c>
      <c r="D25" s="34"/>
      <c r="E25" s="10">
        <v>44189</v>
      </c>
      <c r="F25" s="11" t="s">
        <v>19</v>
      </c>
      <c r="G25" s="59">
        <v>74600</v>
      </c>
      <c r="H25" s="182"/>
      <c r="I25" s="12">
        <f t="shared" si="8"/>
        <v>1964</v>
      </c>
      <c r="J25" s="12">
        <f t="shared" si="9"/>
        <v>1</v>
      </c>
      <c r="K25" s="12" t="str">
        <f t="shared" si="10"/>
        <v>Aug</v>
      </c>
      <c r="L25" s="12">
        <f t="shared" si="11"/>
        <v>2024</v>
      </c>
      <c r="M25" s="13">
        <f t="shared" si="12"/>
        <v>45505</v>
      </c>
      <c r="N25" s="14">
        <f>IF(A25="","",IF($N$5&lt;M25,$N$6,"lsokfuo`r"))</f>
        <v>45474</v>
      </c>
      <c r="O25" s="194" t="s">
        <v>87</v>
      </c>
      <c r="P25" s="195"/>
      <c r="R25" s="41"/>
    </row>
    <row r="26" spans="1:18" ht="26.25" customHeight="1">
      <c r="A26" s="52" t="str">
        <f>IF(B26="","",ROWS($D$25:D26))</f>
        <v/>
      </c>
      <c r="B26" s="21"/>
      <c r="C26" s="8"/>
      <c r="D26" s="34"/>
      <c r="E26" s="10"/>
      <c r="F26" s="11"/>
      <c r="G26" s="59"/>
      <c r="H26" s="182"/>
      <c r="I26" s="12">
        <f t="shared" si="8"/>
        <v>1900</v>
      </c>
      <c r="J26" s="12">
        <f t="shared" si="9"/>
        <v>0</v>
      </c>
      <c r="K26" s="12" t="str">
        <f t="shared" si="10"/>
        <v>Jan</v>
      </c>
      <c r="L26" s="12">
        <f t="shared" si="11"/>
        <v>1960</v>
      </c>
      <c r="M26" s="13" t="e">
        <f t="shared" si="12"/>
        <v>#VALUE!</v>
      </c>
      <c r="N26" s="14" t="str">
        <f>IF(A26="","",IF($N$5&lt;M26,$N$6,"lsokfuo`r"))</f>
        <v/>
      </c>
      <c r="O26" s="196"/>
      <c r="P26" s="197"/>
      <c r="R26" s="41"/>
    </row>
    <row r="27" spans="1:18" ht="26.25" customHeight="1">
      <c r="A27" s="52" t="str">
        <f>IF(B27="","",ROWS($D$25:D27))</f>
        <v/>
      </c>
      <c r="B27" s="21"/>
      <c r="C27" s="8"/>
      <c r="D27" s="34"/>
      <c r="E27" s="10"/>
      <c r="F27" s="11"/>
      <c r="G27" s="59"/>
      <c r="H27" s="182"/>
      <c r="I27" s="12">
        <f t="shared" si="8"/>
        <v>1900</v>
      </c>
      <c r="J27" s="12">
        <f t="shared" si="9"/>
        <v>0</v>
      </c>
      <c r="K27" s="12" t="str">
        <f t="shared" si="10"/>
        <v>Jan</v>
      </c>
      <c r="L27" s="12">
        <f t="shared" si="11"/>
        <v>1960</v>
      </c>
      <c r="M27" s="13" t="e">
        <f t="shared" si="12"/>
        <v>#VALUE!</v>
      </c>
      <c r="N27" s="14" t="str">
        <f>IF(A27="","",IF($N$5&lt;M27,$N$6,"lsokfuo`r"))</f>
        <v/>
      </c>
      <c r="O27" s="198" t="s">
        <v>88</v>
      </c>
      <c r="P27" s="199"/>
      <c r="R27" s="41"/>
    </row>
    <row r="28" spans="1:18" ht="26.25" customHeight="1">
      <c r="A28" s="52" t="str">
        <f>IF(B28="","",ROWS($D$25:D28))</f>
        <v/>
      </c>
      <c r="B28" s="21"/>
      <c r="C28" s="8"/>
      <c r="D28" s="34"/>
      <c r="E28" s="10"/>
      <c r="F28" s="11"/>
      <c r="G28" s="59"/>
      <c r="H28" s="182"/>
      <c r="I28" s="12">
        <f t="shared" si="8"/>
        <v>1900</v>
      </c>
      <c r="J28" s="12">
        <f t="shared" si="9"/>
        <v>0</v>
      </c>
      <c r="K28" s="12" t="str">
        <f t="shared" si="10"/>
        <v>Jan</v>
      </c>
      <c r="L28" s="12">
        <f t="shared" si="11"/>
        <v>1960</v>
      </c>
      <c r="M28" s="13" t="e">
        <f t="shared" si="12"/>
        <v>#VALUE!</v>
      </c>
      <c r="N28" s="14" t="str">
        <f>IF(A28="","",IF($N$5&lt;M28,$N$6,"lsokfuo`r"))</f>
        <v/>
      </c>
      <c r="O28" s="198"/>
      <c r="P28" s="199"/>
      <c r="R28" s="41"/>
    </row>
    <row r="29" spans="1:18" ht="30" customHeight="1">
      <c r="A29" s="52"/>
      <c r="B29" s="160" t="s">
        <v>56</v>
      </c>
      <c r="C29" s="160"/>
      <c r="D29" s="160"/>
      <c r="E29" s="160"/>
      <c r="F29" s="160"/>
      <c r="G29" s="161"/>
      <c r="H29" s="182"/>
      <c r="I29" s="12"/>
      <c r="J29" s="12"/>
      <c r="K29" s="12"/>
      <c r="L29" s="12"/>
      <c r="M29" s="13"/>
      <c r="N29" s="14"/>
      <c r="O29" s="212"/>
      <c r="P29" s="217"/>
      <c r="R29" s="41"/>
    </row>
    <row r="30" spans="1:18" ht="58.5" customHeight="1">
      <c r="A30" s="52"/>
      <c r="B30" s="6" t="s">
        <v>8</v>
      </c>
      <c r="C30" s="6" t="s">
        <v>9</v>
      </c>
      <c r="D30" s="6" t="s">
        <v>54</v>
      </c>
      <c r="E30" s="6" t="s">
        <v>25</v>
      </c>
      <c r="F30" s="6" t="s">
        <v>12</v>
      </c>
      <c r="G30" s="58" t="s">
        <v>13</v>
      </c>
      <c r="H30" s="182"/>
      <c r="I30" s="12"/>
      <c r="J30" s="12"/>
      <c r="K30" s="12"/>
      <c r="L30" s="12"/>
      <c r="M30" s="13"/>
      <c r="N30" s="14"/>
      <c r="O30" s="212"/>
      <c r="P30" s="217"/>
      <c r="R30" s="41"/>
    </row>
    <row r="31" spans="1:18" ht="23.25" customHeight="1">
      <c r="A31" s="52">
        <f>IF(B31="","",ROWS($D36:D$36))</f>
        <v>1</v>
      </c>
      <c r="B31" s="21" t="s">
        <v>65</v>
      </c>
      <c r="C31" s="8">
        <v>23590</v>
      </c>
      <c r="D31" s="34"/>
      <c r="E31" s="10">
        <v>44189</v>
      </c>
      <c r="F31" s="11" t="s">
        <v>17</v>
      </c>
      <c r="G31" s="59">
        <v>69200</v>
      </c>
      <c r="H31" s="182"/>
      <c r="I31" s="12">
        <f t="shared" si="8"/>
        <v>1964</v>
      </c>
      <c r="J31" s="12">
        <f t="shared" si="9"/>
        <v>1</v>
      </c>
      <c r="K31" s="12" t="str">
        <f t="shared" si="10"/>
        <v>Aug</v>
      </c>
      <c r="L31" s="12">
        <f t="shared" si="11"/>
        <v>2024</v>
      </c>
      <c r="M31" s="13">
        <f t="shared" si="12"/>
        <v>45505</v>
      </c>
      <c r="N31" s="14">
        <f>IF(A31="","",IF($N$5&lt;M31,$N$6,"lsokfuo`r"))</f>
        <v>45474</v>
      </c>
      <c r="O31" s="212"/>
      <c r="P31" s="217"/>
      <c r="R31" s="41"/>
    </row>
    <row r="32" spans="1:18" ht="23.25" customHeight="1">
      <c r="A32" s="52">
        <f>IF(B32="","",ROWS($D$36:D37))</f>
        <v>2</v>
      </c>
      <c r="B32" s="21" t="s">
        <v>65</v>
      </c>
      <c r="C32" s="8"/>
      <c r="D32" s="34"/>
      <c r="E32" s="10"/>
      <c r="F32" s="11"/>
      <c r="G32" s="59"/>
      <c r="H32" s="182"/>
      <c r="I32" s="12">
        <f t="shared" si="8"/>
        <v>1900</v>
      </c>
      <c r="J32" s="12">
        <f t="shared" si="9"/>
        <v>0</v>
      </c>
      <c r="K32" s="12" t="str">
        <f t="shared" si="10"/>
        <v>Jan</v>
      </c>
      <c r="L32" s="12">
        <f t="shared" si="11"/>
        <v>1960</v>
      </c>
      <c r="M32" s="13" t="e">
        <f t="shared" si="12"/>
        <v>#VALUE!</v>
      </c>
      <c r="N32" s="14" t="e">
        <f>IF(A32="","",IF($N$5&lt;M32,$N$6,"lsokfuo`r"))</f>
        <v>#VALUE!</v>
      </c>
      <c r="O32" s="212"/>
      <c r="P32" s="217"/>
      <c r="R32" s="41"/>
    </row>
    <row r="33" spans="1:18" ht="23.25" customHeight="1">
      <c r="A33" s="52">
        <f>IF(B33="","",ROWS($D$36:D38))</f>
        <v>3</v>
      </c>
      <c r="B33" s="21" t="s">
        <v>65</v>
      </c>
      <c r="C33" s="8"/>
      <c r="D33" s="34"/>
      <c r="E33" s="10"/>
      <c r="F33" s="11"/>
      <c r="G33" s="59"/>
      <c r="H33" s="182"/>
      <c r="I33" s="12">
        <f t="shared" si="8"/>
        <v>1900</v>
      </c>
      <c r="J33" s="12">
        <f t="shared" si="9"/>
        <v>0</v>
      </c>
      <c r="K33" s="12" t="str">
        <f t="shared" si="10"/>
        <v>Jan</v>
      </c>
      <c r="L33" s="12">
        <f t="shared" si="11"/>
        <v>1960</v>
      </c>
      <c r="M33" s="13" t="e">
        <f t="shared" si="12"/>
        <v>#VALUE!</v>
      </c>
      <c r="N33" s="14" t="e">
        <f>IF(A33="","",IF($N$5&lt;M33,$N$6,"lsokfuo`r"))</f>
        <v>#VALUE!</v>
      </c>
      <c r="O33" s="212"/>
      <c r="P33" s="217"/>
      <c r="R33" s="41"/>
    </row>
    <row r="34" spans="1:18" ht="60" customHeight="1">
      <c r="A34" s="52"/>
      <c r="B34" s="160" t="s">
        <v>57</v>
      </c>
      <c r="C34" s="160"/>
      <c r="D34" s="160"/>
      <c r="E34" s="160"/>
      <c r="F34" s="160"/>
      <c r="G34" s="161"/>
      <c r="H34" s="182"/>
      <c r="I34" s="12"/>
      <c r="J34" s="12"/>
      <c r="K34" s="12"/>
      <c r="L34" s="12"/>
      <c r="M34" s="13"/>
      <c r="N34" s="14"/>
      <c r="O34" s="212"/>
      <c r="P34" s="217"/>
      <c r="R34" s="41"/>
    </row>
    <row r="35" spans="1:18" ht="78" customHeight="1">
      <c r="A35" s="52"/>
      <c r="B35" s="72" t="s">
        <v>8</v>
      </c>
      <c r="C35" s="72" t="s">
        <v>9</v>
      </c>
      <c r="D35" s="72" t="s">
        <v>54</v>
      </c>
      <c r="E35" s="72" t="s">
        <v>25</v>
      </c>
      <c r="F35" s="72" t="s">
        <v>12</v>
      </c>
      <c r="G35" s="73" t="s">
        <v>13</v>
      </c>
      <c r="H35" s="182"/>
      <c r="I35" s="12"/>
      <c r="J35" s="12"/>
      <c r="K35" s="12"/>
      <c r="L35" s="12"/>
      <c r="M35" s="13"/>
      <c r="N35" s="14"/>
      <c r="O35" s="212"/>
      <c r="P35" s="217"/>
      <c r="R35" s="41"/>
    </row>
    <row r="36" spans="1:18" ht="22.5" customHeight="1">
      <c r="A36" s="52">
        <f>IF(B36="","",ROWS($D36:D$36))</f>
        <v>1</v>
      </c>
      <c r="B36" s="21" t="s">
        <v>65</v>
      </c>
      <c r="C36" s="8">
        <v>23559</v>
      </c>
      <c r="D36" s="34"/>
      <c r="E36" s="10">
        <v>44189</v>
      </c>
      <c r="F36" s="11" t="s">
        <v>17</v>
      </c>
      <c r="G36" s="59">
        <v>69200</v>
      </c>
      <c r="H36" s="182"/>
      <c r="I36" s="12">
        <f t="shared" si="5"/>
        <v>1964</v>
      </c>
      <c r="J36" s="12">
        <f t="shared" si="6"/>
        <v>1</v>
      </c>
      <c r="K36" s="12" t="str">
        <f t="shared" si="7"/>
        <v>Jul</v>
      </c>
      <c r="L36" s="12">
        <f t="shared" ref="L36:L40" si="13">I36+60</f>
        <v>2024</v>
      </c>
      <c r="M36" s="13">
        <f t="shared" ref="M36:M40" si="14">DATEVALUE(J36&amp;K36&amp;L36)</f>
        <v>45474</v>
      </c>
      <c r="N36" s="14" t="str">
        <f>IF(A36="","",IF($N$5&lt;M36,$N$6,"lsokfuo`r"))</f>
        <v>lsokfuo`r</v>
      </c>
      <c r="O36" s="218" t="s">
        <v>89</v>
      </c>
      <c r="P36" s="219"/>
      <c r="R36" s="41"/>
    </row>
    <row r="37" spans="1:18" ht="22.5" customHeight="1">
      <c r="A37" s="52" t="str">
        <f>IF(B37="","",ROWS($D$36:D37))</f>
        <v/>
      </c>
      <c r="B37" s="21"/>
      <c r="C37" s="8"/>
      <c r="D37" s="34"/>
      <c r="E37" s="10"/>
      <c r="F37" s="11"/>
      <c r="G37" s="59"/>
      <c r="H37" s="182"/>
      <c r="I37" s="12">
        <f t="shared" si="5"/>
        <v>1900</v>
      </c>
      <c r="J37" s="12">
        <f t="shared" si="6"/>
        <v>0</v>
      </c>
      <c r="K37" s="12" t="str">
        <f t="shared" si="7"/>
        <v>Jan</v>
      </c>
      <c r="L37" s="12">
        <f t="shared" si="13"/>
        <v>1960</v>
      </c>
      <c r="M37" s="13" t="e">
        <f t="shared" si="14"/>
        <v>#VALUE!</v>
      </c>
      <c r="N37" s="14" t="str">
        <f>IF(A37="","",IF($N$5&lt;M37,$N$6,"lsokfuo`r"))</f>
        <v/>
      </c>
      <c r="O37" s="218"/>
      <c r="P37" s="219"/>
      <c r="R37" s="41"/>
    </row>
    <row r="38" spans="1:18" ht="22.5" customHeight="1">
      <c r="A38" s="52" t="str">
        <f>IF(B38="","",ROWS($D$36:D38))</f>
        <v/>
      </c>
      <c r="B38" s="21"/>
      <c r="C38" s="8"/>
      <c r="D38" s="34"/>
      <c r="E38" s="10"/>
      <c r="F38" s="11"/>
      <c r="G38" s="59"/>
      <c r="H38" s="182"/>
      <c r="I38" s="12">
        <f t="shared" si="5"/>
        <v>1900</v>
      </c>
      <c r="J38" s="12">
        <f t="shared" si="6"/>
        <v>0</v>
      </c>
      <c r="K38" s="12" t="str">
        <f t="shared" si="7"/>
        <v>Jan</v>
      </c>
      <c r="L38" s="12">
        <f t="shared" si="13"/>
        <v>1960</v>
      </c>
      <c r="M38" s="13" t="e">
        <f t="shared" si="14"/>
        <v>#VALUE!</v>
      </c>
      <c r="N38" s="14" t="str">
        <f>IF(A38="","",IF($N$5&lt;M38,$N$6,"lsokfuo`r"))</f>
        <v/>
      </c>
      <c r="O38" s="218"/>
      <c r="P38" s="219"/>
      <c r="R38" s="41"/>
    </row>
    <row r="39" spans="1:18" ht="22.5" customHeight="1">
      <c r="A39" s="52" t="str">
        <f>IF(B39="","",ROWS($D$36:D39))</f>
        <v/>
      </c>
      <c r="B39" s="21"/>
      <c r="C39" s="8"/>
      <c r="D39" s="34"/>
      <c r="E39" s="10"/>
      <c r="F39" s="11"/>
      <c r="G39" s="59"/>
      <c r="H39" s="182"/>
      <c r="I39" s="12">
        <f t="shared" si="5"/>
        <v>1900</v>
      </c>
      <c r="J39" s="12">
        <f t="shared" si="6"/>
        <v>0</v>
      </c>
      <c r="K39" s="12" t="str">
        <f t="shared" si="7"/>
        <v>Jan</v>
      </c>
      <c r="L39" s="12">
        <f t="shared" si="13"/>
        <v>1960</v>
      </c>
      <c r="M39" s="13" t="e">
        <f t="shared" si="14"/>
        <v>#VALUE!</v>
      </c>
      <c r="N39" s="14" t="str">
        <f>IF(A39="","",IF($N$5&lt;M39,$N$6,"lsokfuo`r"))</f>
        <v/>
      </c>
      <c r="O39" s="218"/>
      <c r="P39" s="219"/>
      <c r="R39" s="41"/>
    </row>
    <row r="40" spans="1:18" ht="22.5" customHeight="1">
      <c r="A40" s="52" t="str">
        <f>IF(B40="","",ROWS($D$36:D40))</f>
        <v/>
      </c>
      <c r="B40" s="21"/>
      <c r="C40" s="8"/>
      <c r="D40" s="34"/>
      <c r="E40" s="10"/>
      <c r="F40" s="11"/>
      <c r="G40" s="59"/>
      <c r="H40" s="182"/>
      <c r="I40" s="12">
        <f t="shared" si="5"/>
        <v>1900</v>
      </c>
      <c r="J40" s="12">
        <f t="shared" si="6"/>
        <v>0</v>
      </c>
      <c r="K40" s="12" t="str">
        <f t="shared" si="7"/>
        <v>Jan</v>
      </c>
      <c r="L40" s="12">
        <f t="shared" si="13"/>
        <v>1960</v>
      </c>
      <c r="M40" s="13" t="e">
        <f t="shared" si="14"/>
        <v>#VALUE!</v>
      </c>
      <c r="N40" s="14" t="str">
        <f>IF(A40="","",IF($N$5&lt;M40,$N$6,"lsokfuo`r"))</f>
        <v/>
      </c>
      <c r="O40" s="218"/>
      <c r="P40" s="219"/>
      <c r="R40" s="41"/>
    </row>
    <row r="41" spans="1:18" ht="35.25" customHeight="1">
      <c r="A41" s="52"/>
      <c r="B41" s="204" t="s">
        <v>69</v>
      </c>
      <c r="C41" s="205"/>
      <c r="D41" s="205"/>
      <c r="E41" s="206" t="s">
        <v>70</v>
      </c>
      <c r="F41" s="206"/>
      <c r="G41" s="206"/>
      <c r="H41" s="182"/>
      <c r="I41" s="12"/>
      <c r="J41" s="12"/>
      <c r="K41" s="12"/>
      <c r="L41" s="12"/>
      <c r="M41" s="13"/>
      <c r="N41" s="14"/>
      <c r="O41" s="212"/>
      <c r="P41" s="217"/>
      <c r="R41" s="41"/>
    </row>
    <row r="42" spans="1:18" ht="59.25" customHeight="1">
      <c r="A42" s="52"/>
      <c r="B42" s="72" t="s">
        <v>8</v>
      </c>
      <c r="C42" s="72" t="s">
        <v>9</v>
      </c>
      <c r="D42" s="72" t="s">
        <v>54</v>
      </c>
      <c r="E42" s="72" t="s">
        <v>25</v>
      </c>
      <c r="F42" s="72" t="s">
        <v>12</v>
      </c>
      <c r="G42" s="73" t="s">
        <v>13</v>
      </c>
      <c r="H42" s="182"/>
      <c r="I42" s="12"/>
      <c r="J42" s="12"/>
      <c r="K42" s="12"/>
      <c r="L42" s="12"/>
      <c r="M42" s="13"/>
      <c r="N42" s="14"/>
      <c r="O42" s="212"/>
      <c r="P42" s="217"/>
      <c r="R42" s="41"/>
    </row>
    <row r="43" spans="1:18" ht="21" customHeight="1">
      <c r="A43" s="52">
        <f>IF(B43="","",ROWS($D43:D$43))</f>
        <v>1</v>
      </c>
      <c r="B43" s="21" t="s">
        <v>15</v>
      </c>
      <c r="C43" s="8">
        <v>23590</v>
      </c>
      <c r="D43" s="34" t="s">
        <v>55</v>
      </c>
      <c r="E43" s="10">
        <v>44189</v>
      </c>
      <c r="F43" s="11" t="s">
        <v>19</v>
      </c>
      <c r="G43" s="59">
        <v>66300</v>
      </c>
      <c r="H43" s="182"/>
      <c r="I43" s="12">
        <f t="shared" ref="I43:I46" si="15">YEAR(C43)</f>
        <v>1964</v>
      </c>
      <c r="J43" s="12">
        <f t="shared" ref="J43:J46" si="16">DAY(C43)</f>
        <v>1</v>
      </c>
      <c r="K43" s="12" t="str">
        <f t="shared" ref="K43:K46" si="17">TEXT(C43,"mmm")</f>
        <v>Aug</v>
      </c>
      <c r="L43" s="12">
        <f t="shared" ref="L43:L46" si="18">I43+60</f>
        <v>2024</v>
      </c>
      <c r="M43" s="13">
        <f t="shared" ref="M43:M46" si="19">DATEVALUE(J43&amp;K43&amp;L43)</f>
        <v>45505</v>
      </c>
      <c r="N43" s="14">
        <f>IF(A43="","",IF($N$5&lt;M43,$N$6,"lsokfuo`r"))</f>
        <v>45474</v>
      </c>
      <c r="O43" s="210"/>
      <c r="P43" s="211"/>
      <c r="R43" s="41"/>
    </row>
    <row r="44" spans="1:18" ht="21" customHeight="1">
      <c r="A44" s="52" t="str">
        <f>IF(B44="","",ROWS($D$43:D44))</f>
        <v/>
      </c>
      <c r="B44" s="21"/>
      <c r="C44" s="8"/>
      <c r="D44" s="34"/>
      <c r="E44" s="10"/>
      <c r="F44" s="11"/>
      <c r="G44" s="59"/>
      <c r="H44" s="182"/>
      <c r="I44" s="12">
        <f t="shared" si="15"/>
        <v>1900</v>
      </c>
      <c r="J44" s="12">
        <f t="shared" si="16"/>
        <v>0</v>
      </c>
      <c r="K44" s="12" t="str">
        <f t="shared" si="17"/>
        <v>Jan</v>
      </c>
      <c r="L44" s="12">
        <f t="shared" si="18"/>
        <v>1960</v>
      </c>
      <c r="M44" s="13" t="e">
        <f t="shared" si="19"/>
        <v>#VALUE!</v>
      </c>
      <c r="N44" s="14" t="str">
        <f>IF(A44="","",IF($N$5&lt;M44,$N$6,"lsokfuo`r"))</f>
        <v/>
      </c>
      <c r="O44" s="212"/>
      <c r="P44" s="213"/>
      <c r="R44" s="41"/>
    </row>
    <row r="45" spans="1:18" ht="21" customHeight="1">
      <c r="A45" s="52" t="str">
        <f>IF(B45="","",ROWS($D$43:D45))</f>
        <v/>
      </c>
      <c r="B45" s="21"/>
      <c r="C45" s="8"/>
      <c r="D45" s="34"/>
      <c r="E45" s="10"/>
      <c r="F45" s="11"/>
      <c r="G45" s="59"/>
      <c r="H45" s="182"/>
      <c r="I45" s="12">
        <f t="shared" si="15"/>
        <v>1900</v>
      </c>
      <c r="J45" s="12">
        <f t="shared" si="16"/>
        <v>0</v>
      </c>
      <c r="K45" s="12" t="str">
        <f t="shared" si="17"/>
        <v>Jan</v>
      </c>
      <c r="L45" s="12">
        <f t="shared" si="18"/>
        <v>1960</v>
      </c>
      <c r="M45" s="13" t="e">
        <f t="shared" si="19"/>
        <v>#VALUE!</v>
      </c>
      <c r="N45" s="14" t="str">
        <f>IF(A45="","",IF($N$5&lt;M45,$N$6,"lsokfuo`r"))</f>
        <v/>
      </c>
      <c r="O45" s="212"/>
      <c r="P45" s="213"/>
      <c r="R45" s="41"/>
    </row>
    <row r="46" spans="1:18" ht="21" customHeight="1">
      <c r="A46" s="52" t="str">
        <f>IF(B46="","",ROWS($D$43:D46))</f>
        <v/>
      </c>
      <c r="B46" s="21"/>
      <c r="C46" s="8"/>
      <c r="D46" s="34"/>
      <c r="E46" s="70"/>
      <c r="F46" s="11"/>
      <c r="G46" s="59"/>
      <c r="H46" s="182"/>
      <c r="I46" s="12">
        <f t="shared" si="15"/>
        <v>1900</v>
      </c>
      <c r="J46" s="12">
        <f t="shared" si="16"/>
        <v>0</v>
      </c>
      <c r="K46" s="12" t="str">
        <f t="shared" si="17"/>
        <v>Jan</v>
      </c>
      <c r="L46" s="12">
        <f t="shared" si="18"/>
        <v>1960</v>
      </c>
      <c r="M46" s="13" t="e">
        <f t="shared" si="19"/>
        <v>#VALUE!</v>
      </c>
      <c r="N46" s="14" t="str">
        <f>IF(A46="","",IF($N$5&lt;M46,$N$6,"lsokfuo`r"))</f>
        <v/>
      </c>
      <c r="O46" s="212"/>
      <c r="P46" s="213"/>
      <c r="R46" s="41"/>
    </row>
    <row r="47" spans="1:18" ht="27.75">
      <c r="A47" s="52"/>
      <c r="B47" s="160" t="s">
        <v>43</v>
      </c>
      <c r="C47" s="160"/>
      <c r="D47" s="160"/>
      <c r="E47" s="160"/>
      <c r="F47" s="160"/>
      <c r="G47" s="161"/>
      <c r="H47" s="182"/>
      <c r="I47" s="12"/>
      <c r="J47" s="12"/>
      <c r="K47" s="12"/>
      <c r="L47" s="12"/>
      <c r="M47" s="13"/>
      <c r="N47" s="14"/>
      <c r="O47" s="212"/>
      <c r="P47" s="213"/>
      <c r="R47" s="41"/>
    </row>
    <row r="48" spans="1:18" ht="63.75" customHeight="1">
      <c r="A48" s="52"/>
      <c r="B48" s="72" t="s">
        <v>8</v>
      </c>
      <c r="C48" s="72" t="s">
        <v>9</v>
      </c>
      <c r="D48" s="72" t="s">
        <v>54</v>
      </c>
      <c r="E48" s="72" t="s">
        <v>25</v>
      </c>
      <c r="F48" s="72" t="s">
        <v>12</v>
      </c>
      <c r="G48" s="73" t="s">
        <v>13</v>
      </c>
      <c r="H48" s="182"/>
      <c r="I48" s="12"/>
      <c r="J48" s="12"/>
      <c r="K48" s="12"/>
      <c r="L48" s="12"/>
      <c r="M48" s="13"/>
      <c r="N48" s="14"/>
      <c r="O48" s="212"/>
      <c r="P48" s="213"/>
      <c r="R48" s="41"/>
    </row>
    <row r="49" spans="1:18" ht="27" customHeight="1">
      <c r="A49" s="52">
        <f>IF(B49="","",ROWS($D$49:D49))</f>
        <v>1</v>
      </c>
      <c r="B49" s="21" t="s">
        <v>71</v>
      </c>
      <c r="C49" s="8">
        <v>23533</v>
      </c>
      <c r="D49" s="34" t="s">
        <v>55</v>
      </c>
      <c r="E49" s="10">
        <v>44189</v>
      </c>
      <c r="F49" s="11" t="s">
        <v>77</v>
      </c>
      <c r="G49" s="59">
        <v>104200</v>
      </c>
      <c r="H49" s="182"/>
      <c r="I49" s="12">
        <f t="shared" ref="I49:I59" si="20">YEAR(C49)</f>
        <v>1964</v>
      </c>
      <c r="J49" s="12">
        <f t="shared" ref="J49:J59" si="21">DAY(C49)</f>
        <v>5</v>
      </c>
      <c r="K49" s="12" t="str">
        <f t="shared" ref="K49:K59" si="22">TEXT(C49,"mmm")</f>
        <v>Jun</v>
      </c>
      <c r="L49" s="12">
        <f t="shared" ref="L49:L59" si="23">I49+60</f>
        <v>2024</v>
      </c>
      <c r="M49" s="13">
        <f t="shared" ref="M49:M59" si="24">DATEVALUE(J49&amp;K49&amp;L49)</f>
        <v>45448</v>
      </c>
      <c r="N49" s="14" t="str">
        <f>IF(A49="","",IF($N$5&lt;M49,$N$6,"lsokfuo`r"))</f>
        <v>lsokfuo`r</v>
      </c>
      <c r="O49" s="212"/>
      <c r="P49" s="213"/>
      <c r="R49" s="41"/>
    </row>
    <row r="50" spans="1:18" ht="18.75">
      <c r="A50" s="52" t="str">
        <f>IF(B50="","",ROWS($D$49:D50))</f>
        <v/>
      </c>
      <c r="B50" s="21"/>
      <c r="C50" s="8"/>
      <c r="D50" s="34"/>
      <c r="E50" s="10"/>
      <c r="F50" s="11" t="s">
        <v>77</v>
      </c>
      <c r="G50" s="59"/>
      <c r="H50" s="182"/>
      <c r="I50" s="12">
        <f t="shared" si="20"/>
        <v>1900</v>
      </c>
      <c r="J50" s="12">
        <f t="shared" si="21"/>
        <v>0</v>
      </c>
      <c r="K50" s="12" t="str">
        <f t="shared" si="22"/>
        <v>Jan</v>
      </c>
      <c r="L50" s="12">
        <f t="shared" si="23"/>
        <v>1960</v>
      </c>
      <c r="M50" s="13" t="e">
        <f t="shared" si="24"/>
        <v>#VALUE!</v>
      </c>
      <c r="N50" s="14" t="str">
        <f>IF(A50="","",IF($N$5&lt;M50,$N$6,"lsokfuo`r"))</f>
        <v/>
      </c>
      <c r="O50" s="212"/>
      <c r="P50" s="213"/>
      <c r="R50" s="41"/>
    </row>
    <row r="51" spans="1:18" ht="27" customHeight="1">
      <c r="A51" s="52"/>
      <c r="B51" s="200" t="s">
        <v>26</v>
      </c>
      <c r="C51" s="200"/>
      <c r="D51" s="200"/>
      <c r="E51" s="200"/>
      <c r="F51" s="200"/>
      <c r="G51" s="201"/>
      <c r="H51" s="182"/>
      <c r="I51" s="12"/>
      <c r="J51" s="12"/>
      <c r="K51" s="12"/>
      <c r="L51" s="12"/>
      <c r="M51" s="13"/>
      <c r="N51" s="14"/>
      <c r="O51" s="212"/>
      <c r="P51" s="213"/>
      <c r="R51" s="41"/>
    </row>
    <row r="52" spans="1:18" ht="30" customHeight="1">
      <c r="A52" s="52"/>
      <c r="B52" s="160" t="s">
        <v>27</v>
      </c>
      <c r="C52" s="160"/>
      <c r="D52" s="160"/>
      <c r="E52" s="160"/>
      <c r="F52" s="160"/>
      <c r="G52" s="161"/>
      <c r="H52" s="182"/>
      <c r="I52" s="12"/>
      <c r="J52" s="12"/>
      <c r="K52" s="12"/>
      <c r="L52" s="12"/>
      <c r="M52" s="13"/>
      <c r="N52" s="14"/>
      <c r="O52" s="212"/>
      <c r="P52" s="213"/>
      <c r="R52" s="41"/>
    </row>
    <row r="53" spans="1:18" ht="46.5" customHeight="1">
      <c r="A53" s="52"/>
      <c r="B53" s="72" t="s">
        <v>8</v>
      </c>
      <c r="C53" s="72" t="s">
        <v>9</v>
      </c>
      <c r="D53" s="72" t="s">
        <v>10</v>
      </c>
      <c r="E53" s="72" t="s">
        <v>11</v>
      </c>
      <c r="F53" s="72" t="s">
        <v>12</v>
      </c>
      <c r="G53" s="73" t="s">
        <v>13</v>
      </c>
      <c r="H53" s="182"/>
      <c r="I53" s="12"/>
      <c r="J53" s="12"/>
      <c r="K53" s="12"/>
      <c r="L53" s="12"/>
      <c r="M53" s="13"/>
      <c r="N53" s="14"/>
      <c r="O53" s="212"/>
      <c r="P53" s="213"/>
      <c r="R53" s="41"/>
    </row>
    <row r="54" spans="1:18" ht="18.75">
      <c r="A54" s="52">
        <f>IF(B54="","",ROWS($D$54:D54))</f>
        <v>1</v>
      </c>
      <c r="B54" s="21" t="s">
        <v>60</v>
      </c>
      <c r="C54" s="8">
        <v>23559</v>
      </c>
      <c r="D54" s="34"/>
      <c r="E54" s="10">
        <v>44189</v>
      </c>
      <c r="F54" s="11" t="s">
        <v>17</v>
      </c>
      <c r="G54" s="59">
        <v>69200</v>
      </c>
      <c r="H54" s="182"/>
      <c r="I54" s="12">
        <f t="shared" si="20"/>
        <v>1964</v>
      </c>
      <c r="J54" s="12">
        <f t="shared" si="21"/>
        <v>1</v>
      </c>
      <c r="K54" s="12" t="str">
        <f t="shared" si="22"/>
        <v>Jul</v>
      </c>
      <c r="L54" s="12">
        <f t="shared" si="23"/>
        <v>2024</v>
      </c>
      <c r="M54" s="13">
        <f t="shared" si="24"/>
        <v>45474</v>
      </c>
      <c r="N54" s="14" t="str">
        <f t="shared" ref="N54:N59" si="25">IF(A54="","",IF($N$5&lt;M54,$N$6,"lsokfuo`r"))</f>
        <v>lsokfuo`r</v>
      </c>
      <c r="O54" s="212"/>
      <c r="P54" s="213"/>
      <c r="R54" s="41"/>
    </row>
    <row r="55" spans="1:18" ht="18.75">
      <c r="A55" s="52" t="str">
        <f>IF(B55="","",ROWS($D$54:D55))</f>
        <v/>
      </c>
      <c r="B55" s="21"/>
      <c r="C55" s="8"/>
      <c r="D55" s="34"/>
      <c r="E55" s="10"/>
      <c r="F55" s="11"/>
      <c r="G55" s="59"/>
      <c r="H55" s="182"/>
      <c r="I55" s="12">
        <f t="shared" si="20"/>
        <v>1900</v>
      </c>
      <c r="J55" s="12">
        <f t="shared" si="21"/>
        <v>0</v>
      </c>
      <c r="K55" s="12" t="str">
        <f t="shared" si="22"/>
        <v>Jan</v>
      </c>
      <c r="L55" s="12">
        <f t="shared" si="23"/>
        <v>1960</v>
      </c>
      <c r="M55" s="13" t="e">
        <f t="shared" si="24"/>
        <v>#VALUE!</v>
      </c>
      <c r="N55" s="14" t="str">
        <f t="shared" si="25"/>
        <v/>
      </c>
      <c r="O55" s="212"/>
      <c r="P55" s="213"/>
      <c r="R55" s="41"/>
    </row>
    <row r="56" spans="1:18" ht="18.75">
      <c r="A56" s="52" t="str">
        <f>IF(B56="","",ROWS($D$54:D56))</f>
        <v/>
      </c>
      <c r="B56" s="21"/>
      <c r="C56" s="8"/>
      <c r="D56" s="34"/>
      <c r="E56" s="10"/>
      <c r="F56" s="11"/>
      <c r="G56" s="59"/>
      <c r="H56" s="182"/>
      <c r="I56" s="12">
        <f t="shared" si="20"/>
        <v>1900</v>
      </c>
      <c r="J56" s="12">
        <f t="shared" si="21"/>
        <v>0</v>
      </c>
      <c r="K56" s="12" t="str">
        <f t="shared" si="22"/>
        <v>Jan</v>
      </c>
      <c r="L56" s="12">
        <f t="shared" si="23"/>
        <v>1960</v>
      </c>
      <c r="M56" s="13" t="e">
        <f t="shared" si="24"/>
        <v>#VALUE!</v>
      </c>
      <c r="N56" s="14" t="str">
        <f t="shared" si="25"/>
        <v/>
      </c>
      <c r="O56" s="212"/>
      <c r="P56" s="213"/>
      <c r="R56" s="41"/>
    </row>
    <row r="57" spans="1:18" ht="18.75">
      <c r="A57" s="52" t="str">
        <f>IF(B57="","",ROWS($D$54:D57))</f>
        <v/>
      </c>
      <c r="B57" s="21"/>
      <c r="C57" s="8"/>
      <c r="D57" s="34"/>
      <c r="E57" s="10"/>
      <c r="F57" s="11"/>
      <c r="G57" s="59"/>
      <c r="H57" s="182"/>
      <c r="I57" s="12">
        <f t="shared" si="20"/>
        <v>1900</v>
      </c>
      <c r="J57" s="12">
        <f t="shared" si="21"/>
        <v>0</v>
      </c>
      <c r="K57" s="12" t="str">
        <f t="shared" si="22"/>
        <v>Jan</v>
      </c>
      <c r="L57" s="12">
        <f t="shared" si="23"/>
        <v>1960</v>
      </c>
      <c r="M57" s="13" t="e">
        <f t="shared" si="24"/>
        <v>#VALUE!</v>
      </c>
      <c r="N57" s="14" t="str">
        <f t="shared" si="25"/>
        <v/>
      </c>
      <c r="O57" s="212"/>
      <c r="P57" s="213"/>
      <c r="R57" s="41"/>
    </row>
    <row r="58" spans="1:18" ht="18.75">
      <c r="A58" s="52" t="str">
        <f>IF(B58="","",ROWS($D$54:D58))</f>
        <v/>
      </c>
      <c r="B58" s="21"/>
      <c r="C58" s="8"/>
      <c r="D58" s="34"/>
      <c r="E58" s="10"/>
      <c r="F58" s="11"/>
      <c r="G58" s="59"/>
      <c r="H58" s="182"/>
      <c r="I58" s="12">
        <f t="shared" si="20"/>
        <v>1900</v>
      </c>
      <c r="J58" s="12">
        <f t="shared" si="21"/>
        <v>0</v>
      </c>
      <c r="K58" s="12" t="str">
        <f t="shared" si="22"/>
        <v>Jan</v>
      </c>
      <c r="L58" s="12">
        <f t="shared" si="23"/>
        <v>1960</v>
      </c>
      <c r="M58" s="13" t="e">
        <f t="shared" si="24"/>
        <v>#VALUE!</v>
      </c>
      <c r="N58" s="14" t="str">
        <f t="shared" si="25"/>
        <v/>
      </c>
      <c r="O58" s="212"/>
      <c r="P58" s="213"/>
      <c r="R58" s="41"/>
    </row>
    <row r="59" spans="1:18" ht="18.75">
      <c r="A59" s="52" t="str">
        <f>IF(B59="","",ROWS($D$54:D59))</f>
        <v/>
      </c>
      <c r="B59" s="21"/>
      <c r="C59" s="60"/>
      <c r="D59" s="71"/>
      <c r="E59" s="61"/>
      <c r="F59" s="62"/>
      <c r="G59" s="63"/>
      <c r="H59" s="182"/>
      <c r="I59" s="12">
        <f t="shared" si="20"/>
        <v>1900</v>
      </c>
      <c r="J59" s="12">
        <f t="shared" si="21"/>
        <v>0</v>
      </c>
      <c r="K59" s="12" t="str">
        <f t="shared" si="22"/>
        <v>Jan</v>
      </c>
      <c r="L59" s="12">
        <f t="shared" si="23"/>
        <v>1960</v>
      </c>
      <c r="M59" s="13" t="e">
        <f t="shared" si="24"/>
        <v>#VALUE!</v>
      </c>
      <c r="N59" s="14" t="str">
        <f t="shared" si="25"/>
        <v/>
      </c>
      <c r="O59" s="212"/>
      <c r="P59" s="213"/>
      <c r="R59" s="41"/>
    </row>
    <row r="60" spans="1:18" ht="15" customHeight="1">
      <c r="A60" s="191"/>
      <c r="B60" s="191"/>
      <c r="C60" s="191"/>
      <c r="D60" s="191"/>
      <c r="E60" s="191"/>
      <c r="F60" s="191"/>
      <c r="G60" s="191"/>
      <c r="H60" s="183"/>
      <c r="I60" s="2"/>
      <c r="J60" s="2"/>
      <c r="K60" s="2"/>
      <c r="L60" s="2"/>
      <c r="M60" s="2"/>
      <c r="N60" s="2"/>
      <c r="O60" s="214"/>
      <c r="P60" s="215"/>
    </row>
  </sheetData>
  <sheetProtection password="FBD2" sheet="1" objects="1" scenarios="1"/>
  <mergeCells count="42">
    <mergeCell ref="O43:P1048576"/>
    <mergeCell ref="O29:P35"/>
    <mergeCell ref="O36:P40"/>
    <mergeCell ref="O42:P42"/>
    <mergeCell ref="O41:P41"/>
    <mergeCell ref="O24:P24"/>
    <mergeCell ref="O25:P26"/>
    <mergeCell ref="O27:P28"/>
    <mergeCell ref="B51:G51"/>
    <mergeCell ref="C2:E2"/>
    <mergeCell ref="F2:G2"/>
    <mergeCell ref="B12:E12"/>
    <mergeCell ref="F12:G12"/>
    <mergeCell ref="B18:E18"/>
    <mergeCell ref="F18:G18"/>
    <mergeCell ref="B23:D23"/>
    <mergeCell ref="E23:G23"/>
    <mergeCell ref="B41:D41"/>
    <mergeCell ref="E41:G41"/>
    <mergeCell ref="B29:G29"/>
    <mergeCell ref="B4:C4"/>
    <mergeCell ref="B52:G52"/>
    <mergeCell ref="O14:P14"/>
    <mergeCell ref="O15:P15"/>
    <mergeCell ref="O16:P17"/>
    <mergeCell ref="O19:P19"/>
    <mergeCell ref="O20:P20"/>
    <mergeCell ref="O21:P22"/>
    <mergeCell ref="H1:H60"/>
    <mergeCell ref="B1:G1"/>
    <mergeCell ref="O3:P3"/>
    <mergeCell ref="O4:P5"/>
    <mergeCell ref="B3:C3"/>
    <mergeCell ref="D3:G3"/>
    <mergeCell ref="A60:G60"/>
    <mergeCell ref="B34:G34"/>
    <mergeCell ref="B47:G47"/>
    <mergeCell ref="D4:E4"/>
    <mergeCell ref="B5:G5"/>
    <mergeCell ref="O7:P7"/>
    <mergeCell ref="O8:P9"/>
    <mergeCell ref="O10:P12"/>
  </mergeCells>
  <dataValidations count="5">
    <dataValidation type="list" allowBlank="1" showInputMessage="1" showErrorMessage="1" sqref="F44:F46 F36:F40">
      <formula1>"L-13,L-15"</formula1>
    </dataValidation>
    <dataValidation type="list" allowBlank="1" showInputMessage="1" showErrorMessage="1" sqref="F43">
      <formula1>"L-15"</formula1>
    </dataValidation>
    <dataValidation type="list" allowBlank="1" showInputMessage="1" showErrorMessage="1" sqref="F31:F33 F19:F22 F54:F59 F14:F17 F7:F11">
      <formula1>"L-13"</formula1>
    </dataValidation>
    <dataValidation type="list" allowBlank="1" showInputMessage="1" showErrorMessage="1" sqref="F49:F50">
      <formula1>"L-17,L-18"</formula1>
    </dataValidation>
    <dataValidation type="list" allowBlank="1" showInputMessage="1" showErrorMessage="1" sqref="F25:F28">
      <formula1>"L-13,L-14,L-15"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8"/>
  <sheetViews>
    <sheetView workbookViewId="0">
      <selection activeCell="H6" sqref="H6"/>
    </sheetView>
  </sheetViews>
  <sheetFormatPr defaultColWidth="0" defaultRowHeight="15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0" width="20" customWidth="1"/>
    <col min="11" max="11" width="17.85546875" customWidth="1"/>
    <col min="12" max="12" width="22.140625" customWidth="1"/>
    <col min="13" max="13" width="0.28515625" customWidth="1"/>
    <col min="14" max="14" width="4.85546875" hidden="1" customWidth="1"/>
    <col min="15" max="16" width="7.7109375" hidden="1" customWidth="1"/>
    <col min="17" max="16384" width="9.140625" hidden="1"/>
  </cols>
  <sheetData>
    <row r="1" spans="1:28" ht="45.75" customHeight="1">
      <c r="A1" s="224" t="str">
        <f>Master!D3</f>
        <v>jktdh; mPp ek/;fed fo|ky;] xksj/kuiqjk rglhy vV#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Q1" s="22"/>
      <c r="R1" s="15"/>
      <c r="S1" s="15"/>
      <c r="T1" s="18"/>
      <c r="U1" s="18"/>
      <c r="V1" s="18"/>
      <c r="W1" s="18"/>
      <c r="X1" s="18"/>
      <c r="Y1" s="18"/>
      <c r="Z1" s="18"/>
      <c r="AA1" s="18"/>
    </row>
    <row r="2" spans="1:28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46" t="s">
        <v>29</v>
      </c>
      <c r="L2" s="44" t="str">
        <f>IF(Master!G4="","",Master!G4)</f>
        <v>12.01.2024</v>
      </c>
      <c r="Q2" s="15"/>
      <c r="R2" s="15"/>
      <c r="S2" s="15"/>
      <c r="T2" s="18"/>
      <c r="U2" s="18"/>
      <c r="V2" s="18"/>
      <c r="W2" s="18"/>
      <c r="X2" s="18"/>
      <c r="Y2" s="18"/>
      <c r="Z2" s="18"/>
      <c r="AA2" s="18"/>
    </row>
    <row r="3" spans="1:28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Q3" s="15"/>
      <c r="R3" s="15"/>
      <c r="S3" s="15"/>
      <c r="T3" s="18"/>
      <c r="U3" s="18"/>
      <c r="V3" s="18"/>
      <c r="W3" s="18"/>
      <c r="X3" s="18"/>
      <c r="Y3" s="18"/>
      <c r="Z3" s="18"/>
      <c r="AA3" s="18"/>
    </row>
    <row r="4" spans="1:28" ht="126" customHeight="1">
      <c r="A4" s="227" t="str">
        <f>CONCATENATE("        ",Q4," ",'Teacher-III'!R4," ",Master!P2," ",'Teacher-III'!Q5," ",Master!O10," ",'Teacher-III'!Q6," ",Master!P13," ",Q7)</f>
        <v xml:space="preserve">        foRr ¼fu;e½ foHkkx jktLFkku ljdkj dh vf/klwpuk dzekad&amp;,Q-15 ¼1½ ,Q-Mh@:Yl@2017 ikVZ fnukad 06-10-2023 ds }kjk jktLFkku flfoy lsok iqujhf{kr osru fu;e 2017 ds fu;e 14 }kjk ,e-,-lh-ih- ;kstuk ds izko/kku ykxw fd;s tkus ds vuqlj.k esa ,oa ftyk f'k{kk vf/kdkjh ek/;fed f'k{kk ckjka ds  vkns'k dzekad&amp; ftf'kv@eqek@ckjka@ys[kk&amp;1@,e,lhih@2023&amp;24@385 fnukad&amp; 18@12@2023 ds vuqlj.k esa jktLFkku vf/kuLFk f'k{kk lsok laoxZ ds dkfeZd ftudh 27 o"kZ dh fu;fer lsok fnukad 31-03-23 rd ;k 31-03-23 ds ckn 27 o"khZ; fu;fer lsok iw.kZ djus ij vk'okflr dSfj;j izxfr ;kstuk ds vUrxZr r`rh; ,0lh0ih0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Q4" s="19" t="s">
        <v>75</v>
      </c>
      <c r="R4" s="19" t="s">
        <v>31</v>
      </c>
      <c r="S4" s="19"/>
      <c r="T4" s="19"/>
      <c r="U4" s="19"/>
      <c r="V4" s="19"/>
      <c r="W4" s="19"/>
      <c r="X4" s="19"/>
      <c r="Y4" s="19"/>
      <c r="Z4" s="19"/>
      <c r="AA4" s="19"/>
    </row>
    <row r="5" spans="1:28" ht="8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 t="s">
        <v>38</v>
      </c>
      <c r="K5" s="28" t="s">
        <v>39</v>
      </c>
      <c r="L5" s="28" t="s">
        <v>40</v>
      </c>
      <c r="M5" s="1"/>
      <c r="Q5" s="19" t="s">
        <v>41</v>
      </c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8" ht="34.5" customHeight="1">
      <c r="A6" s="35">
        <f>Master!A7</f>
        <v>1</v>
      </c>
      <c r="B6" s="35" t="str">
        <f>IF(A6="","",Master!B7)</f>
        <v>ijekuUn es?koky</v>
      </c>
      <c r="C6" s="35" t="str">
        <f>IF(B6="","",Master!$B$5)</f>
        <v xml:space="preserve">v/;kid r`rh; JS.kh </v>
      </c>
      <c r="D6" s="36">
        <f>IF(Master!E7="","",Master!E7)</f>
        <v>44189</v>
      </c>
      <c r="E6" s="37" t="str">
        <f>IF(D6="","",Master!F7)</f>
        <v>L-13</v>
      </c>
      <c r="F6" s="39">
        <f>IF(E6="","",Master!G7)</f>
        <v>69200</v>
      </c>
      <c r="G6" s="35">
        <f>F6</f>
        <v>69200</v>
      </c>
      <c r="H6" s="38">
        <f>IF(G6="","",MROUND(ROUND(1.03*G6,0),100))</f>
        <v>71300</v>
      </c>
      <c r="I6" s="38" t="str">
        <f>IF(H6="","","L-14")</f>
        <v>L-14</v>
      </c>
      <c r="J6" s="38">
        <f>IF(I6="","",VLOOKUP(F6,$O$6:$Y$32,2,0))</f>
        <v>71100</v>
      </c>
      <c r="K6" s="38">
        <f>IF(J6="","",MROUND(ROUND(1.03*J6,0),100))</f>
        <v>73200</v>
      </c>
      <c r="L6" s="42">
        <f>IF(K6="","",Master!N7)</f>
        <v>45474</v>
      </c>
      <c r="M6" s="50"/>
      <c r="N6" t="s">
        <v>42</v>
      </c>
      <c r="O6" s="16">
        <v>53100</v>
      </c>
      <c r="P6" s="16">
        <v>56100</v>
      </c>
      <c r="Q6" s="23" t="s">
        <v>29</v>
      </c>
      <c r="R6" s="26"/>
      <c r="S6" s="25"/>
      <c r="T6" s="24"/>
      <c r="U6" s="24"/>
      <c r="V6" s="24"/>
      <c r="W6" s="24"/>
      <c r="X6" s="24"/>
      <c r="Y6" s="24"/>
      <c r="Z6" s="24"/>
      <c r="AA6" s="24"/>
    </row>
    <row r="7" spans="1:28" ht="34.5" customHeight="1">
      <c r="A7" s="35" t="str">
        <f>Master!A8</f>
        <v/>
      </c>
      <c r="B7" s="35" t="str">
        <f>IF(A7="","",Master!B8)</f>
        <v/>
      </c>
      <c r="C7" s="35" t="str">
        <f>IF(B7="","",Master!$B$5)</f>
        <v/>
      </c>
      <c r="D7" s="36" t="str">
        <f>IF(Master!E8="","",Master!E8)</f>
        <v/>
      </c>
      <c r="E7" s="37" t="str">
        <f>IF(D7="","",Master!F8)</f>
        <v/>
      </c>
      <c r="F7" s="39" t="str">
        <f>IF(E7="","",Master!G8)</f>
        <v/>
      </c>
      <c r="G7" s="35" t="str">
        <f t="shared" ref="G7:G10" si="0">F7</f>
        <v/>
      </c>
      <c r="H7" s="38" t="str">
        <f t="shared" ref="H7:H10" si="1">IF(G7="","",MROUND(ROUND(1.03*G7,0),100))</f>
        <v/>
      </c>
      <c r="I7" s="38" t="str">
        <f t="shared" ref="I7:I10" si="2">IF(H7="","","L-14")</f>
        <v/>
      </c>
      <c r="J7" s="38" t="str">
        <f t="shared" ref="J7:J10" si="3">IF(I7="","",VLOOKUP(F7,$O$6:$Y$32,2,0))</f>
        <v/>
      </c>
      <c r="K7" s="38" t="str">
        <f t="shared" ref="K7:K10" si="4">IF(J7="","",MROUND(ROUND(1.03*J7,0),100))</f>
        <v/>
      </c>
      <c r="L7" s="42" t="str">
        <f>IF(K7="","",Master!N8)</f>
        <v/>
      </c>
      <c r="M7" s="50"/>
      <c r="N7" t="s">
        <v>42</v>
      </c>
      <c r="O7" s="41">
        <f>MROUND(ROUND(1.03*O6,0),100)</f>
        <v>54700</v>
      </c>
      <c r="P7" s="16">
        <v>56100</v>
      </c>
      <c r="Q7" s="220" t="s">
        <v>151</v>
      </c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</row>
    <row r="8" spans="1:28" ht="34.5" customHeight="1">
      <c r="A8" s="35" t="str">
        <f>Master!A9</f>
        <v/>
      </c>
      <c r="B8" s="35" t="str">
        <f>IF(A8="","",Master!B9)</f>
        <v/>
      </c>
      <c r="C8" s="35" t="str">
        <f>IF(B8="","",Master!$B$5)</f>
        <v/>
      </c>
      <c r="D8" s="36" t="str">
        <f>IF(Master!E9="","",Master!E9)</f>
        <v/>
      </c>
      <c r="E8" s="37" t="str">
        <f>IF(D8="","",Master!F9)</f>
        <v/>
      </c>
      <c r="F8" s="39" t="str">
        <f>IF(E8="","",Master!G9)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42" t="str">
        <f>IF(K8="","",Master!N9)</f>
        <v/>
      </c>
      <c r="M8" s="50"/>
      <c r="N8" t="s">
        <v>42</v>
      </c>
      <c r="O8" s="41">
        <f t="shared" ref="O8:O21" si="5">MROUND(ROUND(1.03*O7,0),100)</f>
        <v>56300</v>
      </c>
      <c r="P8" s="41">
        <v>57800</v>
      </c>
      <c r="Q8" s="220"/>
      <c r="R8" s="220"/>
      <c r="S8" s="220"/>
      <c r="T8" s="220"/>
      <c r="U8" s="220"/>
      <c r="V8" s="220"/>
      <c r="W8" s="220"/>
      <c r="X8" s="220"/>
      <c r="Y8" s="220"/>
      <c r="Z8" s="220"/>
      <c r="AA8" s="220"/>
      <c r="AB8" s="220"/>
    </row>
    <row r="9" spans="1:28" ht="34.5" customHeight="1">
      <c r="A9" s="35" t="str">
        <f>Master!A10</f>
        <v/>
      </c>
      <c r="B9" s="35" t="str">
        <f>IF(A9="","",Master!B10)</f>
        <v/>
      </c>
      <c r="C9" s="35" t="str">
        <f>IF(B9="","",Master!$B$5)</f>
        <v/>
      </c>
      <c r="D9" s="36" t="str">
        <f>IF(Master!E10="","",Master!E10)</f>
        <v/>
      </c>
      <c r="E9" s="37" t="str">
        <f>IF(D9="","",Master!F10)</f>
        <v/>
      </c>
      <c r="F9" s="39" t="str">
        <f>IF(E9="","",Master!G10)</f>
        <v/>
      </c>
      <c r="G9" s="35" t="str">
        <f t="shared" si="0"/>
        <v/>
      </c>
      <c r="H9" s="38" t="str">
        <f t="shared" si="1"/>
        <v/>
      </c>
      <c r="I9" s="38" t="str">
        <f t="shared" si="2"/>
        <v/>
      </c>
      <c r="J9" s="38" t="str">
        <f t="shared" si="3"/>
        <v/>
      </c>
      <c r="K9" s="38" t="str">
        <f t="shared" si="4"/>
        <v/>
      </c>
      <c r="L9" s="42" t="str">
        <f>IF(K9="","",Master!N10)</f>
        <v/>
      </c>
      <c r="M9" s="50"/>
      <c r="N9" t="s">
        <v>42</v>
      </c>
      <c r="O9" s="41">
        <f t="shared" si="5"/>
        <v>58000</v>
      </c>
      <c r="P9" s="41">
        <v>59500</v>
      </c>
      <c r="Q9" s="220"/>
      <c r="R9" s="220"/>
      <c r="S9" s="220"/>
      <c r="T9" s="220"/>
      <c r="U9" s="220"/>
      <c r="V9" s="220"/>
      <c r="W9" s="220"/>
      <c r="X9" s="220"/>
      <c r="Y9" s="220"/>
      <c r="Z9" s="220"/>
      <c r="AA9" s="220"/>
      <c r="AB9" s="220"/>
    </row>
    <row r="10" spans="1:28" ht="34.5" customHeight="1">
      <c r="A10" s="35" t="str">
        <f>Master!A11</f>
        <v/>
      </c>
      <c r="B10" s="35" t="str">
        <f>IF(A10="","",Master!B11)</f>
        <v/>
      </c>
      <c r="C10" s="35" t="str">
        <f>IF(B10="","",Master!$B$5)</f>
        <v/>
      </c>
      <c r="D10" s="36" t="str">
        <f>IF(Master!E11="","",Master!E11)</f>
        <v/>
      </c>
      <c r="E10" s="37" t="str">
        <f>IF(D10="","",Master!F11)</f>
        <v/>
      </c>
      <c r="F10" s="39" t="str">
        <f>IF(E10="","",Master!G11)</f>
        <v/>
      </c>
      <c r="G10" s="35" t="str">
        <f t="shared" si="0"/>
        <v/>
      </c>
      <c r="H10" s="38" t="str">
        <f t="shared" si="1"/>
        <v/>
      </c>
      <c r="I10" s="38" t="str">
        <f t="shared" si="2"/>
        <v/>
      </c>
      <c r="J10" s="38" t="str">
        <f t="shared" si="3"/>
        <v/>
      </c>
      <c r="K10" s="38" t="str">
        <f t="shared" si="4"/>
        <v/>
      </c>
      <c r="L10" s="42" t="str">
        <f>IF(K10="","",Master!N11)</f>
        <v/>
      </c>
      <c r="M10" s="50"/>
      <c r="N10" t="s">
        <v>42</v>
      </c>
      <c r="O10" s="41">
        <f t="shared" si="5"/>
        <v>59700</v>
      </c>
      <c r="P10" s="41">
        <v>61300</v>
      </c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  <c r="AB10" s="220"/>
    </row>
    <row r="11" spans="1:28" ht="2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N11" t="s">
        <v>42</v>
      </c>
      <c r="O11" s="41">
        <f>MROUND(ROUND(1.03*O10,0),100)</f>
        <v>61500</v>
      </c>
      <c r="P11" s="41">
        <v>63100</v>
      </c>
      <c r="Q11" s="15"/>
      <c r="R11" s="15"/>
      <c r="S11" s="15"/>
      <c r="T11" s="18"/>
      <c r="U11" s="18"/>
      <c r="V11" s="18"/>
      <c r="W11" s="18"/>
      <c r="X11" s="18"/>
      <c r="Y11" s="18"/>
      <c r="Z11" s="18"/>
      <c r="AA11" s="18"/>
    </row>
    <row r="12" spans="1:28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20"/>
      <c r="N12" t="s">
        <v>42</v>
      </c>
      <c r="O12" s="41">
        <f t="shared" si="5"/>
        <v>63300</v>
      </c>
      <c r="P12" s="41">
        <v>65000</v>
      </c>
      <c r="Q12" s="15"/>
      <c r="R12" s="15"/>
      <c r="S12" s="15"/>
      <c r="T12" s="18"/>
      <c r="U12" s="18"/>
      <c r="V12" s="18"/>
      <c r="W12" s="18"/>
      <c r="X12" s="18"/>
      <c r="Y12" s="18"/>
      <c r="Z12" s="18"/>
      <c r="AA12" s="18"/>
    </row>
    <row r="13" spans="1:28" ht="20.25">
      <c r="A13" s="32"/>
      <c r="B13" s="32"/>
      <c r="C13" s="32"/>
      <c r="D13" s="32"/>
      <c r="E13" s="32"/>
      <c r="F13" s="32"/>
      <c r="G13" s="32"/>
      <c r="H13" s="32"/>
      <c r="I13" s="32"/>
      <c r="J13" s="223" t="s">
        <v>43</v>
      </c>
      <c r="K13" s="223"/>
      <c r="L13" s="223"/>
      <c r="M13" s="20"/>
      <c r="N13" t="s">
        <v>42</v>
      </c>
      <c r="O13" s="41">
        <f t="shared" si="5"/>
        <v>65200</v>
      </c>
      <c r="P13" s="41">
        <v>67000</v>
      </c>
      <c r="Q13" s="15"/>
      <c r="R13" s="15"/>
      <c r="S13" s="15"/>
      <c r="T13" s="18"/>
      <c r="U13" s="18"/>
      <c r="V13" s="18"/>
      <c r="W13" s="18"/>
      <c r="X13" s="18"/>
      <c r="Y13" s="18"/>
      <c r="Z13" s="18"/>
      <c r="AA13" s="18"/>
    </row>
    <row r="14" spans="1:28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229" t="str">
        <f>A1</f>
        <v>jktdh; mPp ek/;fed fo|ky;] xksj/kuiqjk rglhy vV# ftyk ckjka</v>
      </c>
      <c r="K14" s="229"/>
      <c r="L14" s="229"/>
      <c r="M14" s="20"/>
      <c r="N14" t="s">
        <v>42</v>
      </c>
      <c r="O14" s="41">
        <f t="shared" si="5"/>
        <v>67200</v>
      </c>
      <c r="P14" s="41">
        <v>69000</v>
      </c>
      <c r="Q14" s="15"/>
      <c r="R14" s="15"/>
      <c r="S14" s="15"/>
      <c r="T14" s="18"/>
      <c r="U14" s="18"/>
      <c r="V14" s="18"/>
      <c r="W14" s="18"/>
      <c r="X14" s="18"/>
      <c r="Y14" s="18"/>
      <c r="Z14" s="18"/>
      <c r="AA14" s="18"/>
    </row>
    <row r="15" spans="1:28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8"/>
      <c r="K15" s="46" t="s">
        <v>29</v>
      </c>
      <c r="L15" s="44" t="str">
        <f>L2</f>
        <v>12.01.2024</v>
      </c>
      <c r="M15" s="20"/>
      <c r="N15" t="s">
        <v>42</v>
      </c>
      <c r="O15" s="41">
        <f t="shared" si="5"/>
        <v>69200</v>
      </c>
      <c r="P15" s="41">
        <v>71100</v>
      </c>
      <c r="Q15" s="15"/>
      <c r="R15" s="15"/>
      <c r="S15" s="15"/>
      <c r="T15" s="18"/>
      <c r="U15" s="18"/>
      <c r="V15" s="18"/>
      <c r="W15" s="18"/>
      <c r="X15" s="18"/>
      <c r="Y15" s="18"/>
      <c r="Z15" s="18"/>
      <c r="AA15" s="18"/>
    </row>
    <row r="16" spans="1:28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20"/>
      <c r="N16" t="s">
        <v>42</v>
      </c>
      <c r="O16" s="41">
        <f t="shared" si="5"/>
        <v>71300</v>
      </c>
      <c r="P16" s="41">
        <v>73200</v>
      </c>
      <c r="Q16" s="15"/>
      <c r="R16" s="15"/>
      <c r="S16" s="15"/>
      <c r="T16" s="18"/>
      <c r="U16" s="18"/>
      <c r="V16" s="18"/>
      <c r="W16" s="18"/>
      <c r="X16" s="18"/>
      <c r="Y16" s="18"/>
      <c r="Z16" s="18"/>
      <c r="AA16" s="18"/>
    </row>
    <row r="17" spans="1:27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20"/>
      <c r="N17" t="s">
        <v>42</v>
      </c>
      <c r="O17" s="41">
        <f t="shared" si="5"/>
        <v>73400</v>
      </c>
      <c r="P17" s="41">
        <v>75400</v>
      </c>
      <c r="Q17" s="17"/>
      <c r="R17" s="15"/>
      <c r="S17" s="15"/>
      <c r="T17" s="18"/>
      <c r="U17" s="18"/>
      <c r="V17" s="18"/>
      <c r="W17" s="18"/>
      <c r="X17" s="18"/>
      <c r="Y17" s="18"/>
      <c r="Z17" s="18"/>
      <c r="AA17" s="18"/>
    </row>
    <row r="18" spans="1:27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20"/>
      <c r="N18" t="s">
        <v>42</v>
      </c>
      <c r="O18" s="41">
        <f t="shared" si="5"/>
        <v>75600</v>
      </c>
      <c r="P18" s="41">
        <v>77700</v>
      </c>
      <c r="Q18" s="15"/>
      <c r="R18" s="15"/>
      <c r="S18" s="15"/>
      <c r="T18" s="18"/>
      <c r="U18" s="18"/>
      <c r="V18" s="18"/>
      <c r="W18" s="18"/>
      <c r="X18" s="18"/>
      <c r="Y18" s="18"/>
      <c r="Z18" s="18"/>
      <c r="AA18" s="18"/>
    </row>
    <row r="19" spans="1:27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N19" t="s">
        <v>42</v>
      </c>
      <c r="O19" s="41">
        <f t="shared" si="5"/>
        <v>77900</v>
      </c>
      <c r="P19" s="41">
        <v>80000</v>
      </c>
      <c r="Q19" s="15"/>
      <c r="R19" s="15"/>
      <c r="S19" s="15"/>
      <c r="T19" s="18"/>
      <c r="U19" s="18"/>
      <c r="V19" s="18"/>
      <c r="W19" s="18"/>
      <c r="X19" s="18"/>
      <c r="Y19" s="18"/>
      <c r="Z19" s="18"/>
      <c r="AA19" s="18"/>
    </row>
    <row r="20" spans="1:27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N20" t="s">
        <v>42</v>
      </c>
      <c r="O20" s="41">
        <f t="shared" si="5"/>
        <v>80200</v>
      </c>
      <c r="P20" s="41">
        <v>82400</v>
      </c>
      <c r="Q20" s="15"/>
      <c r="R20" s="15"/>
      <c r="S20" s="15"/>
      <c r="T20" s="18"/>
      <c r="U20" s="18"/>
      <c r="V20" s="18"/>
      <c r="W20" s="18"/>
      <c r="X20" s="18"/>
      <c r="Y20" s="18"/>
      <c r="Z20" s="18"/>
      <c r="AA20" s="18"/>
    </row>
    <row r="21" spans="1:27" ht="20.25">
      <c r="A21" s="32"/>
      <c r="B21" s="32"/>
      <c r="C21" s="32"/>
      <c r="D21" s="32"/>
      <c r="E21" s="32"/>
      <c r="F21" s="32"/>
      <c r="G21" s="32"/>
      <c r="H21" s="32"/>
      <c r="I21" s="32"/>
      <c r="J21" s="223" t="s">
        <v>43</v>
      </c>
      <c r="K21" s="223"/>
      <c r="L21" s="223"/>
      <c r="O21" s="41">
        <f t="shared" si="5"/>
        <v>82600</v>
      </c>
      <c r="P21" s="41">
        <v>84900</v>
      </c>
      <c r="Q21" s="15"/>
      <c r="R21" s="15"/>
      <c r="S21" s="15"/>
      <c r="T21" s="18"/>
      <c r="U21" s="18"/>
      <c r="V21" s="18"/>
      <c r="W21" s="18"/>
      <c r="X21" s="18"/>
      <c r="Y21" s="18"/>
      <c r="Z21" s="18"/>
      <c r="AA21" s="18"/>
    </row>
    <row r="22" spans="1:27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222" t="str">
        <f>J14</f>
        <v>jktdh; mPp ek/;fed fo|ky;] xksj/kuiqjk rglhy vV# ftyk ckjka</v>
      </c>
      <c r="K22" s="222"/>
      <c r="L22" s="222"/>
      <c r="O22" s="41"/>
      <c r="P22" s="41"/>
      <c r="Q22" s="15"/>
      <c r="R22" s="15"/>
      <c r="S22" s="15"/>
      <c r="T22" s="18"/>
      <c r="U22" s="18"/>
      <c r="V22" s="18"/>
      <c r="W22" s="18"/>
      <c r="X22" s="18"/>
      <c r="Y22" s="18"/>
      <c r="Z22" s="18"/>
      <c r="AA22" s="18"/>
    </row>
    <row r="23" spans="1:27" ht="20.25">
      <c r="A23" s="32"/>
      <c r="B23" s="32"/>
      <c r="C23" s="32"/>
      <c r="D23" s="32"/>
      <c r="E23" s="32"/>
      <c r="F23" s="32"/>
      <c r="G23" s="32"/>
      <c r="H23" s="32"/>
      <c r="I23" s="32"/>
      <c r="J23" s="222"/>
      <c r="K23" s="222"/>
      <c r="L23" s="222"/>
      <c r="O23" s="41">
        <f>MROUND(ROUND(1.03*O21,0),100)</f>
        <v>85100</v>
      </c>
      <c r="P23" s="41">
        <v>87400</v>
      </c>
    </row>
    <row r="24" spans="1:27" ht="15.75" hidden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O24" s="41">
        <f t="shared" ref="O24:P39" si="6">MROUND(ROUND(1.03*O23,0),100)</f>
        <v>87700</v>
      </c>
      <c r="P24" s="41">
        <v>90000</v>
      </c>
    </row>
    <row r="25" spans="1:27" ht="15.75" hidden="1">
      <c r="O25" s="41">
        <f t="shared" si="6"/>
        <v>90300</v>
      </c>
      <c r="P25" s="41">
        <v>92700</v>
      </c>
    </row>
    <row r="26" spans="1:27" ht="15.75" hidden="1">
      <c r="O26" s="41">
        <f t="shared" si="6"/>
        <v>93000</v>
      </c>
      <c r="P26" s="41">
        <v>95500</v>
      </c>
    </row>
    <row r="27" spans="1:27" ht="15.75" hidden="1">
      <c r="O27" s="41">
        <f t="shared" si="6"/>
        <v>95800</v>
      </c>
      <c r="P27" s="41">
        <v>98400</v>
      </c>
    </row>
    <row r="28" spans="1:27" ht="15.75" hidden="1">
      <c r="O28" s="41">
        <f t="shared" si="6"/>
        <v>98700</v>
      </c>
      <c r="P28" s="41">
        <v>101400</v>
      </c>
    </row>
    <row r="29" spans="1:27" ht="15.75" hidden="1">
      <c r="O29" s="41">
        <f t="shared" si="6"/>
        <v>101700</v>
      </c>
      <c r="P29" s="41">
        <v>104400</v>
      </c>
    </row>
    <row r="30" spans="1:27" ht="15.75" hidden="1">
      <c r="O30" s="41">
        <f t="shared" si="6"/>
        <v>104800</v>
      </c>
      <c r="P30" s="41">
        <f t="shared" ref="P30" si="7">MROUND(ROUND(1.03*P29,0),100)</f>
        <v>107500</v>
      </c>
    </row>
    <row r="31" spans="1:27" ht="15.75" hidden="1">
      <c r="O31" s="41">
        <f t="shared" si="6"/>
        <v>107900</v>
      </c>
      <c r="P31" s="41">
        <f t="shared" si="6"/>
        <v>110700</v>
      </c>
    </row>
    <row r="32" spans="1:27" ht="15.75" hidden="1">
      <c r="O32" s="41">
        <f t="shared" si="6"/>
        <v>111100</v>
      </c>
      <c r="P32" s="41">
        <f t="shared" si="6"/>
        <v>114000</v>
      </c>
    </row>
    <row r="33" spans="15:16" ht="15.75" hidden="1">
      <c r="O33" s="41">
        <f t="shared" si="6"/>
        <v>114400</v>
      </c>
      <c r="P33" s="41">
        <f t="shared" si="6"/>
        <v>117400</v>
      </c>
    </row>
    <row r="34" spans="15:16" ht="15.75" hidden="1">
      <c r="O34" s="41">
        <f t="shared" si="6"/>
        <v>117800</v>
      </c>
      <c r="P34" s="41">
        <f t="shared" si="6"/>
        <v>120900</v>
      </c>
    </row>
    <row r="35" spans="15:16" ht="15.75">
      <c r="O35" s="41">
        <f t="shared" si="6"/>
        <v>121300</v>
      </c>
      <c r="P35" s="41">
        <f t="shared" si="6"/>
        <v>124500</v>
      </c>
    </row>
    <row r="36" spans="15:16" ht="15.75" hidden="1">
      <c r="O36" s="41">
        <f t="shared" si="6"/>
        <v>124900</v>
      </c>
      <c r="P36" s="41">
        <f t="shared" si="6"/>
        <v>128200</v>
      </c>
    </row>
    <row r="37" spans="15:16" ht="15.75" hidden="1">
      <c r="O37" s="41">
        <f t="shared" si="6"/>
        <v>128600</v>
      </c>
      <c r="P37" s="41">
        <f t="shared" si="6"/>
        <v>132000</v>
      </c>
    </row>
    <row r="38" spans="15:16" ht="15.75" hidden="1">
      <c r="O38" s="41">
        <f t="shared" si="6"/>
        <v>132500</v>
      </c>
      <c r="P38" s="41">
        <f t="shared" si="6"/>
        <v>136000</v>
      </c>
    </row>
    <row r="39" spans="15:16" ht="15.75" hidden="1">
      <c r="O39" s="41">
        <f t="shared" si="6"/>
        <v>136500</v>
      </c>
      <c r="P39" s="41">
        <f t="shared" si="6"/>
        <v>140100</v>
      </c>
    </row>
    <row r="40" spans="15:16" ht="15.75" hidden="1">
      <c r="O40" s="41">
        <f t="shared" ref="O40:P46" si="8">MROUND(ROUND(1.03*O39,0),100)</f>
        <v>140600</v>
      </c>
      <c r="P40" s="41">
        <f t="shared" si="8"/>
        <v>144300</v>
      </c>
    </row>
    <row r="41" spans="15:16" ht="15.75" hidden="1">
      <c r="O41" s="41">
        <f t="shared" si="8"/>
        <v>144800</v>
      </c>
      <c r="P41" s="41">
        <f t="shared" si="8"/>
        <v>148600</v>
      </c>
    </row>
    <row r="42" spans="15:16" ht="15.75" hidden="1">
      <c r="O42" s="41">
        <f t="shared" si="8"/>
        <v>149100</v>
      </c>
      <c r="P42" s="41">
        <f t="shared" si="8"/>
        <v>153100</v>
      </c>
    </row>
    <row r="43" spans="15:16" ht="15.75" hidden="1">
      <c r="O43" s="41">
        <f t="shared" si="8"/>
        <v>153600</v>
      </c>
      <c r="P43" s="41">
        <f t="shared" si="8"/>
        <v>157700</v>
      </c>
    </row>
    <row r="44" spans="15:16" ht="15.75" hidden="1">
      <c r="O44" s="41">
        <f t="shared" si="8"/>
        <v>158200</v>
      </c>
      <c r="P44" s="41">
        <f t="shared" si="8"/>
        <v>162400</v>
      </c>
    </row>
    <row r="45" spans="15:16" ht="15.75" hidden="1">
      <c r="O45" s="41">
        <f t="shared" si="8"/>
        <v>162900</v>
      </c>
      <c r="P45" s="41">
        <f t="shared" si="8"/>
        <v>167300</v>
      </c>
    </row>
    <row r="46" spans="15:16" ht="15.75" hidden="1">
      <c r="O46" s="41">
        <f t="shared" si="8"/>
        <v>167800</v>
      </c>
      <c r="P46" s="41">
        <f t="shared" si="8"/>
        <v>172300</v>
      </c>
    </row>
    <row r="47" spans="15:16" hidden="1"/>
    <row r="48" spans="15:16" hidden="1"/>
  </sheetData>
  <sheetProtection password="FC12" sheet="1" objects="1" scenarios="1"/>
  <mergeCells count="16">
    <mergeCell ref="Q7:AB10"/>
    <mergeCell ref="B15:E15"/>
    <mergeCell ref="J22:L23"/>
    <mergeCell ref="J13:L13"/>
    <mergeCell ref="A1:L1"/>
    <mergeCell ref="B2:E2"/>
    <mergeCell ref="A3:L3"/>
    <mergeCell ref="A4:L4"/>
    <mergeCell ref="B20:C20"/>
    <mergeCell ref="J21:L21"/>
    <mergeCell ref="J14:L14"/>
    <mergeCell ref="A16:B16"/>
    <mergeCell ref="B17:C17"/>
    <mergeCell ref="B18:C18"/>
    <mergeCell ref="B19:C19"/>
    <mergeCell ref="F2:J2"/>
  </mergeCells>
  <conditionalFormatting sqref="A6:M10">
    <cfRule type="expression" dxfId="9" priority="1">
      <formula>$A6&lt;&gt;""</formula>
    </cfRule>
  </conditionalFormatting>
  <pageMargins left="0.59" right="0.7" top="0.26" bottom="0.39" header="0.22" footer="0.3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48"/>
  <sheetViews>
    <sheetView workbookViewId="0">
      <selection activeCell="N1" sqref="N1:XFD1048576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0" width="20" customWidth="1"/>
    <col min="11" max="11" width="17.85546875" customWidth="1"/>
    <col min="12" max="12" width="22.140625" customWidth="1"/>
    <col min="13" max="13" width="0.28515625" customWidth="1"/>
    <col min="14" max="14" width="4.85546875" hidden="1" customWidth="1"/>
    <col min="15" max="16" width="7.7109375" hidden="1" customWidth="1"/>
    <col min="17" max="16384" width="9.140625" hidden="1"/>
  </cols>
  <sheetData>
    <row r="1" spans="1:27" ht="45.75" customHeight="1">
      <c r="A1" s="224" t="str">
        <f>Master!D3</f>
        <v>jktdh; mPp ek/;fed fo|ky;] xksj/kuiqjk rglhy vV#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Q1" s="22"/>
      <c r="R1" s="15"/>
      <c r="S1" s="15"/>
      <c r="T1" s="18"/>
      <c r="U1" s="18"/>
      <c r="V1" s="18"/>
      <c r="W1" s="18"/>
      <c r="X1" s="18"/>
      <c r="Y1" s="18"/>
      <c r="Z1" s="18"/>
      <c r="AA1" s="18"/>
    </row>
    <row r="2" spans="1:27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46" t="s">
        <v>29</v>
      </c>
      <c r="L2" s="44" t="str">
        <f>IF(Master!G4="","",Master!G4)</f>
        <v>12.01.2024</v>
      </c>
      <c r="Q2" s="15"/>
      <c r="R2" s="15"/>
      <c r="S2" s="15"/>
      <c r="T2" s="18"/>
      <c r="U2" s="18"/>
      <c r="V2" s="18"/>
      <c r="W2" s="18"/>
      <c r="X2" s="18"/>
      <c r="Y2" s="18"/>
      <c r="Z2" s="18"/>
      <c r="AA2" s="18"/>
    </row>
    <row r="3" spans="1:27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Q3" s="15"/>
      <c r="R3" s="15"/>
      <c r="S3" s="15"/>
      <c r="T3" s="18"/>
      <c r="U3" s="18"/>
      <c r="V3" s="18"/>
      <c r="W3" s="18"/>
      <c r="X3" s="18"/>
      <c r="Y3" s="18"/>
      <c r="Z3" s="18"/>
      <c r="AA3" s="18"/>
    </row>
    <row r="4" spans="1:27" ht="126" customHeight="1">
      <c r="A4" s="227" t="str">
        <f>CONCATENATE("  ",Q4," ",'Teacher-II (Direct Rec.)'!R4,Master!O2," ",Master!O1,"] ",Master!O2," ",'Teacher-II (Direct Rec.)'!Q5,Master!O4," ",Q6,Master!P6," ",Q7)</f>
        <v xml:space="preserve">  foRr ¼fu;e½ foHkkx jktLFkku ljdkj dh vf/klwpuk dzekad&amp;,Q-15 ¼1½ ,Q-Mh@:Yl@2017 ikVZ fnukad 06-10-2023 ds }kjk jktLFkku flfoy lsok iqujhf{kr osru fu;e 2017 ds fu;e 14 }kjk ,e-,-lh-ih- ;kstuk ds izko/kku ykxw fd;s tkus ds vuqlj.k esa ,oa dk;kZy; la;qDr funs'kd ¼Ldwy f'k{kk½ dksVk laHkkx] dksVk ds  vkns'k dzekad&amp;lafuLdwf'k@dks@ys[kk&amp;4@,elhih&amp;dksVk laHkkx@23&amp;24@306 fnukad&amp;12@12@2023 ds vuqlj.k esa jktLFkku v/khuLFk f'k{kk lsok laoxZ ds dkfeZd ftudh 18 o"kZ dh fu;fer lsok fnukad 31-03-23 rd ;k 31-03-23 ds ckn 18 o"khZ; fu;fer lsok iw.kZ djus ij vk'okflr dSfj;j izxfr ;kstuk ds vUrxZr r`rh; ,-lh-ih-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Q4" s="19" t="s">
        <v>75</v>
      </c>
      <c r="R4" s="19" t="s">
        <v>74</v>
      </c>
      <c r="S4" s="19"/>
      <c r="T4" s="19"/>
      <c r="U4" s="19"/>
      <c r="V4" s="19"/>
      <c r="W4" s="19"/>
      <c r="X4" s="19"/>
      <c r="Y4" s="19"/>
      <c r="Z4" s="19"/>
      <c r="AA4" s="19"/>
    </row>
    <row r="5" spans="1:27" ht="8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 t="s">
        <v>38</v>
      </c>
      <c r="K5" s="28" t="s">
        <v>39</v>
      </c>
      <c r="L5" s="28" t="s">
        <v>40</v>
      </c>
      <c r="M5" s="1"/>
      <c r="Q5" s="19" t="s">
        <v>41</v>
      </c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ht="34.5" customHeight="1">
      <c r="A6" s="35">
        <f>Master!A14</f>
        <v>1</v>
      </c>
      <c r="B6" s="35" t="str">
        <f>IF(A6="","",Master!B14)</f>
        <v>eqjyh/kj egkoj</v>
      </c>
      <c r="C6" s="35" t="str">
        <f>IF(B6="","",Master!$B$12)</f>
        <v xml:space="preserve">v/;kid f}rh; JS.kh </v>
      </c>
      <c r="D6" s="37">
        <f>IF(Master!E14="","",Master!E14)</f>
        <v>44189</v>
      </c>
      <c r="E6" s="37" t="str">
        <f>IF(D6="","",Master!F14)</f>
        <v>L-13</v>
      </c>
      <c r="F6" s="39">
        <f>IF(E6="","",Master!G14)</f>
        <v>69200</v>
      </c>
      <c r="G6" s="35">
        <f>F6</f>
        <v>69200</v>
      </c>
      <c r="H6" s="38">
        <f>IF(G6="","",MROUND(ROUND(1.03*G6,0),100))</f>
        <v>71300</v>
      </c>
      <c r="I6" s="38" t="str">
        <f>IF(H6="","","L-14")</f>
        <v>L-14</v>
      </c>
      <c r="J6" s="38">
        <f>IF(I6="","",VLOOKUP(F6,$O$6:$Y$32,2,0))</f>
        <v>71100</v>
      </c>
      <c r="K6" s="38">
        <f>IF(J6="","",MROUND(ROUND(1.03*J6,0),100))</f>
        <v>73200</v>
      </c>
      <c r="L6" s="42" t="str">
        <f>IF(K6="","",Master!N14)</f>
        <v>lsokfuo`r</v>
      </c>
      <c r="M6" s="50"/>
      <c r="N6" t="s">
        <v>42</v>
      </c>
      <c r="O6" s="16">
        <v>53100</v>
      </c>
      <c r="P6" s="16">
        <v>56100</v>
      </c>
      <c r="Q6" s="23" t="s">
        <v>29</v>
      </c>
      <c r="R6" s="26"/>
      <c r="S6" s="25"/>
      <c r="T6" s="24"/>
      <c r="U6" s="24"/>
      <c r="V6" s="24"/>
      <c r="W6" s="24"/>
      <c r="X6" s="24"/>
      <c r="Y6" s="24"/>
      <c r="Z6" s="24"/>
      <c r="AA6" s="24"/>
    </row>
    <row r="7" spans="1:27" ht="34.5" customHeight="1">
      <c r="A7" s="35" t="str">
        <f>Master!A15</f>
        <v/>
      </c>
      <c r="B7" s="35" t="str">
        <f>IF(A7="","",Master!B15)</f>
        <v/>
      </c>
      <c r="C7" s="35" t="str">
        <f>IF(B7="","",Master!$B$12)</f>
        <v/>
      </c>
      <c r="D7" s="37" t="str">
        <f>IF(Master!E15="","",Master!E15)</f>
        <v/>
      </c>
      <c r="E7" s="37" t="str">
        <f>IF(D7="","",Master!F15)</f>
        <v/>
      </c>
      <c r="F7" s="39" t="str">
        <f>IF(E7="","",Master!G15)</f>
        <v/>
      </c>
      <c r="G7" s="35" t="str">
        <f t="shared" ref="G7:G9" si="0">F7</f>
        <v/>
      </c>
      <c r="H7" s="38" t="str">
        <f t="shared" ref="H7:H9" si="1">IF(G7="","",MROUND(ROUND(1.03*G7,0),100))</f>
        <v/>
      </c>
      <c r="I7" s="38" t="str">
        <f t="shared" ref="I7:I9" si="2">IF(H7="","","L-14")</f>
        <v/>
      </c>
      <c r="J7" s="38" t="str">
        <f t="shared" ref="J7:J9" si="3">IF(I7="","",VLOOKUP(F7,$O$6:$Y$32,2,0))</f>
        <v/>
      </c>
      <c r="K7" s="38" t="str">
        <f t="shared" ref="K7:K9" si="4">IF(J7="","",MROUND(ROUND(1.03*J7,0),100))</f>
        <v/>
      </c>
      <c r="L7" s="42" t="str">
        <f>IF(K7="","",Master!N15)</f>
        <v/>
      </c>
      <c r="M7" s="50"/>
      <c r="N7" t="s">
        <v>42</v>
      </c>
      <c r="O7" s="41">
        <f>MROUND(ROUND(1.03*O6,0),100)</f>
        <v>54700</v>
      </c>
      <c r="P7" s="16">
        <v>56100</v>
      </c>
      <c r="Q7" s="220" t="s">
        <v>152</v>
      </c>
      <c r="R7" s="220"/>
      <c r="S7" s="220"/>
      <c r="T7" s="220"/>
      <c r="U7" s="220"/>
      <c r="V7" s="220"/>
      <c r="W7" s="220"/>
      <c r="X7" s="220"/>
      <c r="Y7" s="220"/>
      <c r="Z7" s="220"/>
      <c r="AA7" s="220"/>
    </row>
    <row r="8" spans="1:27" ht="34.5" customHeight="1">
      <c r="A8" s="35" t="str">
        <f>Master!A16</f>
        <v/>
      </c>
      <c r="B8" s="35" t="str">
        <f>IF(A8="","",Master!B16)</f>
        <v/>
      </c>
      <c r="C8" s="35" t="str">
        <f>IF(B8="","",Master!$B$12)</f>
        <v/>
      </c>
      <c r="D8" s="37" t="str">
        <f>IF(Master!E16="","",Master!E16)</f>
        <v/>
      </c>
      <c r="E8" s="37" t="str">
        <f>IF(D8="","",Master!F16)</f>
        <v/>
      </c>
      <c r="F8" s="39" t="str">
        <f>IF(E8="","",Master!G16)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42" t="str">
        <f>IF(K8="","",Master!N16)</f>
        <v/>
      </c>
      <c r="M8" s="50"/>
      <c r="N8" t="s">
        <v>42</v>
      </c>
      <c r="O8" s="41">
        <f t="shared" ref="O8:O21" si="5">MROUND(ROUND(1.03*O7,0),100)</f>
        <v>56300</v>
      </c>
      <c r="P8" s="41">
        <v>57800</v>
      </c>
      <c r="Q8" s="220"/>
      <c r="R8" s="220"/>
      <c r="S8" s="220"/>
      <c r="T8" s="220"/>
      <c r="U8" s="220"/>
      <c r="V8" s="220"/>
      <c r="W8" s="220"/>
      <c r="X8" s="220"/>
      <c r="Y8" s="220"/>
      <c r="Z8" s="220"/>
      <c r="AA8" s="220"/>
    </row>
    <row r="9" spans="1:27" ht="34.5" customHeight="1">
      <c r="A9" s="35" t="str">
        <f>Master!A17</f>
        <v/>
      </c>
      <c r="B9" s="35" t="str">
        <f>IF(A9="","",Master!B17)</f>
        <v/>
      </c>
      <c r="C9" s="35" t="str">
        <f>IF(B9="","",Master!$B$12)</f>
        <v/>
      </c>
      <c r="D9" s="37" t="str">
        <f>IF(Master!E17="","",Master!E17)</f>
        <v/>
      </c>
      <c r="E9" s="37" t="str">
        <f>IF(D9="","",Master!F17)</f>
        <v/>
      </c>
      <c r="F9" s="39" t="str">
        <f>IF(E9="","",Master!G17)</f>
        <v/>
      </c>
      <c r="G9" s="35" t="str">
        <f t="shared" si="0"/>
        <v/>
      </c>
      <c r="H9" s="38" t="str">
        <f t="shared" si="1"/>
        <v/>
      </c>
      <c r="I9" s="38" t="str">
        <f t="shared" si="2"/>
        <v/>
      </c>
      <c r="J9" s="38" t="str">
        <f t="shared" si="3"/>
        <v/>
      </c>
      <c r="K9" s="38" t="str">
        <f t="shared" si="4"/>
        <v/>
      </c>
      <c r="L9" s="42" t="str">
        <f>IF(K9="","",Master!N17)</f>
        <v/>
      </c>
      <c r="M9" s="50"/>
      <c r="N9" t="s">
        <v>42</v>
      </c>
      <c r="O9" s="41">
        <f t="shared" si="5"/>
        <v>58000</v>
      </c>
      <c r="P9" s="41">
        <v>59500</v>
      </c>
      <c r="Q9" s="220"/>
      <c r="R9" s="220"/>
      <c r="S9" s="220"/>
      <c r="T9" s="220"/>
      <c r="U9" s="220"/>
      <c r="V9" s="220"/>
      <c r="W9" s="220"/>
      <c r="X9" s="220"/>
      <c r="Y9" s="220"/>
      <c r="Z9" s="220"/>
      <c r="AA9" s="220"/>
    </row>
    <row r="10" spans="1:27" ht="34.5" customHeight="1">
      <c r="A10" s="35" t="str">
        <f>Master!A11</f>
        <v/>
      </c>
      <c r="B10" s="35" t="str">
        <f>IF(Master!B11="","",Master!B11)</f>
        <v/>
      </c>
      <c r="C10" s="35" t="str">
        <f>IF(Master!B11="","",Master!$B$5)</f>
        <v/>
      </c>
      <c r="D10" s="36" t="str">
        <f>IF(Master!E11="","",Master!E11)</f>
        <v/>
      </c>
      <c r="E10" s="37" t="str">
        <f>IF(Master!F11="","",Master!F11)</f>
        <v/>
      </c>
      <c r="F10" s="39" t="str">
        <f>IF(Master!G18="","",Master!G18)</f>
        <v/>
      </c>
      <c r="G10" s="35" t="str">
        <f t="shared" ref="G10" si="6">F10</f>
        <v/>
      </c>
      <c r="H10" s="38" t="str">
        <f t="shared" ref="H10" si="7">IF(G10="","",MROUND(ROUND(1.03*G10,0),100))</f>
        <v/>
      </c>
      <c r="I10" s="38" t="str">
        <f>IF(Master!F11="","","L-14")</f>
        <v/>
      </c>
      <c r="J10" s="38" t="str">
        <f>IF(A10="","",VLOOKUP(F10,$O$6:$Y$32,2,0))</f>
        <v/>
      </c>
      <c r="K10" s="38" t="str">
        <f t="shared" ref="K10" si="8">IF(G10="","",MROUND(ROUND(1.03*J10,0),100))</f>
        <v/>
      </c>
      <c r="L10" s="42" t="str">
        <f>IF(K10="","",Master!N18)</f>
        <v/>
      </c>
      <c r="M10" s="50"/>
      <c r="N10" t="s">
        <v>42</v>
      </c>
      <c r="O10" s="41">
        <f t="shared" si="5"/>
        <v>59700</v>
      </c>
      <c r="P10" s="41">
        <v>61300</v>
      </c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</row>
    <row r="11" spans="1:27" ht="2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N11" t="s">
        <v>42</v>
      </c>
      <c r="O11" s="41">
        <f>MROUND(ROUND(1.03*O10,0),100)</f>
        <v>61500</v>
      </c>
      <c r="P11" s="41">
        <v>63100</v>
      </c>
      <c r="Q11" s="220"/>
      <c r="R11" s="220"/>
      <c r="S11" s="220"/>
      <c r="T11" s="220"/>
      <c r="U11" s="220"/>
      <c r="V11" s="220"/>
      <c r="W11" s="220"/>
      <c r="X11" s="220"/>
      <c r="Y11" s="220"/>
      <c r="Z11" s="220"/>
      <c r="AA11" s="220"/>
    </row>
    <row r="12" spans="1:27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20"/>
      <c r="N12" t="s">
        <v>42</v>
      </c>
      <c r="O12" s="41">
        <f t="shared" si="5"/>
        <v>63300</v>
      </c>
      <c r="P12" s="41">
        <v>65000</v>
      </c>
      <c r="Q12" s="220"/>
      <c r="R12" s="220"/>
      <c r="S12" s="220"/>
      <c r="T12" s="220"/>
      <c r="U12" s="220"/>
      <c r="V12" s="220"/>
      <c r="W12" s="220"/>
      <c r="X12" s="220"/>
      <c r="Y12" s="220"/>
      <c r="Z12" s="220"/>
      <c r="AA12" s="220"/>
    </row>
    <row r="13" spans="1:27" ht="20.25">
      <c r="A13" s="32"/>
      <c r="B13" s="32"/>
      <c r="C13" s="32"/>
      <c r="D13" s="32"/>
      <c r="E13" s="32"/>
      <c r="F13" s="32"/>
      <c r="G13" s="32"/>
      <c r="H13" s="32"/>
      <c r="I13" s="32"/>
      <c r="J13" s="223" t="s">
        <v>43</v>
      </c>
      <c r="K13" s="223"/>
      <c r="L13" s="223"/>
      <c r="M13" s="20"/>
      <c r="N13" t="s">
        <v>42</v>
      </c>
      <c r="O13" s="41">
        <f t="shared" si="5"/>
        <v>65200</v>
      </c>
      <c r="P13" s="41">
        <v>67000</v>
      </c>
      <c r="Q13" s="15"/>
      <c r="R13" s="15"/>
      <c r="S13" s="15"/>
      <c r="T13" s="18"/>
      <c r="U13" s="18"/>
      <c r="V13" s="18"/>
      <c r="W13" s="18"/>
      <c r="X13" s="18"/>
      <c r="Y13" s="18"/>
      <c r="Z13" s="18"/>
      <c r="AA13" s="18"/>
    </row>
    <row r="14" spans="1:27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229" t="str">
        <f>A1</f>
        <v>jktdh; mPp ek/;fed fo|ky;] xksj/kuiqjk rglhy vV# ftyk ckjka</v>
      </c>
      <c r="K14" s="229"/>
      <c r="L14" s="229"/>
      <c r="M14" s="20"/>
      <c r="N14" t="s">
        <v>42</v>
      </c>
      <c r="O14" s="41">
        <f t="shared" si="5"/>
        <v>67200</v>
      </c>
      <c r="P14" s="41">
        <v>69000</v>
      </c>
      <c r="Q14" s="15"/>
      <c r="R14" s="15"/>
      <c r="S14" s="15"/>
      <c r="T14" s="18"/>
      <c r="U14" s="18"/>
      <c r="V14" s="18"/>
      <c r="W14" s="18"/>
      <c r="X14" s="18"/>
      <c r="Y14" s="18"/>
      <c r="Z14" s="18"/>
      <c r="AA14" s="18"/>
    </row>
    <row r="15" spans="1:27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8"/>
      <c r="K15" s="46" t="s">
        <v>29</v>
      </c>
      <c r="L15" s="44" t="str">
        <f>L2</f>
        <v>12.01.2024</v>
      </c>
      <c r="M15" s="20"/>
      <c r="N15" t="s">
        <v>42</v>
      </c>
      <c r="O15" s="41">
        <f t="shared" si="5"/>
        <v>69200</v>
      </c>
      <c r="P15" s="41">
        <v>71100</v>
      </c>
      <c r="Q15" s="15"/>
      <c r="R15" s="15"/>
      <c r="S15" s="15"/>
      <c r="T15" s="18"/>
      <c r="U15" s="18"/>
      <c r="V15" s="18"/>
      <c r="W15" s="18"/>
      <c r="X15" s="18"/>
      <c r="Y15" s="18"/>
      <c r="Z15" s="18"/>
      <c r="AA15" s="18"/>
    </row>
    <row r="16" spans="1:27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20"/>
      <c r="N16" t="s">
        <v>42</v>
      </c>
      <c r="O16" s="41">
        <f t="shared" si="5"/>
        <v>71300</v>
      </c>
      <c r="P16" s="41">
        <v>73200</v>
      </c>
      <c r="Q16" s="15"/>
      <c r="R16" s="15"/>
      <c r="S16" s="15"/>
      <c r="T16" s="18"/>
      <c r="U16" s="18"/>
      <c r="V16" s="18"/>
      <c r="W16" s="18"/>
      <c r="X16" s="18"/>
      <c r="Y16" s="18"/>
      <c r="Z16" s="18"/>
      <c r="AA16" s="18"/>
    </row>
    <row r="17" spans="1:27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20"/>
      <c r="N17" t="s">
        <v>42</v>
      </c>
      <c r="O17" s="41">
        <f t="shared" si="5"/>
        <v>73400</v>
      </c>
      <c r="P17" s="41">
        <v>75400</v>
      </c>
      <c r="Q17" s="17"/>
      <c r="R17" s="15"/>
      <c r="S17" s="15"/>
      <c r="T17" s="18"/>
      <c r="U17" s="18"/>
      <c r="V17" s="18"/>
      <c r="W17" s="18"/>
      <c r="X17" s="18"/>
      <c r="Y17" s="18"/>
      <c r="Z17" s="18"/>
      <c r="AA17" s="18"/>
    </row>
    <row r="18" spans="1:27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20"/>
      <c r="N18" t="s">
        <v>42</v>
      </c>
      <c r="O18" s="41">
        <f t="shared" si="5"/>
        <v>75600</v>
      </c>
      <c r="P18" s="41">
        <v>77700</v>
      </c>
      <c r="Q18" s="15"/>
      <c r="R18" s="15"/>
      <c r="S18" s="15"/>
      <c r="T18" s="18"/>
      <c r="U18" s="18"/>
      <c r="V18" s="18"/>
      <c r="W18" s="18"/>
      <c r="X18" s="18"/>
      <c r="Y18" s="18"/>
      <c r="Z18" s="18"/>
      <c r="AA18" s="18"/>
    </row>
    <row r="19" spans="1:27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N19" t="s">
        <v>42</v>
      </c>
      <c r="O19" s="41">
        <f t="shared" si="5"/>
        <v>77900</v>
      </c>
      <c r="P19" s="41">
        <v>80000</v>
      </c>
      <c r="Q19" s="15"/>
      <c r="R19" s="15"/>
      <c r="S19" s="15"/>
      <c r="T19" s="18"/>
      <c r="U19" s="18"/>
      <c r="V19" s="18"/>
      <c r="W19" s="18"/>
      <c r="X19" s="18"/>
      <c r="Y19" s="18"/>
      <c r="Z19" s="18"/>
      <c r="AA19" s="18"/>
    </row>
    <row r="20" spans="1:27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N20" t="s">
        <v>42</v>
      </c>
      <c r="O20" s="41">
        <f t="shared" si="5"/>
        <v>80200</v>
      </c>
      <c r="P20" s="41">
        <v>82400</v>
      </c>
      <c r="Q20" s="15"/>
      <c r="R20" s="15"/>
      <c r="S20" s="15"/>
      <c r="T20" s="18"/>
      <c r="U20" s="18"/>
      <c r="V20" s="18"/>
      <c r="W20" s="18"/>
      <c r="X20" s="18"/>
      <c r="Y20" s="18"/>
      <c r="Z20" s="18"/>
      <c r="AA20" s="18"/>
    </row>
    <row r="21" spans="1:27" ht="20.25">
      <c r="A21" s="32"/>
      <c r="B21" s="32"/>
      <c r="C21" s="32"/>
      <c r="D21" s="32"/>
      <c r="E21" s="32"/>
      <c r="F21" s="32"/>
      <c r="G21" s="32"/>
      <c r="H21" s="32"/>
      <c r="I21" s="32"/>
      <c r="J21" s="223" t="s">
        <v>43</v>
      </c>
      <c r="K21" s="223"/>
      <c r="L21" s="223"/>
      <c r="O21" s="41">
        <f t="shared" si="5"/>
        <v>82600</v>
      </c>
      <c r="P21" s="41">
        <v>84900</v>
      </c>
      <c r="Q21" s="15"/>
      <c r="R21" s="15"/>
      <c r="S21" s="15"/>
      <c r="T21" s="18"/>
      <c r="U21" s="18"/>
      <c r="V21" s="18"/>
      <c r="W21" s="18"/>
      <c r="X21" s="18"/>
      <c r="Y21" s="18"/>
      <c r="Z21" s="18"/>
      <c r="AA21" s="18"/>
    </row>
    <row r="22" spans="1:27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222" t="str">
        <f>J14</f>
        <v>jktdh; mPp ek/;fed fo|ky;] xksj/kuiqjk rglhy vV# ftyk ckjka</v>
      </c>
      <c r="K22" s="222"/>
      <c r="L22" s="222"/>
      <c r="O22" s="41"/>
      <c r="P22" s="41"/>
      <c r="Q22" s="15"/>
      <c r="R22" s="15"/>
      <c r="S22" s="15"/>
      <c r="T22" s="18"/>
      <c r="U22" s="18"/>
      <c r="V22" s="18"/>
      <c r="W22" s="18"/>
      <c r="X22" s="18"/>
      <c r="Y22" s="18"/>
      <c r="Z22" s="18"/>
      <c r="AA22" s="18"/>
    </row>
    <row r="23" spans="1:27" ht="20.25">
      <c r="A23" s="32"/>
      <c r="B23" s="32"/>
      <c r="C23" s="32"/>
      <c r="D23" s="32"/>
      <c r="E23" s="32"/>
      <c r="F23" s="32"/>
      <c r="G23" s="32"/>
      <c r="H23" s="32"/>
      <c r="I23" s="32"/>
      <c r="J23" s="222"/>
      <c r="K23" s="222"/>
      <c r="L23" s="222"/>
      <c r="O23" s="41">
        <f>MROUND(ROUND(1.03*O21,0),100)</f>
        <v>85100</v>
      </c>
      <c r="P23" s="41">
        <v>87400</v>
      </c>
    </row>
    <row r="24" spans="1:27" ht="15.75" hidden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O24" s="41">
        <f t="shared" ref="O24:P39" si="9">MROUND(ROUND(1.03*O23,0),100)</f>
        <v>87700</v>
      </c>
      <c r="P24" s="41">
        <v>90000</v>
      </c>
    </row>
    <row r="25" spans="1:27" ht="15.75" hidden="1">
      <c r="O25" s="41">
        <f t="shared" si="9"/>
        <v>90300</v>
      </c>
      <c r="P25" s="41">
        <v>92700</v>
      </c>
    </row>
    <row r="26" spans="1:27" ht="15.75" hidden="1">
      <c r="O26" s="41">
        <f t="shared" si="9"/>
        <v>93000</v>
      </c>
      <c r="P26" s="41">
        <v>95500</v>
      </c>
    </row>
    <row r="27" spans="1:27" ht="15.75" hidden="1">
      <c r="O27" s="41">
        <f t="shared" si="9"/>
        <v>95800</v>
      </c>
      <c r="P27" s="41">
        <v>98400</v>
      </c>
    </row>
    <row r="28" spans="1:27" ht="15.75" hidden="1">
      <c r="O28" s="41">
        <f t="shared" si="9"/>
        <v>98700</v>
      </c>
      <c r="P28" s="41">
        <v>101400</v>
      </c>
    </row>
    <row r="29" spans="1:27" ht="15.75" hidden="1">
      <c r="O29" s="41">
        <f t="shared" si="9"/>
        <v>101700</v>
      </c>
      <c r="P29" s="41">
        <v>104400</v>
      </c>
    </row>
    <row r="30" spans="1:27" ht="15.75" hidden="1">
      <c r="O30" s="41">
        <f t="shared" si="9"/>
        <v>104800</v>
      </c>
      <c r="P30" s="41">
        <f t="shared" si="9"/>
        <v>107500</v>
      </c>
    </row>
    <row r="31" spans="1:27" ht="15.75" hidden="1">
      <c r="O31" s="41">
        <f t="shared" si="9"/>
        <v>107900</v>
      </c>
      <c r="P31" s="41">
        <f t="shared" si="9"/>
        <v>110700</v>
      </c>
    </row>
    <row r="32" spans="1:27" ht="15.75" hidden="1">
      <c r="O32" s="41">
        <f t="shared" si="9"/>
        <v>111100</v>
      </c>
      <c r="P32" s="41">
        <f t="shared" si="9"/>
        <v>114000</v>
      </c>
    </row>
    <row r="33" spans="15:16" ht="15.75" hidden="1">
      <c r="O33" s="41">
        <f t="shared" si="9"/>
        <v>114400</v>
      </c>
      <c r="P33" s="41">
        <f t="shared" si="9"/>
        <v>117400</v>
      </c>
    </row>
    <row r="34" spans="15:16" ht="15.75" hidden="1">
      <c r="O34" s="41">
        <f t="shared" si="9"/>
        <v>117800</v>
      </c>
      <c r="P34" s="41">
        <f t="shared" si="9"/>
        <v>120900</v>
      </c>
    </row>
    <row r="35" spans="15:16" ht="15.75">
      <c r="O35" s="41">
        <f t="shared" si="9"/>
        <v>121300</v>
      </c>
      <c r="P35" s="41">
        <f t="shared" si="9"/>
        <v>124500</v>
      </c>
    </row>
    <row r="36" spans="15:16" ht="15.75" hidden="1">
      <c r="O36" s="41">
        <f t="shared" si="9"/>
        <v>124900</v>
      </c>
      <c r="P36" s="41">
        <f t="shared" si="9"/>
        <v>128200</v>
      </c>
    </row>
    <row r="37" spans="15:16" ht="15.75" hidden="1">
      <c r="O37" s="41">
        <f t="shared" si="9"/>
        <v>128600</v>
      </c>
      <c r="P37" s="41">
        <f t="shared" si="9"/>
        <v>132000</v>
      </c>
    </row>
    <row r="38" spans="15:16" ht="15.75" hidden="1">
      <c r="O38" s="41">
        <f t="shared" si="9"/>
        <v>132500</v>
      </c>
      <c r="P38" s="41">
        <f t="shared" si="9"/>
        <v>136000</v>
      </c>
    </row>
    <row r="39" spans="15:16" ht="15.75" hidden="1">
      <c r="O39" s="41">
        <f t="shared" si="9"/>
        <v>136500</v>
      </c>
      <c r="P39" s="41">
        <f t="shared" si="9"/>
        <v>140100</v>
      </c>
    </row>
    <row r="40" spans="15:16" ht="15.75" hidden="1">
      <c r="O40" s="41">
        <f t="shared" ref="O40:P46" si="10">MROUND(ROUND(1.03*O39,0),100)</f>
        <v>140600</v>
      </c>
      <c r="P40" s="41">
        <f t="shared" si="10"/>
        <v>144300</v>
      </c>
    </row>
    <row r="41" spans="15:16" ht="15.75" hidden="1">
      <c r="O41" s="41">
        <f t="shared" si="10"/>
        <v>144800</v>
      </c>
      <c r="P41" s="41">
        <f t="shared" si="10"/>
        <v>148600</v>
      </c>
    </row>
    <row r="42" spans="15:16" ht="15.75" hidden="1">
      <c r="O42" s="41">
        <f t="shared" si="10"/>
        <v>149100</v>
      </c>
      <c r="P42" s="41">
        <f t="shared" si="10"/>
        <v>153100</v>
      </c>
    </row>
    <row r="43" spans="15:16" ht="15.75" hidden="1">
      <c r="O43" s="41">
        <f t="shared" si="10"/>
        <v>153600</v>
      </c>
      <c r="P43" s="41">
        <f t="shared" si="10"/>
        <v>157700</v>
      </c>
    </row>
    <row r="44" spans="15:16" ht="15.75" hidden="1">
      <c r="O44" s="41">
        <f t="shared" si="10"/>
        <v>158200</v>
      </c>
      <c r="P44" s="41">
        <f t="shared" si="10"/>
        <v>162400</v>
      </c>
    </row>
    <row r="45" spans="15:16" ht="15.75" hidden="1">
      <c r="O45" s="41">
        <f t="shared" si="10"/>
        <v>162900</v>
      </c>
      <c r="P45" s="41">
        <f t="shared" si="10"/>
        <v>167300</v>
      </c>
    </row>
    <row r="46" spans="15:16" ht="15.75" hidden="1">
      <c r="O46" s="41">
        <f t="shared" si="10"/>
        <v>167800</v>
      </c>
      <c r="P46" s="41">
        <f t="shared" si="10"/>
        <v>172300</v>
      </c>
    </row>
    <row r="47" spans="15:16" hidden="1"/>
    <row r="48" spans="15:16" hidden="1"/>
  </sheetData>
  <sheetProtection password="FC12" sheet="1" objects="1" scenarios="1"/>
  <mergeCells count="16">
    <mergeCell ref="B20:C20"/>
    <mergeCell ref="J21:L21"/>
    <mergeCell ref="J22:L23"/>
    <mergeCell ref="J14:L14"/>
    <mergeCell ref="B15:E15"/>
    <mergeCell ref="A16:B16"/>
    <mergeCell ref="B17:C17"/>
    <mergeCell ref="B18:C18"/>
    <mergeCell ref="B19:C19"/>
    <mergeCell ref="J13:L13"/>
    <mergeCell ref="Q7:AA12"/>
    <mergeCell ref="A1:L1"/>
    <mergeCell ref="B2:E2"/>
    <mergeCell ref="F2:J2"/>
    <mergeCell ref="A3:L3"/>
    <mergeCell ref="A4:L4"/>
  </mergeCells>
  <conditionalFormatting sqref="A6:M10">
    <cfRule type="expression" dxfId="8" priority="1">
      <formula>$A6&lt;&gt;""</formula>
    </cfRule>
  </conditionalFormatting>
  <pageMargins left="0.59" right="0.7" top="0.26" bottom="0.39" header="0.22" footer="0.3"/>
  <pageSetup paperSize="9" scale="67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48"/>
  <sheetViews>
    <sheetView workbookViewId="0">
      <selection activeCell="N1" sqref="N1:XFD1048576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0" width="20" customWidth="1"/>
    <col min="11" max="11" width="17.85546875" customWidth="1"/>
    <col min="12" max="12" width="22.140625" customWidth="1"/>
    <col min="13" max="13" width="0.28515625" customWidth="1"/>
    <col min="14" max="14" width="4.85546875" hidden="1" customWidth="1"/>
    <col min="15" max="16" width="7.7109375" hidden="1" customWidth="1"/>
    <col min="17" max="16384" width="9.140625" hidden="1"/>
  </cols>
  <sheetData>
    <row r="1" spans="1:27" ht="45.75" customHeight="1">
      <c r="A1" s="224" t="str">
        <f>Master!D3</f>
        <v>jktdh; mPp ek/;fed fo|ky;] xksj/kuiqjk rglhy vV#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Q1" s="22"/>
      <c r="R1" s="15"/>
      <c r="S1" s="15"/>
      <c r="T1" s="18"/>
      <c r="U1" s="18"/>
      <c r="V1" s="18"/>
      <c r="W1" s="18"/>
      <c r="X1" s="18"/>
      <c r="Y1" s="18"/>
      <c r="Z1" s="18"/>
      <c r="AA1" s="18"/>
    </row>
    <row r="2" spans="1:27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46" t="s">
        <v>29</v>
      </c>
      <c r="L2" s="44" t="str">
        <f>IF(Master!G4="","",Master!G4)</f>
        <v>12.01.2024</v>
      </c>
      <c r="Q2" s="15"/>
      <c r="R2" s="15"/>
      <c r="S2" s="15"/>
      <c r="T2" s="18"/>
      <c r="U2" s="18"/>
      <c r="V2" s="18"/>
      <c r="W2" s="18"/>
      <c r="X2" s="18"/>
      <c r="Y2" s="18"/>
      <c r="Z2" s="18"/>
      <c r="AA2" s="18"/>
    </row>
    <row r="3" spans="1:27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Q3" s="15"/>
      <c r="R3" s="15"/>
      <c r="S3" s="15"/>
      <c r="T3" s="18"/>
      <c r="U3" s="18"/>
      <c r="V3" s="18"/>
      <c r="W3" s="18"/>
      <c r="X3" s="18"/>
      <c r="Y3" s="18"/>
      <c r="Z3" s="18"/>
      <c r="AA3" s="18"/>
    </row>
    <row r="4" spans="1:27" ht="126" customHeight="1">
      <c r="A4" s="227" t="str">
        <f>CONCATENATE("           ",Q4," ",'Teacher-II (Direct Rec.)'!R4,Master!O2," ",Master!O1,"] ",Master!O2," ",'Teacher-II (Direct Rec.)'!Q5,Master!O4," ",Q6,Master!P6," ",Q7)</f>
        <v xml:space="preserve">           foRr ¼fu;e½ foHkkx jktLFkku ljdkj dh vf/klwpuk dzekad&amp;,Q-15 ¼1½ ,Q-Mh@:Yl@2017 ikVZ fnukad 06-10-2023 ds }kjk jktLFkku flfoy lsok iqujhf{kr osru fu;e 2017 ds fu;e 14 }kjk ,e0,0lh0ih ;kstuk ds izko/kku ykxw fd;s tkus ds vuqlj.k esa ,oa dk;kZy; la;qDr funs'kd ¼Ldwy f'k{kk½ dksVk laHkkx] dksVk ds  vkns'k dzekad&amp;lafuLdwf'k@dks@ys[kk&amp;4@,elhih&amp;dksVk laHkkx@23&amp;24@306 fnukad&amp;12@12@2023 ds vuqlj.k esa jktLFkku v/khuLFk f'k{kk lsok laoxZ ds dkfeZd ftudh 27 o"kZ dh fu;fer lsok fnukad 31-03-23 rd ;k 31-03-23 ds ckn 27 o"khZ; fu;fer lsok iw.kZ djus ij vk'okfUor dSfj;j izxfr ;kstuk ds vUrxZr r`rh; ,-lh-ih-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Q4" s="19" t="s">
        <v>49</v>
      </c>
      <c r="R4" s="19" t="s">
        <v>74</v>
      </c>
      <c r="S4" s="19"/>
      <c r="T4" s="19"/>
      <c r="U4" s="19"/>
      <c r="V4" s="19"/>
      <c r="W4" s="19"/>
      <c r="X4" s="19"/>
      <c r="Y4" s="19"/>
      <c r="Z4" s="19"/>
      <c r="AA4" s="19"/>
    </row>
    <row r="5" spans="1:27" ht="83.25" customHeight="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 t="s">
        <v>38</v>
      </c>
      <c r="K5" s="28" t="s">
        <v>39</v>
      </c>
      <c r="L5" s="28" t="s">
        <v>40</v>
      </c>
      <c r="M5" s="1"/>
      <c r="Q5" s="19" t="s">
        <v>41</v>
      </c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ht="34.5" customHeight="1">
      <c r="A6" s="35">
        <f>Master!A19</f>
        <v>1</v>
      </c>
      <c r="B6" s="35" t="str">
        <f>IF(A6="","",Master!B19)</f>
        <v>ijekuUn es?koky</v>
      </c>
      <c r="C6" s="35" t="str">
        <f>IF(B6="","",Master!$B$18)</f>
        <v>v/;kid f}rh; JS.kh</v>
      </c>
      <c r="D6" s="37">
        <f>IF(Master!E19="","",Master!E19)</f>
        <v>44554</v>
      </c>
      <c r="E6" s="37" t="str">
        <f>IF(D6="","",Master!F19)</f>
        <v>L-13</v>
      </c>
      <c r="F6" s="39">
        <f>IF(E6="","",Master!G19)</f>
        <v>69200</v>
      </c>
      <c r="G6" s="35">
        <f>F6</f>
        <v>69200</v>
      </c>
      <c r="H6" s="38">
        <f>IF(G6="","",MROUND(ROUND(1.03*G6,0),100))</f>
        <v>71300</v>
      </c>
      <c r="I6" s="38" t="str">
        <f>IF(H6="","","L-14")</f>
        <v>L-14</v>
      </c>
      <c r="J6" s="38">
        <f>IF(I6="","",VLOOKUP(F6,$O$6:$Y$32,2,0))</f>
        <v>71100</v>
      </c>
      <c r="K6" s="38">
        <f>IF(J6="","",MROUND(ROUND(1.03*J6,0),100))</f>
        <v>73200</v>
      </c>
      <c r="L6" s="42" t="str">
        <f>IF(K6="","",Master!N19)</f>
        <v>lsokfuo`r</v>
      </c>
      <c r="M6" s="50"/>
      <c r="N6" t="s">
        <v>42</v>
      </c>
      <c r="O6" s="16">
        <v>53100</v>
      </c>
      <c r="P6" s="16">
        <v>56100</v>
      </c>
      <c r="Q6" s="23" t="s">
        <v>29</v>
      </c>
      <c r="R6" s="26"/>
      <c r="S6" s="25"/>
      <c r="T6" s="24"/>
      <c r="U6" s="24"/>
      <c r="V6" s="24"/>
      <c r="W6" s="24"/>
      <c r="X6" s="24"/>
      <c r="Y6" s="24"/>
      <c r="Z6" s="24"/>
      <c r="AA6" s="24"/>
    </row>
    <row r="7" spans="1:27" ht="34.5" customHeight="1">
      <c r="A7" s="35" t="str">
        <f>Master!A20</f>
        <v/>
      </c>
      <c r="B7" s="35" t="str">
        <f>IF(A7="","",Master!B20)</f>
        <v/>
      </c>
      <c r="C7" s="35" t="str">
        <f>IF(B7="","",Master!$B$18)</f>
        <v/>
      </c>
      <c r="D7" s="37" t="str">
        <f>IF(Master!E20="","",Master!E20)</f>
        <v/>
      </c>
      <c r="E7" s="37" t="str">
        <f>IF(D7="","",Master!F20)</f>
        <v/>
      </c>
      <c r="F7" s="39" t="str">
        <f>IF(E7="","",Master!G20)</f>
        <v/>
      </c>
      <c r="G7" s="35" t="str">
        <f t="shared" ref="G7:G10" si="0">F7</f>
        <v/>
      </c>
      <c r="H7" s="38" t="str">
        <f t="shared" ref="H7:H9" si="1">IF(G7="","",MROUND(ROUND(1.03*G7,0),100))</f>
        <v/>
      </c>
      <c r="I7" s="38" t="str">
        <f t="shared" ref="I7:I9" si="2">IF(H7="","","L-14")</f>
        <v/>
      </c>
      <c r="J7" s="38" t="str">
        <f t="shared" ref="J7:J9" si="3">IF(I7="","",VLOOKUP(F7,$O$6:$Y$32,2,0))</f>
        <v/>
      </c>
      <c r="K7" s="38" t="str">
        <f t="shared" ref="K7:K9" si="4">IF(J7="","",MROUND(ROUND(1.03*J7,0),100))</f>
        <v/>
      </c>
      <c r="L7" s="42" t="str">
        <f>IF(K7="","",Master!N20)</f>
        <v/>
      </c>
      <c r="M7" s="50"/>
      <c r="N7" t="s">
        <v>42</v>
      </c>
      <c r="O7" s="41">
        <f>MROUND(ROUND(1.03*O6,0),100)</f>
        <v>54700</v>
      </c>
      <c r="P7" s="16">
        <v>56100</v>
      </c>
      <c r="Q7" s="220" t="s">
        <v>153</v>
      </c>
      <c r="R7" s="220"/>
      <c r="S7" s="220"/>
      <c r="T7" s="220"/>
      <c r="U7" s="220"/>
      <c r="V7" s="220"/>
      <c r="W7" s="220"/>
      <c r="X7" s="220"/>
      <c r="Y7" s="220"/>
      <c r="Z7" s="220"/>
      <c r="AA7" s="220"/>
    </row>
    <row r="8" spans="1:27" ht="34.5" customHeight="1">
      <c r="A8" s="35" t="str">
        <f>Master!A21</f>
        <v/>
      </c>
      <c r="B8" s="35" t="str">
        <f>IF(A8="","",Master!B21)</f>
        <v/>
      </c>
      <c r="C8" s="35" t="str">
        <f>IF(B8="","",Master!$B$18)</f>
        <v/>
      </c>
      <c r="D8" s="37" t="str">
        <f>IF(Master!E21="","",Master!E21)</f>
        <v/>
      </c>
      <c r="E8" s="37" t="str">
        <f>IF(D8="","",Master!F21)</f>
        <v/>
      </c>
      <c r="F8" s="39" t="str">
        <f>IF(E8="","",Master!G21)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42" t="str">
        <f>IF(K8="","",Master!N21)</f>
        <v/>
      </c>
      <c r="M8" s="50"/>
      <c r="N8" t="s">
        <v>42</v>
      </c>
      <c r="O8" s="41">
        <f t="shared" ref="O8:O21" si="5">MROUND(ROUND(1.03*O7,0),100)</f>
        <v>56300</v>
      </c>
      <c r="P8" s="41">
        <v>57800</v>
      </c>
      <c r="Q8" s="220"/>
      <c r="R8" s="220"/>
      <c r="S8" s="220"/>
      <c r="T8" s="220"/>
      <c r="U8" s="220"/>
      <c r="V8" s="220"/>
      <c r="W8" s="220"/>
      <c r="X8" s="220"/>
      <c r="Y8" s="220"/>
      <c r="Z8" s="220"/>
      <c r="AA8" s="220"/>
    </row>
    <row r="9" spans="1:27" ht="34.5" customHeight="1">
      <c r="A9" s="35" t="str">
        <f>Master!A22</f>
        <v/>
      </c>
      <c r="B9" s="35" t="str">
        <f>IF(A9="","",Master!B22)</f>
        <v/>
      </c>
      <c r="C9" s="35" t="str">
        <f>IF(B9="","",Master!$B$18)</f>
        <v/>
      </c>
      <c r="D9" s="37" t="str">
        <f>IF(Master!E22="","",Master!E22)</f>
        <v/>
      </c>
      <c r="E9" s="37" t="str">
        <f>IF(D9="","",Master!F22)</f>
        <v/>
      </c>
      <c r="F9" s="39" t="str">
        <f>IF(E9="","",Master!G22)</f>
        <v/>
      </c>
      <c r="G9" s="35" t="str">
        <f t="shared" si="0"/>
        <v/>
      </c>
      <c r="H9" s="38" t="str">
        <f t="shared" si="1"/>
        <v/>
      </c>
      <c r="I9" s="38" t="str">
        <f t="shared" si="2"/>
        <v/>
      </c>
      <c r="J9" s="38" t="str">
        <f t="shared" si="3"/>
        <v/>
      </c>
      <c r="K9" s="38" t="str">
        <f t="shared" si="4"/>
        <v/>
      </c>
      <c r="L9" s="42" t="str">
        <f>IF(K9="","",Master!N22)</f>
        <v/>
      </c>
      <c r="M9" s="50"/>
      <c r="N9" t="s">
        <v>42</v>
      </c>
      <c r="O9" s="41">
        <f t="shared" si="5"/>
        <v>58000</v>
      </c>
      <c r="P9" s="41">
        <v>59500</v>
      </c>
      <c r="Q9" s="220"/>
      <c r="R9" s="220"/>
      <c r="S9" s="220"/>
      <c r="T9" s="220"/>
      <c r="U9" s="220"/>
      <c r="V9" s="220"/>
      <c r="W9" s="220"/>
      <c r="X9" s="220"/>
      <c r="Y9" s="220"/>
      <c r="Z9" s="220"/>
      <c r="AA9" s="220"/>
    </row>
    <row r="10" spans="1:27" ht="34.5" customHeight="1">
      <c r="A10" s="35" t="str">
        <f>Master!A11</f>
        <v/>
      </c>
      <c r="B10" s="35" t="str">
        <f>IF(Master!B11="","",Master!B11)</f>
        <v/>
      </c>
      <c r="C10" s="35" t="str">
        <f>IF(Master!B11="","",Master!$B$5)</f>
        <v/>
      </c>
      <c r="D10" s="37"/>
      <c r="E10" s="37" t="str">
        <f>IF(Master!F11="","",Master!F11)</f>
        <v/>
      </c>
      <c r="F10" s="39" t="str">
        <f>IF(Master!G18="","",Master!G18)</f>
        <v/>
      </c>
      <c r="G10" s="35" t="str">
        <f t="shared" si="0"/>
        <v/>
      </c>
      <c r="H10" s="38" t="str">
        <f t="shared" ref="H10" si="6">IF(G10="","",MROUND(ROUND(1.03*G10,0),100))</f>
        <v/>
      </c>
      <c r="I10" s="38" t="str">
        <f>IF(Master!F11="","","L-14")</f>
        <v/>
      </c>
      <c r="J10" s="38" t="str">
        <f>IF(A10="","",VLOOKUP(F10,$O$6:$Y$32,2,0))</f>
        <v/>
      </c>
      <c r="K10" s="38" t="str">
        <f t="shared" ref="K10" si="7">IF(G10="","",MROUND(ROUND(1.03*J10,0),100))</f>
        <v/>
      </c>
      <c r="L10" s="42" t="str">
        <f>IF(A10="","",Master!N11)</f>
        <v/>
      </c>
      <c r="M10" s="50"/>
      <c r="N10" t="s">
        <v>42</v>
      </c>
      <c r="O10" s="41">
        <f t="shared" si="5"/>
        <v>59700</v>
      </c>
      <c r="P10" s="41">
        <v>61300</v>
      </c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</row>
    <row r="11" spans="1:27" ht="2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N11" t="s">
        <v>42</v>
      </c>
      <c r="O11" s="41">
        <f>MROUND(ROUND(1.03*O10,0),100)</f>
        <v>61500</v>
      </c>
      <c r="P11" s="41">
        <v>63100</v>
      </c>
      <c r="Q11" s="15"/>
      <c r="R11" s="15"/>
      <c r="S11" s="15"/>
      <c r="T11" s="18"/>
      <c r="U11" s="18"/>
      <c r="V11" s="18"/>
      <c r="W11" s="18"/>
      <c r="X11" s="18"/>
      <c r="Y11" s="18"/>
      <c r="Z11" s="18"/>
      <c r="AA11" s="18"/>
    </row>
    <row r="12" spans="1:27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20"/>
      <c r="N12" t="s">
        <v>42</v>
      </c>
      <c r="O12" s="41">
        <f t="shared" si="5"/>
        <v>63300</v>
      </c>
      <c r="P12" s="41">
        <v>65000</v>
      </c>
      <c r="Q12" s="15"/>
      <c r="R12" s="15"/>
      <c r="S12" s="15"/>
      <c r="T12" s="18"/>
      <c r="U12" s="18"/>
      <c r="V12" s="18"/>
      <c r="W12" s="18"/>
      <c r="X12" s="18"/>
      <c r="Y12" s="18"/>
      <c r="Z12" s="18"/>
      <c r="AA12" s="18"/>
    </row>
    <row r="13" spans="1:27" ht="20.25">
      <c r="A13" s="32"/>
      <c r="B13" s="32"/>
      <c r="C13" s="32"/>
      <c r="D13" s="32"/>
      <c r="E13" s="32"/>
      <c r="F13" s="32"/>
      <c r="G13" s="32"/>
      <c r="H13" s="32"/>
      <c r="I13" s="32"/>
      <c r="J13" s="223" t="s">
        <v>43</v>
      </c>
      <c r="K13" s="223"/>
      <c r="L13" s="223"/>
      <c r="M13" s="20"/>
      <c r="N13" t="s">
        <v>42</v>
      </c>
      <c r="O13" s="41">
        <f t="shared" si="5"/>
        <v>65200</v>
      </c>
      <c r="P13" s="41">
        <v>67000</v>
      </c>
      <c r="Q13" s="15"/>
      <c r="R13" s="15"/>
      <c r="S13" s="15"/>
      <c r="T13" s="18"/>
      <c r="U13" s="18"/>
      <c r="V13" s="18"/>
      <c r="W13" s="18"/>
      <c r="X13" s="18"/>
      <c r="Y13" s="18"/>
      <c r="Z13" s="18"/>
      <c r="AA13" s="18"/>
    </row>
    <row r="14" spans="1:27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229" t="str">
        <f>A1</f>
        <v>jktdh; mPp ek/;fed fo|ky;] xksj/kuiqjk rglhy vV# ftyk ckjka</v>
      </c>
      <c r="K14" s="229"/>
      <c r="L14" s="229"/>
      <c r="M14" s="20"/>
      <c r="N14" t="s">
        <v>42</v>
      </c>
      <c r="O14" s="41">
        <f t="shared" si="5"/>
        <v>67200</v>
      </c>
      <c r="P14" s="41">
        <v>69000</v>
      </c>
      <c r="Q14" s="15"/>
      <c r="R14" s="15"/>
      <c r="S14" s="15"/>
      <c r="T14" s="18"/>
      <c r="U14" s="18"/>
      <c r="V14" s="18"/>
      <c r="W14" s="18"/>
      <c r="X14" s="18"/>
      <c r="Y14" s="18"/>
      <c r="Z14" s="18"/>
      <c r="AA14" s="18"/>
    </row>
    <row r="15" spans="1:27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8"/>
      <c r="K15" s="46" t="s">
        <v>29</v>
      </c>
      <c r="L15" s="44" t="str">
        <f>L2</f>
        <v>12.01.2024</v>
      </c>
      <c r="M15" s="20"/>
      <c r="N15" t="s">
        <v>42</v>
      </c>
      <c r="O15" s="41">
        <f t="shared" si="5"/>
        <v>69200</v>
      </c>
      <c r="P15" s="41">
        <v>71100</v>
      </c>
      <c r="Q15" s="15"/>
      <c r="R15" s="15"/>
      <c r="S15" s="15"/>
      <c r="T15" s="18"/>
      <c r="U15" s="18"/>
      <c r="V15" s="18"/>
      <c r="W15" s="18"/>
      <c r="X15" s="18"/>
      <c r="Y15" s="18"/>
      <c r="Z15" s="18"/>
      <c r="AA15" s="18"/>
    </row>
    <row r="16" spans="1:27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20"/>
      <c r="N16" t="s">
        <v>42</v>
      </c>
      <c r="O16" s="41">
        <f t="shared" si="5"/>
        <v>71300</v>
      </c>
      <c r="P16" s="41">
        <v>73200</v>
      </c>
      <c r="Q16" s="15"/>
      <c r="R16" s="15"/>
      <c r="S16" s="15"/>
      <c r="T16" s="18"/>
      <c r="U16" s="18"/>
      <c r="V16" s="18"/>
      <c r="W16" s="18"/>
      <c r="X16" s="18"/>
      <c r="Y16" s="18"/>
      <c r="Z16" s="18"/>
      <c r="AA16" s="18"/>
    </row>
    <row r="17" spans="1:27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20"/>
      <c r="N17" t="s">
        <v>42</v>
      </c>
      <c r="O17" s="41">
        <f t="shared" si="5"/>
        <v>73400</v>
      </c>
      <c r="P17" s="41">
        <v>75400</v>
      </c>
      <c r="Q17" s="17"/>
      <c r="R17" s="15"/>
      <c r="S17" s="15"/>
      <c r="T17" s="18"/>
      <c r="U17" s="18"/>
      <c r="V17" s="18"/>
      <c r="W17" s="18"/>
      <c r="X17" s="18"/>
      <c r="Y17" s="18"/>
      <c r="Z17" s="18"/>
      <c r="AA17" s="18"/>
    </row>
    <row r="18" spans="1:27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20"/>
      <c r="N18" t="s">
        <v>42</v>
      </c>
      <c r="O18" s="41">
        <f t="shared" si="5"/>
        <v>75600</v>
      </c>
      <c r="P18" s="41">
        <v>77700</v>
      </c>
      <c r="Q18" s="15"/>
      <c r="R18" s="15"/>
      <c r="S18" s="15"/>
      <c r="T18" s="18"/>
      <c r="U18" s="18"/>
      <c r="V18" s="18"/>
      <c r="W18" s="18"/>
      <c r="X18" s="18"/>
      <c r="Y18" s="18"/>
      <c r="Z18" s="18"/>
      <c r="AA18" s="18"/>
    </row>
    <row r="19" spans="1:27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N19" t="s">
        <v>42</v>
      </c>
      <c r="O19" s="41">
        <f t="shared" si="5"/>
        <v>77900</v>
      </c>
      <c r="P19" s="41">
        <v>80000</v>
      </c>
      <c r="Q19" s="15"/>
      <c r="R19" s="15"/>
      <c r="S19" s="15"/>
      <c r="T19" s="18"/>
      <c r="U19" s="18"/>
      <c r="V19" s="18"/>
      <c r="W19" s="18"/>
      <c r="X19" s="18"/>
      <c r="Y19" s="18"/>
      <c r="Z19" s="18"/>
      <c r="AA19" s="18"/>
    </row>
    <row r="20" spans="1:27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N20" t="s">
        <v>42</v>
      </c>
      <c r="O20" s="41">
        <f t="shared" si="5"/>
        <v>80200</v>
      </c>
      <c r="P20" s="41">
        <v>82400</v>
      </c>
      <c r="Q20" s="15"/>
      <c r="R20" s="15"/>
      <c r="S20" s="15"/>
      <c r="T20" s="18"/>
      <c r="U20" s="18"/>
      <c r="V20" s="18"/>
      <c r="W20" s="18"/>
      <c r="X20" s="18"/>
      <c r="Y20" s="18"/>
      <c r="Z20" s="18"/>
      <c r="AA20" s="18"/>
    </row>
    <row r="21" spans="1:27" ht="20.25">
      <c r="A21" s="32"/>
      <c r="B21" s="32"/>
      <c r="C21" s="32"/>
      <c r="D21" s="32"/>
      <c r="E21" s="32"/>
      <c r="F21" s="32"/>
      <c r="G21" s="32"/>
      <c r="H21" s="32"/>
      <c r="I21" s="32"/>
      <c r="J21" s="223" t="s">
        <v>43</v>
      </c>
      <c r="K21" s="223"/>
      <c r="L21" s="223"/>
      <c r="O21" s="41">
        <f t="shared" si="5"/>
        <v>82600</v>
      </c>
      <c r="P21" s="41">
        <v>84900</v>
      </c>
      <c r="Q21" s="15"/>
      <c r="R21" s="15"/>
      <c r="S21" s="15"/>
      <c r="T21" s="18"/>
      <c r="U21" s="18"/>
      <c r="V21" s="18"/>
      <c r="W21" s="18"/>
      <c r="X21" s="18"/>
      <c r="Y21" s="18"/>
      <c r="Z21" s="18"/>
      <c r="AA21" s="18"/>
    </row>
    <row r="22" spans="1:27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222" t="str">
        <f>J14</f>
        <v>jktdh; mPp ek/;fed fo|ky;] xksj/kuiqjk rglhy vV# ftyk ckjka</v>
      </c>
      <c r="K22" s="222"/>
      <c r="L22" s="222"/>
      <c r="O22" s="41"/>
      <c r="P22" s="41"/>
      <c r="Q22" s="15"/>
      <c r="R22" s="15"/>
      <c r="S22" s="15"/>
      <c r="T22" s="18"/>
      <c r="U22" s="18"/>
      <c r="V22" s="18"/>
      <c r="W22" s="18"/>
      <c r="X22" s="18"/>
      <c r="Y22" s="18"/>
      <c r="Z22" s="18"/>
      <c r="AA22" s="18"/>
    </row>
    <row r="23" spans="1:27" ht="20.25">
      <c r="A23" s="32"/>
      <c r="B23" s="32"/>
      <c r="C23" s="32"/>
      <c r="D23" s="32"/>
      <c r="E23" s="32"/>
      <c r="F23" s="32"/>
      <c r="G23" s="32"/>
      <c r="H23" s="32"/>
      <c r="I23" s="32"/>
      <c r="J23" s="222"/>
      <c r="K23" s="222"/>
      <c r="L23" s="222"/>
      <c r="O23" s="41">
        <f>MROUND(ROUND(1.03*O21,0),100)</f>
        <v>85100</v>
      </c>
      <c r="P23" s="41">
        <v>87400</v>
      </c>
    </row>
    <row r="24" spans="1:27" ht="15.75" hidden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O24" s="41">
        <f t="shared" ref="O24:P39" si="8">MROUND(ROUND(1.03*O23,0),100)</f>
        <v>87700</v>
      </c>
      <c r="P24" s="41">
        <v>90000</v>
      </c>
    </row>
    <row r="25" spans="1:27" ht="15.75" hidden="1">
      <c r="O25" s="41">
        <f t="shared" si="8"/>
        <v>90300</v>
      </c>
      <c r="P25" s="41">
        <v>92700</v>
      </c>
    </row>
    <row r="26" spans="1:27" ht="15.75" hidden="1">
      <c r="O26" s="41">
        <f t="shared" si="8"/>
        <v>93000</v>
      </c>
      <c r="P26" s="41">
        <v>95500</v>
      </c>
    </row>
    <row r="27" spans="1:27" ht="15.75" hidden="1">
      <c r="O27" s="41">
        <f t="shared" si="8"/>
        <v>95800</v>
      </c>
      <c r="P27" s="41">
        <v>98400</v>
      </c>
    </row>
    <row r="28" spans="1:27" ht="15.75" hidden="1">
      <c r="O28" s="41">
        <f t="shared" si="8"/>
        <v>98700</v>
      </c>
      <c r="P28" s="41">
        <v>101400</v>
      </c>
    </row>
    <row r="29" spans="1:27" ht="15.75" hidden="1">
      <c r="O29" s="41">
        <f t="shared" si="8"/>
        <v>101700</v>
      </c>
      <c r="P29" s="41">
        <v>104400</v>
      </c>
    </row>
    <row r="30" spans="1:27" ht="15.75" hidden="1">
      <c r="O30" s="41">
        <f t="shared" si="8"/>
        <v>104800</v>
      </c>
      <c r="P30" s="41">
        <f t="shared" si="8"/>
        <v>107500</v>
      </c>
    </row>
    <row r="31" spans="1:27" ht="15.75" hidden="1">
      <c r="O31" s="41">
        <f t="shared" si="8"/>
        <v>107900</v>
      </c>
      <c r="P31" s="41">
        <f t="shared" si="8"/>
        <v>110700</v>
      </c>
    </row>
    <row r="32" spans="1:27" ht="15.75" hidden="1">
      <c r="O32" s="41">
        <f t="shared" si="8"/>
        <v>111100</v>
      </c>
      <c r="P32" s="41">
        <f t="shared" si="8"/>
        <v>114000</v>
      </c>
    </row>
    <row r="33" spans="15:16" ht="15.75" hidden="1">
      <c r="O33" s="41">
        <f t="shared" si="8"/>
        <v>114400</v>
      </c>
      <c r="P33" s="41">
        <f t="shared" si="8"/>
        <v>117400</v>
      </c>
    </row>
    <row r="34" spans="15:16" ht="15.75" hidden="1">
      <c r="O34" s="41">
        <f t="shared" si="8"/>
        <v>117800</v>
      </c>
      <c r="P34" s="41">
        <f t="shared" si="8"/>
        <v>120900</v>
      </c>
    </row>
    <row r="35" spans="15:16" ht="15.75">
      <c r="O35" s="41">
        <f t="shared" si="8"/>
        <v>121300</v>
      </c>
      <c r="P35" s="41">
        <f t="shared" si="8"/>
        <v>124500</v>
      </c>
    </row>
    <row r="36" spans="15:16" ht="15.75" hidden="1">
      <c r="O36" s="41">
        <f t="shared" si="8"/>
        <v>124900</v>
      </c>
      <c r="P36" s="41">
        <f t="shared" si="8"/>
        <v>128200</v>
      </c>
    </row>
    <row r="37" spans="15:16" ht="15.75" hidden="1">
      <c r="O37" s="41">
        <f t="shared" si="8"/>
        <v>128600</v>
      </c>
      <c r="P37" s="41">
        <f t="shared" si="8"/>
        <v>132000</v>
      </c>
    </row>
    <row r="38" spans="15:16" ht="15.75" hidden="1">
      <c r="O38" s="41">
        <f t="shared" si="8"/>
        <v>132500</v>
      </c>
      <c r="P38" s="41">
        <f t="shared" si="8"/>
        <v>136000</v>
      </c>
    </row>
    <row r="39" spans="15:16" ht="15.75" hidden="1">
      <c r="O39" s="41">
        <f t="shared" si="8"/>
        <v>136500</v>
      </c>
      <c r="P39" s="41">
        <f t="shared" si="8"/>
        <v>140100</v>
      </c>
    </row>
    <row r="40" spans="15:16" ht="15.75" hidden="1">
      <c r="O40" s="41">
        <f t="shared" ref="O40:P46" si="9">MROUND(ROUND(1.03*O39,0),100)</f>
        <v>140600</v>
      </c>
      <c r="P40" s="41">
        <f t="shared" si="9"/>
        <v>144300</v>
      </c>
    </row>
    <row r="41" spans="15:16" ht="15.75" hidden="1">
      <c r="O41" s="41">
        <f t="shared" si="9"/>
        <v>144800</v>
      </c>
      <c r="P41" s="41">
        <f t="shared" si="9"/>
        <v>148600</v>
      </c>
    </row>
    <row r="42" spans="15:16" ht="15.75" hidden="1">
      <c r="O42" s="41">
        <f t="shared" si="9"/>
        <v>149100</v>
      </c>
      <c r="P42" s="41">
        <f t="shared" si="9"/>
        <v>153100</v>
      </c>
    </row>
    <row r="43" spans="15:16" ht="15.75" hidden="1">
      <c r="O43" s="41">
        <f t="shared" si="9"/>
        <v>153600</v>
      </c>
      <c r="P43" s="41">
        <f t="shared" si="9"/>
        <v>157700</v>
      </c>
    </row>
    <row r="44" spans="15:16" ht="15.75" hidden="1">
      <c r="O44" s="41">
        <f t="shared" si="9"/>
        <v>158200</v>
      </c>
      <c r="P44" s="41">
        <f t="shared" si="9"/>
        <v>162400</v>
      </c>
    </row>
    <row r="45" spans="15:16" ht="15.75" hidden="1">
      <c r="O45" s="41">
        <f t="shared" si="9"/>
        <v>162900</v>
      </c>
      <c r="P45" s="41">
        <f t="shared" si="9"/>
        <v>167300</v>
      </c>
    </row>
    <row r="46" spans="15:16" ht="15.75" hidden="1">
      <c r="O46" s="41">
        <f t="shared" si="9"/>
        <v>167800</v>
      </c>
      <c r="P46" s="41">
        <f t="shared" si="9"/>
        <v>172300</v>
      </c>
    </row>
    <row r="47" spans="15:16" hidden="1"/>
    <row r="48" spans="15:16" hidden="1"/>
  </sheetData>
  <sheetProtection password="FBD2" sheet="1" objects="1" scenarios="1"/>
  <mergeCells count="16">
    <mergeCell ref="B20:C20"/>
    <mergeCell ref="J21:L21"/>
    <mergeCell ref="J22:L23"/>
    <mergeCell ref="J14:L14"/>
    <mergeCell ref="B15:E15"/>
    <mergeCell ref="A16:B16"/>
    <mergeCell ref="B17:C17"/>
    <mergeCell ref="B18:C18"/>
    <mergeCell ref="B19:C19"/>
    <mergeCell ref="J13:L13"/>
    <mergeCell ref="Q7:AA10"/>
    <mergeCell ref="A1:L1"/>
    <mergeCell ref="B2:E2"/>
    <mergeCell ref="F2:J2"/>
    <mergeCell ref="A3:L3"/>
    <mergeCell ref="A4:L4"/>
  </mergeCells>
  <conditionalFormatting sqref="A6:M10">
    <cfRule type="expression" dxfId="7" priority="1">
      <formula>$A6&lt;&gt;""</formula>
    </cfRule>
  </conditionalFormatting>
  <pageMargins left="0.59" right="0.7" top="0.26" bottom="0.39" header="0.22" footer="0.3"/>
  <pageSetup paperSize="9" scale="67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48"/>
  <sheetViews>
    <sheetView workbookViewId="0">
      <selection activeCell="Q1" sqref="Q1:XFD1048576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2" width="14.140625" hidden="1" customWidth="1"/>
    <col min="13" max="13" width="20" customWidth="1"/>
    <col min="14" max="14" width="17.85546875" customWidth="1"/>
    <col min="15" max="15" width="22.140625" customWidth="1"/>
    <col min="16" max="16" width="0.28515625" customWidth="1"/>
    <col min="17" max="17" width="4.85546875" hidden="1" customWidth="1"/>
    <col min="18" max="18" width="9.28515625" hidden="1" customWidth="1"/>
    <col min="19" max="19" width="8.5703125" hidden="1" customWidth="1"/>
    <col min="20" max="20" width="7.7109375" hidden="1" customWidth="1"/>
    <col min="21" max="21" width="9.5703125" hidden="1" customWidth="1"/>
    <col min="22" max="23" width="7.7109375" hidden="1" customWidth="1"/>
    <col min="24" max="16384" width="9.140625" hidden="1"/>
  </cols>
  <sheetData>
    <row r="1" spans="1:34" ht="45.75" customHeight="1">
      <c r="A1" s="224" t="str">
        <f>Master!D3</f>
        <v>jktdh; mPp ek/;fed fo|ky;] xksj/kuiqjk rglhy vV#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X1" s="22"/>
      <c r="Y1" s="15"/>
      <c r="Z1" s="15"/>
      <c r="AA1" s="18"/>
      <c r="AB1" s="18"/>
      <c r="AC1" s="18"/>
      <c r="AD1" s="18"/>
      <c r="AE1" s="18"/>
      <c r="AF1" s="18"/>
      <c r="AG1" s="18"/>
      <c r="AH1" s="18"/>
    </row>
    <row r="2" spans="1:34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231"/>
      <c r="L2" s="231"/>
      <c r="M2" s="231"/>
      <c r="N2" s="46" t="s">
        <v>29</v>
      </c>
      <c r="O2" s="44" t="str">
        <f>IF(Master!G4="","",Master!G4)</f>
        <v>12.01.2024</v>
      </c>
      <c r="X2" s="15"/>
      <c r="Y2" s="15"/>
      <c r="Z2" s="15"/>
      <c r="AA2" s="18"/>
      <c r="AB2" s="18"/>
      <c r="AC2" s="18"/>
      <c r="AD2" s="18"/>
      <c r="AE2" s="18"/>
      <c r="AF2" s="18"/>
      <c r="AG2" s="18"/>
      <c r="AH2" s="18"/>
    </row>
    <row r="3" spans="1:34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X3" s="15"/>
      <c r="Y3" s="15"/>
      <c r="Z3" s="15"/>
      <c r="AA3" s="18"/>
      <c r="AB3" s="18"/>
      <c r="AC3" s="18"/>
      <c r="AD3" s="18"/>
      <c r="AE3" s="18"/>
      <c r="AF3" s="18"/>
      <c r="AG3" s="18"/>
      <c r="AH3" s="18"/>
    </row>
    <row r="4" spans="1:34" ht="126" customHeight="1">
      <c r="A4" s="227" t="str">
        <f>CONCATENATE("          ",X4," ",'Lecturer (Direct)'!Y4," ",'Lecturer (Direct)'!X5," ",Master!O21," ",X6," ",Master!P23," ",X7)</f>
        <v xml:space="preserve">          foRr ¼fu;e½ foHkkx jktLFkku ljdkj dh vf/klwpuk dzekad&amp;,Q-15 ¼1½ ,Q-Mh@:Yl@2017 ikVZ fnukad 06-10-2023 ds }kjk jktLFkku flfoy lsok iqujhf{kr osru fu;e 2017 ds fu;e 14 }kjk ,e-,-lh-ih- ;kstuk ds izko/kku ykxw fd;s tkus ds vuqlj.k esa ,oa funs'kd egksn; chdkusj ds  vkns'k dzekad&amp; f'kfojk@ek/;@Mh&amp;2@,lhih@2023&amp;24@ fnukad&amp; 23@12@2023 ds vuqlj.k esa jktLFkku v/khuLFk f'k{kk lsok laoxZ ds dkfeZd ftudh 10@20 o"kZ dh fu;fer lsok fnukad 31-03-23 rd ;k 31-03-23 ds ckn 10@20@30 o"khZ; fu;fer lsok iw.kZ djus ij vk'okflr dSfj;j izxfr ;kstuk ds vUrxZr r`rh; ,-lh-ih- is&amp;ysoy&amp;13@is&amp;ysoy&amp;14@is&amp;ysoy&amp;15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X4" s="19" t="s">
        <v>75</v>
      </c>
      <c r="Y4" s="19" t="s">
        <v>76</v>
      </c>
      <c r="Z4" s="19"/>
      <c r="AA4" s="19"/>
      <c r="AB4" s="19"/>
      <c r="AC4" s="19"/>
      <c r="AD4" s="19"/>
      <c r="AE4" s="19"/>
      <c r="AF4" s="19"/>
      <c r="AG4" s="19"/>
      <c r="AH4" s="19"/>
    </row>
    <row r="5" spans="1:34" ht="93" customHeight="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>
        <v>14</v>
      </c>
      <c r="K5" s="28">
        <v>16</v>
      </c>
      <c r="L5" s="28">
        <v>17</v>
      </c>
      <c r="M5" s="28" t="s">
        <v>38</v>
      </c>
      <c r="N5" s="28" t="s">
        <v>39</v>
      </c>
      <c r="O5" s="28" t="s">
        <v>40</v>
      </c>
      <c r="P5" s="1"/>
      <c r="R5" s="80" t="s">
        <v>19</v>
      </c>
      <c r="S5" s="80" t="s">
        <v>79</v>
      </c>
      <c r="T5" s="80" t="s">
        <v>42</v>
      </c>
      <c r="U5" s="81" t="s">
        <v>80</v>
      </c>
      <c r="V5" s="80" t="s">
        <v>17</v>
      </c>
      <c r="W5" s="81" t="s">
        <v>81</v>
      </c>
      <c r="X5" s="19" t="s">
        <v>41</v>
      </c>
      <c r="Y5" s="19"/>
      <c r="Z5" s="19"/>
      <c r="AA5" s="19"/>
      <c r="AB5" s="19"/>
      <c r="AC5" s="19"/>
      <c r="AD5" s="19"/>
      <c r="AE5" s="19"/>
      <c r="AF5" s="19"/>
      <c r="AG5" s="19"/>
      <c r="AH5" s="19"/>
    </row>
    <row r="6" spans="1:34" ht="34.5" customHeight="1">
      <c r="A6" s="35">
        <f>Master!A25</f>
        <v>1</v>
      </c>
      <c r="B6" s="35" t="str">
        <f>IF(A6="","",Master!B25)</f>
        <v>ckyfd'ku lsu</v>
      </c>
      <c r="C6" s="35" t="str">
        <f>IF(B6="","",Master!$B$23)</f>
        <v xml:space="preserve"> izk/;kid</v>
      </c>
      <c r="D6" s="37">
        <f>IF(Master!E14="","",Master!E25)</f>
        <v>44189</v>
      </c>
      <c r="E6" s="37" t="str">
        <f>IF(D6="","",Master!F25)</f>
        <v>L-15</v>
      </c>
      <c r="F6" s="39">
        <f>IF(E6="","",Master!G25)</f>
        <v>74600</v>
      </c>
      <c r="G6" s="35">
        <f>F6</f>
        <v>74600</v>
      </c>
      <c r="H6" s="38">
        <f>IF(G6="","",MROUND(ROUND(1.03*G6,0),100))</f>
        <v>76800</v>
      </c>
      <c r="I6" s="38" t="str">
        <f>IF(H6="","",IF(E6="L-13","L-14","L-16"))</f>
        <v>L-16</v>
      </c>
      <c r="J6" s="38" t="str">
        <f>IFERROR(VLOOKUP(G6,$V$6:$W$46,2,),"")</f>
        <v/>
      </c>
      <c r="K6" s="38" t="str">
        <f>IFERROR(VLOOKUP(G6,$T$6:$U$46,2,),"")</f>
        <v/>
      </c>
      <c r="L6" s="38">
        <f>IFERROR(VLOOKUP(H6,$R$6:$S$46,2,),"")</f>
        <v>77600</v>
      </c>
      <c r="M6" s="38">
        <f>IF(E6="L-13",J6,IF(E6="L-14",K6,L6))</f>
        <v>77600</v>
      </c>
      <c r="N6" s="38">
        <f>IF(M6="","",MROUND(ROUND(1.03*M6,0),100))</f>
        <v>79900</v>
      </c>
      <c r="O6" s="42">
        <f>IF(N6="","",Master!N25)</f>
        <v>45474</v>
      </c>
      <c r="P6" s="50"/>
      <c r="Q6" s="7"/>
      <c r="R6" s="65">
        <v>60700</v>
      </c>
      <c r="S6" s="65">
        <v>71000</v>
      </c>
      <c r="T6" s="65">
        <v>56100</v>
      </c>
      <c r="U6" s="65">
        <v>67300</v>
      </c>
      <c r="V6" s="65">
        <v>53100</v>
      </c>
      <c r="W6" s="67">
        <v>56100</v>
      </c>
      <c r="X6" s="66" t="s">
        <v>29</v>
      </c>
      <c r="Y6" s="26"/>
      <c r="Z6" s="25"/>
      <c r="AA6" s="24"/>
      <c r="AB6" s="24"/>
      <c r="AC6" s="24"/>
      <c r="AD6" s="24"/>
      <c r="AE6" s="24"/>
      <c r="AF6" s="24"/>
      <c r="AG6" s="24"/>
      <c r="AH6" s="24"/>
    </row>
    <row r="7" spans="1:34" ht="34.5" customHeight="1">
      <c r="A7" s="35" t="str">
        <f>Master!A26</f>
        <v/>
      </c>
      <c r="B7" s="35" t="str">
        <f>IF(A7="","",Master!B26)</f>
        <v/>
      </c>
      <c r="C7" s="35" t="str">
        <f>IF(B7="","",Master!$B$23)</f>
        <v/>
      </c>
      <c r="D7" s="37" t="str">
        <f>IF(Master!E15="","",Master!E26)</f>
        <v/>
      </c>
      <c r="E7" s="37" t="str">
        <f>IF(D7="","",Master!F26)</f>
        <v/>
      </c>
      <c r="F7" s="39" t="str">
        <f>IF(E7="","",Master!G26)</f>
        <v/>
      </c>
      <c r="G7" s="35" t="str">
        <f t="shared" ref="G7:G10" si="0">F7</f>
        <v/>
      </c>
      <c r="H7" s="38" t="str">
        <f t="shared" ref="H7:H10" si="1">IF(G7="","",MROUND(ROUND(1.03*G7,0),100))</f>
        <v/>
      </c>
      <c r="I7" s="38" t="str">
        <f t="shared" ref="I7:I10" si="2">IF(H7="","",IF(E7="L-13","L-14","L-16"))</f>
        <v/>
      </c>
      <c r="J7" s="38" t="str">
        <f t="shared" ref="J7:J9" si="3">IFERROR(VLOOKUP(F7,$V$6:$W$46,2,),"")</f>
        <v/>
      </c>
      <c r="K7" s="38" t="str">
        <f t="shared" ref="K7:K9" si="4">IFERROR(VLOOKUP(G7,$R$6:$S$46,2,),"")</f>
        <v/>
      </c>
      <c r="L7" s="38"/>
      <c r="M7" s="38" t="str">
        <f t="shared" ref="M7:M9" si="5">IF(E7="L-13",J7,K7)</f>
        <v/>
      </c>
      <c r="N7" s="38" t="str">
        <f t="shared" ref="N7:N10" si="6">IF(M7="","",MROUND(ROUND(1.03*M7,0),100))</f>
        <v/>
      </c>
      <c r="O7" s="42" t="str">
        <f>IF(N7="","",Master!N26)</f>
        <v/>
      </c>
      <c r="P7" s="50"/>
      <c r="Q7" s="7"/>
      <c r="R7" s="65">
        <v>62500</v>
      </c>
      <c r="S7" s="65">
        <v>71000</v>
      </c>
      <c r="T7" s="65">
        <v>57800</v>
      </c>
      <c r="U7" s="65">
        <v>67300</v>
      </c>
      <c r="V7" s="65">
        <v>54700</v>
      </c>
      <c r="W7" s="67">
        <v>56100</v>
      </c>
      <c r="X7" s="232" t="s">
        <v>154</v>
      </c>
      <c r="Y7" s="233"/>
      <c r="Z7" s="233"/>
      <c r="AA7" s="233"/>
      <c r="AB7" s="233"/>
      <c r="AC7" s="233"/>
      <c r="AD7" s="233"/>
      <c r="AE7" s="233"/>
      <c r="AF7" s="233"/>
      <c r="AG7" s="233"/>
      <c r="AH7" s="233"/>
    </row>
    <row r="8" spans="1:34" ht="34.5" customHeight="1">
      <c r="A8" s="35" t="str">
        <f>Master!A27</f>
        <v/>
      </c>
      <c r="B8" s="35" t="str">
        <f>IF(A8="","",Master!B27)</f>
        <v/>
      </c>
      <c r="C8" s="35" t="str">
        <f>IF(B8="","",Master!$B$23)</f>
        <v/>
      </c>
      <c r="D8" s="37" t="str">
        <f>IF(Master!E16="","",Master!E27)</f>
        <v/>
      </c>
      <c r="E8" s="37" t="str">
        <f>IF(D8="","",Master!F27)</f>
        <v/>
      </c>
      <c r="F8" s="39" t="str">
        <f>IF(E8="","",Master!G27)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38"/>
      <c r="M8" s="38" t="str">
        <f t="shared" si="5"/>
        <v/>
      </c>
      <c r="N8" s="38" t="str">
        <f t="shared" si="6"/>
        <v/>
      </c>
      <c r="O8" s="42" t="str">
        <f>IF(N8="","",Master!N27)</f>
        <v/>
      </c>
      <c r="P8" s="50"/>
      <c r="Q8" s="7"/>
      <c r="R8" s="65">
        <v>64400</v>
      </c>
      <c r="S8" s="65">
        <v>71000</v>
      </c>
      <c r="T8" s="65">
        <v>59500</v>
      </c>
      <c r="U8" s="65">
        <v>67300</v>
      </c>
      <c r="V8" s="65">
        <v>56300</v>
      </c>
      <c r="W8" s="40">
        <v>57800</v>
      </c>
      <c r="X8" s="232"/>
      <c r="Y8" s="233"/>
      <c r="Z8" s="233"/>
      <c r="AA8" s="233"/>
      <c r="AB8" s="233"/>
      <c r="AC8" s="233"/>
      <c r="AD8" s="233"/>
      <c r="AE8" s="233"/>
      <c r="AF8" s="233"/>
      <c r="AG8" s="233"/>
      <c r="AH8" s="233"/>
    </row>
    <row r="9" spans="1:34" ht="34.5" customHeight="1">
      <c r="A9" s="35" t="str">
        <f>Master!A28</f>
        <v/>
      </c>
      <c r="B9" s="35" t="str">
        <f>IF(A9="","",Master!B28)</f>
        <v/>
      </c>
      <c r="C9" s="35" t="str">
        <f>IF(B9="","",Master!$B$23)</f>
        <v/>
      </c>
      <c r="D9" s="37" t="str">
        <f>IF(Master!E17="","",Master!E28)</f>
        <v/>
      </c>
      <c r="E9" s="37" t="str">
        <f>IF(D9="","",Master!F28)</f>
        <v/>
      </c>
      <c r="F9" s="39" t="str">
        <f>IF(E9="","",Master!G28)</f>
        <v/>
      </c>
      <c r="G9" s="35" t="str">
        <f t="shared" si="0"/>
        <v/>
      </c>
      <c r="H9" s="38" t="str">
        <f t="shared" si="1"/>
        <v/>
      </c>
      <c r="I9" s="38" t="str">
        <f t="shared" si="2"/>
        <v/>
      </c>
      <c r="J9" s="38" t="str">
        <f t="shared" si="3"/>
        <v/>
      </c>
      <c r="K9" s="38" t="str">
        <f t="shared" si="4"/>
        <v/>
      </c>
      <c r="L9" s="38"/>
      <c r="M9" s="38" t="str">
        <f t="shared" si="5"/>
        <v/>
      </c>
      <c r="N9" s="38" t="str">
        <f t="shared" si="6"/>
        <v/>
      </c>
      <c r="O9" s="42" t="str">
        <f>IF(N9="","",Master!N28)</f>
        <v/>
      </c>
      <c r="P9" s="50"/>
      <c r="Q9" s="7"/>
      <c r="R9" s="65">
        <v>66300</v>
      </c>
      <c r="S9" s="65">
        <v>71000</v>
      </c>
      <c r="T9" s="65">
        <v>61300</v>
      </c>
      <c r="U9" s="65">
        <v>67300</v>
      </c>
      <c r="V9" s="65">
        <v>58000</v>
      </c>
      <c r="W9" s="40">
        <v>59500</v>
      </c>
      <c r="X9" s="232"/>
      <c r="Y9" s="233"/>
      <c r="Z9" s="233"/>
      <c r="AA9" s="233"/>
      <c r="AB9" s="233"/>
      <c r="AC9" s="233"/>
      <c r="AD9" s="233"/>
      <c r="AE9" s="233"/>
      <c r="AF9" s="233"/>
      <c r="AG9" s="233"/>
      <c r="AH9" s="233"/>
    </row>
    <row r="10" spans="1:34" ht="21.75" customHeight="1">
      <c r="A10" s="35"/>
      <c r="B10" s="35" t="str">
        <f>IF(A10="","",Master!B29)</f>
        <v/>
      </c>
      <c r="C10" s="35" t="str">
        <f>IF(Master!B11="","",Master!$B$5)</f>
        <v/>
      </c>
      <c r="D10" s="36" t="str">
        <f>IF(Master!E11="","",Master!E11)</f>
        <v/>
      </c>
      <c r="E10" s="37" t="str">
        <f>IF(D10="","",Master!F29)</f>
        <v/>
      </c>
      <c r="F10" s="39" t="str">
        <f>IF(E10="","",Master!G29)</f>
        <v/>
      </c>
      <c r="G10" s="35" t="str">
        <f t="shared" si="0"/>
        <v/>
      </c>
      <c r="H10" s="38" t="str">
        <f t="shared" si="1"/>
        <v/>
      </c>
      <c r="I10" s="38" t="str">
        <f t="shared" si="2"/>
        <v/>
      </c>
      <c r="J10" s="38"/>
      <c r="K10" s="38"/>
      <c r="L10" s="38"/>
      <c r="M10" s="38" t="str">
        <f t="shared" ref="M10" si="7">IF(I10="","",VLOOKUP(F10,$V$6:$AF$32,2,0))</f>
        <v/>
      </c>
      <c r="N10" s="38" t="str">
        <f t="shared" si="6"/>
        <v/>
      </c>
      <c r="O10" s="42" t="str">
        <f>IF(N10="","",Master!N29)</f>
        <v/>
      </c>
      <c r="P10" s="50"/>
      <c r="Q10" s="7"/>
      <c r="R10" s="65">
        <v>68300</v>
      </c>
      <c r="S10" s="65">
        <v>71000</v>
      </c>
      <c r="T10" s="65">
        <v>63100</v>
      </c>
      <c r="U10" s="65">
        <v>67300</v>
      </c>
      <c r="V10" s="65">
        <v>59700</v>
      </c>
      <c r="W10" s="40">
        <v>61300</v>
      </c>
      <c r="X10" s="232"/>
      <c r="Y10" s="233"/>
      <c r="Z10" s="233"/>
      <c r="AA10" s="233"/>
      <c r="AB10" s="233"/>
      <c r="AC10" s="233"/>
      <c r="AD10" s="233"/>
      <c r="AE10" s="233"/>
      <c r="AF10" s="233"/>
      <c r="AG10" s="233"/>
      <c r="AH10" s="233"/>
    </row>
    <row r="11" spans="1:34" ht="2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Q11" s="7"/>
      <c r="R11" s="65">
        <v>70300</v>
      </c>
      <c r="S11" s="65">
        <v>71000</v>
      </c>
      <c r="T11" s="65">
        <v>65000</v>
      </c>
      <c r="U11" s="65">
        <v>67300</v>
      </c>
      <c r="V11" s="65">
        <v>61500</v>
      </c>
      <c r="W11" s="40">
        <v>63100</v>
      </c>
      <c r="X11" s="232"/>
      <c r="Y11" s="220"/>
      <c r="Z11" s="220"/>
      <c r="AA11" s="220"/>
      <c r="AB11" s="220"/>
      <c r="AC11" s="220"/>
      <c r="AD11" s="220"/>
      <c r="AE11" s="220"/>
      <c r="AF11" s="220"/>
      <c r="AG11" s="220"/>
      <c r="AH11" s="220"/>
    </row>
    <row r="12" spans="1:34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31"/>
      <c r="N12" s="31"/>
      <c r="O12" s="31"/>
      <c r="P12" s="20"/>
      <c r="Q12" s="7"/>
      <c r="R12" s="65">
        <v>72400</v>
      </c>
      <c r="S12" s="65">
        <v>73100</v>
      </c>
      <c r="T12" s="65">
        <v>67000</v>
      </c>
      <c r="U12" s="65">
        <v>67300</v>
      </c>
      <c r="V12" s="65">
        <v>63300</v>
      </c>
      <c r="W12" s="40">
        <v>65000</v>
      </c>
      <c r="X12" s="232"/>
      <c r="Y12" s="220"/>
      <c r="Z12" s="220"/>
      <c r="AA12" s="220"/>
      <c r="AB12" s="220"/>
      <c r="AC12" s="220"/>
      <c r="AD12" s="220"/>
      <c r="AE12" s="220"/>
      <c r="AF12" s="220"/>
      <c r="AG12" s="220"/>
      <c r="AH12" s="220"/>
    </row>
    <row r="13" spans="1:34" ht="20.25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223" t="s">
        <v>43</v>
      </c>
      <c r="N13" s="223"/>
      <c r="O13" s="223"/>
      <c r="P13" s="20"/>
      <c r="Q13" s="7"/>
      <c r="R13" s="65">
        <v>74600</v>
      </c>
      <c r="S13" s="65">
        <v>75300</v>
      </c>
      <c r="T13" s="65">
        <v>69000</v>
      </c>
      <c r="U13" s="65">
        <v>69300</v>
      </c>
      <c r="V13" s="65">
        <v>65200</v>
      </c>
      <c r="W13" s="40">
        <v>67000</v>
      </c>
      <c r="X13" s="232"/>
      <c r="Y13" s="220"/>
      <c r="Z13" s="220"/>
      <c r="AA13" s="220"/>
      <c r="AB13" s="220"/>
      <c r="AC13" s="220"/>
      <c r="AD13" s="220"/>
      <c r="AE13" s="220"/>
      <c r="AF13" s="220"/>
      <c r="AG13" s="220"/>
      <c r="AH13" s="220"/>
    </row>
    <row r="14" spans="1:34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229" t="str">
        <f>A1</f>
        <v>jktdh; mPp ek/;fed fo|ky;] xksj/kuiqjk rglhy vV# ftyk ckjka</v>
      </c>
      <c r="N14" s="229"/>
      <c r="O14" s="229"/>
      <c r="P14" s="20"/>
      <c r="Q14" s="7"/>
      <c r="R14" s="65">
        <v>76800</v>
      </c>
      <c r="S14" s="65">
        <v>77600</v>
      </c>
      <c r="T14" s="65">
        <v>71100</v>
      </c>
      <c r="U14" s="65">
        <v>71400</v>
      </c>
      <c r="V14" s="65">
        <v>67200</v>
      </c>
      <c r="W14" s="40">
        <v>69000</v>
      </c>
      <c r="X14" s="232"/>
      <c r="Y14" s="220"/>
      <c r="Z14" s="220"/>
      <c r="AA14" s="220"/>
      <c r="AB14" s="220"/>
      <c r="AC14" s="220"/>
      <c r="AD14" s="220"/>
      <c r="AE14" s="220"/>
      <c r="AF14" s="220"/>
      <c r="AG14" s="220"/>
      <c r="AH14" s="220"/>
    </row>
    <row r="15" spans="1:34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7"/>
      <c r="K15" s="47"/>
      <c r="L15" s="47"/>
      <c r="M15" s="48"/>
      <c r="N15" s="46" t="s">
        <v>29</v>
      </c>
      <c r="O15" s="44" t="str">
        <f>O2</f>
        <v>12.01.2024</v>
      </c>
      <c r="P15" s="20"/>
      <c r="Q15" s="7"/>
      <c r="R15" s="65">
        <v>79100</v>
      </c>
      <c r="S15" s="65">
        <v>79900</v>
      </c>
      <c r="T15" s="65">
        <v>73200</v>
      </c>
      <c r="U15" s="65">
        <v>73500</v>
      </c>
      <c r="V15" s="65">
        <v>69200</v>
      </c>
      <c r="W15" s="40">
        <v>71100</v>
      </c>
      <c r="X15" s="232"/>
      <c r="Y15" s="220"/>
      <c r="Z15" s="220"/>
      <c r="AA15" s="220"/>
      <c r="AB15" s="220"/>
      <c r="AC15" s="220"/>
      <c r="AD15" s="220"/>
      <c r="AE15" s="220"/>
      <c r="AF15" s="220"/>
      <c r="AG15" s="220"/>
      <c r="AH15" s="220"/>
    </row>
    <row r="16" spans="1:34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20"/>
      <c r="Q16" s="7"/>
      <c r="R16" s="65">
        <v>81500</v>
      </c>
      <c r="S16" s="65">
        <v>82300</v>
      </c>
      <c r="T16" s="65">
        <v>75400</v>
      </c>
      <c r="U16" s="65">
        <v>75700</v>
      </c>
      <c r="V16" s="65">
        <v>71300</v>
      </c>
      <c r="W16" s="40">
        <v>73200</v>
      </c>
      <c r="X16" s="234"/>
      <c r="Y16" s="235"/>
      <c r="Z16" s="235"/>
      <c r="AA16" s="235"/>
      <c r="AB16" s="235"/>
      <c r="AC16" s="235"/>
      <c r="AD16" s="235"/>
      <c r="AE16" s="235"/>
      <c r="AF16" s="235"/>
      <c r="AG16" s="235"/>
      <c r="AH16" s="235"/>
    </row>
    <row r="17" spans="1:34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20"/>
      <c r="Q17" s="7"/>
      <c r="R17" s="65">
        <v>83900</v>
      </c>
      <c r="S17" s="65">
        <v>84800</v>
      </c>
      <c r="T17" s="65">
        <v>77700</v>
      </c>
      <c r="U17" s="65">
        <v>78000</v>
      </c>
      <c r="V17" s="65">
        <v>73400</v>
      </c>
      <c r="W17" s="65">
        <v>75400</v>
      </c>
      <c r="X17" s="234"/>
      <c r="Y17" s="235"/>
      <c r="Z17" s="235"/>
      <c r="AA17" s="235"/>
      <c r="AB17" s="235"/>
      <c r="AC17" s="235"/>
      <c r="AD17" s="235"/>
      <c r="AE17" s="235"/>
      <c r="AF17" s="235"/>
      <c r="AG17" s="235"/>
      <c r="AH17" s="235"/>
    </row>
    <row r="18" spans="1:34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20"/>
      <c r="Q18" s="7"/>
      <c r="R18" s="65">
        <v>86400</v>
      </c>
      <c r="S18" s="65">
        <v>87300</v>
      </c>
      <c r="T18" s="65">
        <v>80000</v>
      </c>
      <c r="U18" s="65">
        <v>80300</v>
      </c>
      <c r="V18" s="65">
        <v>75600</v>
      </c>
      <c r="W18" s="65">
        <v>77700</v>
      </c>
      <c r="X18" s="234"/>
      <c r="Y18" s="235"/>
      <c r="Z18" s="235"/>
      <c r="AA18" s="235"/>
      <c r="AB18" s="235"/>
      <c r="AC18" s="235"/>
      <c r="AD18" s="235"/>
      <c r="AE18" s="235"/>
      <c r="AF18" s="235"/>
      <c r="AG18" s="235"/>
      <c r="AH18" s="235"/>
    </row>
    <row r="19" spans="1:34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Q19" s="7"/>
      <c r="R19" s="65">
        <v>89000</v>
      </c>
      <c r="S19" s="65">
        <v>89900</v>
      </c>
      <c r="T19" s="65">
        <v>82400</v>
      </c>
      <c r="U19" s="65">
        <v>82700</v>
      </c>
      <c r="V19" s="65">
        <v>77900</v>
      </c>
      <c r="W19" s="65">
        <v>80000</v>
      </c>
      <c r="X19" s="234"/>
      <c r="Y19" s="235"/>
      <c r="Z19" s="235"/>
      <c r="AA19" s="235"/>
      <c r="AB19" s="235"/>
      <c r="AC19" s="235"/>
      <c r="AD19" s="235"/>
      <c r="AE19" s="235"/>
      <c r="AF19" s="235"/>
      <c r="AG19" s="235"/>
      <c r="AH19" s="235"/>
    </row>
    <row r="20" spans="1:34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Q20" s="7"/>
      <c r="R20" s="65">
        <v>91700</v>
      </c>
      <c r="S20" s="65">
        <v>92600</v>
      </c>
      <c r="T20" s="65">
        <v>84900</v>
      </c>
      <c r="U20" s="65">
        <v>85200</v>
      </c>
      <c r="V20" s="65">
        <v>80200</v>
      </c>
      <c r="W20" s="65">
        <v>82400</v>
      </c>
      <c r="X20" s="234"/>
      <c r="Y20" s="235"/>
      <c r="Z20" s="235"/>
      <c r="AA20" s="235"/>
      <c r="AB20" s="235"/>
      <c r="AC20" s="235"/>
      <c r="AD20" s="235"/>
      <c r="AE20" s="235"/>
      <c r="AF20" s="235"/>
      <c r="AG20" s="235"/>
      <c r="AH20" s="235"/>
    </row>
    <row r="21" spans="1:34" ht="20.25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223" t="s">
        <v>43</v>
      </c>
      <c r="N21" s="223"/>
      <c r="O21" s="223"/>
      <c r="Q21" s="7"/>
      <c r="R21" s="65">
        <v>94500</v>
      </c>
      <c r="S21" s="65">
        <v>95400</v>
      </c>
      <c r="T21" s="65">
        <v>87400</v>
      </c>
      <c r="U21" s="65">
        <v>87800</v>
      </c>
      <c r="V21" s="65">
        <v>82600</v>
      </c>
      <c r="W21" s="65">
        <v>84900</v>
      </c>
      <c r="X21" s="15"/>
      <c r="Y21" s="15"/>
      <c r="Z21" s="15"/>
      <c r="AA21" s="18"/>
      <c r="AB21" s="18"/>
      <c r="AC21" s="18"/>
      <c r="AD21" s="18"/>
      <c r="AE21" s="18"/>
      <c r="AF21" s="18"/>
      <c r="AG21" s="18"/>
      <c r="AH21" s="18"/>
    </row>
    <row r="22" spans="1:34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222" t="str">
        <f>M14</f>
        <v>jktdh; mPp ek/;fed fo|ky;] xksj/kuiqjk rglhy vV# ftyk ckjka</v>
      </c>
      <c r="N22" s="222"/>
      <c r="O22" s="222"/>
      <c r="Q22" s="7"/>
      <c r="R22" s="65">
        <v>97300</v>
      </c>
      <c r="S22" s="65">
        <v>98300</v>
      </c>
      <c r="T22" s="65">
        <v>90000</v>
      </c>
      <c r="U22" s="65">
        <v>90400</v>
      </c>
      <c r="V22" s="65">
        <v>85100</v>
      </c>
      <c r="W22" s="65">
        <v>87400</v>
      </c>
      <c r="X22" s="15"/>
      <c r="Y22" s="15"/>
      <c r="Z22" s="15"/>
      <c r="AA22" s="18"/>
      <c r="AB22" s="18"/>
      <c r="AC22" s="18"/>
      <c r="AD22" s="18"/>
      <c r="AE22" s="18"/>
      <c r="AF22" s="18"/>
      <c r="AG22" s="18"/>
      <c r="AH22" s="18"/>
    </row>
    <row r="23" spans="1:34" ht="20.25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222"/>
      <c r="N23" s="222"/>
      <c r="O23" s="222"/>
      <c r="Q23" s="7"/>
      <c r="R23" s="65">
        <v>100200</v>
      </c>
      <c r="S23" s="65">
        <v>101200</v>
      </c>
      <c r="T23" s="65">
        <v>92700</v>
      </c>
      <c r="U23" s="65">
        <v>93100</v>
      </c>
      <c r="V23" s="65">
        <v>87700</v>
      </c>
      <c r="W23" s="65">
        <v>90000</v>
      </c>
    </row>
    <row r="24" spans="1:34" ht="15.75" hidden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Q24" s="7"/>
      <c r="R24" s="65">
        <v>103200</v>
      </c>
      <c r="S24" s="65">
        <v>104200</v>
      </c>
      <c r="T24" s="65">
        <v>95500</v>
      </c>
      <c r="U24" s="65">
        <v>95900</v>
      </c>
      <c r="V24" s="65">
        <v>90300</v>
      </c>
      <c r="W24" s="65">
        <v>92700</v>
      </c>
    </row>
    <row r="25" spans="1:34" ht="15.75" hidden="1">
      <c r="Q25" s="7"/>
      <c r="R25" s="65">
        <v>106300</v>
      </c>
      <c r="S25" s="65">
        <v>107300</v>
      </c>
      <c r="T25" s="65">
        <v>98400</v>
      </c>
      <c r="U25" s="65">
        <v>98800</v>
      </c>
      <c r="V25" s="65">
        <v>93000</v>
      </c>
      <c r="W25" s="65">
        <v>95500</v>
      </c>
    </row>
    <row r="26" spans="1:34" ht="15.75" hidden="1">
      <c r="Q26" s="7"/>
      <c r="R26" s="65">
        <v>109500</v>
      </c>
      <c r="S26" s="65">
        <v>110500</v>
      </c>
      <c r="T26" s="65">
        <v>101400</v>
      </c>
      <c r="U26" s="65">
        <v>101800</v>
      </c>
      <c r="V26" s="65">
        <v>95800</v>
      </c>
      <c r="W26" s="65">
        <v>98400</v>
      </c>
    </row>
    <row r="27" spans="1:34" ht="15.75" hidden="1">
      <c r="Q27" s="7"/>
      <c r="R27" s="65">
        <v>112800</v>
      </c>
      <c r="S27" s="65">
        <v>113800</v>
      </c>
      <c r="T27" s="65">
        <v>104400</v>
      </c>
      <c r="U27" s="65">
        <v>104900</v>
      </c>
      <c r="V27" s="65">
        <v>98700</v>
      </c>
      <c r="W27" s="65">
        <v>101400</v>
      </c>
    </row>
    <row r="28" spans="1:34" ht="15.75" hidden="1">
      <c r="Q28" s="7"/>
      <c r="R28" s="65">
        <v>116200</v>
      </c>
      <c r="S28" s="65">
        <v>117200</v>
      </c>
      <c r="T28" s="65">
        <v>107500</v>
      </c>
      <c r="U28" s="65">
        <v>108000</v>
      </c>
      <c r="V28" s="65">
        <v>101700</v>
      </c>
      <c r="W28" s="65">
        <v>104400</v>
      </c>
    </row>
    <row r="29" spans="1:34" ht="15.75" hidden="1">
      <c r="Q29" s="7"/>
      <c r="R29" s="65">
        <v>119700</v>
      </c>
      <c r="S29" s="65">
        <v>120700</v>
      </c>
      <c r="T29" s="65">
        <v>110700</v>
      </c>
      <c r="U29" s="65">
        <v>111200</v>
      </c>
      <c r="V29" s="65">
        <v>104800</v>
      </c>
      <c r="W29" s="65">
        <v>107500</v>
      </c>
    </row>
    <row r="30" spans="1:34" ht="15.75" hidden="1">
      <c r="Q30" s="7"/>
      <c r="R30" s="65">
        <v>123300</v>
      </c>
      <c r="S30" s="65">
        <v>124300</v>
      </c>
      <c r="T30" s="65">
        <v>114000</v>
      </c>
      <c r="U30" s="65">
        <v>114500</v>
      </c>
      <c r="V30" s="65">
        <v>107900</v>
      </c>
      <c r="W30" s="65">
        <v>110700</v>
      </c>
    </row>
    <row r="31" spans="1:34" ht="15.75" hidden="1">
      <c r="Q31" s="7"/>
      <c r="R31" s="65">
        <v>127000</v>
      </c>
      <c r="S31" s="65">
        <v>128000</v>
      </c>
      <c r="T31" s="65">
        <v>117400</v>
      </c>
      <c r="U31" s="65">
        <v>117900</v>
      </c>
      <c r="V31" s="65">
        <v>111100</v>
      </c>
      <c r="W31" s="65">
        <v>114000</v>
      </c>
    </row>
    <row r="32" spans="1:34" ht="15.75" hidden="1">
      <c r="Q32" s="7"/>
      <c r="R32" s="65">
        <v>130800</v>
      </c>
      <c r="S32" s="65">
        <v>131800</v>
      </c>
      <c r="T32" s="65">
        <v>120900</v>
      </c>
      <c r="U32" s="65">
        <v>121400</v>
      </c>
      <c r="V32" s="65">
        <v>114400</v>
      </c>
      <c r="W32" s="65">
        <v>117400</v>
      </c>
    </row>
    <row r="33" spans="17:23" ht="15.75" hidden="1">
      <c r="Q33" s="7"/>
      <c r="R33" s="65">
        <v>134700</v>
      </c>
      <c r="S33" s="65">
        <v>135800</v>
      </c>
      <c r="T33" s="65">
        <v>124500</v>
      </c>
      <c r="U33" s="65">
        <v>125000</v>
      </c>
      <c r="V33" s="65">
        <v>117800</v>
      </c>
      <c r="W33" s="65">
        <v>120900</v>
      </c>
    </row>
    <row r="34" spans="17:23" ht="15.75" hidden="1">
      <c r="Q34" s="7"/>
      <c r="R34" s="65">
        <v>138700</v>
      </c>
      <c r="S34" s="65">
        <v>139900</v>
      </c>
      <c r="T34" s="65">
        <v>128200</v>
      </c>
      <c r="U34" s="65">
        <v>128800</v>
      </c>
      <c r="V34" s="65">
        <v>121300</v>
      </c>
      <c r="W34" s="65">
        <v>124500</v>
      </c>
    </row>
    <row r="35" spans="17:23" ht="15.75" hidden="1">
      <c r="Q35" s="7"/>
      <c r="R35" s="65">
        <v>142900</v>
      </c>
      <c r="S35" s="65">
        <v>144100</v>
      </c>
      <c r="T35" s="65">
        <v>132000</v>
      </c>
      <c r="U35" s="65">
        <v>132700</v>
      </c>
      <c r="V35" s="65">
        <v>124900</v>
      </c>
      <c r="W35" s="65">
        <v>128200</v>
      </c>
    </row>
    <row r="36" spans="17:23" ht="15.75" hidden="1">
      <c r="Q36" s="7"/>
      <c r="R36" s="65">
        <v>147200</v>
      </c>
      <c r="S36" s="65">
        <v>148400</v>
      </c>
      <c r="T36" s="65">
        <v>136000</v>
      </c>
      <c r="U36" s="65">
        <v>136700</v>
      </c>
      <c r="V36" s="65">
        <v>128600</v>
      </c>
      <c r="W36" s="65">
        <v>132000</v>
      </c>
    </row>
    <row r="37" spans="17:23" ht="15.75" hidden="1">
      <c r="Q37" s="7"/>
      <c r="R37" s="65">
        <v>151600</v>
      </c>
      <c r="S37" s="65">
        <v>152900</v>
      </c>
      <c r="T37" s="65">
        <v>140100</v>
      </c>
      <c r="U37" s="65">
        <v>140800</v>
      </c>
      <c r="V37" s="65">
        <v>132500</v>
      </c>
      <c r="W37" s="65">
        <v>136000</v>
      </c>
    </row>
    <row r="38" spans="17:23" ht="15.75" hidden="1">
      <c r="Q38" s="7"/>
      <c r="R38" s="65">
        <v>156100</v>
      </c>
      <c r="S38" s="65">
        <v>157500</v>
      </c>
      <c r="T38" s="65">
        <v>144300</v>
      </c>
      <c r="U38" s="65">
        <v>145000</v>
      </c>
      <c r="V38" s="65">
        <v>136500</v>
      </c>
      <c r="W38" s="65">
        <v>140100</v>
      </c>
    </row>
    <row r="39" spans="17:23" ht="15.75" hidden="1">
      <c r="Q39" s="7"/>
      <c r="R39" s="65">
        <v>160800</v>
      </c>
      <c r="S39" s="65">
        <v>162200</v>
      </c>
      <c r="T39" s="65">
        <v>148600</v>
      </c>
      <c r="U39" s="65">
        <v>149400</v>
      </c>
      <c r="V39" s="65">
        <v>140600</v>
      </c>
      <c r="W39" s="65">
        <v>144300</v>
      </c>
    </row>
    <row r="40" spans="17:23" ht="15.75" hidden="1">
      <c r="Q40" s="7"/>
      <c r="R40" s="65">
        <v>165600</v>
      </c>
      <c r="S40" s="65">
        <v>167100</v>
      </c>
      <c r="T40" s="65">
        <v>153100</v>
      </c>
      <c r="U40" s="65">
        <v>153900</v>
      </c>
      <c r="V40" s="65">
        <v>144800</v>
      </c>
      <c r="W40" s="65">
        <v>148600</v>
      </c>
    </row>
    <row r="41" spans="17:23" ht="15.75" hidden="1">
      <c r="Q41" s="7"/>
      <c r="R41" s="65">
        <v>170600</v>
      </c>
      <c r="S41" s="65">
        <v>172100</v>
      </c>
      <c r="T41" s="65">
        <v>157700</v>
      </c>
      <c r="U41" s="65">
        <v>158500</v>
      </c>
      <c r="V41" s="65">
        <v>149100</v>
      </c>
      <c r="W41" s="65">
        <v>153100</v>
      </c>
    </row>
    <row r="42" spans="17:23" ht="15.75" hidden="1">
      <c r="Q42" s="7"/>
      <c r="R42" s="65">
        <v>175700</v>
      </c>
      <c r="S42" s="65">
        <v>177300</v>
      </c>
      <c r="T42" s="65">
        <v>162400</v>
      </c>
      <c r="U42" s="65">
        <v>163300</v>
      </c>
      <c r="V42" s="65">
        <v>153600</v>
      </c>
      <c r="W42" s="65">
        <v>157700</v>
      </c>
    </row>
    <row r="43" spans="17:23" ht="15.75" hidden="1">
      <c r="Q43" s="7"/>
      <c r="R43" s="65">
        <v>181000</v>
      </c>
      <c r="S43" s="65">
        <v>182600</v>
      </c>
      <c r="T43" s="65">
        <v>167300</v>
      </c>
      <c r="U43" s="65">
        <v>168200</v>
      </c>
      <c r="V43" s="65">
        <v>158200</v>
      </c>
      <c r="W43" s="65">
        <v>162400</v>
      </c>
    </row>
    <row r="44" spans="17:23" ht="15.75" hidden="1">
      <c r="Q44" s="7"/>
      <c r="R44" s="65">
        <v>186400</v>
      </c>
      <c r="S44" s="65">
        <v>188100</v>
      </c>
      <c r="T44" s="65">
        <v>172300</v>
      </c>
      <c r="U44" s="65">
        <v>173200</v>
      </c>
      <c r="V44" s="65">
        <v>162900</v>
      </c>
      <c r="W44" s="65">
        <v>167300</v>
      </c>
    </row>
    <row r="45" spans="17:23" ht="15.75" hidden="1">
      <c r="Q45" s="7"/>
      <c r="R45" s="65">
        <v>192000</v>
      </c>
      <c r="S45" s="65">
        <v>193700</v>
      </c>
      <c r="T45" s="65">
        <v>177500</v>
      </c>
      <c r="U45" s="65">
        <v>178400</v>
      </c>
      <c r="V45" s="65">
        <v>167800</v>
      </c>
      <c r="W45" s="65">
        <v>172300</v>
      </c>
    </row>
    <row r="46" spans="17:23" ht="15.75" hidden="1">
      <c r="Q46" s="7"/>
      <c r="R46" s="68"/>
      <c r="S46" s="65"/>
      <c r="T46" s="68"/>
      <c r="U46" s="65"/>
      <c r="V46" s="40"/>
      <c r="W46" s="64"/>
    </row>
    <row r="47" spans="17:23" ht="15" hidden="1" customHeight="1">
      <c r="U47" s="65"/>
    </row>
    <row r="48" spans="17:23" ht="15" hidden="1" customHeight="1">
      <c r="U48" s="65"/>
    </row>
  </sheetData>
  <sheetProtection password="FC12" sheet="1" objects="1" scenarios="1"/>
  <mergeCells count="18">
    <mergeCell ref="M21:O21"/>
    <mergeCell ref="M22:O23"/>
    <mergeCell ref="M14:O14"/>
    <mergeCell ref="B15:E15"/>
    <mergeCell ref="A16:B16"/>
    <mergeCell ref="B17:C17"/>
    <mergeCell ref="B18:C18"/>
    <mergeCell ref="B19:C19"/>
    <mergeCell ref="M13:O13"/>
    <mergeCell ref="X7:AH10"/>
    <mergeCell ref="X11:AH15"/>
    <mergeCell ref="X16:AH20"/>
    <mergeCell ref="A1:O1"/>
    <mergeCell ref="B2:E2"/>
    <mergeCell ref="F2:M2"/>
    <mergeCell ref="A3:O3"/>
    <mergeCell ref="A4:O4"/>
    <mergeCell ref="B20:C20"/>
  </mergeCells>
  <conditionalFormatting sqref="A6:P10">
    <cfRule type="expression" dxfId="6" priority="1">
      <formula>$A6&lt;&gt;""</formula>
    </cfRule>
  </conditionalFormatting>
  <pageMargins left="0.59" right="0.7" top="0.26" bottom="0.39" header="0.22" footer="0.3"/>
  <pageSetup paperSize="9" scale="67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46"/>
  <sheetViews>
    <sheetView workbookViewId="0">
      <selection sqref="A1:L1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0" width="20" customWidth="1"/>
    <col min="11" max="11" width="17.85546875" customWidth="1"/>
    <col min="12" max="12" width="22.140625" customWidth="1"/>
    <col min="13" max="13" width="0.28515625" customWidth="1"/>
    <col min="14" max="14" width="4.85546875" hidden="1" customWidth="1"/>
    <col min="15" max="16" width="7.7109375" hidden="1" customWidth="1"/>
    <col min="17" max="16384" width="9.140625" hidden="1"/>
  </cols>
  <sheetData>
    <row r="1" spans="1:27" ht="45.75" customHeight="1">
      <c r="A1" s="224" t="str">
        <f>Master!D3</f>
        <v>jktdh; mPp ek/;fed fo|ky;] xksj/kuiqjk rglhy vV#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Q1" s="22"/>
      <c r="R1" s="15"/>
      <c r="S1" s="15"/>
      <c r="T1" s="18"/>
      <c r="U1" s="18"/>
      <c r="V1" s="18"/>
      <c r="W1" s="18"/>
      <c r="X1" s="18"/>
      <c r="Y1" s="18"/>
      <c r="Z1" s="18"/>
      <c r="AA1" s="18"/>
    </row>
    <row r="2" spans="1:27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46" t="s">
        <v>29</v>
      </c>
      <c r="L2" s="44" t="str">
        <f>IF(Master!G4="","",Master!G4)</f>
        <v>12.01.2024</v>
      </c>
      <c r="Q2" s="15"/>
      <c r="R2" s="15"/>
      <c r="S2" s="15"/>
      <c r="T2" s="18"/>
      <c r="U2" s="18"/>
      <c r="V2" s="18"/>
      <c r="W2" s="18"/>
      <c r="X2" s="18"/>
      <c r="Y2" s="18"/>
      <c r="Z2" s="18"/>
      <c r="AA2" s="18"/>
    </row>
    <row r="3" spans="1:27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Q3" s="15"/>
      <c r="R3" s="15"/>
      <c r="S3" s="15"/>
      <c r="T3" s="18"/>
      <c r="U3" s="18"/>
      <c r="V3" s="18"/>
      <c r="W3" s="18"/>
      <c r="X3" s="18"/>
      <c r="Y3" s="18"/>
      <c r="Z3" s="18"/>
      <c r="AA3" s="18"/>
    </row>
    <row r="4" spans="1:27" ht="126" customHeight="1">
      <c r="A4" s="227" t="str">
        <f>CONCATENATE("             ",Q4," ",'Lec. (2nd to 1st)'!R4," ",'Lec. (2nd to 1st)'!Q5," ",Master!O21," ",'Lec. (2nd to 1st)'!Q6," ",Master!P23," ",Q7)</f>
        <v xml:space="preserve">             foRr ¼fu;e½ foHkkx jktLFkku ljdkj dh vf/klwpuk dzekad&amp;,Q-15 ¼1½ ,Q-Mh@:Yl@2017 ikVZ fnukad 06-10-2023 ds }kjk jktLFkku flfoy lsok iqujhf{kr osru fu;e 2017 ds fu;e 14 }kjk ,e-,-lh-ih- ;kstuk ds izko/kku ykxw fd;s tkus ds vuqlj.k esa ,oa funs'kd egksn; chdkusj ds  vkns'k dzekad&amp; f'kfojk@ek/;@Mh&amp;2@,lhih@2023&amp;24@ fnukad&amp; 23@12@2023 ds vuqlj.k esa jktLFkku v/khuLFk f'k{kk lsok laoxZ ds dkfeZd ftudh 20 o"kZ dh fu;fer lsok fnukad 31-03-23 rd ;k 31-03-23 ds ckn 20 o"khZ; fu;fer lsok iw.kZ djus ij vk'okflr dSfj;j izxfr ;kstuk ds vUrxZr r`rh; ,-lh-ih- is&amp;ysoy&amp;13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Q4" s="19" t="s">
        <v>75</v>
      </c>
      <c r="R4" s="19" t="s">
        <v>76</v>
      </c>
      <c r="S4" s="19"/>
      <c r="T4" s="19"/>
      <c r="U4" s="19"/>
      <c r="V4" s="19"/>
      <c r="W4" s="19"/>
      <c r="X4" s="19"/>
      <c r="Y4" s="19"/>
      <c r="Z4" s="19"/>
      <c r="AA4" s="19"/>
    </row>
    <row r="5" spans="1:27" ht="81" customHeight="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 t="s">
        <v>38</v>
      </c>
      <c r="K5" s="28" t="s">
        <v>39</v>
      </c>
      <c r="L5" s="28" t="s">
        <v>40</v>
      </c>
      <c r="M5" s="1"/>
      <c r="Q5" s="19" t="s">
        <v>41</v>
      </c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ht="34.5" customHeight="1">
      <c r="A6" s="35">
        <f>Master!A19</f>
        <v>1</v>
      </c>
      <c r="B6" s="35" t="str">
        <f>IF(A6="","",Master!B31)</f>
        <v>lqehr dqekj</v>
      </c>
      <c r="C6" s="35" t="str">
        <f>IF(B6="","",Master!$B$23)</f>
        <v xml:space="preserve"> izk/;kid</v>
      </c>
      <c r="D6" s="37">
        <f>IF(Master!E14="","",Master!E31)</f>
        <v>44189</v>
      </c>
      <c r="E6" s="37" t="str">
        <f>IF(D6="","",Master!F31)</f>
        <v>L-13</v>
      </c>
      <c r="F6" s="39">
        <f>IF(E6="","",Master!G31)</f>
        <v>69200</v>
      </c>
      <c r="G6" s="35">
        <f>F6</f>
        <v>69200</v>
      </c>
      <c r="H6" s="38">
        <f>IF(G6="","",MROUND(ROUND(1.03*G6,0),100))</f>
        <v>71300</v>
      </c>
      <c r="I6" s="38" t="str">
        <f>IF(H6="","","L-14")</f>
        <v>L-14</v>
      </c>
      <c r="J6" s="38">
        <f>IF(I6="","",VLOOKUP(F6,$O$6:$Y$32,2,0))</f>
        <v>71100</v>
      </c>
      <c r="K6" s="38">
        <f>IF(J6="","",MROUND(ROUND(1.03*J6,0),100))</f>
        <v>73200</v>
      </c>
      <c r="L6" s="42">
        <f>IF(K6="","",Master!N31)</f>
        <v>45474</v>
      </c>
      <c r="M6" s="50"/>
      <c r="N6" t="s">
        <v>42</v>
      </c>
      <c r="O6" s="16">
        <v>53100</v>
      </c>
      <c r="P6" s="16">
        <v>56100</v>
      </c>
      <c r="Q6" s="23" t="s">
        <v>29</v>
      </c>
      <c r="R6" s="26"/>
      <c r="S6" s="25"/>
      <c r="T6" s="24"/>
      <c r="U6" s="24"/>
      <c r="V6" s="24"/>
      <c r="W6" s="24"/>
      <c r="X6" s="24"/>
      <c r="Y6" s="24"/>
      <c r="Z6" s="24"/>
      <c r="AA6" s="24"/>
    </row>
    <row r="7" spans="1:27" ht="34.5" customHeight="1">
      <c r="A7" s="35" t="str">
        <f>Master!A20</f>
        <v/>
      </c>
      <c r="B7" s="35" t="str">
        <f>IF(A7="","",Master!B32)</f>
        <v/>
      </c>
      <c r="C7" s="35" t="str">
        <f>IF(B7="","",Master!$B$23)</f>
        <v/>
      </c>
      <c r="D7" s="37" t="str">
        <f>IF(Master!E15="","",Master!E32)</f>
        <v/>
      </c>
      <c r="E7" s="37" t="str">
        <f>IF(D7="","",Master!F32)</f>
        <v/>
      </c>
      <c r="F7" s="39" t="str">
        <f>IF(E7="","",Master!G32)</f>
        <v/>
      </c>
      <c r="G7" s="35" t="str">
        <f t="shared" ref="G7:G10" si="0">F7</f>
        <v/>
      </c>
      <c r="H7" s="38" t="str">
        <f t="shared" ref="H7:H10" si="1">IF(G7="","",MROUND(ROUND(1.03*G7,0),100))</f>
        <v/>
      </c>
      <c r="I7" s="38" t="str">
        <f t="shared" ref="I7:I8" si="2">IF(H7="","","L-14")</f>
        <v/>
      </c>
      <c r="J7" s="38" t="str">
        <f t="shared" ref="J7:J8" si="3">IF(I7="","",VLOOKUP(F7,$O$6:$Y$32,2,0))</f>
        <v/>
      </c>
      <c r="K7" s="38" t="str">
        <f t="shared" ref="K7:K8" si="4">IF(J7="","",MROUND(ROUND(1.03*J7,0),100))</f>
        <v/>
      </c>
      <c r="L7" s="42" t="str">
        <f>IF(K7="","",Master!N32)</f>
        <v/>
      </c>
      <c r="M7" s="50"/>
      <c r="N7" t="s">
        <v>42</v>
      </c>
      <c r="O7" s="41">
        <f>MROUND(ROUND(1.03*O6,0),100)</f>
        <v>54700</v>
      </c>
      <c r="P7" s="16">
        <v>56100</v>
      </c>
      <c r="Q7" s="220" t="s">
        <v>155</v>
      </c>
      <c r="R7" s="220"/>
      <c r="S7" s="220"/>
      <c r="T7" s="220"/>
      <c r="U7" s="220"/>
      <c r="V7" s="220"/>
      <c r="W7" s="220"/>
      <c r="X7" s="220"/>
      <c r="Y7" s="220"/>
      <c r="Z7" s="220"/>
      <c r="AA7" s="18"/>
    </row>
    <row r="8" spans="1:27" ht="34.5" customHeight="1">
      <c r="A8" s="35" t="str">
        <f>Master!A21</f>
        <v/>
      </c>
      <c r="B8" s="35" t="str">
        <f>IF(A8="","",Master!B33)</f>
        <v/>
      </c>
      <c r="C8" s="35" t="str">
        <f>IF(B8="","",Master!$B$23)</f>
        <v/>
      </c>
      <c r="D8" s="37" t="str">
        <f>IF(Master!E16="","",Master!E33)</f>
        <v/>
      </c>
      <c r="E8" s="37" t="str">
        <f>IF(D8="","",Master!F33)</f>
        <v/>
      </c>
      <c r="F8" s="39" t="str">
        <f>IF(E8="","",Master!G33)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42" t="str">
        <f>IF(K8="","",Master!N33)</f>
        <v/>
      </c>
      <c r="M8" s="50"/>
      <c r="N8" t="s">
        <v>42</v>
      </c>
      <c r="O8" s="41">
        <f t="shared" ref="O8:O21" si="5">MROUND(ROUND(1.03*O7,0),100)</f>
        <v>56300</v>
      </c>
      <c r="P8" s="41">
        <v>57800</v>
      </c>
      <c r="Q8" s="220"/>
      <c r="R8" s="220"/>
      <c r="S8" s="220"/>
      <c r="T8" s="220"/>
      <c r="U8" s="220"/>
      <c r="V8" s="220"/>
      <c r="W8" s="220"/>
      <c r="X8" s="220"/>
      <c r="Y8" s="220"/>
      <c r="Z8" s="220"/>
      <c r="AA8" s="18"/>
    </row>
    <row r="9" spans="1:27" ht="34.5" customHeight="1">
      <c r="A9" s="35"/>
      <c r="B9" s="35"/>
      <c r="C9" s="35"/>
      <c r="D9" s="37"/>
      <c r="E9" s="37"/>
      <c r="F9" s="39"/>
      <c r="G9" s="35"/>
      <c r="H9" s="38"/>
      <c r="I9" s="38"/>
      <c r="J9" s="38"/>
      <c r="K9" s="38"/>
      <c r="L9" s="42"/>
      <c r="M9" s="50"/>
      <c r="N9" t="s">
        <v>42</v>
      </c>
      <c r="O9" s="41">
        <f t="shared" si="5"/>
        <v>58000</v>
      </c>
      <c r="P9" s="41">
        <v>59500</v>
      </c>
      <c r="Q9" s="220"/>
      <c r="R9" s="220"/>
      <c r="S9" s="220"/>
      <c r="T9" s="220"/>
      <c r="U9" s="220"/>
      <c r="V9" s="220"/>
      <c r="W9" s="220"/>
      <c r="X9" s="220"/>
      <c r="Y9" s="220"/>
      <c r="Z9" s="220"/>
      <c r="AA9" s="18"/>
    </row>
    <row r="10" spans="1:27" ht="34.5" customHeight="1">
      <c r="A10" s="35" t="str">
        <f>Master!A11</f>
        <v/>
      </c>
      <c r="B10" s="35" t="str">
        <f>IF(A10="","",Master!B35)</f>
        <v/>
      </c>
      <c r="C10" s="35" t="str">
        <f>IF(B10="","",Master!$B$23)</f>
        <v/>
      </c>
      <c r="D10" s="36" t="str">
        <f>IF(Master!E11="","",Master!E11)</f>
        <v/>
      </c>
      <c r="E10" s="37" t="str">
        <f>IF(Master!F11="","",Master!F11)</f>
        <v/>
      </c>
      <c r="F10" s="39" t="str">
        <f>IF(Master!G18="","",Master!G18)</f>
        <v/>
      </c>
      <c r="G10" s="35" t="str">
        <f t="shared" si="0"/>
        <v/>
      </c>
      <c r="H10" s="38" t="str">
        <f t="shared" si="1"/>
        <v/>
      </c>
      <c r="I10" s="38" t="str">
        <f>IF(Master!F11="","","L-14")</f>
        <v/>
      </c>
      <c r="J10" s="38" t="str">
        <f>IF(A10="","",VLOOKUP(F10,$O$6:$Y$32,2,0))</f>
        <v/>
      </c>
      <c r="K10" s="38" t="str">
        <f t="shared" ref="K10" si="6">IF(G10="","",MROUND(ROUND(1.03*J10,0),100))</f>
        <v/>
      </c>
      <c r="L10" s="42" t="str">
        <f>IF(A10="","",Master!N11)</f>
        <v/>
      </c>
      <c r="M10" s="50"/>
      <c r="N10" t="s">
        <v>42</v>
      </c>
      <c r="O10" s="41">
        <f t="shared" si="5"/>
        <v>59700</v>
      </c>
      <c r="P10" s="41">
        <v>61300</v>
      </c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18"/>
    </row>
    <row r="11" spans="1:27" ht="2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N11" t="s">
        <v>42</v>
      </c>
      <c r="O11" s="41">
        <f>MROUND(ROUND(1.03*O10,0),100)</f>
        <v>61500</v>
      </c>
      <c r="P11" s="41">
        <v>63100</v>
      </c>
      <c r="Q11" s="15"/>
      <c r="R11" s="15"/>
      <c r="S11" s="15"/>
      <c r="T11" s="18"/>
      <c r="U11" s="18"/>
      <c r="V11" s="18"/>
      <c r="W11" s="18"/>
      <c r="X11" s="18"/>
      <c r="Y11" s="18"/>
      <c r="Z11" s="18"/>
      <c r="AA11" s="18"/>
    </row>
    <row r="12" spans="1:27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20"/>
      <c r="N12" t="s">
        <v>42</v>
      </c>
      <c r="O12" s="41">
        <f t="shared" si="5"/>
        <v>63300</v>
      </c>
      <c r="P12" s="41">
        <v>65000</v>
      </c>
      <c r="Q12" s="15"/>
      <c r="R12" s="15"/>
      <c r="S12" s="15"/>
      <c r="T12" s="18"/>
      <c r="U12" s="18"/>
      <c r="V12" s="18"/>
      <c r="W12" s="18"/>
      <c r="X12" s="18"/>
      <c r="Y12" s="18"/>
      <c r="Z12" s="18"/>
      <c r="AA12" s="18"/>
    </row>
    <row r="13" spans="1:27" ht="20.25">
      <c r="A13" s="32"/>
      <c r="B13" s="32"/>
      <c r="C13" s="32"/>
      <c r="D13" s="32"/>
      <c r="E13" s="32"/>
      <c r="F13" s="32"/>
      <c r="G13" s="32"/>
      <c r="H13" s="32"/>
      <c r="I13" s="32"/>
      <c r="J13" s="223" t="s">
        <v>43</v>
      </c>
      <c r="K13" s="223"/>
      <c r="L13" s="223"/>
      <c r="M13" s="20"/>
      <c r="N13" t="s">
        <v>42</v>
      </c>
      <c r="O13" s="41">
        <f t="shared" si="5"/>
        <v>65200</v>
      </c>
      <c r="P13" s="41">
        <v>67000</v>
      </c>
      <c r="Q13" s="15"/>
      <c r="R13" s="15"/>
      <c r="S13" s="15"/>
      <c r="T13" s="18"/>
      <c r="U13" s="18"/>
      <c r="V13" s="18"/>
      <c r="W13" s="18"/>
      <c r="X13" s="18"/>
      <c r="Y13" s="18"/>
      <c r="Z13" s="18"/>
      <c r="AA13" s="18"/>
    </row>
    <row r="14" spans="1:27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229" t="str">
        <f>A1</f>
        <v>jktdh; mPp ek/;fed fo|ky;] xksj/kuiqjk rglhy vV# ftyk ckjka</v>
      </c>
      <c r="K14" s="229"/>
      <c r="L14" s="229"/>
      <c r="M14" s="20"/>
      <c r="N14" t="s">
        <v>42</v>
      </c>
      <c r="O14" s="41">
        <f t="shared" si="5"/>
        <v>67200</v>
      </c>
      <c r="P14" s="41">
        <v>69000</v>
      </c>
      <c r="Q14" s="15"/>
      <c r="R14" s="15"/>
      <c r="S14" s="15"/>
      <c r="T14" s="18"/>
      <c r="U14" s="18"/>
      <c r="V14" s="18"/>
      <c r="W14" s="18"/>
      <c r="X14" s="18"/>
      <c r="Y14" s="18"/>
      <c r="Z14" s="18"/>
      <c r="AA14" s="18"/>
    </row>
    <row r="15" spans="1:27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8"/>
      <c r="K15" s="46" t="s">
        <v>29</v>
      </c>
      <c r="L15" s="44" t="str">
        <f>L2</f>
        <v>12.01.2024</v>
      </c>
      <c r="M15" s="20"/>
      <c r="N15" t="s">
        <v>42</v>
      </c>
      <c r="O15" s="41">
        <f t="shared" si="5"/>
        <v>69200</v>
      </c>
      <c r="P15" s="41">
        <v>71100</v>
      </c>
      <c r="Q15" s="15"/>
      <c r="R15" s="15"/>
      <c r="S15" s="15"/>
      <c r="T15" s="18"/>
      <c r="U15" s="18"/>
      <c r="V15" s="18"/>
      <c r="W15" s="18"/>
      <c r="X15" s="18"/>
      <c r="Y15" s="18"/>
      <c r="Z15" s="18"/>
      <c r="AA15" s="18"/>
    </row>
    <row r="16" spans="1:27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20"/>
      <c r="N16" t="s">
        <v>42</v>
      </c>
      <c r="O16" s="41">
        <f t="shared" si="5"/>
        <v>71300</v>
      </c>
      <c r="P16" s="41">
        <v>73200</v>
      </c>
      <c r="Q16" s="15"/>
      <c r="R16" s="15"/>
      <c r="S16" s="15"/>
      <c r="T16" s="18"/>
      <c r="U16" s="18"/>
      <c r="V16" s="18"/>
      <c r="W16" s="18"/>
      <c r="X16" s="18"/>
      <c r="Y16" s="18"/>
      <c r="Z16" s="18"/>
      <c r="AA16" s="18"/>
    </row>
    <row r="17" spans="1:27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20"/>
      <c r="N17" t="s">
        <v>42</v>
      </c>
      <c r="O17" s="41">
        <f t="shared" si="5"/>
        <v>73400</v>
      </c>
      <c r="P17" s="41">
        <v>75400</v>
      </c>
      <c r="Q17" s="17"/>
      <c r="R17" s="15"/>
      <c r="S17" s="15"/>
      <c r="T17" s="18"/>
      <c r="U17" s="18"/>
      <c r="V17" s="18"/>
      <c r="W17" s="18"/>
      <c r="X17" s="18"/>
      <c r="Y17" s="18"/>
      <c r="Z17" s="18"/>
      <c r="AA17" s="18"/>
    </row>
    <row r="18" spans="1:27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20"/>
      <c r="N18" t="s">
        <v>42</v>
      </c>
      <c r="O18" s="41">
        <f t="shared" si="5"/>
        <v>75600</v>
      </c>
      <c r="P18" s="41">
        <v>77700</v>
      </c>
      <c r="Q18" s="15"/>
      <c r="R18" s="15"/>
      <c r="S18" s="15"/>
      <c r="T18" s="18"/>
      <c r="U18" s="18"/>
      <c r="V18" s="18"/>
      <c r="W18" s="18"/>
      <c r="X18" s="18"/>
      <c r="Y18" s="18"/>
      <c r="Z18" s="18"/>
      <c r="AA18" s="18"/>
    </row>
    <row r="19" spans="1:27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N19" t="s">
        <v>42</v>
      </c>
      <c r="O19" s="41">
        <f t="shared" si="5"/>
        <v>77900</v>
      </c>
      <c r="P19" s="41">
        <v>80000</v>
      </c>
      <c r="Q19" s="15"/>
      <c r="R19" s="15"/>
      <c r="S19" s="15"/>
      <c r="T19" s="18"/>
      <c r="U19" s="18"/>
      <c r="V19" s="18"/>
      <c r="W19" s="18"/>
      <c r="X19" s="18"/>
      <c r="Y19" s="18"/>
      <c r="Z19" s="18"/>
      <c r="AA19" s="18"/>
    </row>
    <row r="20" spans="1:27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N20" t="s">
        <v>42</v>
      </c>
      <c r="O20" s="41">
        <f t="shared" si="5"/>
        <v>80200</v>
      </c>
      <c r="P20" s="41">
        <v>82400</v>
      </c>
      <c r="Q20" s="15"/>
      <c r="R20" s="15"/>
      <c r="S20" s="15"/>
      <c r="T20" s="18"/>
      <c r="U20" s="18"/>
      <c r="V20" s="18"/>
      <c r="W20" s="18"/>
      <c r="X20" s="18"/>
      <c r="Y20" s="18"/>
      <c r="Z20" s="18"/>
      <c r="AA20" s="18"/>
    </row>
    <row r="21" spans="1:27" ht="20.25">
      <c r="A21" s="32"/>
      <c r="B21" s="32"/>
      <c r="C21" s="32"/>
      <c r="D21" s="32"/>
      <c r="E21" s="32"/>
      <c r="F21" s="32"/>
      <c r="G21" s="32"/>
      <c r="H21" s="32"/>
      <c r="I21" s="32"/>
      <c r="J21" s="223" t="s">
        <v>43</v>
      </c>
      <c r="K21" s="223"/>
      <c r="L21" s="223"/>
      <c r="O21" s="41">
        <f t="shared" si="5"/>
        <v>82600</v>
      </c>
      <c r="P21" s="41">
        <v>84900</v>
      </c>
      <c r="Q21" s="15"/>
      <c r="R21" s="15"/>
      <c r="S21" s="15"/>
      <c r="T21" s="18"/>
      <c r="U21" s="18"/>
      <c r="V21" s="18"/>
      <c r="W21" s="18"/>
      <c r="X21" s="18"/>
      <c r="Y21" s="18"/>
      <c r="Z21" s="18"/>
      <c r="AA21" s="18"/>
    </row>
    <row r="22" spans="1:27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222" t="str">
        <f>J14</f>
        <v>jktdh; mPp ek/;fed fo|ky;] xksj/kuiqjk rglhy vV# ftyk ckjka</v>
      </c>
      <c r="K22" s="222"/>
      <c r="L22" s="222"/>
      <c r="O22" s="41"/>
      <c r="P22" s="41"/>
      <c r="Q22" s="15"/>
      <c r="R22" s="15"/>
      <c r="S22" s="15"/>
      <c r="T22" s="18"/>
      <c r="U22" s="18"/>
      <c r="V22" s="18"/>
      <c r="W22" s="18"/>
      <c r="X22" s="18"/>
      <c r="Y22" s="18"/>
      <c r="Z22" s="18"/>
      <c r="AA22" s="18"/>
    </row>
    <row r="23" spans="1:27" ht="20.25">
      <c r="A23" s="32"/>
      <c r="B23" s="32"/>
      <c r="C23" s="32"/>
      <c r="D23" s="32"/>
      <c r="E23" s="32"/>
      <c r="F23" s="32"/>
      <c r="G23" s="32"/>
      <c r="H23" s="32"/>
      <c r="I23" s="32"/>
      <c r="J23" s="222"/>
      <c r="K23" s="222"/>
      <c r="L23" s="222"/>
      <c r="O23" s="41">
        <f>MROUND(ROUND(1.03*O21,0),100)</f>
        <v>85100</v>
      </c>
      <c r="P23" s="41">
        <v>87400</v>
      </c>
    </row>
    <row r="24" spans="1:27" ht="15.7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O24" s="41">
        <f t="shared" ref="O24:P39" si="7">MROUND(ROUND(1.03*O23,0),100)</f>
        <v>87700</v>
      </c>
      <c r="P24" s="41">
        <v>90000</v>
      </c>
    </row>
    <row r="25" spans="1:27" ht="15.75" hidden="1">
      <c r="O25" s="41">
        <f t="shared" si="7"/>
        <v>90300</v>
      </c>
      <c r="P25" s="41">
        <v>92700</v>
      </c>
    </row>
    <row r="26" spans="1:27" ht="15.75" hidden="1">
      <c r="O26" s="41">
        <f t="shared" si="7"/>
        <v>93000</v>
      </c>
      <c r="P26" s="41">
        <v>95500</v>
      </c>
    </row>
    <row r="27" spans="1:27" ht="15.75" hidden="1">
      <c r="O27" s="41">
        <f t="shared" si="7"/>
        <v>95800</v>
      </c>
      <c r="P27" s="41">
        <v>98400</v>
      </c>
    </row>
    <row r="28" spans="1:27" ht="15.75" hidden="1">
      <c r="O28" s="41">
        <f t="shared" si="7"/>
        <v>98700</v>
      </c>
      <c r="P28" s="41">
        <v>101400</v>
      </c>
    </row>
    <row r="29" spans="1:27" ht="15.75" hidden="1">
      <c r="O29" s="41">
        <f t="shared" si="7"/>
        <v>101700</v>
      </c>
      <c r="P29" s="41">
        <v>104400</v>
      </c>
    </row>
    <row r="30" spans="1:27" ht="15.75" hidden="1">
      <c r="O30" s="41">
        <f t="shared" si="7"/>
        <v>104800</v>
      </c>
      <c r="P30" s="41">
        <f t="shared" si="7"/>
        <v>107500</v>
      </c>
    </row>
    <row r="31" spans="1:27" ht="15.75" hidden="1">
      <c r="O31" s="41">
        <f t="shared" si="7"/>
        <v>107900</v>
      </c>
      <c r="P31" s="41">
        <f t="shared" si="7"/>
        <v>110700</v>
      </c>
    </row>
    <row r="32" spans="1:27" ht="15.75" hidden="1">
      <c r="O32" s="41">
        <f t="shared" si="7"/>
        <v>111100</v>
      </c>
      <c r="P32" s="41">
        <f t="shared" si="7"/>
        <v>114000</v>
      </c>
    </row>
    <row r="33" spans="15:16" ht="15.75" hidden="1">
      <c r="O33" s="41">
        <f t="shared" si="7"/>
        <v>114400</v>
      </c>
      <c r="P33" s="41">
        <f t="shared" si="7"/>
        <v>117400</v>
      </c>
    </row>
    <row r="34" spans="15:16" ht="15.75" hidden="1">
      <c r="O34" s="41">
        <f t="shared" si="7"/>
        <v>117800</v>
      </c>
      <c r="P34" s="41">
        <f t="shared" si="7"/>
        <v>120900</v>
      </c>
    </row>
    <row r="35" spans="15:16" ht="15.75" hidden="1">
      <c r="O35" s="41">
        <f t="shared" si="7"/>
        <v>121300</v>
      </c>
      <c r="P35" s="41">
        <f t="shared" si="7"/>
        <v>124500</v>
      </c>
    </row>
    <row r="36" spans="15:16" ht="15.75" hidden="1">
      <c r="O36" s="41">
        <f t="shared" si="7"/>
        <v>124900</v>
      </c>
      <c r="P36" s="41">
        <f t="shared" si="7"/>
        <v>128200</v>
      </c>
    </row>
    <row r="37" spans="15:16" ht="15.75" hidden="1">
      <c r="O37" s="41">
        <f t="shared" si="7"/>
        <v>128600</v>
      </c>
      <c r="P37" s="41">
        <f t="shared" si="7"/>
        <v>132000</v>
      </c>
    </row>
    <row r="38" spans="15:16" ht="15.75" hidden="1">
      <c r="O38" s="41">
        <f t="shared" si="7"/>
        <v>132500</v>
      </c>
      <c r="P38" s="41">
        <f t="shared" si="7"/>
        <v>136000</v>
      </c>
    </row>
    <row r="39" spans="15:16" ht="15.75" hidden="1">
      <c r="O39" s="41">
        <f t="shared" si="7"/>
        <v>136500</v>
      </c>
      <c r="P39" s="41">
        <f t="shared" si="7"/>
        <v>140100</v>
      </c>
    </row>
    <row r="40" spans="15:16" ht="15.75" hidden="1">
      <c r="O40" s="41">
        <f t="shared" ref="O40:P46" si="8">MROUND(ROUND(1.03*O39,0),100)</f>
        <v>140600</v>
      </c>
      <c r="P40" s="41">
        <f t="shared" si="8"/>
        <v>144300</v>
      </c>
    </row>
    <row r="41" spans="15:16" ht="15.75" hidden="1">
      <c r="O41" s="41">
        <f t="shared" si="8"/>
        <v>144800</v>
      </c>
      <c r="P41" s="41">
        <f t="shared" si="8"/>
        <v>148600</v>
      </c>
    </row>
    <row r="42" spans="15:16" ht="15.75" hidden="1">
      <c r="O42" s="41">
        <f t="shared" si="8"/>
        <v>149100</v>
      </c>
      <c r="P42" s="41">
        <f t="shared" si="8"/>
        <v>153100</v>
      </c>
    </row>
    <row r="43" spans="15:16" ht="15.75" hidden="1">
      <c r="O43" s="41">
        <f t="shared" si="8"/>
        <v>153600</v>
      </c>
      <c r="P43" s="41">
        <f t="shared" si="8"/>
        <v>157700</v>
      </c>
    </row>
    <row r="44" spans="15:16" ht="15.75" hidden="1">
      <c r="O44" s="41">
        <f t="shared" si="8"/>
        <v>158200</v>
      </c>
      <c r="P44" s="41">
        <f t="shared" si="8"/>
        <v>162400</v>
      </c>
    </row>
    <row r="45" spans="15:16" ht="15.75" hidden="1">
      <c r="O45" s="41">
        <f t="shared" si="8"/>
        <v>162900</v>
      </c>
      <c r="P45" s="41">
        <f t="shared" si="8"/>
        <v>167300</v>
      </c>
    </row>
    <row r="46" spans="15:16" ht="15.75" hidden="1">
      <c r="O46" s="41">
        <f t="shared" si="8"/>
        <v>167800</v>
      </c>
      <c r="P46" s="41">
        <f t="shared" si="8"/>
        <v>172300</v>
      </c>
    </row>
  </sheetData>
  <sheetProtection password="FC12" sheet="1" objects="1" scenarios="1"/>
  <mergeCells count="16">
    <mergeCell ref="B20:C20"/>
    <mergeCell ref="J21:L21"/>
    <mergeCell ref="J22:L23"/>
    <mergeCell ref="J14:L14"/>
    <mergeCell ref="B15:E15"/>
    <mergeCell ref="A16:B16"/>
    <mergeCell ref="B17:C17"/>
    <mergeCell ref="B18:C18"/>
    <mergeCell ref="B19:C19"/>
    <mergeCell ref="J13:L13"/>
    <mergeCell ref="Q7:Z10"/>
    <mergeCell ref="A1:L1"/>
    <mergeCell ref="B2:E2"/>
    <mergeCell ref="F2:J2"/>
    <mergeCell ref="A3:L3"/>
    <mergeCell ref="A4:L4"/>
  </mergeCells>
  <conditionalFormatting sqref="A6:M10">
    <cfRule type="expression" dxfId="5" priority="1">
      <formula>$A6&lt;&gt;""</formula>
    </cfRule>
  </conditionalFormatting>
  <pageMargins left="0.59" right="0.7" top="0.26" bottom="0.39" header="0.22" footer="0.3"/>
  <pageSetup paperSize="9" scale="67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46"/>
  <sheetViews>
    <sheetView workbookViewId="0">
      <selection activeCell="P1" sqref="P1:XFD1048576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1" width="14.140625" hidden="1" customWidth="1"/>
    <col min="12" max="12" width="20" customWidth="1"/>
    <col min="13" max="13" width="17.85546875" customWidth="1"/>
    <col min="14" max="14" width="22.140625" customWidth="1"/>
    <col min="15" max="15" width="0.28515625" customWidth="1"/>
    <col min="16" max="16" width="4.85546875" hidden="1"/>
    <col min="17" max="17" width="9.28515625" hidden="1"/>
    <col min="18" max="18" width="7.7109375" hidden="1"/>
    <col min="19" max="19" width="4.85546875" hidden="1"/>
    <col min="20" max="21" width="7.7109375" hidden="1"/>
    <col min="22" max="16384" width="9.140625" hidden="1"/>
  </cols>
  <sheetData>
    <row r="1" spans="1:32" ht="45.75" customHeight="1">
      <c r="A1" s="224" t="str">
        <f>Master!D3</f>
        <v>jktdh; mPp ek/;fed fo|ky;] xksj/kuiqjk rglhy vV#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V1" s="22"/>
      <c r="W1" s="15"/>
      <c r="X1" s="15"/>
      <c r="Y1" s="18"/>
      <c r="Z1" s="18"/>
      <c r="AA1" s="18"/>
      <c r="AB1" s="18"/>
      <c r="AC1" s="18"/>
      <c r="AD1" s="18"/>
      <c r="AE1" s="18"/>
      <c r="AF1" s="18"/>
    </row>
    <row r="2" spans="1:32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231"/>
      <c r="L2" s="231"/>
      <c r="M2" s="46" t="s">
        <v>29</v>
      </c>
      <c r="N2" s="44" t="str">
        <f>IF(Master!G4="","",Master!G4)</f>
        <v>12.01.2024</v>
      </c>
      <c r="V2" s="15"/>
      <c r="W2" s="15"/>
      <c r="X2" s="15"/>
      <c r="Y2" s="18"/>
      <c r="Z2" s="18"/>
      <c r="AA2" s="18"/>
      <c r="AB2" s="18"/>
      <c r="AC2" s="18"/>
      <c r="AD2" s="18"/>
      <c r="AE2" s="18"/>
      <c r="AF2" s="18"/>
    </row>
    <row r="3" spans="1:32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V3" s="15"/>
      <c r="W3" s="15"/>
      <c r="X3" s="15"/>
      <c r="Y3" s="18"/>
      <c r="Z3" s="18"/>
      <c r="AA3" s="18"/>
      <c r="AB3" s="18"/>
      <c r="AC3" s="18"/>
      <c r="AD3" s="18"/>
      <c r="AE3" s="18"/>
      <c r="AF3" s="18"/>
    </row>
    <row r="4" spans="1:32" ht="126" customHeight="1">
      <c r="A4" s="227" t="str">
        <f>CONCATENATE("          ",V4," ",'Lec. (2nd to 1st) &amp; (3rd-1st)'!W4," ",'Lec. (2nd to 1st) &amp; (3rd-1st)'!V5," ",Master!O21," ",'Lec. (2nd to 1st) &amp; (3rd-1st)'!V6," ",Master!P23," ",V7)</f>
        <v xml:space="preserve">          foRr ¼fu;e½ foHkkx jktLFkku ljdkj dh vf/klwpuk dzekad&amp;,Q-15 ¼1½ ,Q-Mh@:Yl@2017 ikVZ fnukad 06-10-2023 ds }kjk jktLFkku flfoy lsok iqujhf{kr osru fu;e 2017 ds fu;e 14 }kjk ,e-,-lh-ih- ;kstuk ds izko/kku ykxw fd;s tkus ds vuqlj.k esa ,oa funs'kd egksn; chdkusj ds  vkns'k dzekad&amp; f'kfojk@ek/;@Mh&amp;2@,lhih@2023&amp;24@ fnukad&amp; 23@12@2023 ds vuqlj.k esa jktLFkku v/khuLFk f'k{kk lsok laoxZ ds dkfeZd ftudh 20@30 o"kZ dh fu;fer lsok fnukad 31-03-23 rd ;k 31-03-23 ds ckn 20@30 o"khZ; fu;fer lsok iw.kZ djus ij vk'okflr dSfj;j izxfr ;kstuk ds vUrxZr r`rh; ,-lh-ih- is&amp;ysoy&amp;13@is&amp;ysoy&amp;15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V4" s="19" t="s">
        <v>75</v>
      </c>
      <c r="W4" s="19" t="s">
        <v>76</v>
      </c>
      <c r="X4" s="19"/>
      <c r="Y4" s="19"/>
      <c r="Z4" s="19"/>
      <c r="AA4" s="19"/>
      <c r="AB4" s="19"/>
      <c r="AC4" s="19"/>
      <c r="AD4" s="19"/>
      <c r="AE4" s="19"/>
      <c r="AF4" s="19"/>
    </row>
    <row r="5" spans="1:32" ht="8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/>
      <c r="K5" s="28"/>
      <c r="L5" s="28" t="s">
        <v>38</v>
      </c>
      <c r="M5" s="28" t="s">
        <v>39</v>
      </c>
      <c r="N5" s="28" t="s">
        <v>40</v>
      </c>
      <c r="O5" s="1"/>
      <c r="V5" s="19" t="s">
        <v>41</v>
      </c>
      <c r="W5" s="19"/>
      <c r="X5" s="19"/>
      <c r="Y5" s="19"/>
      <c r="Z5" s="19"/>
      <c r="AA5" s="19"/>
      <c r="AB5" s="19"/>
      <c r="AC5" s="19"/>
      <c r="AD5" s="19"/>
      <c r="AE5" s="19"/>
      <c r="AF5" s="19"/>
    </row>
    <row r="6" spans="1:32" ht="30.75" customHeight="1">
      <c r="A6" s="35">
        <f>Master!A36</f>
        <v>1</v>
      </c>
      <c r="B6" s="35" t="str">
        <f>IF(A6="","",Master!B36)</f>
        <v>lqehr dqekj</v>
      </c>
      <c r="C6" s="35" t="str">
        <f>IF(B6="","",Master!$B$23)</f>
        <v xml:space="preserve"> izk/;kid</v>
      </c>
      <c r="D6" s="37">
        <f>IF(C6="","",Master!E36)</f>
        <v>44189</v>
      </c>
      <c r="E6" s="37" t="str">
        <f>IF(D6="","",Master!F36)</f>
        <v>L-13</v>
      </c>
      <c r="F6" s="39">
        <f>IF(E6="","",Master!G36)</f>
        <v>69200</v>
      </c>
      <c r="G6" s="35">
        <f>F6</f>
        <v>69200</v>
      </c>
      <c r="H6" s="38">
        <f>IF(G6="","",MROUND(ROUND(1.03*G6,0),100))</f>
        <v>71300</v>
      </c>
      <c r="I6" s="38" t="str">
        <f>IF(H6="","",IF(E6="L-13","L-14","L-16"))</f>
        <v>L-14</v>
      </c>
      <c r="J6" s="38">
        <f>IFERROR(VLOOKUP(F6,$T$6:$U$46,2,),"")</f>
        <v>71100</v>
      </c>
      <c r="K6" s="38" t="str">
        <f>IFERROR(VLOOKUP(G6,$Q$6:$R$46,2,),"")</f>
        <v/>
      </c>
      <c r="L6" s="38">
        <f>IF(E6="L-13",J6,K6)</f>
        <v>71100</v>
      </c>
      <c r="M6" s="38">
        <f>IF(L6="","",MROUND(ROUND(1.03*L6,0),100))</f>
        <v>73200</v>
      </c>
      <c r="N6" s="42" t="str">
        <f>IF(M6="","",Master!N36)</f>
        <v>lsokfuo`r</v>
      </c>
      <c r="O6" s="50"/>
      <c r="P6" s="7"/>
      <c r="Q6" s="65">
        <v>60700</v>
      </c>
      <c r="R6" s="65">
        <v>67300</v>
      </c>
      <c r="S6" s="7"/>
      <c r="T6" s="65">
        <v>53100</v>
      </c>
      <c r="U6" s="67">
        <v>56100</v>
      </c>
      <c r="V6" s="66" t="s">
        <v>29</v>
      </c>
      <c r="W6" s="26"/>
      <c r="X6" s="25"/>
      <c r="Y6" s="24"/>
      <c r="Z6" s="24"/>
      <c r="AA6" s="24"/>
      <c r="AB6" s="24"/>
      <c r="AC6" s="24"/>
      <c r="AD6" s="24"/>
      <c r="AE6" s="24"/>
      <c r="AF6" s="24"/>
    </row>
    <row r="7" spans="1:32" ht="30.75" customHeight="1">
      <c r="A7" s="35" t="str">
        <f>Master!A37</f>
        <v/>
      </c>
      <c r="B7" s="35" t="str">
        <f>IF(A7="","",Master!B37)</f>
        <v/>
      </c>
      <c r="C7" s="35" t="str">
        <f>IF(B7="","",Master!$B$23)</f>
        <v/>
      </c>
      <c r="D7" s="37" t="str">
        <f>IF(C7="","",Master!E37)</f>
        <v/>
      </c>
      <c r="E7" s="37" t="str">
        <f>IF(D7="","",Master!F37)</f>
        <v/>
      </c>
      <c r="F7" s="39" t="str">
        <f>IF(E7="","",Master!G37)</f>
        <v/>
      </c>
      <c r="G7" s="35" t="str">
        <f t="shared" ref="G7:G10" si="0">F7</f>
        <v/>
      </c>
      <c r="H7" s="38" t="str">
        <f t="shared" ref="H7:H10" si="1">IF(G7="","",MROUND(ROUND(1.03*G7,0),100))</f>
        <v/>
      </c>
      <c r="I7" s="38" t="str">
        <f t="shared" ref="I7:I10" si="2">IF(H7="","",IF(E7="L-13","L-14","L-16"))</f>
        <v/>
      </c>
      <c r="J7" s="38" t="str">
        <f t="shared" ref="J7:J9" si="3">IFERROR(VLOOKUP(F7,$T$6:$U$46,2,),"")</f>
        <v/>
      </c>
      <c r="K7" s="38" t="str">
        <f t="shared" ref="K7:K9" si="4">IFERROR(VLOOKUP(G7,$Q$6:$R$46,2,),"")</f>
        <v/>
      </c>
      <c r="L7" s="38" t="str">
        <f t="shared" ref="L7:L9" si="5">IF(E7="L-13",J7,K7)</f>
        <v/>
      </c>
      <c r="M7" s="38" t="str">
        <f t="shared" ref="M7:M10" si="6">IF(L7="","",MROUND(ROUND(1.03*L7,0),100))</f>
        <v/>
      </c>
      <c r="N7" s="42" t="str">
        <f>IF(M7="","",Master!N37)</f>
        <v/>
      </c>
      <c r="O7" s="50"/>
      <c r="P7" s="7"/>
      <c r="Q7" s="65">
        <v>62500</v>
      </c>
      <c r="R7" s="65">
        <v>67300</v>
      </c>
      <c r="S7" s="7"/>
      <c r="T7" s="65">
        <v>54700</v>
      </c>
      <c r="U7" s="67">
        <v>56100</v>
      </c>
      <c r="V7" s="232" t="s">
        <v>156</v>
      </c>
      <c r="W7" s="233"/>
      <c r="X7" s="233"/>
      <c r="Y7" s="233"/>
      <c r="Z7" s="233"/>
      <c r="AA7" s="233"/>
      <c r="AB7" s="233"/>
      <c r="AC7" s="233"/>
      <c r="AD7" s="233"/>
      <c r="AE7" s="233"/>
      <c r="AF7" s="233"/>
    </row>
    <row r="8" spans="1:32" ht="30.75" customHeight="1">
      <c r="A8" s="35" t="str">
        <f>Master!A38</f>
        <v/>
      </c>
      <c r="B8" s="35" t="str">
        <f>IF(A8="","",Master!B38)</f>
        <v/>
      </c>
      <c r="C8" s="35" t="str">
        <f>IF(B8="","",Master!$B$23)</f>
        <v/>
      </c>
      <c r="D8" s="37" t="str">
        <f>IF(C8="","",Master!E38)</f>
        <v/>
      </c>
      <c r="E8" s="37" t="str">
        <f>IF(D8="","",Master!F38)</f>
        <v/>
      </c>
      <c r="F8" s="39" t="str">
        <f>IF(E8="","",Master!G38)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38" t="str">
        <f t="shared" si="5"/>
        <v/>
      </c>
      <c r="M8" s="38" t="str">
        <f t="shared" si="6"/>
        <v/>
      </c>
      <c r="N8" s="42" t="str">
        <f>IF(M8="","",Master!N38)</f>
        <v/>
      </c>
      <c r="O8" s="50"/>
      <c r="P8" s="7"/>
      <c r="Q8" s="65">
        <v>64400</v>
      </c>
      <c r="R8" s="65">
        <v>67300</v>
      </c>
      <c r="S8" s="7"/>
      <c r="T8" s="65">
        <v>56300</v>
      </c>
      <c r="U8" s="40">
        <v>57800</v>
      </c>
      <c r="V8" s="232"/>
      <c r="W8" s="233"/>
      <c r="X8" s="233"/>
      <c r="Y8" s="233"/>
      <c r="Z8" s="233"/>
      <c r="AA8" s="233"/>
      <c r="AB8" s="233"/>
      <c r="AC8" s="233"/>
      <c r="AD8" s="233"/>
      <c r="AE8" s="233"/>
      <c r="AF8" s="233"/>
    </row>
    <row r="9" spans="1:32" ht="30.75" customHeight="1">
      <c r="A9" s="35" t="str">
        <f>Master!A39</f>
        <v/>
      </c>
      <c r="B9" s="35" t="str">
        <f>IF(A9="","",Master!B39)</f>
        <v/>
      </c>
      <c r="C9" s="35" t="str">
        <f>IF(B9="","",Master!$B$23)</f>
        <v/>
      </c>
      <c r="D9" s="37" t="str">
        <f>IF(C9="","",Master!E39)</f>
        <v/>
      </c>
      <c r="E9" s="37" t="str">
        <f>IF(D9="","",Master!F39)</f>
        <v/>
      </c>
      <c r="F9" s="39" t="str">
        <f>IF(E9="","",Master!G39)</f>
        <v/>
      </c>
      <c r="G9" s="35" t="str">
        <f t="shared" si="0"/>
        <v/>
      </c>
      <c r="H9" s="38" t="str">
        <f t="shared" si="1"/>
        <v/>
      </c>
      <c r="I9" s="38" t="str">
        <f t="shared" si="2"/>
        <v/>
      </c>
      <c r="J9" s="38" t="str">
        <f t="shared" si="3"/>
        <v/>
      </c>
      <c r="K9" s="38" t="str">
        <f t="shared" si="4"/>
        <v/>
      </c>
      <c r="L9" s="38" t="str">
        <f t="shared" si="5"/>
        <v/>
      </c>
      <c r="M9" s="38" t="str">
        <f t="shared" si="6"/>
        <v/>
      </c>
      <c r="N9" s="42" t="str">
        <f>IF(M9="","",Master!N39)</f>
        <v/>
      </c>
      <c r="O9" s="50"/>
      <c r="P9" s="7"/>
      <c r="Q9" s="65">
        <v>66300</v>
      </c>
      <c r="R9" s="65">
        <v>67300</v>
      </c>
      <c r="S9" s="7"/>
      <c r="T9" s="65">
        <v>58000</v>
      </c>
      <c r="U9" s="40">
        <v>59500</v>
      </c>
      <c r="V9" s="232"/>
      <c r="W9" s="233"/>
      <c r="X9" s="233"/>
      <c r="Y9" s="233"/>
      <c r="Z9" s="233"/>
      <c r="AA9" s="233"/>
      <c r="AB9" s="233"/>
      <c r="AC9" s="233"/>
      <c r="AD9" s="233"/>
      <c r="AE9" s="233"/>
      <c r="AF9" s="233"/>
    </row>
    <row r="10" spans="1:32" ht="30.75" customHeight="1">
      <c r="A10" s="35" t="str">
        <f>Master!A40</f>
        <v/>
      </c>
      <c r="B10" s="35" t="str">
        <f>IF(A10="","",Master!B40)</f>
        <v/>
      </c>
      <c r="C10" s="35" t="str">
        <f>IF(B10="","",Master!$B$23)</f>
        <v/>
      </c>
      <c r="D10" s="37" t="str">
        <f>IF(C10="","",Master!E40)</f>
        <v/>
      </c>
      <c r="E10" s="37" t="str">
        <f>IF(D10="","",Master!F40)</f>
        <v/>
      </c>
      <c r="F10" s="39" t="str">
        <f>IF(E10="","",Master!G40)</f>
        <v/>
      </c>
      <c r="G10" s="35" t="str">
        <f t="shared" si="0"/>
        <v/>
      </c>
      <c r="H10" s="38" t="str">
        <f t="shared" si="1"/>
        <v/>
      </c>
      <c r="I10" s="38" t="str">
        <f t="shared" si="2"/>
        <v/>
      </c>
      <c r="J10" s="38"/>
      <c r="K10" s="38"/>
      <c r="L10" s="38" t="str">
        <f t="shared" ref="L10" si="7">IF(I10="","",VLOOKUP(F10,$T$6:$AD$32,2,0))</f>
        <v/>
      </c>
      <c r="M10" s="38" t="str">
        <f t="shared" si="6"/>
        <v/>
      </c>
      <c r="N10" s="42" t="str">
        <f>IF(M10="","",Master!N40)</f>
        <v/>
      </c>
      <c r="O10" s="50"/>
      <c r="P10" s="7"/>
      <c r="Q10" s="65">
        <v>68300</v>
      </c>
      <c r="R10" s="65">
        <v>69300</v>
      </c>
      <c r="S10" s="7"/>
      <c r="T10" s="65">
        <v>59700</v>
      </c>
      <c r="U10" s="40">
        <v>61300</v>
      </c>
      <c r="V10" s="232"/>
      <c r="W10" s="233"/>
      <c r="X10" s="233"/>
      <c r="Y10" s="233"/>
      <c r="Z10" s="233"/>
      <c r="AA10" s="233"/>
      <c r="AB10" s="233"/>
      <c r="AC10" s="233"/>
      <c r="AD10" s="233"/>
      <c r="AE10" s="233"/>
      <c r="AF10" s="233"/>
    </row>
    <row r="11" spans="1:32" ht="2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P11" s="7"/>
      <c r="Q11" s="65">
        <v>70300</v>
      </c>
      <c r="R11" s="65">
        <v>71400</v>
      </c>
      <c r="S11" s="7"/>
      <c r="T11" s="65">
        <v>61500</v>
      </c>
      <c r="U11" s="40">
        <v>63100</v>
      </c>
      <c r="V11" s="75"/>
      <c r="W11" s="76"/>
      <c r="X11" s="76"/>
      <c r="Y11" s="76"/>
      <c r="Z11" s="76"/>
      <c r="AA11" s="76"/>
      <c r="AB11" s="76"/>
      <c r="AC11" s="76"/>
      <c r="AD11" s="76"/>
      <c r="AE11" s="76"/>
      <c r="AF11" s="76"/>
    </row>
    <row r="12" spans="1:32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31"/>
      <c r="N12" s="31"/>
      <c r="O12" s="20"/>
      <c r="P12" s="7"/>
      <c r="Q12" s="65">
        <v>72400</v>
      </c>
      <c r="R12" s="65">
        <v>73500</v>
      </c>
      <c r="S12" s="7"/>
      <c r="T12" s="65">
        <v>63300</v>
      </c>
      <c r="U12" s="40">
        <v>65000</v>
      </c>
      <c r="V12" s="15"/>
      <c r="W12" s="15"/>
      <c r="X12" s="15"/>
      <c r="Y12" s="18"/>
      <c r="Z12" s="18"/>
      <c r="AA12" s="18"/>
      <c r="AB12" s="18"/>
      <c r="AC12" s="18"/>
      <c r="AD12" s="18"/>
      <c r="AE12" s="18"/>
      <c r="AF12" s="18"/>
    </row>
    <row r="13" spans="1:32" ht="20.25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223" t="s">
        <v>43</v>
      </c>
      <c r="M13" s="223"/>
      <c r="N13" s="223"/>
      <c r="O13" s="20"/>
      <c r="P13" s="7"/>
      <c r="Q13" s="65">
        <v>74600</v>
      </c>
      <c r="R13" s="65">
        <v>75700</v>
      </c>
      <c r="S13" s="7"/>
      <c r="T13" s="65">
        <v>65200</v>
      </c>
      <c r="U13" s="40">
        <v>67000</v>
      </c>
      <c r="V13" s="15"/>
      <c r="W13" s="15"/>
      <c r="X13" s="15"/>
      <c r="Y13" s="18"/>
      <c r="Z13" s="18"/>
      <c r="AA13" s="18"/>
      <c r="AB13" s="18"/>
      <c r="AC13" s="18"/>
      <c r="AD13" s="18"/>
      <c r="AE13" s="18"/>
      <c r="AF13" s="18"/>
    </row>
    <row r="14" spans="1:32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229" t="str">
        <f>A1</f>
        <v>jktdh; mPp ek/;fed fo|ky;] xksj/kuiqjk rglhy vV# ftyk ckjka</v>
      </c>
      <c r="M14" s="229"/>
      <c r="N14" s="229"/>
      <c r="O14" s="20"/>
      <c r="P14" s="7"/>
      <c r="Q14" s="65">
        <v>76800</v>
      </c>
      <c r="R14" s="65">
        <v>78000</v>
      </c>
      <c r="S14" s="7"/>
      <c r="T14" s="65">
        <v>67200</v>
      </c>
      <c r="U14" s="40">
        <v>69000</v>
      </c>
      <c r="V14" s="15"/>
      <c r="W14" s="15"/>
      <c r="X14" s="15"/>
      <c r="Y14" s="18"/>
      <c r="Z14" s="18"/>
      <c r="AA14" s="18"/>
      <c r="AB14" s="18"/>
      <c r="AC14" s="18"/>
      <c r="AD14" s="18"/>
      <c r="AE14" s="18"/>
      <c r="AF14" s="18"/>
    </row>
    <row r="15" spans="1:32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7"/>
      <c r="K15" s="47"/>
      <c r="L15" s="48"/>
      <c r="M15" s="46" t="s">
        <v>29</v>
      </c>
      <c r="N15" s="44" t="str">
        <f>N2</f>
        <v>12.01.2024</v>
      </c>
      <c r="O15" s="20"/>
      <c r="P15" s="7"/>
      <c r="Q15" s="65">
        <v>79100</v>
      </c>
      <c r="R15" s="65">
        <v>80300</v>
      </c>
      <c r="S15" s="7"/>
      <c r="T15" s="65">
        <v>69200</v>
      </c>
      <c r="U15" s="40">
        <v>71100</v>
      </c>
      <c r="V15" s="15"/>
      <c r="W15" s="15"/>
      <c r="X15" s="15"/>
      <c r="Y15" s="18"/>
      <c r="Z15" s="18"/>
      <c r="AA15" s="18"/>
      <c r="AB15" s="18"/>
      <c r="AC15" s="18"/>
      <c r="AD15" s="18"/>
      <c r="AE15" s="18"/>
      <c r="AF15" s="18"/>
    </row>
    <row r="16" spans="1:32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20"/>
      <c r="P16" s="7"/>
      <c r="Q16" s="65">
        <v>81500</v>
      </c>
      <c r="R16" s="65">
        <v>82700</v>
      </c>
      <c r="S16" s="7"/>
      <c r="T16" s="65">
        <v>71300</v>
      </c>
      <c r="U16" s="40">
        <v>73200</v>
      </c>
      <c r="V16" s="15"/>
      <c r="W16" s="15"/>
      <c r="X16" s="15"/>
      <c r="Y16" s="18"/>
      <c r="Z16" s="18"/>
      <c r="AA16" s="18"/>
      <c r="AB16" s="18"/>
      <c r="AC16" s="18"/>
      <c r="AD16" s="18"/>
      <c r="AE16" s="18"/>
      <c r="AF16" s="18"/>
    </row>
    <row r="17" spans="1:32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20"/>
      <c r="P17" s="7"/>
      <c r="Q17" s="65">
        <v>83900</v>
      </c>
      <c r="R17" s="65">
        <v>85200</v>
      </c>
      <c r="S17" s="7"/>
      <c r="T17" s="65">
        <v>73400</v>
      </c>
      <c r="U17" s="65">
        <v>75400</v>
      </c>
      <c r="V17" s="17"/>
      <c r="W17" s="15"/>
      <c r="X17" s="15"/>
      <c r="Y17" s="18"/>
      <c r="Z17" s="18"/>
      <c r="AA17" s="18"/>
      <c r="AB17" s="18"/>
      <c r="AC17" s="18"/>
      <c r="AD17" s="18"/>
      <c r="AE17" s="18"/>
      <c r="AF17" s="18"/>
    </row>
    <row r="18" spans="1:32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20"/>
      <c r="P18" s="7"/>
      <c r="Q18" s="65">
        <v>86400</v>
      </c>
      <c r="R18" s="65">
        <v>87800</v>
      </c>
      <c r="S18" s="7"/>
      <c r="T18" s="65">
        <v>75600</v>
      </c>
      <c r="U18" s="65">
        <v>77700</v>
      </c>
      <c r="V18" s="15"/>
      <c r="W18" s="15"/>
      <c r="X18" s="15"/>
      <c r="Y18" s="18"/>
      <c r="Z18" s="18"/>
      <c r="AA18" s="18"/>
      <c r="AB18" s="18"/>
      <c r="AC18" s="18"/>
      <c r="AD18" s="18"/>
      <c r="AE18" s="18"/>
      <c r="AF18" s="18"/>
    </row>
    <row r="19" spans="1:32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P19" s="7"/>
      <c r="Q19" s="65">
        <v>89000</v>
      </c>
      <c r="R19" s="65">
        <v>90400</v>
      </c>
      <c r="S19" s="7"/>
      <c r="T19" s="65">
        <v>77900</v>
      </c>
      <c r="U19" s="65">
        <v>80000</v>
      </c>
      <c r="V19" s="15"/>
      <c r="W19" s="15"/>
      <c r="X19" s="15"/>
      <c r="Y19" s="18"/>
      <c r="Z19" s="18"/>
      <c r="AA19" s="18"/>
      <c r="AB19" s="18"/>
      <c r="AC19" s="18"/>
      <c r="AD19" s="18"/>
      <c r="AE19" s="18"/>
      <c r="AF19" s="18"/>
    </row>
    <row r="20" spans="1:32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P20" s="7"/>
      <c r="Q20" s="65">
        <v>91700</v>
      </c>
      <c r="R20" s="65">
        <v>93100</v>
      </c>
      <c r="S20" s="7"/>
      <c r="T20" s="65">
        <v>80200</v>
      </c>
      <c r="U20" s="65">
        <v>82400</v>
      </c>
      <c r="V20" s="15"/>
      <c r="W20" s="15"/>
      <c r="X20" s="15"/>
      <c r="Y20" s="18"/>
      <c r="Z20" s="18"/>
      <c r="AA20" s="18"/>
      <c r="AB20" s="18"/>
      <c r="AC20" s="18"/>
      <c r="AD20" s="18"/>
      <c r="AE20" s="18"/>
      <c r="AF20" s="18"/>
    </row>
    <row r="21" spans="1:32" ht="20.25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223" t="s">
        <v>43</v>
      </c>
      <c r="M21" s="223"/>
      <c r="N21" s="223"/>
      <c r="P21" s="7"/>
      <c r="Q21" s="65">
        <v>94500</v>
      </c>
      <c r="R21" s="65">
        <v>95900</v>
      </c>
      <c r="S21" s="7"/>
      <c r="T21" s="65">
        <v>82600</v>
      </c>
      <c r="U21" s="65">
        <v>84900</v>
      </c>
      <c r="V21" s="15"/>
      <c r="W21" s="15"/>
      <c r="X21" s="15"/>
      <c r="Y21" s="18"/>
      <c r="Z21" s="18"/>
      <c r="AA21" s="18"/>
      <c r="AB21" s="18"/>
      <c r="AC21" s="18"/>
      <c r="AD21" s="18"/>
      <c r="AE21" s="18"/>
      <c r="AF21" s="18"/>
    </row>
    <row r="22" spans="1:32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222" t="str">
        <f>L14</f>
        <v>jktdh; mPp ek/;fed fo|ky;] xksj/kuiqjk rglhy vV# ftyk ckjka</v>
      </c>
      <c r="M22" s="222"/>
      <c r="N22" s="222"/>
      <c r="P22" s="7"/>
      <c r="Q22" s="65">
        <v>97300</v>
      </c>
      <c r="R22" s="65">
        <v>98800</v>
      </c>
      <c r="S22" s="7"/>
      <c r="T22" s="65">
        <v>85100</v>
      </c>
      <c r="U22" s="65">
        <v>87400</v>
      </c>
      <c r="V22" s="15"/>
      <c r="W22" s="15"/>
      <c r="X22" s="15"/>
      <c r="Y22" s="18"/>
      <c r="Z22" s="18"/>
      <c r="AA22" s="18"/>
      <c r="AB22" s="18"/>
      <c r="AC22" s="18"/>
      <c r="AD22" s="18"/>
      <c r="AE22" s="18"/>
      <c r="AF22" s="18"/>
    </row>
    <row r="23" spans="1:32" ht="20.25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222"/>
      <c r="M23" s="222"/>
      <c r="N23" s="222"/>
      <c r="P23" s="7"/>
      <c r="Q23" s="65">
        <v>100200</v>
      </c>
      <c r="R23" s="65">
        <v>101800</v>
      </c>
      <c r="S23" s="7"/>
      <c r="T23" s="65">
        <v>87700</v>
      </c>
      <c r="U23" s="65">
        <v>90000</v>
      </c>
    </row>
    <row r="24" spans="1:32" ht="15.7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P24" s="7"/>
      <c r="Q24" s="65">
        <v>103200</v>
      </c>
      <c r="R24" s="65">
        <v>104900</v>
      </c>
      <c r="S24" s="7"/>
      <c r="T24" s="65">
        <v>90300</v>
      </c>
      <c r="U24" s="65">
        <v>92700</v>
      </c>
    </row>
    <row r="25" spans="1:32" ht="15.75" hidden="1">
      <c r="P25" s="7"/>
      <c r="Q25" s="65">
        <v>106300</v>
      </c>
      <c r="R25" s="65">
        <v>108000</v>
      </c>
      <c r="S25" s="7"/>
      <c r="T25" s="65">
        <v>93000</v>
      </c>
      <c r="U25" s="65">
        <v>95500</v>
      </c>
    </row>
    <row r="26" spans="1:32" ht="15.75" hidden="1">
      <c r="P26" s="7"/>
      <c r="Q26" s="65">
        <v>109500</v>
      </c>
      <c r="R26" s="65">
        <v>111200</v>
      </c>
      <c r="S26" s="7"/>
      <c r="T26" s="65">
        <v>95800</v>
      </c>
      <c r="U26" s="65">
        <v>98400</v>
      </c>
    </row>
    <row r="27" spans="1:32" ht="15.75" hidden="1">
      <c r="P27" s="7"/>
      <c r="Q27" s="65">
        <v>112800</v>
      </c>
      <c r="R27" s="65">
        <v>114500</v>
      </c>
      <c r="S27" s="7"/>
      <c r="T27" s="65">
        <v>98700</v>
      </c>
      <c r="U27" s="65">
        <v>101400</v>
      </c>
    </row>
    <row r="28" spans="1:32" ht="15.75" hidden="1">
      <c r="P28" s="7"/>
      <c r="Q28" s="65">
        <v>116200</v>
      </c>
      <c r="R28" s="65">
        <v>117900</v>
      </c>
      <c r="S28" s="7"/>
      <c r="T28" s="65">
        <v>101700</v>
      </c>
      <c r="U28" s="65">
        <v>104400</v>
      </c>
    </row>
    <row r="29" spans="1:32" ht="15.75" hidden="1">
      <c r="P29" s="7"/>
      <c r="Q29" s="65">
        <v>119700</v>
      </c>
      <c r="R29" s="65">
        <v>121400</v>
      </c>
      <c r="S29" s="7"/>
      <c r="T29" s="65">
        <v>104800</v>
      </c>
      <c r="U29" s="65">
        <v>107500</v>
      </c>
    </row>
    <row r="30" spans="1:32" ht="15.75" hidden="1">
      <c r="P30" s="7"/>
      <c r="Q30" s="65">
        <v>123300</v>
      </c>
      <c r="R30" s="65">
        <v>125000</v>
      </c>
      <c r="S30" s="7"/>
      <c r="T30" s="65">
        <v>107900</v>
      </c>
      <c r="U30" s="65">
        <v>110700</v>
      </c>
    </row>
    <row r="31" spans="1:32" ht="15.75" hidden="1">
      <c r="P31" s="7"/>
      <c r="Q31" s="65">
        <v>127000</v>
      </c>
      <c r="R31" s="65">
        <v>128800</v>
      </c>
      <c r="S31" s="7"/>
      <c r="T31" s="65">
        <v>111100</v>
      </c>
      <c r="U31" s="65">
        <v>114000</v>
      </c>
    </row>
    <row r="32" spans="1:32" ht="15.75" hidden="1">
      <c r="P32" s="7"/>
      <c r="Q32" s="65">
        <v>130800</v>
      </c>
      <c r="R32" s="65">
        <v>132700</v>
      </c>
      <c r="S32" s="7"/>
      <c r="T32" s="65">
        <v>114400</v>
      </c>
      <c r="U32" s="65">
        <v>117400</v>
      </c>
    </row>
    <row r="33" spans="16:21" ht="15.75" hidden="1">
      <c r="P33" s="7"/>
      <c r="Q33" s="65">
        <v>134700</v>
      </c>
      <c r="R33" s="65">
        <v>136700</v>
      </c>
      <c r="S33" s="7"/>
      <c r="T33" s="65">
        <v>117800</v>
      </c>
      <c r="U33" s="65">
        <v>120900</v>
      </c>
    </row>
    <row r="34" spans="16:21" ht="15.75" hidden="1">
      <c r="P34" s="7"/>
      <c r="Q34" s="65">
        <v>138700</v>
      </c>
      <c r="R34" s="65">
        <v>140800</v>
      </c>
      <c r="S34" s="7"/>
      <c r="T34" s="65">
        <v>121300</v>
      </c>
      <c r="U34" s="65">
        <v>124500</v>
      </c>
    </row>
    <row r="35" spans="16:21" ht="15.75" hidden="1">
      <c r="P35" s="7"/>
      <c r="Q35" s="65">
        <v>142900</v>
      </c>
      <c r="R35" s="65">
        <v>145000</v>
      </c>
      <c r="S35" s="7"/>
      <c r="T35" s="65">
        <v>124900</v>
      </c>
      <c r="U35" s="65">
        <v>128200</v>
      </c>
    </row>
    <row r="36" spans="16:21" ht="15.75" hidden="1">
      <c r="P36" s="7"/>
      <c r="Q36" s="65">
        <v>147200</v>
      </c>
      <c r="R36" s="65">
        <v>149400</v>
      </c>
      <c r="S36" s="7"/>
      <c r="T36" s="65">
        <v>128600</v>
      </c>
      <c r="U36" s="65">
        <v>132000</v>
      </c>
    </row>
    <row r="37" spans="16:21" ht="15.75" hidden="1">
      <c r="P37" s="7"/>
      <c r="Q37" s="65">
        <v>151600</v>
      </c>
      <c r="R37" s="65">
        <v>153900</v>
      </c>
      <c r="S37" s="7"/>
      <c r="T37" s="65">
        <v>132500</v>
      </c>
      <c r="U37" s="65">
        <v>136000</v>
      </c>
    </row>
    <row r="38" spans="16:21" ht="15.75" hidden="1">
      <c r="P38" s="7"/>
      <c r="Q38" s="65">
        <v>156100</v>
      </c>
      <c r="R38" s="65">
        <v>158500</v>
      </c>
      <c r="S38" s="7"/>
      <c r="T38" s="65">
        <v>136500</v>
      </c>
      <c r="U38" s="65">
        <v>140100</v>
      </c>
    </row>
    <row r="39" spans="16:21" ht="15.75" hidden="1">
      <c r="P39" s="7"/>
      <c r="Q39" s="65">
        <v>160800</v>
      </c>
      <c r="R39" s="65">
        <v>163300</v>
      </c>
      <c r="S39" s="7"/>
      <c r="T39" s="65">
        <v>140600</v>
      </c>
      <c r="U39" s="65">
        <v>144300</v>
      </c>
    </row>
    <row r="40" spans="16:21" ht="15.75" hidden="1">
      <c r="P40" s="7"/>
      <c r="Q40" s="65">
        <v>165600</v>
      </c>
      <c r="R40" s="65">
        <v>168200</v>
      </c>
      <c r="S40" s="7"/>
      <c r="T40" s="65">
        <v>144800</v>
      </c>
      <c r="U40" s="65">
        <v>148600</v>
      </c>
    </row>
    <row r="41" spans="16:21" ht="15.75" hidden="1">
      <c r="P41" s="7"/>
      <c r="Q41" s="65">
        <v>170600</v>
      </c>
      <c r="R41" s="65">
        <v>173200</v>
      </c>
      <c r="S41" s="7"/>
      <c r="T41" s="65">
        <v>149100</v>
      </c>
      <c r="U41" s="65">
        <v>153100</v>
      </c>
    </row>
    <row r="42" spans="16:21" ht="15.75" hidden="1">
      <c r="P42" s="7"/>
      <c r="Q42" s="65">
        <v>175700</v>
      </c>
      <c r="R42" s="65">
        <v>178400</v>
      </c>
      <c r="S42" s="7"/>
      <c r="T42" s="65">
        <v>153600</v>
      </c>
      <c r="U42" s="65">
        <v>157700</v>
      </c>
    </row>
    <row r="43" spans="16:21" ht="15.75" hidden="1">
      <c r="P43" s="7"/>
      <c r="Q43" s="65">
        <v>181000</v>
      </c>
      <c r="R43" s="65">
        <v>183800</v>
      </c>
      <c r="S43" s="7"/>
      <c r="T43" s="65">
        <v>158200</v>
      </c>
      <c r="U43" s="65">
        <v>162400</v>
      </c>
    </row>
    <row r="44" spans="16:21" ht="15.75" hidden="1">
      <c r="P44" s="7"/>
      <c r="Q44" s="65">
        <v>186400</v>
      </c>
      <c r="R44" s="65">
        <v>189300</v>
      </c>
      <c r="S44" s="7"/>
      <c r="T44" s="65">
        <v>162900</v>
      </c>
      <c r="U44" s="65">
        <v>167300</v>
      </c>
    </row>
    <row r="45" spans="16:21" ht="15.75" hidden="1">
      <c r="P45" s="7"/>
      <c r="Q45" s="65">
        <v>192000</v>
      </c>
      <c r="R45" s="65">
        <v>195000</v>
      </c>
      <c r="S45" s="7"/>
      <c r="T45" s="65">
        <v>167800</v>
      </c>
      <c r="U45" s="65">
        <v>172300</v>
      </c>
    </row>
    <row r="46" spans="16:21" ht="15.75" hidden="1">
      <c r="P46" s="7"/>
      <c r="Q46" s="68"/>
      <c r="R46" s="68"/>
      <c r="S46" s="7"/>
      <c r="T46" s="40"/>
      <c r="U46" s="64"/>
    </row>
  </sheetData>
  <sheetProtection password="FC12" sheet="1" objects="1" scenarios="1"/>
  <mergeCells count="16">
    <mergeCell ref="B20:C20"/>
    <mergeCell ref="L21:N21"/>
    <mergeCell ref="L22:N23"/>
    <mergeCell ref="L14:N14"/>
    <mergeCell ref="B15:E15"/>
    <mergeCell ref="A16:B16"/>
    <mergeCell ref="B17:C17"/>
    <mergeCell ref="B18:C18"/>
    <mergeCell ref="B19:C19"/>
    <mergeCell ref="L13:N13"/>
    <mergeCell ref="V7:AF10"/>
    <mergeCell ref="A1:N1"/>
    <mergeCell ref="B2:E2"/>
    <mergeCell ref="F2:L2"/>
    <mergeCell ref="A3:N3"/>
    <mergeCell ref="A4:N4"/>
  </mergeCells>
  <conditionalFormatting sqref="A6:O10">
    <cfRule type="expression" dxfId="4" priority="1">
      <formula>$A6&lt;&gt;""</formula>
    </cfRule>
  </conditionalFormatting>
  <pageMargins left="0.59" right="0.7" top="0.26" bottom="0.39" header="0.22" footer="0.3"/>
  <pageSetup paperSize="9" scale="67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46"/>
  <sheetViews>
    <sheetView workbookViewId="0">
      <selection activeCell="N1" sqref="N1:XFD1048576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0" width="20" customWidth="1"/>
    <col min="11" max="11" width="17.85546875" customWidth="1"/>
    <col min="12" max="12" width="22.140625" customWidth="1"/>
    <col min="13" max="13" width="0.28515625" customWidth="1"/>
    <col min="14" max="14" width="4.85546875" hidden="1"/>
    <col min="15" max="15" width="9.28515625" hidden="1"/>
    <col min="16" max="16" width="7.7109375" hidden="1"/>
    <col min="17" max="17" width="4.85546875" hidden="1"/>
    <col min="18" max="19" width="7.7109375" hidden="1"/>
    <col min="20" max="16384" width="9.140625" hidden="1"/>
  </cols>
  <sheetData>
    <row r="1" spans="1:30" ht="45.75" customHeight="1">
      <c r="A1" s="224" t="str">
        <f>CONCATENATE(Master!C2,"] ",Master!F2,"] ",Master!P1," ",Master!P2)</f>
        <v>eq[; CykWd f'k{kk vf/kdkjh] lexz f'k{kk vV#]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T1" s="22"/>
      <c r="U1" s="15"/>
      <c r="V1" s="15"/>
      <c r="W1" s="18"/>
      <c r="X1" s="18"/>
      <c r="Y1" s="18"/>
      <c r="Z1" s="18"/>
      <c r="AA1" s="18"/>
      <c r="AB1" s="18"/>
      <c r="AC1" s="18"/>
      <c r="AD1" s="18"/>
    </row>
    <row r="2" spans="1:30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46" t="s">
        <v>29</v>
      </c>
      <c r="L2" s="44" t="str">
        <f>IF(Master!G4="","",Master!G4)</f>
        <v>12.01.2024</v>
      </c>
      <c r="T2" s="15"/>
      <c r="U2" s="15"/>
      <c r="V2" s="15"/>
      <c r="W2" s="18"/>
      <c r="X2" s="18"/>
      <c r="Y2" s="18"/>
      <c r="Z2" s="18"/>
      <c r="AA2" s="18"/>
      <c r="AB2" s="18"/>
      <c r="AC2" s="18"/>
      <c r="AD2" s="18"/>
    </row>
    <row r="3" spans="1:30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T3" s="15"/>
      <c r="U3" s="15"/>
      <c r="V3" s="15"/>
      <c r="W3" s="18"/>
      <c r="X3" s="18"/>
      <c r="Y3" s="18"/>
      <c r="Z3" s="18"/>
      <c r="AA3" s="18"/>
      <c r="AB3" s="18"/>
      <c r="AC3" s="18"/>
      <c r="AD3" s="18"/>
    </row>
    <row r="4" spans="1:30" ht="126" customHeight="1">
      <c r="A4" s="227" t="str">
        <f>CONCATENATE("              ",T4," ",'Vice-Principal'!U4," ",'Vice-Principal'!T5," ",Master!O21," ",'Vice-Principal'!T6," ",Master!P23," ",T7)</f>
        <v xml:space="preserve">              foRr ¼fu;e½ foHkkx jktLFkku ljdkj dh vf/klwpuk dzekad&amp;,Q-15 ¼1½ ,Q-Mh@:Yl@2017 ikVZ fnukad 06-10-2023 ds }kjk jktLFkku flfoy lsok iqujhf{kr osru fu;e 2017 ds fu;e 14 }kjk ,e-,-lh-ih- ;kstuk ds izko/kku ykxw fd;s tkus ds vuqlj.k esa ,oa funs'kd egksn; chdkusj ds  vkns'k dzekad&amp; f'kfojk@ek/;@Mh&amp;2@,lhih@2023&amp;24@ fnukad&amp; 23@12@2023 ds vuqlj.k esa jktLFkku vf/kuLFk f'k{kk lsok laoxZ ds dkfeZd ftudh 10@20 o"kZ dh fu;fer lsok fnukad 31-03-23 rd ;k 31-03-23 ds ckn 10@20 o"khZ; fu;fer lsok iw.kZ djus ij vk'okfUor dSfj;j izxfr ;kstuk ds vUrxZr r`rh; -lh-ih- is&amp;ysoy&amp;15 esa Lohd`r dh tk pqdh gS ,sls dkfeZdksa }kjk ,e-,-lh-ih- ;kstuk dk fodYi i= izLrqr djus ij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T4" s="19" t="s">
        <v>75</v>
      </c>
      <c r="U4" s="19" t="s">
        <v>76</v>
      </c>
      <c r="V4" s="19"/>
      <c r="W4" s="19"/>
      <c r="X4" s="19"/>
      <c r="Y4" s="19"/>
      <c r="Z4" s="19"/>
      <c r="AA4" s="19"/>
      <c r="AB4" s="19"/>
      <c r="AC4" s="19"/>
      <c r="AD4" s="19"/>
    </row>
    <row r="5" spans="1:30" ht="90.75" customHeight="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 t="s">
        <v>38</v>
      </c>
      <c r="K5" s="28" t="s">
        <v>39</v>
      </c>
      <c r="L5" s="28" t="s">
        <v>40</v>
      </c>
      <c r="M5" s="1"/>
      <c r="T5" s="19" t="s">
        <v>41</v>
      </c>
      <c r="U5" s="19"/>
      <c r="V5" s="19"/>
      <c r="W5" s="19"/>
      <c r="X5" s="19"/>
      <c r="Y5" s="19"/>
      <c r="Z5" s="19"/>
      <c r="AA5" s="19"/>
      <c r="AB5" s="19"/>
      <c r="AC5" s="19"/>
      <c r="AD5" s="19"/>
    </row>
    <row r="6" spans="1:30" ht="34.5" customHeight="1">
      <c r="A6" s="35">
        <f>Master!A43</f>
        <v>1</v>
      </c>
      <c r="B6" s="35" t="str">
        <f>IF(A6="","",Master!B43)</f>
        <v>eqjyh/kj egkoj</v>
      </c>
      <c r="C6" s="35" t="str">
        <f>IF(B6="","",Master!$B$41)</f>
        <v xml:space="preserve">mi&amp;iz/kkukpk;Z </v>
      </c>
      <c r="D6" s="37">
        <f>IF(A6="","",Master!E43)</f>
        <v>44189</v>
      </c>
      <c r="E6" s="37" t="str">
        <f>IF(D6="","",Master!F43)</f>
        <v>L-15</v>
      </c>
      <c r="F6" s="39">
        <f>IF(E6="","",Master!G43)</f>
        <v>66300</v>
      </c>
      <c r="G6" s="35">
        <f>F6</f>
        <v>66300</v>
      </c>
      <c r="H6" s="38">
        <f>IF(G6="","",MROUND(ROUND(1.03*G6,0),100))</f>
        <v>68300</v>
      </c>
      <c r="I6" s="38" t="str">
        <f>IF(H6="","","L-16")</f>
        <v>L-16</v>
      </c>
      <c r="J6" s="38">
        <f>IFERROR(VLOOKUP(G6,$O$6:$P$46,2,),"")</f>
        <v>67300</v>
      </c>
      <c r="K6" s="38">
        <f>IF(J6="","",MROUND(ROUND(1.03*J6,0),100))</f>
        <v>69300</v>
      </c>
      <c r="L6" s="42">
        <f>IF(K6="","",Master!N43)</f>
        <v>45474</v>
      </c>
      <c r="M6" s="50"/>
      <c r="N6" s="7"/>
      <c r="O6" s="65">
        <v>60700</v>
      </c>
      <c r="P6" s="65">
        <v>67300</v>
      </c>
      <c r="Q6" s="7"/>
      <c r="R6" s="65">
        <v>53100</v>
      </c>
      <c r="S6" s="67">
        <v>56100</v>
      </c>
      <c r="T6" s="77" t="s">
        <v>29</v>
      </c>
      <c r="U6" s="26"/>
      <c r="V6" s="25"/>
      <c r="W6" s="24"/>
      <c r="X6" s="24"/>
      <c r="Y6" s="24"/>
      <c r="Z6" s="24"/>
      <c r="AA6" s="24"/>
      <c r="AB6" s="24"/>
      <c r="AC6" s="24"/>
      <c r="AD6" s="24"/>
    </row>
    <row r="7" spans="1:30" ht="34.5" customHeight="1">
      <c r="A7" s="35" t="str">
        <f>Master!A44</f>
        <v/>
      </c>
      <c r="B7" s="35" t="str">
        <f>IF(A7="","",Master!B44)</f>
        <v/>
      </c>
      <c r="C7" s="35" t="str">
        <f>IF(B7="","",Master!$B$41)</f>
        <v/>
      </c>
      <c r="D7" s="37" t="str">
        <f>IF(A7="","",Master!E44)</f>
        <v/>
      </c>
      <c r="E7" s="37" t="str">
        <f>IF(D7="","",Master!F44)</f>
        <v/>
      </c>
      <c r="F7" s="39" t="str">
        <f>IF(E7="","",Master!G44)</f>
        <v/>
      </c>
      <c r="G7" s="35" t="str">
        <f t="shared" ref="G7:G10" si="0">F7</f>
        <v/>
      </c>
      <c r="H7" s="38" t="str">
        <f t="shared" ref="H7:H10" si="1">IF(G7="","",MROUND(ROUND(1.03*G7,0),100))</f>
        <v/>
      </c>
      <c r="I7" s="38" t="str">
        <f t="shared" ref="I7:I10" si="2">IF(H7="","","L-16")</f>
        <v/>
      </c>
      <c r="J7" s="38" t="str">
        <f t="shared" ref="J7:J10" si="3">IFERROR(VLOOKUP(G7,$O$6:$P$46,2,),"")</f>
        <v/>
      </c>
      <c r="K7" s="38" t="str">
        <f t="shared" ref="K7:K10" si="4">IF(J7="","",MROUND(ROUND(1.03*J7,0),100))</f>
        <v/>
      </c>
      <c r="L7" s="42" t="str">
        <f>IF(K7="","",Master!N44)</f>
        <v/>
      </c>
      <c r="M7" s="50"/>
      <c r="N7" s="7"/>
      <c r="O7" s="65">
        <v>62500</v>
      </c>
      <c r="P7" s="65">
        <v>67300</v>
      </c>
      <c r="Q7" s="7"/>
      <c r="R7" s="65">
        <v>54700</v>
      </c>
      <c r="S7" s="67">
        <v>56100</v>
      </c>
      <c r="T7" s="232" t="s">
        <v>157</v>
      </c>
      <c r="U7" s="220"/>
      <c r="V7" s="220"/>
      <c r="W7" s="220"/>
      <c r="X7" s="220"/>
      <c r="Y7" s="220"/>
      <c r="Z7" s="220"/>
      <c r="AA7" s="220"/>
      <c r="AB7" s="220"/>
      <c r="AC7" s="220"/>
      <c r="AD7" s="220"/>
    </row>
    <row r="8" spans="1:30" ht="34.5" customHeight="1">
      <c r="A8" s="35" t="str">
        <f>Master!A45</f>
        <v/>
      </c>
      <c r="B8" s="35" t="str">
        <f>IF(A8="","",Master!B45)</f>
        <v/>
      </c>
      <c r="C8" s="35" t="str">
        <f>IF(B8="","",Master!$B$41)</f>
        <v/>
      </c>
      <c r="D8" s="37" t="str">
        <f>IF(A8="","",Master!E45)</f>
        <v/>
      </c>
      <c r="E8" s="37" t="str">
        <f>IF(D8="","",Master!F45)</f>
        <v/>
      </c>
      <c r="F8" s="39" t="str">
        <f>IF(E8="","",Master!G45)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42" t="str">
        <f>IF(K8="","",Master!N45)</f>
        <v/>
      </c>
      <c r="M8" s="50"/>
      <c r="N8" s="7"/>
      <c r="O8" s="65">
        <v>64400</v>
      </c>
      <c r="P8" s="65">
        <v>67300</v>
      </c>
      <c r="Q8" s="7"/>
      <c r="R8" s="65">
        <v>56300</v>
      </c>
      <c r="S8" s="40">
        <v>57800</v>
      </c>
      <c r="T8" s="232"/>
      <c r="U8" s="220"/>
      <c r="V8" s="220"/>
      <c r="W8" s="220"/>
      <c r="X8" s="220"/>
      <c r="Y8" s="220"/>
      <c r="Z8" s="220"/>
      <c r="AA8" s="220"/>
      <c r="AB8" s="220"/>
      <c r="AC8" s="220"/>
      <c r="AD8" s="220"/>
    </row>
    <row r="9" spans="1:30" ht="34.5" customHeight="1">
      <c r="A9" s="35" t="str">
        <f>Master!A46</f>
        <v/>
      </c>
      <c r="B9" s="35" t="str">
        <f>IF(A9="","",Master!B46)</f>
        <v/>
      </c>
      <c r="C9" s="35" t="str">
        <f>IF(B9="","",Master!$B$41)</f>
        <v/>
      </c>
      <c r="D9" s="37" t="str">
        <f>IF(A9="","",Master!E46)</f>
        <v/>
      </c>
      <c r="E9" s="37" t="str">
        <f>IF(D9="","",Master!F46)</f>
        <v/>
      </c>
      <c r="F9" s="39" t="str">
        <f>IF(E9="","",Master!G46)</f>
        <v/>
      </c>
      <c r="G9" s="35" t="str">
        <f t="shared" si="0"/>
        <v/>
      </c>
      <c r="H9" s="38" t="str">
        <f t="shared" si="1"/>
        <v/>
      </c>
      <c r="I9" s="38" t="str">
        <f t="shared" si="2"/>
        <v/>
      </c>
      <c r="J9" s="38" t="str">
        <f t="shared" si="3"/>
        <v/>
      </c>
      <c r="K9" s="38" t="str">
        <f t="shared" si="4"/>
        <v/>
      </c>
      <c r="L9" s="42" t="str">
        <f>IF(K9="","",Master!N46)</f>
        <v/>
      </c>
      <c r="M9" s="50"/>
      <c r="N9" s="7"/>
      <c r="O9" s="65">
        <v>66300</v>
      </c>
      <c r="P9" s="65">
        <v>67300</v>
      </c>
      <c r="Q9" s="7"/>
      <c r="R9" s="65">
        <v>58000</v>
      </c>
      <c r="S9" s="40">
        <v>59500</v>
      </c>
      <c r="T9" s="232"/>
      <c r="U9" s="220"/>
      <c r="V9" s="220"/>
      <c r="W9" s="220"/>
      <c r="X9" s="220"/>
      <c r="Y9" s="220"/>
      <c r="Z9" s="220"/>
      <c r="AA9" s="220"/>
      <c r="AB9" s="220"/>
      <c r="AC9" s="220"/>
      <c r="AD9" s="220"/>
    </row>
    <row r="10" spans="1:30" ht="21.75" customHeight="1">
      <c r="A10" s="35"/>
      <c r="B10" s="35" t="str">
        <f>IF(A10="","",Master!B47)</f>
        <v/>
      </c>
      <c r="C10" s="35" t="str">
        <f>IF(B10="","",Master!$B$41)</f>
        <v/>
      </c>
      <c r="D10" s="37" t="str">
        <f>IF(A10="","",Master!E47)</f>
        <v/>
      </c>
      <c r="E10" s="37" t="str">
        <f>IF(D10="","",Master!F47)</f>
        <v/>
      </c>
      <c r="F10" s="39" t="str">
        <f>IF(E10="","",Master!G47)</f>
        <v/>
      </c>
      <c r="G10" s="35" t="str">
        <f t="shared" si="0"/>
        <v/>
      </c>
      <c r="H10" s="38" t="str">
        <f t="shared" si="1"/>
        <v/>
      </c>
      <c r="I10" s="38" t="str">
        <f t="shared" si="2"/>
        <v/>
      </c>
      <c r="J10" s="38" t="str">
        <f t="shared" si="3"/>
        <v/>
      </c>
      <c r="K10" s="38" t="str">
        <f t="shared" si="4"/>
        <v/>
      </c>
      <c r="L10" s="42" t="str">
        <f>IF(K10="","",Master!N47)</f>
        <v/>
      </c>
      <c r="M10" s="50"/>
      <c r="N10" s="7"/>
      <c r="O10" s="65">
        <v>68300</v>
      </c>
      <c r="P10" s="65">
        <v>69300</v>
      </c>
      <c r="Q10" s="7"/>
      <c r="R10" s="65">
        <v>59700</v>
      </c>
      <c r="S10" s="40">
        <v>61300</v>
      </c>
      <c r="T10" s="232"/>
      <c r="U10" s="220"/>
      <c r="V10" s="220"/>
      <c r="W10" s="220"/>
      <c r="X10" s="220"/>
      <c r="Y10" s="220"/>
      <c r="Z10" s="220"/>
      <c r="AA10" s="220"/>
      <c r="AB10" s="220"/>
      <c r="AC10" s="220"/>
      <c r="AD10" s="220"/>
    </row>
    <row r="11" spans="1:30" ht="2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N11" s="7"/>
      <c r="O11" s="65">
        <v>70300</v>
      </c>
      <c r="P11" s="65">
        <v>71400</v>
      </c>
      <c r="Q11" s="7"/>
      <c r="R11" s="65">
        <v>61500</v>
      </c>
      <c r="S11" s="40">
        <v>63100</v>
      </c>
      <c r="T11" s="232"/>
      <c r="U11" s="220"/>
      <c r="V11" s="220"/>
      <c r="W11" s="220"/>
      <c r="X11" s="220"/>
      <c r="Y11" s="220"/>
      <c r="Z11" s="220"/>
      <c r="AA11" s="220"/>
      <c r="AB11" s="220"/>
      <c r="AC11" s="220"/>
      <c r="AD11" s="220"/>
    </row>
    <row r="12" spans="1:30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20"/>
      <c r="N12" s="7"/>
      <c r="O12" s="65">
        <v>72400</v>
      </c>
      <c r="P12" s="65">
        <v>73500</v>
      </c>
      <c r="Q12" s="7"/>
      <c r="R12" s="65">
        <v>63300</v>
      </c>
      <c r="S12" s="40">
        <v>65000</v>
      </c>
      <c r="T12" s="15"/>
      <c r="U12" s="15"/>
      <c r="V12" s="15"/>
      <c r="W12" s="18"/>
      <c r="X12" s="18"/>
      <c r="Y12" s="18"/>
      <c r="Z12" s="18"/>
      <c r="AA12" s="18"/>
      <c r="AB12" s="18"/>
      <c r="AC12" s="18"/>
      <c r="AD12" s="18"/>
    </row>
    <row r="13" spans="1:30" ht="20.25">
      <c r="A13" s="32"/>
      <c r="B13" s="32"/>
      <c r="C13" s="32"/>
      <c r="D13" s="32"/>
      <c r="E13" s="32"/>
      <c r="F13" s="32"/>
      <c r="G13" s="32"/>
      <c r="H13" s="32"/>
      <c r="I13" s="32"/>
      <c r="J13" s="223" t="str">
        <f>Master!C2</f>
        <v>eq[; CykWd f'k{kk vf/kdkjh</v>
      </c>
      <c r="K13" s="223"/>
      <c r="L13" s="223"/>
      <c r="M13" s="20"/>
      <c r="N13" s="7"/>
      <c r="O13" s="65">
        <v>74600</v>
      </c>
      <c r="P13" s="65">
        <v>75700</v>
      </c>
      <c r="Q13" s="7"/>
      <c r="R13" s="65">
        <v>65200</v>
      </c>
      <c r="S13" s="40">
        <v>67000</v>
      </c>
      <c r="T13" s="15"/>
      <c r="U13" s="15"/>
      <c r="V13" s="15"/>
      <c r="W13" s="18"/>
      <c r="X13" s="18"/>
      <c r="Y13" s="18"/>
      <c r="Z13" s="18"/>
      <c r="AA13" s="18"/>
      <c r="AB13" s="18"/>
      <c r="AC13" s="18"/>
      <c r="AD13" s="18"/>
    </row>
    <row r="14" spans="1:30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229" t="str">
        <f>CONCATENATE(Master!F2,"] ",Master!P1," ",Master!P2)</f>
        <v>lexz f'k{kk vV#] ftyk ckjka</v>
      </c>
      <c r="K14" s="229"/>
      <c r="L14" s="229"/>
      <c r="M14" s="20"/>
      <c r="N14" s="7"/>
      <c r="O14" s="65">
        <v>76800</v>
      </c>
      <c r="P14" s="65">
        <v>78000</v>
      </c>
      <c r="Q14" s="7"/>
      <c r="R14" s="65">
        <v>67200</v>
      </c>
      <c r="S14" s="40">
        <v>69000</v>
      </c>
      <c r="T14" s="15"/>
      <c r="U14" s="15"/>
      <c r="V14" s="15"/>
      <c r="W14" s="18"/>
      <c r="X14" s="18"/>
      <c r="Y14" s="18"/>
      <c r="Z14" s="18"/>
      <c r="AA14" s="18"/>
      <c r="AB14" s="18"/>
      <c r="AC14" s="18"/>
      <c r="AD14" s="18"/>
    </row>
    <row r="15" spans="1:30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8"/>
      <c r="K15" s="46" t="s">
        <v>29</v>
      </c>
      <c r="L15" s="44" t="str">
        <f>L2</f>
        <v>12.01.2024</v>
      </c>
      <c r="M15" s="20"/>
      <c r="N15" s="7"/>
      <c r="O15" s="65">
        <v>79100</v>
      </c>
      <c r="P15" s="65">
        <v>80300</v>
      </c>
      <c r="Q15" s="7"/>
      <c r="R15" s="65">
        <v>69200</v>
      </c>
      <c r="S15" s="40">
        <v>71100</v>
      </c>
      <c r="T15" s="15"/>
      <c r="U15" s="15"/>
      <c r="V15" s="15"/>
      <c r="W15" s="18"/>
      <c r="X15" s="18"/>
      <c r="Y15" s="18"/>
      <c r="Z15" s="18"/>
      <c r="AA15" s="18"/>
      <c r="AB15" s="18"/>
      <c r="AC15" s="18"/>
      <c r="AD15" s="18"/>
    </row>
    <row r="16" spans="1:30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20"/>
      <c r="N16" s="7"/>
      <c r="O16" s="65">
        <v>81500</v>
      </c>
      <c r="P16" s="65">
        <v>82700</v>
      </c>
      <c r="Q16" s="7"/>
      <c r="R16" s="65">
        <v>71300</v>
      </c>
      <c r="S16" s="40">
        <v>73200</v>
      </c>
      <c r="T16" s="15"/>
      <c r="U16" s="15"/>
      <c r="V16" s="15"/>
      <c r="W16" s="18"/>
      <c r="X16" s="18"/>
      <c r="Y16" s="18"/>
      <c r="Z16" s="18"/>
      <c r="AA16" s="18"/>
      <c r="AB16" s="18"/>
      <c r="AC16" s="18"/>
      <c r="AD16" s="18"/>
    </row>
    <row r="17" spans="1:30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20"/>
      <c r="N17" s="7"/>
      <c r="O17" s="65">
        <v>83900</v>
      </c>
      <c r="P17" s="65">
        <v>85200</v>
      </c>
      <c r="Q17" s="7"/>
      <c r="R17" s="65">
        <v>73400</v>
      </c>
      <c r="S17" s="65">
        <v>75400</v>
      </c>
      <c r="T17" s="17"/>
      <c r="U17" s="15"/>
      <c r="V17" s="15"/>
      <c r="W17" s="18"/>
      <c r="X17" s="18"/>
      <c r="Y17" s="18"/>
      <c r="Z17" s="18"/>
      <c r="AA17" s="18"/>
      <c r="AB17" s="18"/>
      <c r="AC17" s="18"/>
      <c r="AD17" s="18"/>
    </row>
    <row r="18" spans="1:30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20"/>
      <c r="N18" s="7"/>
      <c r="O18" s="65">
        <v>86400</v>
      </c>
      <c r="P18" s="65">
        <v>87800</v>
      </c>
      <c r="Q18" s="7"/>
      <c r="R18" s="65">
        <v>75600</v>
      </c>
      <c r="S18" s="65">
        <v>77700</v>
      </c>
      <c r="T18" s="15"/>
      <c r="U18" s="15"/>
      <c r="V18" s="15"/>
      <c r="W18" s="18"/>
      <c r="X18" s="18"/>
      <c r="Y18" s="18"/>
      <c r="Z18" s="18"/>
      <c r="AA18" s="18"/>
      <c r="AB18" s="18"/>
      <c r="AC18" s="18"/>
      <c r="AD18" s="18"/>
    </row>
    <row r="19" spans="1:30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N19" s="7"/>
      <c r="O19" s="65">
        <v>89000</v>
      </c>
      <c r="P19" s="65">
        <v>90400</v>
      </c>
      <c r="Q19" s="7"/>
      <c r="R19" s="65">
        <v>77900</v>
      </c>
      <c r="S19" s="65">
        <v>80000</v>
      </c>
      <c r="T19" s="15"/>
      <c r="U19" s="15"/>
      <c r="V19" s="15"/>
      <c r="W19" s="18"/>
      <c r="X19" s="18"/>
      <c r="Y19" s="18"/>
      <c r="Z19" s="18"/>
      <c r="AA19" s="18"/>
      <c r="AB19" s="18"/>
      <c r="AC19" s="18"/>
      <c r="AD19" s="18"/>
    </row>
    <row r="20" spans="1:30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N20" s="7"/>
      <c r="O20" s="65">
        <v>91700</v>
      </c>
      <c r="P20" s="65">
        <v>93100</v>
      </c>
      <c r="Q20" s="7"/>
      <c r="R20" s="65">
        <v>80200</v>
      </c>
      <c r="S20" s="65">
        <v>82400</v>
      </c>
      <c r="T20" s="15"/>
      <c r="U20" s="15"/>
      <c r="V20" s="15"/>
      <c r="W20" s="18"/>
      <c r="X20" s="18"/>
      <c r="Y20" s="18"/>
      <c r="Z20" s="18"/>
      <c r="AA20" s="18"/>
      <c r="AB20" s="18"/>
      <c r="AC20" s="18"/>
      <c r="AD20" s="18"/>
    </row>
    <row r="21" spans="1:30" ht="20.25">
      <c r="A21" s="32"/>
      <c r="B21" s="32"/>
      <c r="C21" s="32"/>
      <c r="D21" s="32"/>
      <c r="E21" s="32"/>
      <c r="F21" s="32"/>
      <c r="G21" s="32"/>
      <c r="H21" s="32"/>
      <c r="I21" s="32"/>
      <c r="J21" s="223" t="str">
        <f>J13</f>
        <v>eq[; CykWd f'k{kk vf/kdkjh</v>
      </c>
      <c r="K21" s="223"/>
      <c r="L21" s="223"/>
      <c r="N21" s="7"/>
      <c r="O21" s="65">
        <v>94500</v>
      </c>
      <c r="P21" s="65">
        <v>95900</v>
      </c>
      <c r="Q21" s="7"/>
      <c r="R21" s="65">
        <v>82600</v>
      </c>
      <c r="S21" s="65">
        <v>84900</v>
      </c>
      <c r="T21" s="15"/>
      <c r="U21" s="15"/>
      <c r="V21" s="15"/>
      <c r="W21" s="18"/>
      <c r="X21" s="18"/>
      <c r="Y21" s="18"/>
      <c r="Z21" s="18"/>
      <c r="AA21" s="18"/>
      <c r="AB21" s="18"/>
      <c r="AC21" s="18"/>
      <c r="AD21" s="18"/>
    </row>
    <row r="22" spans="1:30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222" t="str">
        <f>J14</f>
        <v>lexz f'k{kk vV#] ftyk ckjka</v>
      </c>
      <c r="K22" s="222"/>
      <c r="L22" s="222"/>
      <c r="N22" s="7"/>
      <c r="O22" s="65">
        <v>97300</v>
      </c>
      <c r="P22" s="65">
        <v>98800</v>
      </c>
      <c r="Q22" s="7"/>
      <c r="R22" s="65">
        <v>85100</v>
      </c>
      <c r="S22" s="65">
        <v>87400</v>
      </c>
      <c r="T22" s="15"/>
      <c r="U22" s="15"/>
      <c r="V22" s="15"/>
      <c r="W22" s="18"/>
      <c r="X22" s="18"/>
      <c r="Y22" s="18"/>
      <c r="Z22" s="18"/>
      <c r="AA22" s="18"/>
      <c r="AB22" s="18"/>
      <c r="AC22" s="18"/>
      <c r="AD22" s="18"/>
    </row>
    <row r="23" spans="1:30" ht="20.25">
      <c r="A23" s="32"/>
      <c r="B23" s="32"/>
      <c r="C23" s="32"/>
      <c r="D23" s="32"/>
      <c r="E23" s="32"/>
      <c r="F23" s="32"/>
      <c r="G23" s="32"/>
      <c r="H23" s="32"/>
      <c r="I23" s="32"/>
      <c r="J23" s="222"/>
      <c r="K23" s="222"/>
      <c r="L23" s="222"/>
      <c r="N23" s="7"/>
      <c r="O23" s="65">
        <v>100200</v>
      </c>
      <c r="P23" s="65">
        <v>101800</v>
      </c>
      <c r="Q23" s="7"/>
      <c r="R23" s="65">
        <v>87700</v>
      </c>
      <c r="S23" s="65">
        <v>90000</v>
      </c>
    </row>
    <row r="24" spans="1:30" ht="15.75" hidden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N24" s="7"/>
      <c r="O24" s="65">
        <v>103200</v>
      </c>
      <c r="P24" s="65">
        <v>104900</v>
      </c>
      <c r="Q24" s="7"/>
      <c r="R24" s="65">
        <v>90300</v>
      </c>
      <c r="S24" s="65">
        <v>92700</v>
      </c>
    </row>
    <row r="25" spans="1:30" ht="15.75" hidden="1">
      <c r="N25" s="7"/>
      <c r="O25" s="65">
        <v>106300</v>
      </c>
      <c r="P25" s="65">
        <v>108000</v>
      </c>
      <c r="Q25" s="7"/>
      <c r="R25" s="65">
        <v>93000</v>
      </c>
      <c r="S25" s="65">
        <v>95500</v>
      </c>
    </row>
    <row r="26" spans="1:30" ht="15.75" hidden="1">
      <c r="N26" s="7"/>
      <c r="O26" s="65">
        <v>109500</v>
      </c>
      <c r="P26" s="65">
        <v>111200</v>
      </c>
      <c r="Q26" s="7"/>
      <c r="R26" s="65">
        <v>95800</v>
      </c>
      <c r="S26" s="65">
        <v>98400</v>
      </c>
    </row>
    <row r="27" spans="1:30" ht="15.75" hidden="1">
      <c r="N27" s="7"/>
      <c r="O27" s="65">
        <v>112800</v>
      </c>
      <c r="P27" s="65">
        <v>114500</v>
      </c>
      <c r="Q27" s="7"/>
      <c r="R27" s="65">
        <v>98700</v>
      </c>
      <c r="S27" s="65">
        <v>101400</v>
      </c>
    </row>
    <row r="28" spans="1:30" ht="15.75" hidden="1">
      <c r="N28" s="7"/>
      <c r="O28" s="65">
        <v>116200</v>
      </c>
      <c r="P28" s="65">
        <v>117900</v>
      </c>
      <c r="Q28" s="7"/>
      <c r="R28" s="65">
        <v>101700</v>
      </c>
      <c r="S28" s="65">
        <v>104400</v>
      </c>
    </row>
    <row r="29" spans="1:30" ht="15.75" hidden="1">
      <c r="N29" s="7"/>
      <c r="O29" s="65">
        <v>119700</v>
      </c>
      <c r="P29" s="65">
        <v>121400</v>
      </c>
      <c r="Q29" s="7"/>
      <c r="R29" s="65">
        <v>104800</v>
      </c>
      <c r="S29" s="65">
        <v>107500</v>
      </c>
    </row>
    <row r="30" spans="1:30" ht="15.75" hidden="1">
      <c r="N30" s="7"/>
      <c r="O30" s="65">
        <v>123300</v>
      </c>
      <c r="P30" s="65">
        <v>125000</v>
      </c>
      <c r="Q30" s="7"/>
      <c r="R30" s="65">
        <v>107900</v>
      </c>
      <c r="S30" s="65">
        <v>110700</v>
      </c>
    </row>
    <row r="31" spans="1:30" ht="15.75" hidden="1">
      <c r="N31" s="7"/>
      <c r="O31" s="65">
        <v>127000</v>
      </c>
      <c r="P31" s="65">
        <v>128800</v>
      </c>
      <c r="Q31" s="7"/>
      <c r="R31" s="65">
        <v>111100</v>
      </c>
      <c r="S31" s="65">
        <v>114000</v>
      </c>
    </row>
    <row r="32" spans="1:30" ht="15.75" hidden="1">
      <c r="N32" s="7"/>
      <c r="O32" s="65">
        <v>130800</v>
      </c>
      <c r="P32" s="65">
        <v>132700</v>
      </c>
      <c r="Q32" s="7"/>
      <c r="R32" s="65">
        <v>114400</v>
      </c>
      <c r="S32" s="65">
        <v>117400</v>
      </c>
    </row>
    <row r="33" spans="14:19" ht="15.75" hidden="1">
      <c r="N33" s="7"/>
      <c r="O33" s="65">
        <v>134700</v>
      </c>
      <c r="P33" s="65">
        <v>136700</v>
      </c>
      <c r="Q33" s="7"/>
      <c r="R33" s="65">
        <v>117800</v>
      </c>
      <c r="S33" s="65">
        <v>120900</v>
      </c>
    </row>
    <row r="34" spans="14:19" ht="15.75" hidden="1">
      <c r="N34" s="7"/>
      <c r="O34" s="65">
        <v>138700</v>
      </c>
      <c r="P34" s="65">
        <v>140800</v>
      </c>
      <c r="Q34" s="7"/>
      <c r="R34" s="65">
        <v>121300</v>
      </c>
      <c r="S34" s="65">
        <v>124500</v>
      </c>
    </row>
    <row r="35" spans="14:19" ht="15.75" hidden="1">
      <c r="N35" s="7"/>
      <c r="O35" s="65">
        <v>142900</v>
      </c>
      <c r="P35" s="65">
        <v>145000</v>
      </c>
      <c r="Q35" s="7"/>
      <c r="R35" s="65">
        <v>124900</v>
      </c>
      <c r="S35" s="65">
        <v>128200</v>
      </c>
    </row>
    <row r="36" spans="14:19" ht="15.75" hidden="1">
      <c r="N36" s="7"/>
      <c r="O36" s="65">
        <v>147200</v>
      </c>
      <c r="P36" s="65">
        <v>149400</v>
      </c>
      <c r="Q36" s="7"/>
      <c r="R36" s="65">
        <v>128600</v>
      </c>
      <c r="S36" s="65">
        <v>132000</v>
      </c>
    </row>
    <row r="37" spans="14:19" ht="15.75" hidden="1">
      <c r="N37" s="7"/>
      <c r="O37" s="65">
        <v>151600</v>
      </c>
      <c r="P37" s="65">
        <v>153900</v>
      </c>
      <c r="Q37" s="7"/>
      <c r="R37" s="65">
        <v>132500</v>
      </c>
      <c r="S37" s="65">
        <v>136000</v>
      </c>
    </row>
    <row r="38" spans="14:19" ht="15.75" hidden="1">
      <c r="N38" s="7"/>
      <c r="O38" s="65">
        <v>156100</v>
      </c>
      <c r="P38" s="65">
        <v>158500</v>
      </c>
      <c r="Q38" s="7"/>
      <c r="R38" s="65">
        <v>136500</v>
      </c>
      <c r="S38" s="65">
        <v>140100</v>
      </c>
    </row>
    <row r="39" spans="14:19" ht="15.75" hidden="1">
      <c r="N39" s="7"/>
      <c r="O39" s="65">
        <v>160800</v>
      </c>
      <c r="P39" s="65">
        <v>163300</v>
      </c>
      <c r="Q39" s="7"/>
      <c r="R39" s="65">
        <v>140600</v>
      </c>
      <c r="S39" s="65">
        <v>144300</v>
      </c>
    </row>
    <row r="40" spans="14:19" ht="15.75" hidden="1">
      <c r="N40" s="7"/>
      <c r="O40" s="65">
        <v>165600</v>
      </c>
      <c r="P40" s="65">
        <v>168200</v>
      </c>
      <c r="Q40" s="7"/>
      <c r="R40" s="65">
        <v>144800</v>
      </c>
      <c r="S40" s="65">
        <v>148600</v>
      </c>
    </row>
    <row r="41" spans="14:19" ht="15.75" hidden="1">
      <c r="N41" s="7"/>
      <c r="O41" s="65">
        <v>170600</v>
      </c>
      <c r="P41" s="65">
        <v>173200</v>
      </c>
      <c r="Q41" s="7"/>
      <c r="R41" s="65">
        <v>149100</v>
      </c>
      <c r="S41" s="65">
        <v>153100</v>
      </c>
    </row>
    <row r="42" spans="14:19" ht="15.75" hidden="1">
      <c r="N42" s="7"/>
      <c r="O42" s="65">
        <v>175700</v>
      </c>
      <c r="P42" s="65">
        <v>178400</v>
      </c>
      <c r="Q42" s="7"/>
      <c r="R42" s="65">
        <v>153600</v>
      </c>
      <c r="S42" s="65">
        <v>157700</v>
      </c>
    </row>
    <row r="43" spans="14:19" ht="15.75" hidden="1">
      <c r="N43" s="7"/>
      <c r="O43" s="65">
        <v>181000</v>
      </c>
      <c r="P43" s="65">
        <v>183800</v>
      </c>
      <c r="Q43" s="7"/>
      <c r="R43" s="65">
        <v>158200</v>
      </c>
      <c r="S43" s="65">
        <v>162400</v>
      </c>
    </row>
    <row r="44" spans="14:19" ht="15.75" hidden="1">
      <c r="N44" s="7"/>
      <c r="O44" s="65">
        <v>186400</v>
      </c>
      <c r="P44" s="65">
        <v>189300</v>
      </c>
      <c r="Q44" s="7"/>
      <c r="R44" s="65">
        <v>162900</v>
      </c>
      <c r="S44" s="65">
        <v>167300</v>
      </c>
    </row>
    <row r="45" spans="14:19" ht="15.75" hidden="1">
      <c r="N45" s="7"/>
      <c r="O45" s="65">
        <v>192000</v>
      </c>
      <c r="P45" s="65">
        <v>195000</v>
      </c>
      <c r="Q45" s="7"/>
      <c r="R45" s="65">
        <v>167800</v>
      </c>
      <c r="S45" s="65">
        <v>172300</v>
      </c>
    </row>
    <row r="46" spans="14:19" ht="15.75" hidden="1">
      <c r="N46" s="7"/>
      <c r="O46" s="68"/>
      <c r="P46" s="68"/>
      <c r="Q46" s="7"/>
      <c r="R46" s="40"/>
      <c r="S46" s="64"/>
    </row>
  </sheetData>
  <sheetProtection password="FC12" sheet="1" objects="1" scenarios="1"/>
  <mergeCells count="16">
    <mergeCell ref="B20:C20"/>
    <mergeCell ref="J21:L21"/>
    <mergeCell ref="J22:L23"/>
    <mergeCell ref="J14:L14"/>
    <mergeCell ref="B15:E15"/>
    <mergeCell ref="A16:B16"/>
    <mergeCell ref="B17:C17"/>
    <mergeCell ref="B18:C18"/>
    <mergeCell ref="B19:C19"/>
    <mergeCell ref="J13:L13"/>
    <mergeCell ref="T7:AD11"/>
    <mergeCell ref="A1:L1"/>
    <mergeCell ref="B2:E2"/>
    <mergeCell ref="F2:J2"/>
    <mergeCell ref="A3:L3"/>
    <mergeCell ref="A4:L4"/>
  </mergeCells>
  <conditionalFormatting sqref="A6:M10">
    <cfRule type="expression" dxfId="3" priority="1">
      <formula>$A6&lt;&gt;""</formula>
    </cfRule>
  </conditionalFormatting>
  <pageMargins left="0.59" right="0.7" top="0.26" bottom="0.39" header="0.22" footer="0.3"/>
  <pageSetup paperSize="9" scale="67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46"/>
  <sheetViews>
    <sheetView workbookViewId="0">
      <selection activeCell="P1" sqref="P1:XFD1048576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10" width="15.5703125" hidden="1" customWidth="1"/>
    <col min="11" max="11" width="14.140625" customWidth="1"/>
    <col min="12" max="12" width="20" customWidth="1"/>
    <col min="13" max="13" width="17.85546875" customWidth="1"/>
    <col min="14" max="14" width="22.140625" customWidth="1"/>
    <col min="15" max="15" width="0.28515625" customWidth="1"/>
    <col min="16" max="16" width="4.85546875" hidden="1"/>
    <col min="17" max="18" width="13.28515625" hidden="1"/>
    <col min="19" max="20" width="13.85546875" hidden="1"/>
    <col min="21" max="16384" width="9.140625" hidden="1"/>
  </cols>
  <sheetData>
    <row r="1" spans="1:31" ht="45.75" customHeight="1">
      <c r="A1" s="224" t="str">
        <f>CONCATENATE(Master!C2,"] ",Master!F2,"] ",Master!P1," ",Master!P2)</f>
        <v>eq[; CykWd f'k{kk vf/kdkjh] lexz f'k{kk vV#]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U1" s="22"/>
      <c r="V1" s="15"/>
      <c r="W1" s="15"/>
      <c r="X1" s="18"/>
      <c r="Y1" s="18"/>
      <c r="Z1" s="18"/>
      <c r="AA1" s="18"/>
      <c r="AB1" s="18"/>
      <c r="AC1" s="18"/>
      <c r="AD1" s="18"/>
      <c r="AE1" s="18"/>
    </row>
    <row r="2" spans="1:31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231"/>
      <c r="L2" s="231"/>
      <c r="M2" s="46" t="s">
        <v>29</v>
      </c>
      <c r="N2" s="44" t="str">
        <f>IF(Master!G4="","",Master!G4)</f>
        <v>12.01.2024</v>
      </c>
      <c r="U2" s="15"/>
      <c r="V2" s="15"/>
      <c r="W2" s="15"/>
      <c r="X2" s="18"/>
      <c r="Y2" s="18"/>
      <c r="Z2" s="18"/>
      <c r="AA2" s="18"/>
      <c r="AB2" s="18"/>
      <c r="AC2" s="18"/>
      <c r="AD2" s="18"/>
      <c r="AE2" s="18"/>
    </row>
    <row r="3" spans="1:31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U3" s="15"/>
      <c r="V3" s="15"/>
      <c r="W3" s="15"/>
      <c r="X3" s="18"/>
      <c r="Y3" s="18"/>
      <c r="Z3" s="18"/>
      <c r="AA3" s="18"/>
      <c r="AB3" s="18"/>
      <c r="AC3" s="18"/>
      <c r="AD3" s="18"/>
      <c r="AE3" s="18"/>
    </row>
    <row r="4" spans="1:31" ht="126" customHeight="1">
      <c r="A4" s="227" t="str">
        <f>CONCATENATE("                      ",U4," ",Principal!V4," ",Principal!U5, Master!O21," ",Principal!U6," ",Master!P23," ",U7)</f>
        <v xml:space="preserve">                      foRr ¼fu;e½ foHkkx jktLFkku ljdkj dh vf/klwpuk dzekad&amp;,Q-15 ¼1½ ,Q-Mh@:Yl@2017 ikVZ fnukad 06-10-2023 ds }kjk jktLFkku flfoy lsok iqujhf{kr osru fu;e 2017 ds fu;e 14 }kjk ,e-,-lh-ih- ;kstuk ds izko/kku ykxw fd;s tkus ds vuqlj.k esa ,oa funs'kd egksn; chdkusj ds  vkns'k dzekad&amp;f'kfojk@ek/;@Mh&amp;2@,lhih@2023&amp;24@ fnukad&amp; 23@12@2023 ds vuqlj.k esa jktLFkku vf/kuLFk f'k{kk lsok laoxZ ds dkfeZd ftudh 20@30 o"kZ dh fu;fer lsok fnukad 31-03-23 rd ;k 31-03-23 ds ckn 20@30 o"khZ; fu;fer lsok iw.kZ djus ij vk'okflr dSfj;j izxfr ;kstuk ds vUrxZr r`rh; ,-lh-ih- is&amp;ysoy&amp;17@is&amp;ysoy&amp;18 esa Lohd`r dh tk pqdh gS ,sls dkfeZdksa }kjk ,e-,-lh-ih- ;kstuk dk fodYi i= izLrqr djus ij ,e-,-lh-ih- ;kstuk ds rgr 9@18@27 o"khZ; fu;fer lsok iw.kZ djus ij ns; fnukad 01-04-2023 ls  is&amp;ysoy&amp;17@is&amp;ysoy&amp;18 esa jktLFkku flfoy lsok iqujhf{kr osru fu;e 2017 ds fu;e 14 ds fcUnq la[;k 02 AAA ds vuqlkj 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U4" s="19" t="s">
        <v>75</v>
      </c>
      <c r="V4" s="19" t="s">
        <v>76</v>
      </c>
      <c r="W4" s="19"/>
      <c r="X4" s="19"/>
      <c r="Y4" s="19"/>
      <c r="Z4" s="19"/>
      <c r="AA4" s="19"/>
      <c r="AB4" s="19"/>
      <c r="AC4" s="19"/>
      <c r="AD4" s="19"/>
      <c r="AE4" s="19"/>
    </row>
    <row r="5" spans="1:31" ht="88.5" customHeight="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82" t="s">
        <v>82</v>
      </c>
      <c r="J5" s="82" t="s">
        <v>83</v>
      </c>
      <c r="K5" s="28" t="s">
        <v>37</v>
      </c>
      <c r="L5" s="28" t="s">
        <v>38</v>
      </c>
      <c r="M5" s="28" t="s">
        <v>39</v>
      </c>
      <c r="N5" s="28" t="s">
        <v>40</v>
      </c>
      <c r="O5" s="1"/>
      <c r="Q5" s="82" t="s">
        <v>82</v>
      </c>
      <c r="R5" s="82"/>
      <c r="S5" s="82" t="s">
        <v>83</v>
      </c>
      <c r="T5" s="82"/>
      <c r="U5" s="19" t="s">
        <v>41</v>
      </c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1" ht="34.5" customHeight="1">
      <c r="A6" s="35">
        <f>Master!A49</f>
        <v>1</v>
      </c>
      <c r="B6" s="35" t="str">
        <f>IF(A6="","",Master!B49)</f>
        <v>jktsUnz dqekj fpRrkSMk</v>
      </c>
      <c r="C6" s="35" t="str">
        <f>IF(B6="","",Master!$B$47)</f>
        <v>iz/kkukpk;Z</v>
      </c>
      <c r="D6" s="37">
        <f>IF(A6="","",Master!E49)</f>
        <v>44189</v>
      </c>
      <c r="E6" s="37" t="str">
        <f>IF(D6="","",Master!F49)</f>
        <v>L-17</v>
      </c>
      <c r="F6" s="39">
        <f>IF(E6="","",Master!G49)</f>
        <v>104200</v>
      </c>
      <c r="G6" s="35">
        <f>F6</f>
        <v>104200</v>
      </c>
      <c r="H6" s="38">
        <f>IF(G6="","",MROUND(ROUND(1.03*G6,0),100))</f>
        <v>107300</v>
      </c>
      <c r="I6" s="38">
        <f>IFERROR(VLOOKUP(G6,Q6:R42,2,0),"")</f>
        <v>104200</v>
      </c>
      <c r="J6" s="38">
        <f>IFERROR(VLOOKUP(H6,R6:S42,2,0),"")</f>
        <v>113800</v>
      </c>
      <c r="K6" s="38" t="str">
        <f>IF(H6="","","L-17")</f>
        <v>L-17</v>
      </c>
      <c r="L6" s="38">
        <f>IF(K6="","",VLOOKUP(F6,$S$6:$AC$42,2,0))</f>
        <v>104200</v>
      </c>
      <c r="M6" s="38">
        <f>IF(L6="","",MROUND(ROUND(1.03*L6,0),100))</f>
        <v>107300</v>
      </c>
      <c r="N6" s="42" t="str">
        <f>IF(M6="","",Master!N49)</f>
        <v>lsokfuo`r</v>
      </c>
      <c r="O6" s="50"/>
      <c r="Q6" s="65">
        <v>71000</v>
      </c>
      <c r="R6" s="65">
        <v>71000</v>
      </c>
      <c r="S6" s="65">
        <v>75300</v>
      </c>
      <c r="T6" s="65">
        <v>75300</v>
      </c>
      <c r="U6" s="23" t="s">
        <v>29</v>
      </c>
      <c r="V6" s="26"/>
      <c r="W6" s="25"/>
      <c r="X6" s="24"/>
      <c r="Y6" s="24"/>
      <c r="Z6" s="24"/>
      <c r="AA6" s="24"/>
      <c r="AB6" s="24"/>
      <c r="AC6" s="24"/>
      <c r="AD6" s="24"/>
      <c r="AE6" s="24"/>
    </row>
    <row r="7" spans="1:31" ht="34.5" customHeight="1">
      <c r="A7" s="69" t="str">
        <f>Master!A50</f>
        <v/>
      </c>
      <c r="B7" s="35" t="str">
        <f>IF(A7="","",Master!B50)</f>
        <v/>
      </c>
      <c r="C7" s="35" t="str">
        <f>IF(B7="","",Master!$B$47)</f>
        <v/>
      </c>
      <c r="D7" s="37" t="str">
        <f>IF(A7="","",Master!E50)</f>
        <v/>
      </c>
      <c r="E7" s="37" t="str">
        <f>IF(D7="","",Master!F50)</f>
        <v/>
      </c>
      <c r="F7" s="39" t="str">
        <f>IF(E7="","",Master!G50)</f>
        <v/>
      </c>
      <c r="G7" s="35" t="str">
        <f t="shared" ref="G7:G10" si="0">F7</f>
        <v/>
      </c>
      <c r="H7" s="38" t="str">
        <f>IF(G7="","",MROUND(ROUND(1.03*G7,0),100))</f>
        <v/>
      </c>
      <c r="I7" s="38"/>
      <c r="J7" s="38"/>
      <c r="K7" s="38" t="str">
        <f>IF(H7="","","L-17")</f>
        <v/>
      </c>
      <c r="L7" s="38" t="str">
        <f>IF(K7="","",VLOOKUP(F7,$S$6:$AC$32,2,0))</f>
        <v/>
      </c>
      <c r="M7" s="38" t="str">
        <f>IF(L7="","",MROUND(ROUND(1.03*L7,0),100))</f>
        <v/>
      </c>
      <c r="N7" s="42" t="str">
        <f>IF(M7="","",Master!N50)</f>
        <v/>
      </c>
      <c r="O7" s="50"/>
      <c r="Q7" s="65">
        <v>73100</v>
      </c>
      <c r="R7" s="65">
        <v>73100</v>
      </c>
      <c r="S7" s="65">
        <v>77600</v>
      </c>
      <c r="T7" s="65">
        <v>77600</v>
      </c>
      <c r="U7" s="232" t="s">
        <v>158</v>
      </c>
      <c r="V7" s="233"/>
      <c r="W7" s="233"/>
      <c r="X7" s="233"/>
      <c r="Y7" s="233"/>
      <c r="Z7" s="233"/>
      <c r="AA7" s="233"/>
      <c r="AB7" s="233"/>
      <c r="AC7" s="233"/>
      <c r="AD7" s="233"/>
      <c r="AE7" s="233"/>
    </row>
    <row r="8" spans="1:31" ht="34.5" customHeight="1">
      <c r="A8" s="35"/>
      <c r="B8" s="35"/>
      <c r="C8" s="35"/>
      <c r="D8" s="37"/>
      <c r="E8" s="37"/>
      <c r="F8" s="39"/>
      <c r="G8" s="35"/>
      <c r="H8" s="38"/>
      <c r="I8" s="38"/>
      <c r="J8" s="38"/>
      <c r="K8" s="38"/>
      <c r="L8" s="38"/>
      <c r="M8" s="38"/>
      <c r="N8" s="42"/>
      <c r="O8" s="50"/>
      <c r="Q8" s="65">
        <v>75300</v>
      </c>
      <c r="R8" s="65">
        <v>75300</v>
      </c>
      <c r="S8" s="65">
        <v>79900</v>
      </c>
      <c r="T8" s="65">
        <v>79900</v>
      </c>
      <c r="U8" s="232"/>
      <c r="V8" s="233"/>
      <c r="W8" s="233"/>
      <c r="X8" s="233"/>
      <c r="Y8" s="233"/>
      <c r="Z8" s="233"/>
      <c r="AA8" s="233"/>
      <c r="AB8" s="233"/>
      <c r="AC8" s="233"/>
      <c r="AD8" s="233"/>
      <c r="AE8" s="233"/>
    </row>
    <row r="9" spans="1:31" ht="34.5" hidden="1" customHeight="1">
      <c r="A9" s="35"/>
      <c r="B9" s="35"/>
      <c r="C9" s="35"/>
      <c r="D9" s="37"/>
      <c r="E9" s="37"/>
      <c r="F9" s="39"/>
      <c r="G9" s="35"/>
      <c r="H9" s="38"/>
      <c r="I9" s="38"/>
      <c r="J9" s="38"/>
      <c r="K9" s="38"/>
      <c r="L9" s="38"/>
      <c r="M9" s="38"/>
      <c r="N9" s="42"/>
      <c r="O9" s="50"/>
      <c r="Q9" s="65">
        <v>77600</v>
      </c>
      <c r="R9" s="65">
        <v>77600</v>
      </c>
      <c r="S9" s="65">
        <v>82300</v>
      </c>
      <c r="T9" s="65">
        <v>82300</v>
      </c>
      <c r="U9" s="232"/>
      <c r="V9" s="233"/>
      <c r="W9" s="233"/>
      <c r="X9" s="233"/>
      <c r="Y9" s="233"/>
      <c r="Z9" s="233"/>
      <c r="AA9" s="233"/>
      <c r="AB9" s="233"/>
      <c r="AC9" s="233"/>
      <c r="AD9" s="233"/>
      <c r="AE9" s="233"/>
    </row>
    <row r="10" spans="1:31" ht="34.5" hidden="1" customHeight="1">
      <c r="A10" s="35" t="str">
        <f>Master!A11</f>
        <v/>
      </c>
      <c r="B10" s="35" t="str">
        <f>IF(A10="","",Master!B35)</f>
        <v/>
      </c>
      <c r="C10" s="35" t="str">
        <f>IF(B10="","",Master!$B$23)</f>
        <v/>
      </c>
      <c r="D10" s="36" t="str">
        <f>IF(Master!E11="","",Master!E11)</f>
        <v/>
      </c>
      <c r="E10" s="37" t="str">
        <f>IF(Master!F11="","",Master!F11)</f>
        <v/>
      </c>
      <c r="F10" s="39" t="str">
        <f>IF(Master!G18="","",Master!G18)</f>
        <v/>
      </c>
      <c r="G10" s="35" t="str">
        <f t="shared" si="0"/>
        <v/>
      </c>
      <c r="H10" s="38" t="str">
        <f t="shared" ref="H10" si="1">IF(G10="","",MROUND(ROUND(1.03*G10,0),100))</f>
        <v/>
      </c>
      <c r="I10" s="38"/>
      <c r="J10" s="38"/>
      <c r="K10" s="38" t="str">
        <f>IF(Master!F11="","","L-14")</f>
        <v/>
      </c>
      <c r="L10" s="38" t="str">
        <f>IF(A10="","",VLOOKUP(F10,$S$6:$AC$32,2,0))</f>
        <v/>
      </c>
      <c r="M10" s="38" t="str">
        <f t="shared" ref="M10" si="2">IF(G10="","",MROUND(ROUND(1.03*L10,0),100))</f>
        <v/>
      </c>
      <c r="N10" s="42" t="str">
        <f>IF(A10="","",Master!N11)</f>
        <v/>
      </c>
      <c r="O10" s="50"/>
      <c r="Q10" s="65">
        <v>79900</v>
      </c>
      <c r="R10" s="65">
        <v>79900</v>
      </c>
      <c r="S10" s="65">
        <v>84800</v>
      </c>
      <c r="T10" s="65">
        <v>84800</v>
      </c>
      <c r="U10" s="232"/>
      <c r="V10" s="233"/>
      <c r="W10" s="233"/>
      <c r="X10" s="233"/>
      <c r="Y10" s="233"/>
      <c r="Z10" s="233"/>
      <c r="AA10" s="233"/>
      <c r="AB10" s="233"/>
      <c r="AC10" s="233"/>
      <c r="AD10" s="233"/>
      <c r="AE10" s="233"/>
    </row>
    <row r="11" spans="1:31" ht="20.25" hidden="1" customHeight="1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Q11" s="65">
        <v>82300</v>
      </c>
      <c r="R11" s="65">
        <v>82300</v>
      </c>
      <c r="S11" s="65">
        <v>87300</v>
      </c>
      <c r="T11" s="65">
        <v>87300</v>
      </c>
      <c r="U11" s="232"/>
      <c r="V11" s="233"/>
      <c r="W11" s="233"/>
      <c r="X11" s="233"/>
      <c r="Y11" s="233"/>
      <c r="Z11" s="233"/>
      <c r="AA11" s="233"/>
      <c r="AB11" s="233"/>
      <c r="AC11" s="233"/>
      <c r="AD11" s="233"/>
      <c r="AE11" s="233"/>
    </row>
    <row r="12" spans="1:31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31"/>
      <c r="N12" s="31"/>
      <c r="O12" s="20"/>
      <c r="Q12" s="65">
        <v>84800</v>
      </c>
      <c r="R12" s="65">
        <v>84800</v>
      </c>
      <c r="S12" s="65">
        <v>89900</v>
      </c>
      <c r="T12" s="65">
        <v>89900</v>
      </c>
      <c r="U12" s="232"/>
      <c r="V12" s="233"/>
      <c r="W12" s="233"/>
      <c r="X12" s="233"/>
      <c r="Y12" s="233"/>
      <c r="Z12" s="233"/>
      <c r="AA12" s="233"/>
      <c r="AB12" s="233"/>
      <c r="AC12" s="233"/>
      <c r="AD12" s="233"/>
      <c r="AE12" s="233"/>
    </row>
    <row r="13" spans="1:31" ht="20.25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223" t="str">
        <f>Master!C2</f>
        <v>eq[; CykWd f'k{kk vf/kdkjh</v>
      </c>
      <c r="M13" s="223"/>
      <c r="N13" s="223"/>
      <c r="O13" s="20"/>
      <c r="Q13" s="65">
        <v>87300</v>
      </c>
      <c r="R13" s="65">
        <v>87300</v>
      </c>
      <c r="S13" s="65">
        <v>92600</v>
      </c>
      <c r="T13" s="65">
        <v>92600</v>
      </c>
      <c r="U13" s="232"/>
      <c r="V13" s="233"/>
      <c r="W13" s="233"/>
      <c r="X13" s="233"/>
      <c r="Y13" s="233"/>
      <c r="Z13" s="233"/>
      <c r="AA13" s="233"/>
      <c r="AB13" s="233"/>
      <c r="AC13" s="233"/>
      <c r="AD13" s="233"/>
      <c r="AE13" s="233"/>
    </row>
    <row r="14" spans="1:31" ht="24.75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229" t="str">
        <f>CONCATENATE(Master!F2,"] ",Master!P1," ",Master!P2)</f>
        <v>lexz f'k{kk vV#] ftyk ckjka</v>
      </c>
      <c r="M14" s="229"/>
      <c r="N14" s="229"/>
      <c r="O14" s="20"/>
      <c r="Q14" s="65">
        <v>89900</v>
      </c>
      <c r="R14" s="65">
        <v>89900</v>
      </c>
      <c r="S14" s="65">
        <v>95400</v>
      </c>
      <c r="T14" s="65">
        <v>95400</v>
      </c>
      <c r="U14" s="15"/>
      <c r="V14" s="15"/>
      <c r="W14" s="15"/>
      <c r="X14" s="18"/>
      <c r="Y14" s="18"/>
      <c r="Z14" s="18"/>
      <c r="AA14" s="18"/>
      <c r="AB14" s="18"/>
      <c r="AC14" s="18"/>
      <c r="AD14" s="18"/>
      <c r="AE14" s="18"/>
    </row>
    <row r="15" spans="1:31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7"/>
      <c r="K15" s="47"/>
      <c r="L15" s="48"/>
      <c r="M15" s="46" t="s">
        <v>29</v>
      </c>
      <c r="N15" s="44" t="str">
        <f>N2</f>
        <v>12.01.2024</v>
      </c>
      <c r="O15" s="20"/>
      <c r="Q15" s="65">
        <v>92600</v>
      </c>
      <c r="R15" s="65">
        <v>92600</v>
      </c>
      <c r="S15" s="65">
        <v>98300</v>
      </c>
      <c r="T15" s="65">
        <v>98300</v>
      </c>
      <c r="U15" s="15"/>
      <c r="V15" s="15"/>
      <c r="W15" s="15"/>
      <c r="X15" s="18"/>
      <c r="Y15" s="18"/>
      <c r="Z15" s="18"/>
      <c r="AA15" s="18"/>
      <c r="AB15" s="18"/>
      <c r="AC15" s="18"/>
      <c r="AD15" s="18"/>
      <c r="AE15" s="18"/>
    </row>
    <row r="16" spans="1:31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20"/>
      <c r="Q16" s="65">
        <v>95400</v>
      </c>
      <c r="R16" s="65">
        <v>95400</v>
      </c>
      <c r="S16" s="65">
        <v>101200</v>
      </c>
      <c r="T16" s="65">
        <v>101200</v>
      </c>
      <c r="U16" s="15"/>
      <c r="V16" s="15"/>
      <c r="W16" s="15"/>
      <c r="X16" s="18"/>
      <c r="Y16" s="18"/>
      <c r="Z16" s="18"/>
      <c r="AA16" s="18"/>
      <c r="AB16" s="18"/>
      <c r="AC16" s="18"/>
      <c r="AD16" s="18"/>
      <c r="AE16" s="18"/>
    </row>
    <row r="17" spans="1:31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20"/>
      <c r="Q17" s="65">
        <v>98300</v>
      </c>
      <c r="R17" s="65">
        <v>98300</v>
      </c>
      <c r="S17" s="65">
        <v>104200</v>
      </c>
      <c r="T17" s="65">
        <v>104200</v>
      </c>
      <c r="U17" s="17"/>
      <c r="V17" s="15"/>
      <c r="W17" s="15"/>
      <c r="X17" s="18"/>
      <c r="Y17" s="18"/>
      <c r="Z17" s="18"/>
      <c r="AA17" s="18"/>
      <c r="AB17" s="18"/>
      <c r="AC17" s="18"/>
      <c r="AD17" s="18"/>
      <c r="AE17" s="18"/>
    </row>
    <row r="18" spans="1:31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20"/>
      <c r="Q18" s="65">
        <v>101200</v>
      </c>
      <c r="R18" s="65">
        <v>101200</v>
      </c>
      <c r="S18" s="65">
        <v>107300</v>
      </c>
      <c r="T18" s="65">
        <v>107300</v>
      </c>
      <c r="U18" s="15"/>
      <c r="V18" s="15"/>
      <c r="W18" s="15"/>
      <c r="X18" s="18"/>
      <c r="Y18" s="18"/>
      <c r="Z18" s="18"/>
      <c r="AA18" s="18"/>
      <c r="AB18" s="18"/>
      <c r="AC18" s="18"/>
      <c r="AD18" s="18"/>
      <c r="AE18" s="18"/>
    </row>
    <row r="19" spans="1:31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Q19" s="65">
        <v>104200</v>
      </c>
      <c r="R19" s="65">
        <v>104200</v>
      </c>
      <c r="S19" s="65">
        <v>110500</v>
      </c>
      <c r="T19" s="65">
        <v>110500</v>
      </c>
      <c r="U19" s="15"/>
      <c r="V19" s="15"/>
      <c r="W19" s="15"/>
      <c r="X19" s="18"/>
      <c r="Y19" s="18"/>
      <c r="Z19" s="18"/>
      <c r="AA19" s="18"/>
      <c r="AB19" s="18"/>
      <c r="AC19" s="18"/>
      <c r="AD19" s="18"/>
      <c r="AE19" s="18"/>
    </row>
    <row r="20" spans="1:31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Q20" s="65">
        <v>107300</v>
      </c>
      <c r="R20" s="65">
        <v>107300</v>
      </c>
      <c r="S20" s="65">
        <v>113800</v>
      </c>
      <c r="T20" s="65">
        <v>113800</v>
      </c>
      <c r="U20" s="15"/>
      <c r="V20" s="15"/>
      <c r="W20" s="15"/>
      <c r="X20" s="18"/>
      <c r="Y20" s="18"/>
      <c r="Z20" s="18"/>
      <c r="AA20" s="18"/>
      <c r="AB20" s="18"/>
      <c r="AC20" s="18"/>
      <c r="AD20" s="18"/>
      <c r="AE20" s="18"/>
    </row>
    <row r="21" spans="1:31" ht="20.25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223" t="str">
        <f>L13</f>
        <v>eq[; CykWd f'k{kk vf/kdkjh</v>
      </c>
      <c r="M21" s="223"/>
      <c r="N21" s="223"/>
      <c r="Q21" s="65">
        <v>110500</v>
      </c>
      <c r="R21" s="65">
        <v>110500</v>
      </c>
      <c r="S21" s="65">
        <v>117200</v>
      </c>
      <c r="T21" s="65">
        <v>117200</v>
      </c>
      <c r="U21" s="15"/>
      <c r="V21" s="15"/>
      <c r="W21" s="15"/>
      <c r="X21" s="18"/>
      <c r="Y21" s="18"/>
      <c r="Z21" s="18"/>
      <c r="AA21" s="18"/>
      <c r="AB21" s="18"/>
      <c r="AC21" s="18"/>
      <c r="AD21" s="18"/>
      <c r="AE21" s="18"/>
    </row>
    <row r="22" spans="1:31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222" t="str">
        <f>L14</f>
        <v>lexz f'k{kk vV#] ftyk ckjka</v>
      </c>
      <c r="M22" s="222"/>
      <c r="N22" s="222"/>
      <c r="Q22" s="65">
        <v>113800</v>
      </c>
      <c r="R22" s="65">
        <v>113800</v>
      </c>
      <c r="S22" s="65">
        <v>120700</v>
      </c>
      <c r="T22" s="65">
        <v>120700</v>
      </c>
      <c r="U22" s="15"/>
      <c r="V22" s="15"/>
      <c r="W22" s="15"/>
      <c r="X22" s="18"/>
      <c r="Y22" s="18"/>
      <c r="Z22" s="18"/>
      <c r="AA22" s="18"/>
      <c r="AB22" s="18"/>
      <c r="AC22" s="18"/>
      <c r="AD22" s="18"/>
      <c r="AE22" s="18"/>
    </row>
    <row r="23" spans="1:31" ht="20.25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222"/>
      <c r="M23" s="222"/>
      <c r="N23" s="222"/>
      <c r="Q23" s="65">
        <v>117200</v>
      </c>
      <c r="R23" s="65">
        <v>117200</v>
      </c>
      <c r="S23" s="65">
        <v>124300</v>
      </c>
      <c r="T23" s="65">
        <v>124300</v>
      </c>
    </row>
    <row r="24" spans="1:31" ht="15.75" hidden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Q24" s="65">
        <v>120700</v>
      </c>
      <c r="R24" s="65">
        <v>120700</v>
      </c>
      <c r="S24" s="65">
        <v>128000</v>
      </c>
      <c r="T24" s="65">
        <v>128000</v>
      </c>
    </row>
    <row r="25" spans="1:31" ht="15.75" hidden="1">
      <c r="Q25" s="65">
        <v>124300</v>
      </c>
      <c r="R25" s="65">
        <v>124300</v>
      </c>
      <c r="S25" s="65">
        <v>131800</v>
      </c>
      <c r="T25" s="65">
        <v>131800</v>
      </c>
    </row>
    <row r="26" spans="1:31" ht="15.75" hidden="1">
      <c r="Q26" s="65">
        <v>128000</v>
      </c>
      <c r="R26" s="65">
        <v>128000</v>
      </c>
      <c r="S26" s="65">
        <v>135800</v>
      </c>
      <c r="T26" s="65">
        <v>135800</v>
      </c>
    </row>
    <row r="27" spans="1:31" ht="15.75" hidden="1">
      <c r="Q27" s="65">
        <v>131800</v>
      </c>
      <c r="R27" s="65">
        <v>131800</v>
      </c>
      <c r="S27" s="65">
        <v>139900</v>
      </c>
      <c r="T27" s="65">
        <v>139900</v>
      </c>
    </row>
    <row r="28" spans="1:31" ht="15.75" hidden="1">
      <c r="Q28" s="65">
        <v>135800</v>
      </c>
      <c r="R28" s="65">
        <v>135800</v>
      </c>
      <c r="S28" s="65">
        <v>144100</v>
      </c>
      <c r="T28" s="65">
        <v>144100</v>
      </c>
    </row>
    <row r="29" spans="1:31" ht="15.75" hidden="1">
      <c r="Q29" s="65">
        <v>139900</v>
      </c>
      <c r="R29" s="65">
        <v>139900</v>
      </c>
      <c r="S29" s="65">
        <v>148400</v>
      </c>
      <c r="T29" s="65">
        <v>148400</v>
      </c>
    </row>
    <row r="30" spans="1:31" ht="15.75" hidden="1">
      <c r="Q30" s="65">
        <v>144100</v>
      </c>
      <c r="R30" s="65">
        <v>144100</v>
      </c>
      <c r="S30" s="65">
        <v>152900</v>
      </c>
      <c r="T30" s="65">
        <v>152900</v>
      </c>
    </row>
    <row r="31" spans="1:31" ht="15.75" hidden="1">
      <c r="Q31" s="65">
        <v>148400</v>
      </c>
      <c r="R31" s="65">
        <v>148400</v>
      </c>
      <c r="S31" s="65">
        <v>157500</v>
      </c>
      <c r="T31" s="65">
        <v>157500</v>
      </c>
    </row>
    <row r="32" spans="1:31" ht="15.75" hidden="1">
      <c r="Q32" s="65">
        <v>152900</v>
      </c>
      <c r="R32" s="65">
        <v>152900</v>
      </c>
      <c r="S32" s="65">
        <v>162200</v>
      </c>
      <c r="T32" s="65">
        <v>162200</v>
      </c>
    </row>
    <row r="33" spans="17:20" ht="15.75" hidden="1">
      <c r="Q33" s="65">
        <v>157500</v>
      </c>
      <c r="R33" s="65">
        <v>157500</v>
      </c>
      <c r="S33" s="65">
        <v>167100</v>
      </c>
      <c r="T33" s="65">
        <v>167100</v>
      </c>
    </row>
    <row r="34" spans="17:20" ht="15.75" hidden="1">
      <c r="Q34" s="65">
        <v>162200</v>
      </c>
      <c r="R34" s="65">
        <v>162200</v>
      </c>
      <c r="S34" s="65">
        <v>172100</v>
      </c>
      <c r="T34" s="65">
        <v>172100</v>
      </c>
    </row>
    <row r="35" spans="17:20" ht="15.75" hidden="1">
      <c r="Q35" s="65">
        <v>167100</v>
      </c>
      <c r="R35" s="65">
        <v>167100</v>
      </c>
      <c r="S35" s="65">
        <v>177300</v>
      </c>
      <c r="T35" s="65">
        <v>177300</v>
      </c>
    </row>
    <row r="36" spans="17:20" ht="15.75" hidden="1">
      <c r="Q36" s="65">
        <v>172100</v>
      </c>
      <c r="R36" s="65">
        <v>172100</v>
      </c>
      <c r="S36" s="65">
        <v>182600</v>
      </c>
      <c r="T36" s="65">
        <v>182600</v>
      </c>
    </row>
    <row r="37" spans="17:20" ht="15.75" hidden="1">
      <c r="Q37" s="65">
        <v>177300</v>
      </c>
      <c r="R37" s="65">
        <v>177300</v>
      </c>
      <c r="S37" s="65">
        <v>188100</v>
      </c>
      <c r="T37" s="65">
        <v>188100</v>
      </c>
    </row>
    <row r="38" spans="17:20" ht="15.75" hidden="1">
      <c r="Q38" s="65">
        <v>182600</v>
      </c>
      <c r="R38" s="65">
        <v>182600</v>
      </c>
      <c r="S38" s="65">
        <v>193700</v>
      </c>
      <c r="T38" s="65">
        <v>193700</v>
      </c>
    </row>
    <row r="39" spans="17:20" ht="15.75" hidden="1">
      <c r="Q39" s="65">
        <v>188100</v>
      </c>
      <c r="R39" s="65">
        <v>188100</v>
      </c>
      <c r="S39" s="65">
        <v>199500</v>
      </c>
      <c r="T39" s="65">
        <v>199500</v>
      </c>
    </row>
    <row r="40" spans="17:20" ht="15.75" hidden="1">
      <c r="Q40" s="65">
        <v>193700</v>
      </c>
      <c r="R40" s="65">
        <v>193700</v>
      </c>
      <c r="S40" s="65"/>
      <c r="T40" s="64"/>
    </row>
    <row r="41" spans="17:20" ht="15.75" hidden="1">
      <c r="Q41" s="65">
        <v>199500</v>
      </c>
      <c r="R41" s="65">
        <v>199500</v>
      </c>
      <c r="S41" s="65"/>
      <c r="T41" s="64"/>
    </row>
    <row r="42" spans="17:20" ht="15.75" hidden="1">
      <c r="Q42" s="65">
        <v>195000</v>
      </c>
      <c r="R42" s="65">
        <v>195000</v>
      </c>
      <c r="S42" s="65"/>
      <c r="T42" s="64"/>
    </row>
    <row r="43" spans="17:20" ht="15.75" hidden="1">
      <c r="S43" s="41"/>
      <c r="T43" s="41"/>
    </row>
    <row r="44" spans="17:20" ht="15.75" hidden="1">
      <c r="S44" s="41"/>
      <c r="T44" s="41"/>
    </row>
    <row r="45" spans="17:20" ht="15.75" hidden="1">
      <c r="S45" s="41"/>
      <c r="T45" s="41"/>
    </row>
    <row r="46" spans="17:20" ht="15.75" hidden="1">
      <c r="S46" s="41"/>
      <c r="T46" s="41"/>
    </row>
  </sheetData>
  <sheetProtection password="FC12" sheet="1" objects="1" scenarios="1"/>
  <mergeCells count="16">
    <mergeCell ref="B20:C20"/>
    <mergeCell ref="L21:N21"/>
    <mergeCell ref="L22:N23"/>
    <mergeCell ref="L14:N14"/>
    <mergeCell ref="B15:E15"/>
    <mergeCell ref="A16:B16"/>
    <mergeCell ref="B17:C17"/>
    <mergeCell ref="B18:C18"/>
    <mergeCell ref="B19:C19"/>
    <mergeCell ref="L13:N13"/>
    <mergeCell ref="U7:AE13"/>
    <mergeCell ref="A1:N1"/>
    <mergeCell ref="B2:E2"/>
    <mergeCell ref="F2:L2"/>
    <mergeCell ref="A3:N3"/>
    <mergeCell ref="A4:N4"/>
  </mergeCells>
  <conditionalFormatting sqref="A6:O10">
    <cfRule type="expression" dxfId="2" priority="1">
      <formula>$A6&lt;&gt;""</formula>
    </cfRule>
  </conditionalFormatting>
  <pageMargins left="0.59" right="0.7" top="0.26" bottom="0.39" header="0.22" footer="0.3"/>
  <pageSetup paperSize="9" scale="5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48"/>
  <sheetViews>
    <sheetView workbookViewId="0">
      <selection activeCell="N1" sqref="N1:XFD1048576"/>
    </sheetView>
  </sheetViews>
  <sheetFormatPr defaultColWidth="0" defaultRowHeight="15" customHeight="1" zeroHeight="1"/>
  <cols>
    <col min="1" max="1" width="7.7109375" customWidth="1"/>
    <col min="2" max="2" width="26.5703125" customWidth="1"/>
    <col min="3" max="3" width="24.42578125" customWidth="1"/>
    <col min="4" max="4" width="17.42578125" customWidth="1"/>
    <col min="5" max="5" width="15.28515625" customWidth="1"/>
    <col min="6" max="6" width="15.140625" customWidth="1"/>
    <col min="7" max="7" width="12.28515625" hidden="1" customWidth="1"/>
    <col min="8" max="8" width="15.5703125" customWidth="1"/>
    <col min="9" max="9" width="14.140625" customWidth="1"/>
    <col min="10" max="10" width="20" customWidth="1"/>
    <col min="11" max="11" width="17.85546875" customWidth="1"/>
    <col min="12" max="12" width="22.140625" customWidth="1"/>
    <col min="13" max="13" width="0.28515625" customWidth="1"/>
    <col min="14" max="14" width="4.85546875" hidden="1"/>
    <col min="15" max="16" width="7.7109375" hidden="1"/>
    <col min="17" max="16384" width="9.140625" hidden="1"/>
  </cols>
  <sheetData>
    <row r="1" spans="1:27" ht="45.75" customHeight="1">
      <c r="A1" s="224" t="str">
        <f>Master!D3</f>
        <v>jktdh; mPp ek/;fed fo|ky;] xksj/kuiqjk rglhy vV# ftyk ckjka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Q1" s="22"/>
      <c r="R1" s="15"/>
      <c r="S1" s="15"/>
      <c r="T1" s="18"/>
      <c r="U1" s="18"/>
      <c r="V1" s="18"/>
      <c r="W1" s="18"/>
      <c r="X1" s="18"/>
      <c r="Y1" s="18"/>
      <c r="Z1" s="18"/>
      <c r="AA1" s="18"/>
    </row>
    <row r="2" spans="1:27" ht="23.25">
      <c r="A2" s="45" t="s">
        <v>28</v>
      </c>
      <c r="B2" s="225" t="str">
        <f>IF(Master!D4="","",Master!D4)</f>
        <v>jkmekfo@2023&amp;24@122</v>
      </c>
      <c r="C2" s="225"/>
      <c r="D2" s="225"/>
      <c r="E2" s="225"/>
      <c r="F2" s="231"/>
      <c r="G2" s="231"/>
      <c r="H2" s="231"/>
      <c r="I2" s="231"/>
      <c r="J2" s="231"/>
      <c r="K2" s="46" t="s">
        <v>29</v>
      </c>
      <c r="L2" s="44" t="str">
        <f>IF(Master!G4="","",Master!G4)</f>
        <v>12.01.2024</v>
      </c>
      <c r="Q2" s="15"/>
      <c r="R2" s="15"/>
      <c r="S2" s="15"/>
      <c r="T2" s="18"/>
      <c r="U2" s="18"/>
      <c r="V2" s="18"/>
      <c r="W2" s="18"/>
      <c r="X2" s="18"/>
      <c r="Y2" s="18"/>
      <c r="Z2" s="18"/>
      <c r="AA2" s="18"/>
    </row>
    <row r="3" spans="1:27" ht="27" customHeight="1">
      <c r="A3" s="226" t="s">
        <v>30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Q3" s="15"/>
      <c r="R3" s="15"/>
      <c r="S3" s="15"/>
      <c r="T3" s="18"/>
      <c r="U3" s="18"/>
      <c r="V3" s="18"/>
      <c r="W3" s="18"/>
      <c r="X3" s="18"/>
      <c r="Y3" s="18"/>
      <c r="Z3" s="18"/>
      <c r="AA3" s="18"/>
    </row>
    <row r="4" spans="1:27" ht="126" customHeight="1">
      <c r="A4" s="227" t="str">
        <f>CONCATENATE("                      ",Q4," ",'Teacher-III(Elementary)'!R4," ",'Teacher-III(Elementary)'!Q5," ",Master!O10," ",'Teacher-III(Elementary)'!Q6," ",Master!P13," ",Q7)</f>
        <v xml:space="preserve">                      foRr ¼fu;e½ foHkkx jktLFkku ljdkj dh vf/klwpuk dzekad&amp;,Q-15 ¼1½ ,Q-Mh@:Yl@2017 ikVZ fnukad 06-10-2023 ds }kjk jktLFkku flfoy lsok iqujhf{kr osru fu;e 2017 ds fu;e 14 }kjk ,e0,0lh0ih ;kstuk ds izko/kku ykxw fd;s tkus ds vuqlj.k esa ,oa ftyk f'k{kk vf/kdkjh ek/;fed f'k{kk ds  vkns'k dzekad&amp; ftf'kv@eqek@ckjka@ys[kk&amp;1@,e,lhih@2023&amp;24@385 fnukad&amp; 18@12@2023 ds vuqlj.k esa jktLFkku vf/kuLFk f'k{kk lsok laoxZ ds dkfeZd ftudh 27 o"kZ dh fu;fer lsok fnukad 31-03-23 rd ;k 31-03-23 ds ckn 27 o"khZ; fu;fer lsok iw.kZ djus ij vk'okfUor dSfj;j izxfr ;kstuk ds vUrxZr r`rh; ,0lh0ih0 is&amp;ysoy&amp;13 esa Lohd`r dh tk pqdh gS ,sls dkfeZdksa }kjk ,e0,0lh0ih ;kstuk dk fodYi i= izLrqr djus ij jktLFkku flfoy lsok iqujhf{kr osru fu;e 2017 ds fu;e 14 ds fcUnq la[;k 02 AAA ds vuqlkjfnukad 01-04-2023 dks dk;Zjr dkfeZdksa dk iqu% osru fu;ru dj osru vkgfjr djus dh ,rn }kjk Lohd`fr iznku dh tkrh gS A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Q4" s="19" t="s">
        <v>49</v>
      </c>
      <c r="R4" s="19" t="s">
        <v>31</v>
      </c>
      <c r="S4" s="19"/>
      <c r="T4" s="19"/>
      <c r="U4" s="19"/>
      <c r="V4" s="19"/>
      <c r="W4" s="19"/>
      <c r="X4" s="19"/>
      <c r="Y4" s="19"/>
      <c r="Z4" s="19"/>
      <c r="AA4" s="19"/>
    </row>
    <row r="5" spans="1:27" ht="81">
      <c r="A5" s="28" t="s">
        <v>32</v>
      </c>
      <c r="B5" s="28" t="s">
        <v>33</v>
      </c>
      <c r="C5" s="28" t="s">
        <v>34</v>
      </c>
      <c r="D5" s="28" t="s">
        <v>11</v>
      </c>
      <c r="E5" s="28" t="s">
        <v>50</v>
      </c>
      <c r="F5" s="28" t="s">
        <v>35</v>
      </c>
      <c r="G5" s="28"/>
      <c r="H5" s="28" t="s">
        <v>36</v>
      </c>
      <c r="I5" s="28" t="s">
        <v>37</v>
      </c>
      <c r="J5" s="28" t="s">
        <v>38</v>
      </c>
      <c r="K5" s="28" t="s">
        <v>39</v>
      </c>
      <c r="L5" s="28" t="s">
        <v>40</v>
      </c>
      <c r="M5" s="1"/>
      <c r="Q5" s="19" t="s">
        <v>41</v>
      </c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ht="27" customHeight="1">
      <c r="A6" s="35">
        <f>Master!A54</f>
        <v>1</v>
      </c>
      <c r="B6" s="35" t="str">
        <f>IF(A6="","",Master!B54)</f>
        <v>ijekuUn es?koky</v>
      </c>
      <c r="C6" s="35" t="str">
        <f>IF(B6="","",Master!$B$5)</f>
        <v xml:space="preserve">v/;kid r`rh; JS.kh </v>
      </c>
      <c r="D6" s="36">
        <f>IF(Master!E54="","",Master!E54)</f>
        <v>44189</v>
      </c>
      <c r="E6" s="37" t="str">
        <f>IF(D6="","",Master!F54)</f>
        <v>L-13</v>
      </c>
      <c r="F6" s="39">
        <f>IF(E6="","",Master!G54)</f>
        <v>69200</v>
      </c>
      <c r="G6" s="35">
        <f>F6</f>
        <v>69200</v>
      </c>
      <c r="H6" s="38">
        <f>IF(G6="","",MROUND(ROUND(1.03*G6,0),100))</f>
        <v>71300</v>
      </c>
      <c r="I6" s="38" t="str">
        <f>IF(H6="","","L-14")</f>
        <v>L-14</v>
      </c>
      <c r="J6" s="38">
        <f>IF(I6="","",VLOOKUP(F6,$O$6:$Y$32,2,0))</f>
        <v>71100</v>
      </c>
      <c r="K6" s="38">
        <f>IF(J6="","",MROUND(ROUND(1.03*J6,0),100))</f>
        <v>73200</v>
      </c>
      <c r="L6" s="42" t="str">
        <f>IF(K6="","",Master!N54)</f>
        <v>lsokfuo`r</v>
      </c>
      <c r="M6" s="50"/>
      <c r="N6" t="s">
        <v>42</v>
      </c>
      <c r="O6" s="16">
        <v>53100</v>
      </c>
      <c r="P6" s="16">
        <v>56100</v>
      </c>
      <c r="Q6" s="23" t="s">
        <v>29</v>
      </c>
      <c r="R6" s="26"/>
      <c r="S6" s="25"/>
      <c r="T6" s="24"/>
      <c r="U6" s="24"/>
      <c r="V6" s="24"/>
      <c r="W6" s="24"/>
      <c r="X6" s="24"/>
      <c r="Y6" s="24"/>
      <c r="Z6" s="24"/>
      <c r="AA6" s="24"/>
    </row>
    <row r="7" spans="1:27" ht="27" customHeight="1">
      <c r="A7" s="35" t="str">
        <f>Master!A55</f>
        <v/>
      </c>
      <c r="B7" s="35" t="str">
        <f>IF(A7="","",Master!B55)</f>
        <v/>
      </c>
      <c r="C7" s="35" t="str">
        <f>IF(B7="","",Master!$B$5)</f>
        <v/>
      </c>
      <c r="D7" s="36" t="str">
        <f>IF(Master!E55="","",Master!E55)</f>
        <v/>
      </c>
      <c r="E7" s="37" t="str">
        <f>IF(D7="","",Master!F55)</f>
        <v/>
      </c>
      <c r="F7" s="39" t="str">
        <f>IF(E7="","",Master!G55)</f>
        <v/>
      </c>
      <c r="G7" s="35" t="str">
        <f t="shared" ref="G7:G11" si="0">F7</f>
        <v/>
      </c>
      <c r="H7" s="38" t="str">
        <f t="shared" ref="H7:H11" si="1">IF(G7="","",MROUND(ROUND(1.03*G7,0),100))</f>
        <v/>
      </c>
      <c r="I7" s="38" t="str">
        <f t="shared" ref="I7:I11" si="2">IF(H7="","","L-14")</f>
        <v/>
      </c>
      <c r="J7" s="38" t="str">
        <f t="shared" ref="J7:J10" si="3">IF(I7="","",VLOOKUP(F7,$O$6:$Y$32,2,0))</f>
        <v/>
      </c>
      <c r="K7" s="38" t="str">
        <f t="shared" ref="K7:K11" si="4">IF(J7="","",MROUND(ROUND(1.03*J7,0),100))</f>
        <v/>
      </c>
      <c r="L7" s="42" t="str">
        <f>IF(K7="","",Master!N55)</f>
        <v/>
      </c>
      <c r="M7" s="50"/>
      <c r="N7" t="s">
        <v>42</v>
      </c>
      <c r="O7" s="41">
        <f>MROUND(ROUND(1.03*O6,0),100)</f>
        <v>54700</v>
      </c>
      <c r="P7" s="16">
        <v>56100</v>
      </c>
      <c r="Q7" s="43" t="s">
        <v>159</v>
      </c>
      <c r="R7" s="15"/>
      <c r="S7" s="15"/>
      <c r="T7" s="18"/>
      <c r="U7" s="18"/>
      <c r="V7" s="18"/>
      <c r="W7" s="18"/>
      <c r="X7" s="18"/>
      <c r="Y7" s="18"/>
      <c r="Z7" s="18"/>
      <c r="AA7" s="18"/>
    </row>
    <row r="8" spans="1:27" ht="27" customHeight="1">
      <c r="A8" s="35" t="str">
        <f>Master!A56</f>
        <v/>
      </c>
      <c r="B8" s="35" t="str">
        <f>IF(A8="","",Master!B56)</f>
        <v/>
      </c>
      <c r="C8" s="35" t="str">
        <f>IF(B8="","",Master!$B$5)</f>
        <v/>
      </c>
      <c r="D8" s="36" t="str">
        <f>IF(Master!E56="","",Master!E56)</f>
        <v/>
      </c>
      <c r="E8" s="37" t="str">
        <f>IF(D8="","",Master!F56)</f>
        <v/>
      </c>
      <c r="F8" s="39" t="str">
        <f>IF(E8="","",Master!G56)</f>
        <v/>
      </c>
      <c r="G8" s="35" t="str">
        <f t="shared" si="0"/>
        <v/>
      </c>
      <c r="H8" s="38" t="str">
        <f t="shared" si="1"/>
        <v/>
      </c>
      <c r="I8" s="38" t="str">
        <f t="shared" si="2"/>
        <v/>
      </c>
      <c r="J8" s="38" t="str">
        <f t="shared" si="3"/>
        <v/>
      </c>
      <c r="K8" s="38" t="str">
        <f t="shared" si="4"/>
        <v/>
      </c>
      <c r="L8" s="42" t="str">
        <f>IF(K8="","",Master!N56)</f>
        <v/>
      </c>
      <c r="M8" s="50"/>
      <c r="N8" t="s">
        <v>42</v>
      </c>
      <c r="O8" s="41">
        <f t="shared" ref="O8:O21" si="5">MROUND(ROUND(1.03*O7,0),100)</f>
        <v>56300</v>
      </c>
      <c r="P8" s="41">
        <v>57800</v>
      </c>
      <c r="Q8" s="15"/>
      <c r="R8" s="15"/>
      <c r="S8" s="15"/>
      <c r="T8" s="18"/>
      <c r="U8" s="18"/>
      <c r="V8" s="18"/>
      <c r="W8" s="18"/>
      <c r="X8" s="18"/>
      <c r="Y8" s="18"/>
      <c r="Z8" s="18"/>
      <c r="AA8" s="18"/>
    </row>
    <row r="9" spans="1:27" ht="27" customHeight="1">
      <c r="A9" s="35" t="str">
        <f>Master!A57</f>
        <v/>
      </c>
      <c r="B9" s="35" t="str">
        <f>IF(A9="","",Master!B57)</f>
        <v/>
      </c>
      <c r="C9" s="35" t="str">
        <f>IF(B9="","",Master!$B$5)</f>
        <v/>
      </c>
      <c r="D9" s="36" t="str">
        <f>IF(Master!E57="","",Master!E57)</f>
        <v/>
      </c>
      <c r="E9" s="37" t="str">
        <f>IF(D9="","",Master!F57)</f>
        <v/>
      </c>
      <c r="F9" s="39" t="str">
        <f>IF(E9="","",Master!G57)</f>
        <v/>
      </c>
      <c r="G9" s="35" t="str">
        <f t="shared" si="0"/>
        <v/>
      </c>
      <c r="H9" s="38" t="str">
        <f t="shared" si="1"/>
        <v/>
      </c>
      <c r="I9" s="38" t="str">
        <f t="shared" si="2"/>
        <v/>
      </c>
      <c r="J9" s="38" t="str">
        <f t="shared" si="3"/>
        <v/>
      </c>
      <c r="K9" s="38" t="str">
        <f t="shared" si="4"/>
        <v/>
      </c>
      <c r="L9" s="42" t="str">
        <f>IF(K9="","",Master!N57)</f>
        <v/>
      </c>
      <c r="M9" s="50"/>
      <c r="N9" t="s">
        <v>42</v>
      </c>
      <c r="O9" s="41">
        <f t="shared" si="5"/>
        <v>58000</v>
      </c>
      <c r="P9" s="41">
        <v>59500</v>
      </c>
      <c r="Q9" s="15"/>
      <c r="R9" s="15"/>
      <c r="S9" s="15"/>
      <c r="T9" s="18"/>
      <c r="U9" s="18"/>
      <c r="V9" s="18"/>
      <c r="W9" s="18"/>
      <c r="X9" s="18"/>
      <c r="Y9" s="18"/>
      <c r="Z9" s="18"/>
      <c r="AA9" s="18"/>
    </row>
    <row r="10" spans="1:27" ht="27" customHeight="1">
      <c r="A10" s="35" t="str">
        <f>Master!A58</f>
        <v/>
      </c>
      <c r="B10" s="35" t="str">
        <f>IF(A10="","",Master!B58)</f>
        <v/>
      </c>
      <c r="C10" s="35" t="str">
        <f>IF(B10="","",Master!$B$5)</f>
        <v/>
      </c>
      <c r="D10" s="36" t="str">
        <f>IF(Master!E58="","",Master!E58)</f>
        <v/>
      </c>
      <c r="E10" s="37" t="str">
        <f>IF(D10="","",Master!F58)</f>
        <v/>
      </c>
      <c r="F10" s="39" t="str">
        <f>IF(E10="","",Master!G58)</f>
        <v/>
      </c>
      <c r="G10" s="35" t="str">
        <f t="shared" si="0"/>
        <v/>
      </c>
      <c r="H10" s="38" t="str">
        <f t="shared" si="1"/>
        <v/>
      </c>
      <c r="I10" s="38" t="str">
        <f t="shared" si="2"/>
        <v/>
      </c>
      <c r="J10" s="38" t="str">
        <f t="shared" si="3"/>
        <v/>
      </c>
      <c r="K10" s="38" t="str">
        <f t="shared" si="4"/>
        <v/>
      </c>
      <c r="L10" s="42" t="str">
        <f>IF(K10="","",Master!N58)</f>
        <v/>
      </c>
      <c r="M10" s="50"/>
      <c r="N10" t="s">
        <v>42</v>
      </c>
      <c r="O10" s="41">
        <f t="shared" si="5"/>
        <v>59700</v>
      </c>
      <c r="P10" s="41">
        <v>61300</v>
      </c>
      <c r="Q10" s="15"/>
      <c r="R10" s="15"/>
      <c r="S10" s="15"/>
      <c r="T10" s="18"/>
      <c r="U10" s="18"/>
      <c r="V10" s="18"/>
      <c r="W10" s="18"/>
      <c r="X10" s="18"/>
      <c r="Y10" s="18"/>
      <c r="Z10" s="18"/>
      <c r="AA10" s="18"/>
    </row>
    <row r="11" spans="1:27" ht="27" customHeight="1">
      <c r="A11" s="35" t="str">
        <f>Master!A59</f>
        <v/>
      </c>
      <c r="B11" s="35" t="str">
        <f>IF(A11="","",Master!B59)</f>
        <v/>
      </c>
      <c r="C11" s="35" t="str">
        <f>IF(B11="","",Master!$B$5)</f>
        <v/>
      </c>
      <c r="D11" s="36" t="str">
        <f>IF(Master!E59="","",Master!E59)</f>
        <v/>
      </c>
      <c r="E11" s="37" t="str">
        <f>IF(D11="","",Master!F59)</f>
        <v/>
      </c>
      <c r="F11" s="39" t="str">
        <f>IF(E11="","",Master!G59)</f>
        <v/>
      </c>
      <c r="G11" s="35" t="str">
        <f t="shared" si="0"/>
        <v/>
      </c>
      <c r="H11" s="38" t="str">
        <f t="shared" si="1"/>
        <v/>
      </c>
      <c r="I11" s="38" t="str">
        <f t="shared" si="2"/>
        <v/>
      </c>
      <c r="J11" s="38" t="str">
        <f t="shared" ref="J11" si="6">IF(I11="","",VLOOKUP(F11,$O$6:$Y$32,2,0))</f>
        <v/>
      </c>
      <c r="K11" s="38" t="str">
        <f t="shared" si="4"/>
        <v/>
      </c>
      <c r="L11" s="42" t="str">
        <f>IF(K11="","",Master!N59)</f>
        <v/>
      </c>
      <c r="N11" t="s">
        <v>42</v>
      </c>
      <c r="O11" s="41">
        <f>MROUND(ROUND(1.03*O10,0),100)</f>
        <v>61500</v>
      </c>
      <c r="P11" s="41">
        <v>63100</v>
      </c>
      <c r="Q11" s="15"/>
      <c r="R11" s="15"/>
      <c r="S11" s="15"/>
      <c r="T11" s="18"/>
      <c r="U11" s="18"/>
      <c r="V11" s="18"/>
      <c r="W11" s="18"/>
      <c r="X11" s="18"/>
      <c r="Y11" s="18"/>
      <c r="Z11" s="18"/>
      <c r="AA11" s="18"/>
    </row>
    <row r="12" spans="1:27" ht="21">
      <c r="A12" s="29"/>
      <c r="B12" s="30"/>
      <c r="C12" s="30"/>
      <c r="D12" s="31"/>
      <c r="E12" s="31"/>
      <c r="F12" s="31"/>
      <c r="G12" s="29"/>
      <c r="H12" s="31"/>
      <c r="I12" s="31"/>
      <c r="J12" s="31"/>
      <c r="K12" s="31"/>
      <c r="L12" s="31"/>
      <c r="M12" s="20"/>
      <c r="N12" t="s">
        <v>42</v>
      </c>
      <c r="O12" s="41">
        <f t="shared" si="5"/>
        <v>63300</v>
      </c>
      <c r="P12" s="41">
        <v>65000</v>
      </c>
      <c r="Q12" s="15"/>
      <c r="R12" s="15"/>
      <c r="S12" s="15"/>
      <c r="T12" s="18"/>
      <c r="U12" s="18"/>
      <c r="V12" s="18"/>
      <c r="W12" s="18"/>
      <c r="X12" s="18"/>
      <c r="Y12" s="18"/>
      <c r="Z12" s="18"/>
      <c r="AA12" s="18"/>
    </row>
    <row r="13" spans="1:27" ht="20.25">
      <c r="A13" s="32"/>
      <c r="B13" s="32"/>
      <c r="C13" s="32"/>
      <c r="D13" s="32"/>
      <c r="E13" s="32"/>
      <c r="F13" s="32"/>
      <c r="G13" s="32"/>
      <c r="H13" s="32"/>
      <c r="I13" s="32"/>
      <c r="J13" s="223" t="s">
        <v>43</v>
      </c>
      <c r="K13" s="223"/>
      <c r="L13" s="223"/>
      <c r="M13" s="20"/>
      <c r="N13" t="s">
        <v>42</v>
      </c>
      <c r="O13" s="41">
        <f t="shared" si="5"/>
        <v>65200</v>
      </c>
      <c r="P13" s="41">
        <v>67000</v>
      </c>
      <c r="Q13" s="15"/>
      <c r="R13" s="15"/>
      <c r="S13" s="15"/>
      <c r="T13" s="18"/>
      <c r="U13" s="18"/>
      <c r="V13" s="18"/>
      <c r="W13" s="18"/>
      <c r="X13" s="18"/>
      <c r="Y13" s="18"/>
      <c r="Z13" s="18"/>
      <c r="AA13" s="18"/>
    </row>
    <row r="14" spans="1:27" ht="37.5" customHeight="1">
      <c r="A14" s="32"/>
      <c r="B14" s="32"/>
      <c r="C14" s="32"/>
      <c r="D14" s="32"/>
      <c r="E14" s="32"/>
      <c r="F14" s="32"/>
      <c r="G14" s="32"/>
      <c r="H14" s="32"/>
      <c r="I14" s="32"/>
      <c r="J14" s="229" t="str">
        <f>A1</f>
        <v>jktdh; mPp ek/;fed fo|ky;] xksj/kuiqjk rglhy vV# ftyk ckjka</v>
      </c>
      <c r="K14" s="229"/>
      <c r="L14" s="229"/>
      <c r="M14" s="20"/>
      <c r="N14" t="s">
        <v>42</v>
      </c>
      <c r="O14" s="41">
        <f t="shared" si="5"/>
        <v>67200</v>
      </c>
      <c r="P14" s="41">
        <v>69000</v>
      </c>
      <c r="Q14" s="15"/>
      <c r="R14" s="15"/>
      <c r="S14" s="15"/>
      <c r="T14" s="18"/>
      <c r="U14" s="18"/>
      <c r="V14" s="18"/>
      <c r="W14" s="18"/>
      <c r="X14" s="18"/>
      <c r="Y14" s="18"/>
      <c r="Z14" s="18"/>
      <c r="AA14" s="18"/>
    </row>
    <row r="15" spans="1:27" ht="23.25">
      <c r="A15" s="49" t="str">
        <f>A2</f>
        <v>dzekad&amp;</v>
      </c>
      <c r="B15" s="221" t="str">
        <f>B2</f>
        <v>jkmekfo@2023&amp;24@122</v>
      </c>
      <c r="C15" s="221"/>
      <c r="D15" s="221"/>
      <c r="E15" s="221"/>
      <c r="F15" s="47"/>
      <c r="G15" s="47"/>
      <c r="H15" s="47"/>
      <c r="I15" s="47"/>
      <c r="J15" s="48"/>
      <c r="K15" s="46" t="s">
        <v>29</v>
      </c>
      <c r="L15" s="44" t="str">
        <f>L2</f>
        <v>12.01.2024</v>
      </c>
      <c r="M15" s="20"/>
      <c r="N15" t="s">
        <v>42</v>
      </c>
      <c r="O15" s="41">
        <f t="shared" si="5"/>
        <v>69200</v>
      </c>
      <c r="P15" s="41">
        <v>71100</v>
      </c>
      <c r="Q15" s="15"/>
      <c r="R15" s="15"/>
      <c r="S15" s="15"/>
      <c r="T15" s="18"/>
      <c r="U15" s="18"/>
      <c r="V15" s="18"/>
      <c r="W15" s="18"/>
      <c r="X15" s="18"/>
      <c r="Y15" s="18"/>
      <c r="Z15" s="18"/>
      <c r="AA15" s="18"/>
    </row>
    <row r="16" spans="1:27" ht="20.25">
      <c r="A16" s="230" t="s">
        <v>44</v>
      </c>
      <c r="B16" s="230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20"/>
      <c r="N16" t="s">
        <v>42</v>
      </c>
      <c r="O16" s="41">
        <f t="shared" si="5"/>
        <v>71300</v>
      </c>
      <c r="P16" s="41">
        <v>73200</v>
      </c>
      <c r="Q16" s="15"/>
      <c r="R16" s="15"/>
      <c r="S16" s="15"/>
      <c r="T16" s="18"/>
      <c r="U16" s="18"/>
      <c r="V16" s="18"/>
      <c r="W16" s="18"/>
      <c r="X16" s="18"/>
      <c r="Y16" s="18"/>
      <c r="Z16" s="18"/>
      <c r="AA16" s="18"/>
    </row>
    <row r="17" spans="1:27" ht="20.25">
      <c r="A17" s="32">
        <v>1</v>
      </c>
      <c r="B17" s="228" t="s">
        <v>45</v>
      </c>
      <c r="C17" s="228"/>
      <c r="D17" s="32"/>
      <c r="E17" s="32"/>
      <c r="F17" s="32"/>
      <c r="G17" s="32"/>
      <c r="H17" s="32"/>
      <c r="I17" s="32"/>
      <c r="J17" s="32"/>
      <c r="K17" s="32"/>
      <c r="L17" s="32"/>
      <c r="M17" s="20"/>
      <c r="N17" t="s">
        <v>42</v>
      </c>
      <c r="O17" s="41">
        <f t="shared" si="5"/>
        <v>73400</v>
      </c>
      <c r="P17" s="41">
        <v>75400</v>
      </c>
      <c r="Q17" s="17"/>
      <c r="R17" s="15"/>
      <c r="S17" s="15"/>
      <c r="T17" s="18"/>
      <c r="U17" s="18"/>
      <c r="V17" s="18"/>
      <c r="W17" s="18"/>
      <c r="X17" s="18"/>
      <c r="Y17" s="18"/>
      <c r="Z17" s="18"/>
      <c r="AA17" s="18"/>
    </row>
    <row r="18" spans="1:27" ht="20.25">
      <c r="A18" s="32">
        <v>2</v>
      </c>
      <c r="B18" s="228" t="s">
        <v>46</v>
      </c>
      <c r="C18" s="228"/>
      <c r="D18" s="32"/>
      <c r="E18" s="32"/>
      <c r="F18" s="32"/>
      <c r="G18" s="32"/>
      <c r="H18" s="32"/>
      <c r="I18" s="32"/>
      <c r="J18" s="32"/>
      <c r="K18" s="32"/>
      <c r="L18" s="32"/>
      <c r="M18" s="20"/>
      <c r="N18" t="s">
        <v>42</v>
      </c>
      <c r="O18" s="41">
        <f t="shared" si="5"/>
        <v>75600</v>
      </c>
      <c r="P18" s="41">
        <v>77700</v>
      </c>
      <c r="Q18" s="15"/>
      <c r="R18" s="15"/>
      <c r="S18" s="15"/>
      <c r="T18" s="18"/>
      <c r="U18" s="18"/>
      <c r="V18" s="18"/>
      <c r="W18" s="18"/>
      <c r="X18" s="18"/>
      <c r="Y18" s="18"/>
      <c r="Z18" s="18"/>
      <c r="AA18" s="18"/>
    </row>
    <row r="19" spans="1:27" ht="20.25">
      <c r="A19" s="32">
        <v>3</v>
      </c>
      <c r="B19" s="228" t="s">
        <v>47</v>
      </c>
      <c r="C19" s="228"/>
      <c r="D19" s="32"/>
      <c r="E19" s="32"/>
      <c r="F19" s="32"/>
      <c r="G19" s="32"/>
      <c r="H19" s="32"/>
      <c r="I19" s="32"/>
      <c r="J19" s="32"/>
      <c r="K19" s="32"/>
      <c r="L19" s="32"/>
      <c r="N19" t="s">
        <v>42</v>
      </c>
      <c r="O19" s="41">
        <f t="shared" si="5"/>
        <v>77900</v>
      </c>
      <c r="P19" s="41">
        <v>80000</v>
      </c>
      <c r="Q19" s="15"/>
      <c r="R19" s="15"/>
      <c r="S19" s="15"/>
      <c r="T19" s="18"/>
      <c r="U19" s="18"/>
      <c r="V19" s="18"/>
      <c r="W19" s="18"/>
      <c r="X19" s="18"/>
      <c r="Y19" s="18"/>
      <c r="Z19" s="18"/>
      <c r="AA19" s="18"/>
    </row>
    <row r="20" spans="1:27" ht="20.25">
      <c r="A20" s="32">
        <v>4</v>
      </c>
      <c r="B20" s="228" t="s">
        <v>48</v>
      </c>
      <c r="C20" s="228"/>
      <c r="D20" s="32"/>
      <c r="E20" s="32"/>
      <c r="F20" s="32"/>
      <c r="G20" s="32"/>
      <c r="H20" s="32"/>
      <c r="I20" s="32"/>
      <c r="J20" s="32"/>
      <c r="K20" s="32"/>
      <c r="L20" s="32"/>
      <c r="N20" t="s">
        <v>42</v>
      </c>
      <c r="O20" s="41">
        <f t="shared" si="5"/>
        <v>80200</v>
      </c>
      <c r="P20" s="41">
        <v>82400</v>
      </c>
      <c r="Q20" s="15"/>
      <c r="R20" s="15"/>
      <c r="S20" s="15"/>
      <c r="T20" s="18"/>
      <c r="U20" s="18"/>
      <c r="V20" s="18"/>
      <c r="W20" s="18"/>
      <c r="X20" s="18"/>
      <c r="Y20" s="18"/>
      <c r="Z20" s="18"/>
      <c r="AA20" s="18"/>
    </row>
    <row r="21" spans="1:27" ht="20.25">
      <c r="A21" s="32"/>
      <c r="B21" s="32"/>
      <c r="C21" s="32"/>
      <c r="D21" s="32"/>
      <c r="E21" s="32"/>
      <c r="F21" s="32"/>
      <c r="G21" s="32"/>
      <c r="H21" s="32"/>
      <c r="I21" s="32"/>
      <c r="J21" s="223" t="s">
        <v>43</v>
      </c>
      <c r="K21" s="223"/>
      <c r="L21" s="223"/>
      <c r="O21" s="41">
        <f t="shared" si="5"/>
        <v>82600</v>
      </c>
      <c r="P21" s="41">
        <v>84900</v>
      </c>
      <c r="Q21" s="15"/>
      <c r="R21" s="15"/>
      <c r="S21" s="15"/>
      <c r="T21" s="18"/>
      <c r="U21" s="18"/>
      <c r="V21" s="18"/>
      <c r="W21" s="18"/>
      <c r="X21" s="18"/>
      <c r="Y21" s="18"/>
      <c r="Z21" s="18"/>
      <c r="AA21" s="18"/>
    </row>
    <row r="22" spans="1:27" ht="18.75" customHeight="1">
      <c r="A22" s="32"/>
      <c r="B22" s="32"/>
      <c r="C22" s="32"/>
      <c r="D22" s="32"/>
      <c r="E22" s="32"/>
      <c r="F22" s="32"/>
      <c r="G22" s="32"/>
      <c r="H22" s="32"/>
      <c r="I22" s="32"/>
      <c r="J22" s="222" t="str">
        <f>J14</f>
        <v>jktdh; mPp ek/;fed fo|ky;] xksj/kuiqjk rglhy vV# ftyk ckjka</v>
      </c>
      <c r="K22" s="222"/>
      <c r="L22" s="222"/>
      <c r="O22" s="41"/>
      <c r="P22" s="41"/>
      <c r="Q22" s="15"/>
      <c r="R22" s="15"/>
      <c r="S22" s="15"/>
      <c r="T22" s="18"/>
      <c r="U22" s="18"/>
      <c r="V22" s="18"/>
      <c r="W22" s="18"/>
      <c r="X22" s="18"/>
      <c r="Y22" s="18"/>
      <c r="Z22" s="18"/>
      <c r="AA22" s="18"/>
    </row>
    <row r="23" spans="1:27" ht="20.25">
      <c r="A23" s="32"/>
      <c r="B23" s="32"/>
      <c r="C23" s="32"/>
      <c r="D23" s="32"/>
      <c r="E23" s="32"/>
      <c r="F23" s="32"/>
      <c r="G23" s="32"/>
      <c r="H23" s="32"/>
      <c r="I23" s="32"/>
      <c r="J23" s="222"/>
      <c r="K23" s="222"/>
      <c r="L23" s="222"/>
      <c r="O23" s="41">
        <f>MROUND(ROUND(1.03*O21,0),100)</f>
        <v>85100</v>
      </c>
      <c r="P23" s="41">
        <v>87400</v>
      </c>
    </row>
    <row r="24" spans="1:27" ht="15.75" hidden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O24" s="41">
        <f t="shared" ref="O24:P39" si="7">MROUND(ROUND(1.03*O23,0),100)</f>
        <v>87700</v>
      </c>
      <c r="P24" s="41">
        <v>90000</v>
      </c>
    </row>
    <row r="25" spans="1:27" ht="15.75" hidden="1">
      <c r="O25" s="41">
        <f t="shared" si="7"/>
        <v>90300</v>
      </c>
      <c r="P25" s="41">
        <v>92700</v>
      </c>
    </row>
    <row r="26" spans="1:27" ht="15.75" hidden="1">
      <c r="O26" s="41">
        <f t="shared" si="7"/>
        <v>93000</v>
      </c>
      <c r="P26" s="41">
        <v>95500</v>
      </c>
    </row>
    <row r="27" spans="1:27" ht="15.75" hidden="1">
      <c r="O27" s="41">
        <f t="shared" si="7"/>
        <v>95800</v>
      </c>
      <c r="P27" s="41">
        <v>98400</v>
      </c>
    </row>
    <row r="28" spans="1:27" ht="15.75" hidden="1">
      <c r="O28" s="41">
        <f t="shared" si="7"/>
        <v>98700</v>
      </c>
      <c r="P28" s="41">
        <v>101400</v>
      </c>
    </row>
    <row r="29" spans="1:27" ht="15.75" hidden="1">
      <c r="O29" s="41">
        <f t="shared" si="7"/>
        <v>101700</v>
      </c>
      <c r="P29" s="41">
        <v>104400</v>
      </c>
    </row>
    <row r="30" spans="1:27" ht="15.75" hidden="1">
      <c r="O30" s="41">
        <f t="shared" si="7"/>
        <v>104800</v>
      </c>
      <c r="P30" s="41">
        <f t="shared" si="7"/>
        <v>107500</v>
      </c>
    </row>
    <row r="31" spans="1:27" ht="15.75" hidden="1">
      <c r="O31" s="41">
        <f t="shared" si="7"/>
        <v>107900</v>
      </c>
      <c r="P31" s="41">
        <f t="shared" si="7"/>
        <v>110700</v>
      </c>
    </row>
    <row r="32" spans="1:27" ht="15.75" hidden="1">
      <c r="O32" s="41">
        <f t="shared" si="7"/>
        <v>111100</v>
      </c>
      <c r="P32" s="41">
        <f t="shared" si="7"/>
        <v>114000</v>
      </c>
    </row>
    <row r="33" spans="15:16" ht="15.75" hidden="1">
      <c r="O33" s="41">
        <f t="shared" si="7"/>
        <v>114400</v>
      </c>
      <c r="P33" s="41">
        <f t="shared" si="7"/>
        <v>117400</v>
      </c>
    </row>
    <row r="34" spans="15:16" ht="15.75" hidden="1">
      <c r="O34" s="41">
        <f t="shared" si="7"/>
        <v>117800</v>
      </c>
      <c r="P34" s="41">
        <f t="shared" si="7"/>
        <v>120900</v>
      </c>
    </row>
    <row r="35" spans="15:16" ht="15.75">
      <c r="O35" s="41">
        <f t="shared" si="7"/>
        <v>121300</v>
      </c>
      <c r="P35" s="41">
        <f t="shared" si="7"/>
        <v>124500</v>
      </c>
    </row>
    <row r="36" spans="15:16" ht="15.75" hidden="1">
      <c r="O36" s="41">
        <f t="shared" si="7"/>
        <v>124900</v>
      </c>
      <c r="P36" s="41">
        <f t="shared" si="7"/>
        <v>128200</v>
      </c>
    </row>
    <row r="37" spans="15:16" ht="15.75" hidden="1">
      <c r="O37" s="41">
        <f t="shared" si="7"/>
        <v>128600</v>
      </c>
      <c r="P37" s="41">
        <f t="shared" si="7"/>
        <v>132000</v>
      </c>
    </row>
    <row r="38" spans="15:16" ht="15.75" hidden="1">
      <c r="O38" s="41">
        <f t="shared" si="7"/>
        <v>132500</v>
      </c>
      <c r="P38" s="41">
        <f t="shared" si="7"/>
        <v>136000</v>
      </c>
    </row>
    <row r="39" spans="15:16" ht="15.75" hidden="1">
      <c r="O39" s="41">
        <f t="shared" si="7"/>
        <v>136500</v>
      </c>
      <c r="P39" s="41">
        <f t="shared" si="7"/>
        <v>140100</v>
      </c>
    </row>
    <row r="40" spans="15:16" ht="15.75" hidden="1">
      <c r="O40" s="41">
        <f t="shared" ref="O40:P46" si="8">MROUND(ROUND(1.03*O39,0),100)</f>
        <v>140600</v>
      </c>
      <c r="P40" s="41">
        <f t="shared" si="8"/>
        <v>144300</v>
      </c>
    </row>
    <row r="41" spans="15:16" ht="15.75" hidden="1">
      <c r="O41" s="41">
        <f t="shared" si="8"/>
        <v>144800</v>
      </c>
      <c r="P41" s="41">
        <f t="shared" si="8"/>
        <v>148600</v>
      </c>
    </row>
    <row r="42" spans="15:16" ht="15.75" hidden="1">
      <c r="O42" s="41">
        <f t="shared" si="8"/>
        <v>149100</v>
      </c>
      <c r="P42" s="41">
        <f t="shared" si="8"/>
        <v>153100</v>
      </c>
    </row>
    <row r="43" spans="15:16" ht="15.75" hidden="1">
      <c r="O43" s="41">
        <f t="shared" si="8"/>
        <v>153600</v>
      </c>
      <c r="P43" s="41">
        <f t="shared" si="8"/>
        <v>157700</v>
      </c>
    </row>
    <row r="44" spans="15:16" ht="15.75" hidden="1">
      <c r="O44" s="41">
        <f t="shared" si="8"/>
        <v>158200</v>
      </c>
      <c r="P44" s="41">
        <f t="shared" si="8"/>
        <v>162400</v>
      </c>
    </row>
    <row r="45" spans="15:16" ht="15.75" hidden="1">
      <c r="O45" s="41">
        <f t="shared" si="8"/>
        <v>162900</v>
      </c>
      <c r="P45" s="41">
        <f t="shared" si="8"/>
        <v>167300</v>
      </c>
    </row>
    <row r="46" spans="15:16" ht="15.75" hidden="1">
      <c r="O46" s="41">
        <f t="shared" si="8"/>
        <v>167800</v>
      </c>
      <c r="P46" s="41">
        <f t="shared" si="8"/>
        <v>172300</v>
      </c>
    </row>
    <row r="47" spans="15:16" hidden="1"/>
    <row r="48" spans="15:16" hidden="1"/>
  </sheetData>
  <sheetProtection password="FC12" sheet="1" objects="1" scenarios="1"/>
  <mergeCells count="15">
    <mergeCell ref="B20:C20"/>
    <mergeCell ref="J21:L21"/>
    <mergeCell ref="J22:L23"/>
    <mergeCell ref="J14:L14"/>
    <mergeCell ref="B15:E15"/>
    <mergeCell ref="A16:B16"/>
    <mergeCell ref="B17:C17"/>
    <mergeCell ref="B18:C18"/>
    <mergeCell ref="B19:C19"/>
    <mergeCell ref="J13:L13"/>
    <mergeCell ref="A1:L1"/>
    <mergeCell ref="B2:E2"/>
    <mergeCell ref="F2:J2"/>
    <mergeCell ref="A3:L3"/>
    <mergeCell ref="A4:L4"/>
  </mergeCells>
  <conditionalFormatting sqref="A6:M11">
    <cfRule type="expression" dxfId="1" priority="1">
      <formula>$A6&lt;&gt;""</formula>
    </cfRule>
  </conditionalFormatting>
  <pageMargins left="0.59" right="0.7" top="0.26" bottom="0.39" header="0.22" footer="0.3"/>
  <pageSetup paperSize="9" scale="67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Y40"/>
  <sheetViews>
    <sheetView workbookViewId="0">
      <selection activeCell="N5" sqref="N5:N6"/>
    </sheetView>
  </sheetViews>
  <sheetFormatPr defaultColWidth="0" defaultRowHeight="21" zeroHeight="1"/>
  <cols>
    <col min="1" max="1" width="4.5703125" style="116" customWidth="1"/>
    <col min="2" max="9" width="11.28515625" style="50" customWidth="1"/>
    <col min="10" max="10" width="11.28515625" style="117" customWidth="1"/>
    <col min="11" max="11" width="3.7109375" customWidth="1"/>
    <col min="12" max="12" width="33.7109375" style="97" hidden="1" customWidth="1"/>
    <col min="13" max="13" width="19" style="111" customWidth="1"/>
    <col min="14" max="14" width="42.28515625" style="110" customWidth="1"/>
    <col min="15" max="15" width="31.85546875" hidden="1" customWidth="1"/>
    <col min="16" max="16" width="32.7109375" hidden="1" customWidth="1"/>
    <col min="17" max="21" width="20.5703125" style="102" hidden="1" customWidth="1"/>
    <col min="22" max="25" width="5.28515625" hidden="1" customWidth="1"/>
    <col min="26" max="16384" width="9.140625" hidden="1"/>
  </cols>
  <sheetData>
    <row r="1" spans="1:25" ht="46.5" customHeight="1">
      <c r="A1" s="263" t="s">
        <v>90</v>
      </c>
      <c r="B1" s="264"/>
      <c r="C1" s="264"/>
      <c r="D1" s="264"/>
      <c r="E1" s="264"/>
      <c r="F1" s="264"/>
      <c r="G1" s="264"/>
      <c r="H1" s="264"/>
      <c r="I1" s="264"/>
      <c r="J1" s="265"/>
      <c r="M1" s="103" t="s">
        <v>122</v>
      </c>
      <c r="N1" s="105" t="s">
        <v>125</v>
      </c>
      <c r="O1" s="100" t="str">
        <f>IF(N2=P2,O2,IF(N2=P3,O3,IF(N2=P4,O3,IF(N2=P5,O4,IF(N2=P6,O4,IF(N2=P7,O4,IF(N2=P8,O5,IF(N2=P9,O6,IF(N2=P10,O2)))))))))</f>
        <v>Principal</v>
      </c>
      <c r="Q1" s="102">
        <v>1</v>
      </c>
      <c r="R1" s="102">
        <v>2</v>
      </c>
      <c r="S1" s="102">
        <v>3</v>
      </c>
      <c r="T1" s="102">
        <v>4</v>
      </c>
      <c r="U1" s="102">
        <v>5</v>
      </c>
      <c r="V1" s="101"/>
      <c r="W1" s="101"/>
      <c r="X1" s="101"/>
      <c r="Y1" s="101"/>
    </row>
    <row r="2" spans="1:25" ht="23.25" customHeight="1">
      <c r="A2" s="85"/>
      <c r="B2" s="86"/>
      <c r="C2" s="86"/>
      <c r="D2" s="86"/>
      <c r="E2" s="86"/>
      <c r="F2" s="86"/>
      <c r="G2" s="86"/>
      <c r="H2" s="86"/>
      <c r="I2" s="86"/>
      <c r="J2" s="87"/>
      <c r="L2" s="98" t="str">
        <f>IF(Master!B7="","",Master!B7)</f>
        <v>ijekuUn es?koky</v>
      </c>
      <c r="M2" s="239">
        <v>1</v>
      </c>
      <c r="N2" s="118" t="s">
        <v>119</v>
      </c>
      <c r="O2" t="s">
        <v>113</v>
      </c>
      <c r="P2" t="s">
        <v>113</v>
      </c>
      <c r="Q2" s="102" t="str">
        <f>'Teacher-III'!B6</f>
        <v>ijekuUn es?koky</v>
      </c>
      <c r="R2" s="102" t="str">
        <f>'Teacher-III'!B7</f>
        <v/>
      </c>
      <c r="S2" s="102" t="str">
        <f>'Teacher-III'!B8</f>
        <v/>
      </c>
      <c r="T2" s="102" t="str">
        <f>'Teacher-III'!B9</f>
        <v/>
      </c>
      <c r="U2" s="102" t="str">
        <f>'Teacher-III'!B10</f>
        <v/>
      </c>
      <c r="V2" s="99"/>
      <c r="W2" s="99"/>
      <c r="X2" s="99"/>
      <c r="Y2" s="99"/>
    </row>
    <row r="3" spans="1:25" ht="18.75" customHeight="1">
      <c r="A3" s="85">
        <v>1</v>
      </c>
      <c r="B3" s="88" t="s">
        <v>91</v>
      </c>
      <c r="C3" s="240" t="str">
        <f>IF($M$2=1,VLOOKUP(N2,P2:U10,$N$5+1,0),"")</f>
        <v>jktsUnz dqekj fpRrkSMk</v>
      </c>
      <c r="D3" s="240"/>
      <c r="E3" s="240"/>
      <c r="F3" s="240"/>
      <c r="G3" s="241" t="s">
        <v>92</v>
      </c>
      <c r="H3" s="241"/>
      <c r="I3" s="241"/>
      <c r="J3" s="242"/>
      <c r="L3" s="98" t="str">
        <f>IF(Master!B8="","",Master!B8)</f>
        <v/>
      </c>
      <c r="M3" s="239"/>
      <c r="N3" s="236" t="s">
        <v>121</v>
      </c>
      <c r="O3" t="s">
        <v>123</v>
      </c>
      <c r="P3" t="s">
        <v>114</v>
      </c>
      <c r="Q3" s="102" t="str">
        <f>'Teacher-II (Direct Rec.)'!B6</f>
        <v>eqjyh/kj egkoj</v>
      </c>
      <c r="R3" s="102" t="str">
        <f>'Teacher-II (Direct Rec.)'!B7</f>
        <v/>
      </c>
      <c r="S3" s="102" t="str">
        <f>'Teacher-II (Direct Rec.)'!B8</f>
        <v/>
      </c>
      <c r="T3" s="102" t="str">
        <f>'Teacher-II (Direct Rec.)'!B9</f>
        <v/>
      </c>
      <c r="U3" s="102" t="str">
        <f>'Teacher-II (Direct Rec.)'!B10</f>
        <v/>
      </c>
      <c r="V3" s="99"/>
      <c r="W3" s="99"/>
      <c r="X3" s="99"/>
      <c r="Y3" s="99"/>
    </row>
    <row r="4" spans="1:25" ht="18.75" customHeight="1">
      <c r="A4" s="85"/>
      <c r="B4" s="241" t="s">
        <v>93</v>
      </c>
      <c r="C4" s="241"/>
      <c r="D4" s="241"/>
      <c r="E4" s="241"/>
      <c r="F4" s="241"/>
      <c r="G4" s="241"/>
      <c r="H4" s="241"/>
      <c r="I4" s="241"/>
      <c r="J4" s="242"/>
      <c r="L4" s="98" t="str">
        <f>IF(Master!B9="","",Master!B9)</f>
        <v/>
      </c>
      <c r="M4" s="239"/>
      <c r="N4" s="236"/>
      <c r="O4" t="s">
        <v>124</v>
      </c>
      <c r="P4" t="s">
        <v>115</v>
      </c>
      <c r="Q4" s="102" t="str">
        <f>'Teacher-II (Promoted)'!B6</f>
        <v>ijekuUn es?koky</v>
      </c>
      <c r="R4" s="102" t="str">
        <f>'Teacher-II (Promoted)'!B7</f>
        <v/>
      </c>
      <c r="S4" s="102" t="str">
        <f>'Teacher-II (Promoted)'!B8</f>
        <v/>
      </c>
      <c r="T4" s="102" t="str">
        <f>'Teacher-II (Promoted)'!B9</f>
        <v/>
      </c>
      <c r="U4" s="102" t="str">
        <f>'Teacher-II (Promoted)'!B10</f>
        <v/>
      </c>
      <c r="V4" s="99"/>
      <c r="W4" s="99"/>
      <c r="X4" s="99"/>
      <c r="Y4" s="99"/>
    </row>
    <row r="5" spans="1:25" ht="18.75" customHeight="1">
      <c r="A5" s="85"/>
      <c r="B5" s="241" t="s">
        <v>94</v>
      </c>
      <c r="C5" s="241"/>
      <c r="D5" s="241"/>
      <c r="E5" s="86"/>
      <c r="F5" s="86"/>
      <c r="G5" s="86"/>
      <c r="H5" s="86"/>
      <c r="I5" s="86"/>
      <c r="J5" s="87"/>
      <c r="K5" s="115"/>
      <c r="L5" s="112" t="str">
        <f>IF(Master!B10="","",Master!B10)</f>
        <v/>
      </c>
      <c r="M5" s="113"/>
      <c r="N5" s="237">
        <v>1</v>
      </c>
      <c r="O5" t="s">
        <v>118</v>
      </c>
      <c r="P5" t="s">
        <v>116</v>
      </c>
      <c r="Q5" s="102" t="str">
        <f>'Lecturer (Direct)'!B6</f>
        <v>ckyfd'ku lsu</v>
      </c>
      <c r="R5" s="102" t="str">
        <f>'Lecturer (Direct)'!B7</f>
        <v/>
      </c>
      <c r="S5" s="102" t="str">
        <f>'Lecturer (Direct)'!B8</f>
        <v/>
      </c>
      <c r="T5" s="102" t="str">
        <f>'Lecturer (Direct)'!B9</f>
        <v/>
      </c>
      <c r="U5" s="102" t="str">
        <f>'Lecturer (Direct)'!B10</f>
        <v/>
      </c>
      <c r="V5" s="99"/>
      <c r="W5" s="99"/>
      <c r="X5" s="99"/>
      <c r="Y5" s="99"/>
    </row>
    <row r="6" spans="1:25" ht="18.75" customHeight="1">
      <c r="A6" s="85"/>
      <c r="B6" s="86"/>
      <c r="C6" s="86"/>
      <c r="D6" s="86"/>
      <c r="E6" s="86"/>
      <c r="F6" s="86"/>
      <c r="G6" s="86"/>
      <c r="H6" s="86"/>
      <c r="I6" s="86"/>
      <c r="J6" s="87"/>
      <c r="K6" s="115"/>
      <c r="L6" s="112" t="str">
        <f>IF(Master!B11="","",Master!B11)</f>
        <v/>
      </c>
      <c r="M6" s="113"/>
      <c r="N6" s="238"/>
      <c r="O6" t="s">
        <v>119</v>
      </c>
      <c r="P6" t="s">
        <v>117</v>
      </c>
      <c r="Q6" s="102" t="str">
        <f>'Lec. (2nd to 1st)'!B6</f>
        <v>lqehr dqekj</v>
      </c>
      <c r="R6" s="102" t="str">
        <f>'Lec. (2nd to 1st)'!B7</f>
        <v/>
      </c>
      <c r="S6" s="102" t="str">
        <f>'Lec. (2nd to 1st)'!B8</f>
        <v/>
      </c>
      <c r="V6" s="99"/>
      <c r="W6" s="99"/>
      <c r="X6" s="99"/>
      <c r="Y6" s="99"/>
    </row>
    <row r="7" spans="1:25" ht="18.75" customHeight="1">
      <c r="A7" s="85">
        <v>2</v>
      </c>
      <c r="B7" s="88" t="s">
        <v>91</v>
      </c>
      <c r="C7" s="240" t="str">
        <f>IF($M$2=2,VLOOKUP(N2,P2:U10,$N$5+1,0),"")</f>
        <v/>
      </c>
      <c r="D7" s="240"/>
      <c r="E7" s="240"/>
      <c r="F7" s="240"/>
      <c r="G7" s="243" t="s">
        <v>95</v>
      </c>
      <c r="H7" s="243"/>
      <c r="I7" s="243"/>
      <c r="J7" s="244"/>
      <c r="K7" s="115"/>
      <c r="L7" s="112" t="str">
        <f>IF(Master!B14="","",Master!B14)</f>
        <v>eqjyh/kj egkoj</v>
      </c>
      <c r="M7" s="114"/>
      <c r="N7" s="114"/>
      <c r="P7" t="s">
        <v>145</v>
      </c>
      <c r="Q7" s="102" t="str">
        <f>'Lec. (2nd to 1st) &amp; (3rd-1st)'!B6</f>
        <v>lqehr dqekj</v>
      </c>
      <c r="R7" s="102" t="str">
        <f>'Lec. (2nd to 1st) &amp; (3rd-1st)'!B7</f>
        <v/>
      </c>
      <c r="S7" s="102" t="str">
        <f>'Lec. (2nd to 1st) &amp; (3rd-1st)'!B8</f>
        <v/>
      </c>
      <c r="T7" s="102" t="str">
        <f>'Lec. (2nd to 1st) &amp; (3rd-1st)'!B9</f>
        <v/>
      </c>
      <c r="U7" s="102" t="str">
        <f>'Lec. (2nd to 1st) &amp; (3rd-1st)'!B10</f>
        <v/>
      </c>
      <c r="V7" s="99"/>
      <c r="W7" s="99"/>
      <c r="X7" s="99"/>
      <c r="Y7" s="99"/>
    </row>
    <row r="8" spans="1:25" ht="18.75" customHeight="1">
      <c r="A8" s="85"/>
      <c r="B8" s="241" t="s">
        <v>96</v>
      </c>
      <c r="C8" s="241"/>
      <c r="D8" s="241"/>
      <c r="E8" s="241"/>
      <c r="F8" s="241"/>
      <c r="G8" s="241"/>
      <c r="H8" s="241"/>
      <c r="I8" s="241"/>
      <c r="J8" s="242"/>
      <c r="L8" s="98" t="str">
        <f>IF(Master!B15="","",Master!B15)</f>
        <v/>
      </c>
      <c r="M8" s="106"/>
      <c r="N8" s="107"/>
      <c r="P8" t="s">
        <v>118</v>
      </c>
      <c r="Q8" s="102" t="str">
        <f>'Vice-Principal'!B6</f>
        <v>eqjyh/kj egkoj</v>
      </c>
      <c r="R8" s="102" t="str">
        <f>'Vice-Principal'!B7</f>
        <v/>
      </c>
      <c r="S8" s="102" t="str">
        <f>'Vice-Principal'!B8</f>
        <v/>
      </c>
      <c r="T8" s="102" t="str">
        <f>'Vice-Principal'!B9</f>
        <v/>
      </c>
      <c r="U8" s="102" t="str">
        <f>'Vice-Principal'!B10</f>
        <v/>
      </c>
      <c r="V8" s="99"/>
      <c r="W8" s="99"/>
      <c r="X8" s="99"/>
      <c r="Y8" s="99"/>
    </row>
    <row r="9" spans="1:25" ht="18.75" customHeight="1">
      <c r="A9" s="85"/>
      <c r="B9" s="241" t="s">
        <v>97</v>
      </c>
      <c r="C9" s="241"/>
      <c r="D9" s="241"/>
      <c r="E9" s="241"/>
      <c r="F9" s="86"/>
      <c r="G9" s="86"/>
      <c r="H9" s="86"/>
      <c r="I9" s="86"/>
      <c r="J9" s="87"/>
      <c r="L9" s="98" t="str">
        <f>IF(Master!B16="","",Master!B16)</f>
        <v/>
      </c>
      <c r="M9" s="106"/>
      <c r="N9" s="107"/>
      <c r="P9" t="s">
        <v>119</v>
      </c>
      <c r="Q9" s="102" t="str">
        <f>Principal!B6</f>
        <v>jktsUnz dqekj fpRrkSMk</v>
      </c>
      <c r="R9" s="102" t="str">
        <f>Principal!B7</f>
        <v/>
      </c>
    </row>
    <row r="10" spans="1:25" ht="18.75" customHeight="1">
      <c r="A10" s="85"/>
      <c r="B10" s="86"/>
      <c r="C10" s="86"/>
      <c r="D10" s="86"/>
      <c r="E10" s="86"/>
      <c r="F10" s="86"/>
      <c r="G10" s="86"/>
      <c r="H10" s="86"/>
      <c r="I10" s="86"/>
      <c r="J10" s="87"/>
      <c r="L10" s="98" t="str">
        <f>IF(Master!B17="","",Master!B17)</f>
        <v/>
      </c>
      <c r="M10" s="106"/>
      <c r="N10" s="107"/>
      <c r="P10" t="s">
        <v>120</v>
      </c>
      <c r="Q10" s="102" t="str">
        <f>'Teacher-III(Elementary)'!B6</f>
        <v>ijekuUn es?koky</v>
      </c>
      <c r="R10" s="102" t="str">
        <f>'Teacher-III(Elementary)'!B7</f>
        <v/>
      </c>
      <c r="S10" s="102" t="str">
        <f>'Teacher-III(Elementary)'!B8</f>
        <v/>
      </c>
      <c r="T10" s="102" t="str">
        <f>'Teacher-III(Elementary)'!B9</f>
        <v/>
      </c>
      <c r="U10" s="102" t="str">
        <f>'Teacher-III(Elementary)'!B10</f>
        <v/>
      </c>
    </row>
    <row r="11" spans="1:25" ht="18.75" customHeight="1">
      <c r="A11" s="85"/>
      <c r="B11" s="86"/>
      <c r="C11" s="86"/>
      <c r="D11" s="86"/>
      <c r="E11" s="86"/>
      <c r="F11" s="247" t="s">
        <v>98</v>
      </c>
      <c r="G11" s="247"/>
      <c r="H11" s="248"/>
      <c r="I11" s="248"/>
      <c r="J11" s="249"/>
      <c r="L11" s="98" t="str">
        <f>IF(Master!B19="","",Master!B19)</f>
        <v>ijekuUn es?koky</v>
      </c>
      <c r="M11" s="106"/>
      <c r="N11" s="107"/>
    </row>
    <row r="12" spans="1:25" ht="18.75" customHeight="1">
      <c r="A12" s="85"/>
      <c r="B12" s="86"/>
      <c r="C12" s="86"/>
      <c r="D12" s="86"/>
      <c r="E12" s="86"/>
      <c r="F12" s="247" t="s">
        <v>99</v>
      </c>
      <c r="G12" s="247"/>
      <c r="H12" s="250" t="str">
        <f>IF($M$2=1,C3,C7)</f>
        <v>jktsUnz dqekj fpRrkSMk</v>
      </c>
      <c r="I12" s="250"/>
      <c r="J12" s="251"/>
      <c r="L12" s="98" t="str">
        <f>IF(Master!B20="","",Master!B20)</f>
        <v/>
      </c>
      <c r="M12" s="106"/>
      <c r="N12" s="107"/>
    </row>
    <row r="13" spans="1:25" ht="18.75" customHeight="1">
      <c r="A13" s="85"/>
      <c r="B13" s="86"/>
      <c r="C13" s="86"/>
      <c r="D13" s="86"/>
      <c r="E13" s="86"/>
      <c r="F13" s="247" t="s">
        <v>100</v>
      </c>
      <c r="G13" s="247"/>
      <c r="H13" s="252" t="str">
        <f>O1</f>
        <v>Principal</v>
      </c>
      <c r="I13" s="252"/>
      <c r="J13" s="253"/>
      <c r="L13" s="98" t="str">
        <f>IF(Master!B21="","",Master!B21)</f>
        <v/>
      </c>
      <c r="M13" s="106"/>
      <c r="N13" s="107"/>
    </row>
    <row r="14" spans="1:25" ht="18.75" customHeight="1">
      <c r="A14" s="85"/>
      <c r="B14" s="86"/>
      <c r="C14" s="86"/>
      <c r="D14" s="86"/>
      <c r="E14" s="245" t="s">
        <v>101</v>
      </c>
      <c r="F14" s="245"/>
      <c r="G14" s="245"/>
      <c r="H14" s="254" t="str">
        <f>Master!D3</f>
        <v>jktdh; mPp ek/;fed fo|ky;] xksj/kuiqjk rglhy vV# ftyk ckjka</v>
      </c>
      <c r="I14" s="254"/>
      <c r="J14" s="255"/>
      <c r="L14" s="98" t="str">
        <f>IF(Master!B22="","",Master!B22)</f>
        <v/>
      </c>
      <c r="M14" s="106"/>
      <c r="N14" s="107"/>
    </row>
    <row r="15" spans="1:25" ht="18.75" customHeight="1">
      <c r="A15" s="85"/>
      <c r="B15" s="86"/>
      <c r="C15" s="86"/>
      <c r="D15" s="86"/>
      <c r="E15" s="86"/>
      <c r="F15" s="86"/>
      <c r="G15" s="86"/>
      <c r="H15" s="254"/>
      <c r="I15" s="254"/>
      <c r="J15" s="255"/>
      <c r="L15" s="98" t="str">
        <f>IF(Master!B25="","",Master!B25)</f>
        <v>ckyfd'ku lsu</v>
      </c>
      <c r="M15" s="106"/>
      <c r="N15" s="108"/>
      <c r="O15" s="104"/>
      <c r="P15" s="104"/>
    </row>
    <row r="16" spans="1:25" ht="18.75" customHeight="1">
      <c r="A16" s="85"/>
      <c r="B16" s="86"/>
      <c r="C16" s="86"/>
      <c r="D16" s="256" t="s">
        <v>102</v>
      </c>
      <c r="E16" s="256"/>
      <c r="F16" s="256"/>
      <c r="G16" s="256"/>
      <c r="H16" s="256"/>
      <c r="I16" s="86"/>
      <c r="J16" s="87"/>
      <c r="L16" s="98" t="str">
        <f>IF(Master!B26="","",Master!B26)</f>
        <v/>
      </c>
      <c r="M16" s="106"/>
      <c r="N16" s="108"/>
      <c r="O16" s="104"/>
      <c r="P16" s="104"/>
    </row>
    <row r="17" spans="1:16" ht="18.75" customHeight="1">
      <c r="A17" s="85"/>
      <c r="B17" s="245" t="s">
        <v>103</v>
      </c>
      <c r="C17" s="245"/>
      <c r="D17" s="245"/>
      <c r="E17" s="245"/>
      <c r="F17" s="245"/>
      <c r="G17" s="245"/>
      <c r="H17" s="245"/>
      <c r="I17" s="245"/>
      <c r="J17" s="246"/>
      <c r="L17" s="98" t="str">
        <f>IF(Master!B27="","",Master!B27)</f>
        <v/>
      </c>
      <c r="M17" s="106"/>
      <c r="N17" s="108"/>
      <c r="O17" s="104"/>
      <c r="P17" s="104"/>
    </row>
    <row r="18" spans="1:16" ht="18.75" customHeight="1">
      <c r="A18" s="257" t="s">
        <v>104</v>
      </c>
      <c r="B18" s="241"/>
      <c r="C18" s="241"/>
      <c r="D18" s="241"/>
      <c r="E18" s="241"/>
      <c r="F18" s="241"/>
      <c r="G18" s="241"/>
      <c r="H18" s="241"/>
      <c r="I18" s="241"/>
      <c r="J18" s="242"/>
      <c r="L18" s="98" t="str">
        <f>IF(Master!B28="","",Master!B28)</f>
        <v/>
      </c>
      <c r="M18" s="106"/>
      <c r="N18" s="107"/>
    </row>
    <row r="19" spans="1:16" ht="18.75" customHeight="1">
      <c r="A19" s="258" t="s">
        <v>105</v>
      </c>
      <c r="B19" s="259"/>
      <c r="C19" s="259"/>
      <c r="D19" s="259"/>
      <c r="E19" s="259"/>
      <c r="F19" s="259"/>
      <c r="G19" s="259"/>
      <c r="H19" s="259"/>
      <c r="I19" s="259"/>
      <c r="J19" s="260"/>
      <c r="L19" s="98" t="str">
        <f>IF(Master!B31="","",Master!B31)</f>
        <v>lqehr dqekj</v>
      </c>
      <c r="M19" s="106"/>
      <c r="N19" s="107"/>
    </row>
    <row r="20" spans="1:16" ht="18.75" customHeight="1">
      <c r="A20" s="85"/>
      <c r="B20" s="86"/>
      <c r="C20" s="86"/>
      <c r="D20" s="86"/>
      <c r="E20" s="86"/>
      <c r="F20" s="86"/>
      <c r="G20" s="86"/>
      <c r="H20" s="86"/>
      <c r="I20" s="86"/>
      <c r="J20" s="87"/>
      <c r="L20" s="98" t="str">
        <f>IF(Master!B32="","",Master!B32)</f>
        <v>lqehr dqekj</v>
      </c>
      <c r="M20" s="106"/>
      <c r="N20" s="107"/>
    </row>
    <row r="21" spans="1:16" ht="18.75" customHeight="1">
      <c r="A21" s="85"/>
      <c r="B21" s="86"/>
      <c r="C21" s="86"/>
      <c r="D21" s="86"/>
      <c r="E21" s="86"/>
      <c r="F21" s="247" t="s">
        <v>98</v>
      </c>
      <c r="G21" s="247"/>
      <c r="H21" s="248"/>
      <c r="I21" s="248"/>
      <c r="J21" s="249"/>
      <c r="L21" s="98" t="str">
        <f>IF(Master!B33="","",Master!B33)</f>
        <v>lqehr dqekj</v>
      </c>
      <c r="M21" s="106"/>
      <c r="N21" s="107"/>
    </row>
    <row r="22" spans="1:16" ht="18.75" customHeight="1">
      <c r="A22" s="85"/>
      <c r="B22" s="86"/>
      <c r="C22" s="86"/>
      <c r="D22" s="86"/>
      <c r="E22" s="86"/>
      <c r="F22" s="247" t="s">
        <v>99</v>
      </c>
      <c r="G22" s="247"/>
      <c r="H22" s="250" t="str">
        <f>H12</f>
        <v>jktsUnz dqekj fpRrkSMk</v>
      </c>
      <c r="I22" s="250"/>
      <c r="J22" s="251"/>
      <c r="L22" s="98" t="str">
        <f>IF(Master!B36="","",Master!B36)</f>
        <v>lqehr dqekj</v>
      </c>
      <c r="M22" s="106"/>
      <c r="N22" s="107"/>
    </row>
    <row r="23" spans="1:16" ht="18.75" customHeight="1">
      <c r="A23" s="85"/>
      <c r="B23" s="86"/>
      <c r="C23" s="86"/>
      <c r="D23" s="86"/>
      <c r="E23" s="86"/>
      <c r="F23" s="247" t="s">
        <v>100</v>
      </c>
      <c r="G23" s="247"/>
      <c r="H23" s="252" t="str">
        <f>H13</f>
        <v>Principal</v>
      </c>
      <c r="I23" s="252"/>
      <c r="J23" s="253"/>
      <c r="L23" s="98" t="str">
        <f>IF(Master!B37="","",Master!B37)</f>
        <v/>
      </c>
      <c r="M23" s="106"/>
      <c r="N23" s="107"/>
    </row>
    <row r="24" spans="1:16" ht="18.75" customHeight="1">
      <c r="A24" s="85"/>
      <c r="B24" s="86"/>
      <c r="C24" s="86"/>
      <c r="D24" s="86"/>
      <c r="E24" s="245" t="s">
        <v>101</v>
      </c>
      <c r="F24" s="245"/>
      <c r="G24" s="245"/>
      <c r="H24" s="254" t="str">
        <f>H14</f>
        <v>jktdh; mPp ek/;fed fo|ky;] xksj/kuiqjk rglhy vV# ftyk ckjka</v>
      </c>
      <c r="I24" s="254"/>
      <c r="J24" s="255"/>
      <c r="L24" s="98" t="str">
        <f>IF(Master!B38="","",Master!B38)</f>
        <v/>
      </c>
      <c r="M24" s="106"/>
      <c r="N24" s="107"/>
    </row>
    <row r="25" spans="1:16" ht="18.75" customHeight="1">
      <c r="A25" s="85"/>
      <c r="B25" s="86"/>
      <c r="C25" s="86"/>
      <c r="D25" s="86"/>
      <c r="E25" s="86"/>
      <c r="F25" s="86"/>
      <c r="G25" s="86"/>
      <c r="H25" s="254"/>
      <c r="I25" s="254"/>
      <c r="J25" s="255"/>
      <c r="L25" s="98" t="str">
        <f>IF(Master!B39="","",Master!B39)</f>
        <v/>
      </c>
      <c r="M25" s="106"/>
      <c r="N25" s="107"/>
    </row>
    <row r="26" spans="1:16" ht="18.75" customHeight="1">
      <c r="A26" s="85"/>
      <c r="B26" s="86"/>
      <c r="C26" s="86"/>
      <c r="D26" s="86"/>
      <c r="E26" s="86"/>
      <c r="F26" s="247" t="s">
        <v>106</v>
      </c>
      <c r="G26" s="247"/>
      <c r="H26" s="269"/>
      <c r="I26" s="269"/>
      <c r="J26" s="89"/>
      <c r="L26" s="98" t="str">
        <f>IF(Master!B40="","",Master!B40)</f>
        <v/>
      </c>
      <c r="M26" s="106"/>
      <c r="N26" s="107"/>
    </row>
    <row r="27" spans="1:16" ht="18.75" customHeight="1">
      <c r="A27" s="85"/>
      <c r="B27" s="86"/>
      <c r="C27" s="86"/>
      <c r="D27" s="86"/>
      <c r="E27" s="86"/>
      <c r="F27" s="90"/>
      <c r="G27" s="90"/>
      <c r="H27" s="266"/>
      <c r="I27" s="266"/>
      <c r="J27" s="267"/>
      <c r="L27" s="98" t="str">
        <f>IF(Master!B43="","",Master!B43)</f>
        <v>eqjyh/kj egkoj</v>
      </c>
      <c r="M27" s="106"/>
      <c r="N27" s="107"/>
    </row>
    <row r="28" spans="1:16" ht="18.75" customHeight="1">
      <c r="A28" s="268" t="s">
        <v>107</v>
      </c>
      <c r="B28" s="266"/>
      <c r="C28" s="266"/>
      <c r="D28" s="266"/>
      <c r="E28" s="266"/>
      <c r="F28" s="266"/>
      <c r="G28" s="266"/>
      <c r="H28" s="266"/>
      <c r="I28" s="266"/>
      <c r="J28" s="267"/>
      <c r="L28" s="98" t="str">
        <f>IF(Master!B44="","",Master!B44)</f>
        <v/>
      </c>
      <c r="M28" s="106"/>
      <c r="N28" s="107"/>
    </row>
    <row r="29" spans="1:16" ht="18.75" customHeight="1">
      <c r="A29" s="91"/>
      <c r="B29" s="92"/>
      <c r="C29" s="92"/>
      <c r="D29" s="92"/>
      <c r="E29" s="92"/>
      <c r="F29" s="92"/>
      <c r="G29" s="92"/>
      <c r="H29" s="92"/>
      <c r="I29" s="92"/>
      <c r="J29" s="93"/>
      <c r="L29" s="98" t="str">
        <f>IF(Master!B45="","",Master!B45)</f>
        <v/>
      </c>
      <c r="M29" s="106"/>
      <c r="N29" s="107"/>
    </row>
    <row r="30" spans="1:16" ht="18.75" customHeight="1">
      <c r="A30" s="257" t="s">
        <v>108</v>
      </c>
      <c r="B30" s="241"/>
      <c r="C30" s="269"/>
      <c r="D30" s="269"/>
      <c r="E30" s="86"/>
      <c r="F30" s="86"/>
      <c r="G30" s="86"/>
      <c r="H30" s="86"/>
      <c r="I30" s="86"/>
      <c r="J30" s="87"/>
      <c r="L30" s="98" t="str">
        <f>IF(Master!B46="","",Master!B46)</f>
        <v/>
      </c>
      <c r="M30" s="106"/>
      <c r="N30" s="107"/>
    </row>
    <row r="31" spans="1:16" ht="18.75" customHeight="1">
      <c r="A31" s="85"/>
      <c r="B31" s="86"/>
      <c r="C31" s="86"/>
      <c r="D31" s="86"/>
      <c r="E31" s="86"/>
      <c r="F31" s="86"/>
      <c r="G31" s="86"/>
      <c r="H31" s="86"/>
      <c r="I31" s="86"/>
      <c r="J31" s="87"/>
      <c r="L31" s="98" t="str">
        <f>IF(Master!B49="","",Master!B49)</f>
        <v>jktsUnz dqekj fpRrkSMk</v>
      </c>
      <c r="M31" s="106"/>
      <c r="N31" s="107"/>
    </row>
    <row r="32" spans="1:16" ht="18.75" customHeight="1">
      <c r="A32" s="85"/>
      <c r="B32" s="86"/>
      <c r="C32" s="86"/>
      <c r="D32" s="86"/>
      <c r="E32" s="86"/>
      <c r="F32" s="270" t="s">
        <v>109</v>
      </c>
      <c r="G32" s="270"/>
      <c r="H32" s="270"/>
      <c r="I32" s="270"/>
      <c r="J32" s="87"/>
      <c r="L32" s="98" t="str">
        <f>IF(Master!B50="","",Master!B50)</f>
        <v/>
      </c>
      <c r="M32" s="106"/>
      <c r="N32" s="107"/>
    </row>
    <row r="33" spans="1:14" ht="18.75" customHeight="1">
      <c r="A33" s="85"/>
      <c r="B33" s="86"/>
      <c r="C33" s="86"/>
      <c r="D33" s="86"/>
      <c r="E33" s="86"/>
      <c r="F33" s="86"/>
      <c r="G33" s="241" t="s">
        <v>110</v>
      </c>
      <c r="H33" s="241"/>
      <c r="I33" s="261" t="s">
        <v>111</v>
      </c>
      <c r="J33" s="262"/>
      <c r="L33" s="98" t="str">
        <f>IF(Master!B54="","",Master!B54)</f>
        <v>ijekuUn es?koky</v>
      </c>
      <c r="M33" s="106"/>
      <c r="N33" s="107"/>
    </row>
    <row r="34" spans="1:14" ht="18.75" customHeight="1">
      <c r="A34" s="85"/>
      <c r="B34" s="86"/>
      <c r="C34" s="86"/>
      <c r="D34" s="86"/>
      <c r="E34" s="86"/>
      <c r="F34" s="86"/>
      <c r="G34" s="241" t="s">
        <v>112</v>
      </c>
      <c r="H34" s="241"/>
      <c r="I34" s="261" t="s">
        <v>111</v>
      </c>
      <c r="J34" s="262"/>
      <c r="L34" s="98" t="str">
        <f>IF(Master!B55="","",Master!B55)</f>
        <v/>
      </c>
      <c r="M34" s="106"/>
      <c r="N34" s="107"/>
    </row>
    <row r="35" spans="1:14" ht="18.75" customHeight="1" thickBot="1">
      <c r="A35" s="94"/>
      <c r="B35" s="95"/>
      <c r="C35" s="95"/>
      <c r="D35" s="95"/>
      <c r="E35" s="95"/>
      <c r="F35" s="95"/>
      <c r="G35" s="95"/>
      <c r="H35" s="95"/>
      <c r="I35" s="95"/>
      <c r="J35" s="96"/>
      <c r="L35" s="98" t="str">
        <f>IF(Master!B56="","",Master!B56)</f>
        <v/>
      </c>
      <c r="M35" s="106"/>
      <c r="N35" s="107"/>
    </row>
    <row r="36" spans="1:14" ht="21" hidden="1" customHeight="1">
      <c r="L36" s="98" t="str">
        <f>IF(Master!B57="","",Master!B57)</f>
        <v/>
      </c>
      <c r="M36" s="109"/>
    </row>
    <row r="37" spans="1:14" hidden="1">
      <c r="L37" s="98" t="str">
        <f>IF(Master!B58="","",Master!B58)</f>
        <v/>
      </c>
      <c r="M37" s="109"/>
    </row>
    <row r="38" spans="1:14" hidden="1">
      <c r="L38" s="98" t="str">
        <f>IF(Master!B59="","",Master!B59)</f>
        <v/>
      </c>
      <c r="M38" s="109"/>
    </row>
    <row r="39" spans="1:14" hidden="1">
      <c r="L39" s="98"/>
      <c r="M39" s="109"/>
    </row>
    <row r="40" spans="1:14" hidden="1">
      <c r="L40" s="98"/>
      <c r="M40" s="109"/>
    </row>
  </sheetData>
  <sheetProtection password="FBD2" sheet="1" objects="1" scenarios="1"/>
  <mergeCells count="43">
    <mergeCell ref="G34:H34"/>
    <mergeCell ref="I34:J34"/>
    <mergeCell ref="A1:J1"/>
    <mergeCell ref="H27:J27"/>
    <mergeCell ref="A28:J28"/>
    <mergeCell ref="A30:B30"/>
    <mergeCell ref="C30:D30"/>
    <mergeCell ref="F32:I32"/>
    <mergeCell ref="G33:H33"/>
    <mergeCell ref="I33:J33"/>
    <mergeCell ref="F23:G23"/>
    <mergeCell ref="H23:J23"/>
    <mergeCell ref="E24:G24"/>
    <mergeCell ref="H24:J25"/>
    <mergeCell ref="F26:G26"/>
    <mergeCell ref="H26:I26"/>
    <mergeCell ref="A18:J18"/>
    <mergeCell ref="A19:J19"/>
    <mergeCell ref="F21:G21"/>
    <mergeCell ref="H21:J21"/>
    <mergeCell ref="F22:G22"/>
    <mergeCell ref="H22:J22"/>
    <mergeCell ref="C7:F7"/>
    <mergeCell ref="G7:J7"/>
    <mergeCell ref="B17:J17"/>
    <mergeCell ref="B8:J8"/>
    <mergeCell ref="B9:E9"/>
    <mergeCell ref="F11:G11"/>
    <mergeCell ref="H11:J11"/>
    <mergeCell ref="F12:G12"/>
    <mergeCell ref="H12:J12"/>
    <mergeCell ref="F13:G13"/>
    <mergeCell ref="H13:J13"/>
    <mergeCell ref="E14:G14"/>
    <mergeCell ref="H14:J15"/>
    <mergeCell ref="D16:H16"/>
    <mergeCell ref="N3:N4"/>
    <mergeCell ref="N5:N6"/>
    <mergeCell ref="M2:M4"/>
    <mergeCell ref="C3:F3"/>
    <mergeCell ref="G3:J3"/>
    <mergeCell ref="B4:J4"/>
    <mergeCell ref="B5:D5"/>
  </mergeCells>
  <dataValidations count="3">
    <dataValidation type="list" allowBlank="1" showInputMessage="1" showErrorMessage="1" sqref="N2">
      <formula1>$P$2:$P$10</formula1>
    </dataValidation>
    <dataValidation type="list" allowBlank="1" showInputMessage="1" showErrorMessage="1" sqref="M2">
      <formula1>"1,2"</formula1>
    </dataValidation>
    <dataValidation type="list" allowBlank="1" showInputMessage="1" showErrorMessage="1" sqref="N5:N6">
      <formula1>"1,2,3,4,5"</formula1>
    </dataValidation>
  </dataValidations>
  <pageMargins left="0.7" right="0.7" top="0.75" bottom="0.75" header="0.3" footer="0.3"/>
  <pageSetup paperSize="9" scale="82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P23"/>
  <sheetViews>
    <sheetView workbookViewId="0">
      <selection activeCell="F14" sqref="F14"/>
    </sheetView>
  </sheetViews>
  <sheetFormatPr defaultColWidth="0" defaultRowHeight="15" zeroHeight="1"/>
  <cols>
    <col min="1" max="1" width="5.28515625" customWidth="1"/>
    <col min="2" max="2" width="12.7109375" hidden="1" customWidth="1"/>
    <col min="3" max="3" width="12.85546875" customWidth="1"/>
    <col min="4" max="4" width="12.85546875" hidden="1" customWidth="1"/>
    <col min="5" max="6" width="12.85546875" customWidth="1"/>
    <col min="7" max="7" width="10" bestFit="1" customWidth="1"/>
    <col min="8" max="9" width="7.7109375" customWidth="1"/>
    <col min="10" max="10" width="12.28515625" customWidth="1"/>
    <col min="11" max="11" width="14.140625" bestFit="1" customWidth="1"/>
    <col min="12" max="12" width="9.85546875" bestFit="1" customWidth="1"/>
    <col min="13" max="13" width="13.7109375" customWidth="1"/>
    <col min="14" max="14" width="14.140625" bestFit="1" customWidth="1"/>
    <col min="15" max="15" width="14" bestFit="1" customWidth="1"/>
    <col min="16" max="16" width="10" bestFit="1" customWidth="1"/>
    <col min="17" max="17" width="12.42578125" customWidth="1"/>
    <col min="18" max="18" width="9.28515625" bestFit="1" customWidth="1"/>
    <col min="19" max="19" width="11.42578125" customWidth="1"/>
    <col min="20" max="20" width="14.42578125" customWidth="1"/>
    <col min="21" max="21" width="19" customWidth="1"/>
    <col min="22" max="22" width="9.140625" hidden="1" customWidth="1"/>
    <col min="23" max="23" width="20" hidden="1" customWidth="1"/>
    <col min="24" max="24" width="24.7109375" hidden="1" customWidth="1"/>
    <col min="25" max="29" width="18.28515625" hidden="1" customWidth="1"/>
    <col min="30" max="30" width="9.140625" hidden="1" customWidth="1"/>
    <col min="31" max="31" width="33" hidden="1" customWidth="1"/>
    <col min="32" max="32" width="10.140625" hidden="1" customWidth="1"/>
    <col min="33" max="37" width="9.140625" hidden="1" customWidth="1"/>
    <col min="38" max="38" width="9.85546875" hidden="1" customWidth="1"/>
    <col min="39" max="39" width="9.140625" hidden="1" customWidth="1"/>
    <col min="40" max="42" width="0" hidden="1" customWidth="1"/>
    <col min="43" max="16384" width="9.140625" hidden="1"/>
  </cols>
  <sheetData>
    <row r="1" spans="1:42" ht="36.75" customHeight="1">
      <c r="A1" s="284" t="s">
        <v>125</v>
      </c>
      <c r="B1" s="284"/>
      <c r="C1" s="284"/>
      <c r="D1" s="284"/>
      <c r="E1" s="284"/>
      <c r="F1" s="284"/>
      <c r="G1" s="285" t="s">
        <v>115</v>
      </c>
      <c r="H1" s="285"/>
      <c r="I1" s="285"/>
      <c r="J1" s="285"/>
      <c r="K1" s="285"/>
      <c r="L1" s="285"/>
      <c r="M1" s="284" t="s">
        <v>121</v>
      </c>
      <c r="N1" s="284"/>
      <c r="O1" s="284"/>
      <c r="P1" s="151">
        <v>1</v>
      </c>
      <c r="Q1" s="284"/>
      <c r="R1" s="284"/>
      <c r="S1" s="284"/>
      <c r="T1" s="152" t="s">
        <v>146</v>
      </c>
      <c r="U1" s="153">
        <v>2023</v>
      </c>
    </row>
    <row r="2" spans="1:42" ht="36.75" hidden="1" customHeight="1">
      <c r="A2" s="128"/>
      <c r="B2" s="128"/>
      <c r="C2" s="128"/>
      <c r="D2" s="128"/>
      <c r="E2" s="128"/>
      <c r="F2" s="128"/>
      <c r="G2" s="129"/>
      <c r="H2" s="129"/>
      <c r="I2" s="129"/>
      <c r="J2" s="129"/>
      <c r="K2" s="129"/>
      <c r="L2" s="129"/>
      <c r="M2" s="128"/>
      <c r="N2" s="128"/>
      <c r="O2" s="128"/>
      <c r="P2" s="130"/>
      <c r="Q2" s="2"/>
      <c r="R2" s="2"/>
      <c r="S2" s="2"/>
      <c r="T2" s="2"/>
      <c r="U2" s="2"/>
      <c r="W2" s="127" t="str">
        <f>IF(G1=X4,W4,IF(G1=X5,W5,IF(G1=X6,W5,IF(G1=X7,W6,IF(G1=X8,W6,IF(G1=X9,W6,IF(G1=X10,W7,IF(G1=X11,W8,IF(G1=X12,W4)))))))))</f>
        <v xml:space="preserve">Teacher-II </v>
      </c>
      <c r="AE2" s="50"/>
      <c r="AF2" s="271" t="s">
        <v>147</v>
      </c>
      <c r="AG2" s="271"/>
      <c r="AH2" s="271"/>
      <c r="AI2" s="271"/>
      <c r="AJ2" s="271"/>
      <c r="AK2" s="139"/>
      <c r="AL2" s="271" t="s">
        <v>148</v>
      </c>
      <c r="AM2" s="271"/>
      <c r="AN2" s="271"/>
      <c r="AO2" s="271"/>
      <c r="AP2" s="271"/>
    </row>
    <row r="3" spans="1:42" ht="27" hidden="1" customHeigh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AE3" s="14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</row>
    <row r="4" spans="1:42" ht="39" customHeight="1">
      <c r="A4" s="287" t="str">
        <f>Master!D3</f>
        <v>jktdh; mPp ek/;fed fo|ky;] xksj/kuiqjk rglhy vV# ftyk ckjka</v>
      </c>
      <c r="B4" s="287"/>
      <c r="C4" s="287"/>
      <c r="D4" s="287"/>
      <c r="E4" s="287"/>
      <c r="F4" s="287"/>
      <c r="G4" s="287"/>
      <c r="H4" s="287"/>
      <c r="I4" s="287"/>
      <c r="J4" s="287"/>
      <c r="K4" s="287"/>
      <c r="L4" s="287"/>
      <c r="M4" s="287"/>
      <c r="N4" s="287"/>
      <c r="O4" s="287"/>
      <c r="P4" s="287"/>
      <c r="Q4" s="287"/>
      <c r="R4" s="287"/>
      <c r="S4" s="287"/>
      <c r="T4" s="287"/>
      <c r="U4" s="287"/>
      <c r="W4" t="s">
        <v>113</v>
      </c>
      <c r="X4" t="s">
        <v>113</v>
      </c>
      <c r="Y4" s="102" t="str">
        <f>'Teacher-III'!B6</f>
        <v>ijekuUn es?koky</v>
      </c>
      <c r="Z4" s="102" t="str">
        <f>'Teacher-III'!B7</f>
        <v/>
      </c>
      <c r="AA4" s="102" t="str">
        <f>'Teacher-III'!B8</f>
        <v/>
      </c>
      <c r="AB4" s="102" t="str">
        <f>'Teacher-III'!B9</f>
        <v/>
      </c>
      <c r="AC4" s="102" t="str">
        <f>'Teacher-III'!B10</f>
        <v/>
      </c>
      <c r="AE4" s="18" t="s">
        <v>113</v>
      </c>
      <c r="AF4" s="141">
        <f>'Teacher-III'!F6</f>
        <v>69200</v>
      </c>
      <c r="AG4" s="142" t="str">
        <f>'Teacher-III'!F7</f>
        <v/>
      </c>
      <c r="AH4" s="142" t="str">
        <f>'Teacher-III'!F8</f>
        <v/>
      </c>
      <c r="AI4" s="142" t="str">
        <f>'Teacher-III'!F9</f>
        <v/>
      </c>
      <c r="AJ4" s="142" t="str">
        <f>'Teacher-III'!F10</f>
        <v/>
      </c>
      <c r="AL4" s="141">
        <f>'Teacher-III'!J6</f>
        <v>71100</v>
      </c>
      <c r="AM4" s="141" t="str">
        <f>'Teacher-III'!J7</f>
        <v/>
      </c>
      <c r="AN4" s="141" t="str">
        <f>'Teacher-III'!J8</f>
        <v/>
      </c>
      <c r="AO4" s="141" t="str">
        <f>'Teacher-III'!J9</f>
        <v/>
      </c>
      <c r="AP4" s="141" t="str">
        <f>'Teacher-III'!J10</f>
        <v/>
      </c>
    </row>
    <row r="5" spans="1:42" ht="23.25">
      <c r="A5" s="288"/>
      <c r="B5" s="288"/>
      <c r="C5" s="288"/>
      <c r="D5" s="288"/>
      <c r="E5" s="288"/>
      <c r="F5" s="288"/>
      <c r="G5" s="150"/>
      <c r="H5" s="150"/>
      <c r="I5" s="278" t="s">
        <v>149</v>
      </c>
      <c r="J5" s="278"/>
      <c r="K5" s="278"/>
      <c r="L5" s="277">
        <v>45017</v>
      </c>
      <c r="M5" s="277"/>
      <c r="N5" s="125" t="s">
        <v>144</v>
      </c>
      <c r="O5" s="289">
        <f>L7</f>
        <v>45291</v>
      </c>
      <c r="P5" s="289"/>
      <c r="Q5" s="120"/>
      <c r="R5" s="121"/>
      <c r="S5" s="122"/>
      <c r="T5" s="122"/>
      <c r="U5" s="122"/>
      <c r="W5" t="s">
        <v>123</v>
      </c>
      <c r="X5" t="s">
        <v>114</v>
      </c>
      <c r="Y5" s="102" t="str">
        <f>'Teacher-II (Direct Rec.)'!B6</f>
        <v>eqjyh/kj egkoj</v>
      </c>
      <c r="Z5" s="102" t="str">
        <f>'Teacher-II (Direct Rec.)'!B7</f>
        <v/>
      </c>
      <c r="AA5" s="102" t="str">
        <f>'Teacher-II (Direct Rec.)'!B8</f>
        <v/>
      </c>
      <c r="AB5" s="102" t="str">
        <f>'Teacher-II (Direct Rec.)'!B9</f>
        <v/>
      </c>
      <c r="AC5" s="102" t="str">
        <f>'Teacher-II (Direct Rec.)'!B10</f>
        <v/>
      </c>
      <c r="AE5" s="18" t="s">
        <v>114</v>
      </c>
      <c r="AF5" s="141">
        <f>'Teacher-II (Direct Rec.)'!F6</f>
        <v>69200</v>
      </c>
      <c r="AG5" s="142" t="str">
        <f>'Teacher-II (Direct Rec.)'!F7</f>
        <v/>
      </c>
      <c r="AH5" s="142" t="str">
        <f>'Teacher-II (Direct Rec.)'!F8</f>
        <v/>
      </c>
      <c r="AI5" s="142" t="str">
        <f>'Teacher-II (Direct Rec.)'!F9</f>
        <v/>
      </c>
      <c r="AJ5" s="142" t="str">
        <f>'Teacher-II (Direct Rec.)'!F10</f>
        <v/>
      </c>
      <c r="AL5" s="141">
        <f>'Teacher-II (Direct Rec.)'!J6</f>
        <v>71100</v>
      </c>
      <c r="AM5" s="141" t="str">
        <f>'Teacher-II (Direct Rec.)'!J7</f>
        <v/>
      </c>
      <c r="AN5" s="141" t="str">
        <f>'Teacher-II (Direct Rec.)'!J8</f>
        <v/>
      </c>
      <c r="AO5" s="141" t="str">
        <f>'Teacher-II (Direct Rec.)'!J9</f>
        <v/>
      </c>
      <c r="AP5" s="141" t="str">
        <f>'Teacher-II (Direct Rec.)'!J10</f>
        <v/>
      </c>
    </row>
    <row r="6" spans="1:42" ht="26.25">
      <c r="A6" s="286" t="s">
        <v>128</v>
      </c>
      <c r="B6" s="286"/>
      <c r="C6" s="286"/>
      <c r="D6" s="286"/>
      <c r="E6" s="286"/>
      <c r="F6" s="286"/>
      <c r="G6" s="276" t="str">
        <f>VLOOKUP(G1,X4:AC12,$P$1+1,0)</f>
        <v>ijekuUn es?koky</v>
      </c>
      <c r="H6" s="276"/>
      <c r="I6" s="276"/>
      <c r="J6" s="276"/>
      <c r="K6" s="276"/>
      <c r="L6" s="149"/>
      <c r="M6" s="281" t="s">
        <v>129</v>
      </c>
      <c r="N6" s="281"/>
      <c r="O6" s="281"/>
      <c r="P6" s="286" t="str">
        <f>IF(G1=X4,W4,IF(G1=X5,W5,IF(G1=X6,W5,IF(G1=X7,W6,IF(G1=X8,W6,IF(G1=X9,W6,IF(G1=X10,W7,IF(G1=X11,W8,IF(G1=X12,W4)))))))))</f>
        <v xml:space="preserve">Teacher-II </v>
      </c>
      <c r="Q6" s="286"/>
      <c r="R6" s="286"/>
      <c r="S6" s="286"/>
      <c r="T6" s="286"/>
      <c r="U6" s="286"/>
      <c r="W6" t="s">
        <v>124</v>
      </c>
      <c r="X6" t="s">
        <v>115</v>
      </c>
      <c r="Y6" s="102" t="str">
        <f>'Teacher-II (Promoted)'!B6</f>
        <v>ijekuUn es?koky</v>
      </c>
      <c r="Z6" s="102" t="str">
        <f>'Teacher-II (Promoted)'!B7</f>
        <v/>
      </c>
      <c r="AA6" s="102" t="str">
        <f>'Teacher-II (Promoted)'!B8</f>
        <v/>
      </c>
      <c r="AB6" s="102" t="str">
        <f>'Teacher-II (Promoted)'!B9</f>
        <v/>
      </c>
      <c r="AC6" s="102" t="str">
        <f>'Teacher-II (Promoted)'!B10</f>
        <v/>
      </c>
      <c r="AE6" s="18" t="s">
        <v>115</v>
      </c>
      <c r="AF6" s="141">
        <f>'Teacher-II (Promoted)'!F6</f>
        <v>69200</v>
      </c>
      <c r="AG6" s="142" t="str">
        <f>'Teacher-II (Promoted)'!F7</f>
        <v/>
      </c>
      <c r="AH6" s="142" t="str">
        <f>'Teacher-II (Promoted)'!F8</f>
        <v/>
      </c>
      <c r="AI6" s="142" t="str">
        <f>'Teacher-II (Promoted)'!F9</f>
        <v/>
      </c>
      <c r="AJ6" s="142" t="str">
        <f>'Teacher-II (Promoted)'!F10</f>
        <v/>
      </c>
      <c r="AL6" s="141">
        <f>'Teacher-II (Promoted)'!J6</f>
        <v>71100</v>
      </c>
      <c r="AM6" s="141" t="str">
        <f>'Teacher-II (Promoted)'!J7</f>
        <v/>
      </c>
      <c r="AN6" s="141" t="str">
        <f>'Teacher-II (Promoted)'!J8</f>
        <v/>
      </c>
      <c r="AO6" s="141" t="str">
        <f>'Teacher-II (Promoted)'!J9</f>
        <v/>
      </c>
      <c r="AP6" s="141" t="str">
        <f>'Teacher-II (Promoted)'!J10</f>
        <v/>
      </c>
    </row>
    <row r="7" spans="1:42" ht="18.75" hidden="1">
      <c r="A7" s="143"/>
      <c r="B7" s="144">
        <f>DATEDIF(I7,L7,"m")</f>
        <v>8</v>
      </c>
      <c r="C7" s="143">
        <f>B7+1</f>
        <v>9</v>
      </c>
      <c r="D7" s="143"/>
      <c r="E7" s="143"/>
      <c r="F7" s="143"/>
      <c r="G7" s="143"/>
      <c r="H7" s="143"/>
      <c r="I7" s="282">
        <v>45017</v>
      </c>
      <c r="J7" s="283"/>
      <c r="K7" s="145">
        <f>DATEVALUE(T1&amp;U1)</f>
        <v>45261</v>
      </c>
      <c r="L7" s="282">
        <f>EOMONTH(K7,0)</f>
        <v>45291</v>
      </c>
      <c r="M7" s="283"/>
      <c r="N7" s="146"/>
      <c r="O7" s="147"/>
      <c r="P7" s="143"/>
      <c r="Q7" s="143"/>
      <c r="R7" s="143"/>
      <c r="S7" s="144"/>
      <c r="T7" s="148"/>
      <c r="U7" s="148"/>
      <c r="W7" t="s">
        <v>118</v>
      </c>
      <c r="X7" t="s">
        <v>116</v>
      </c>
      <c r="Y7" s="102" t="str">
        <f>'Lecturer (Direct)'!B6</f>
        <v>ckyfd'ku lsu</v>
      </c>
      <c r="Z7" s="102" t="str">
        <f>'Lecturer (Direct)'!B7</f>
        <v/>
      </c>
      <c r="AA7" s="102" t="str">
        <f>'Lecturer (Direct)'!B8</f>
        <v/>
      </c>
      <c r="AB7" s="102" t="str">
        <f>'Lecturer (Direct)'!B9</f>
        <v/>
      </c>
      <c r="AC7" s="102" t="str">
        <f>'Lecturer (Direct)'!B10</f>
        <v/>
      </c>
      <c r="AE7" s="18" t="s">
        <v>116</v>
      </c>
      <c r="AF7" s="141">
        <f>'Lecturer (Direct)'!F6</f>
        <v>74600</v>
      </c>
      <c r="AG7" s="142" t="str">
        <f>'Lecturer (Direct)'!F7</f>
        <v/>
      </c>
      <c r="AH7" s="142" t="str">
        <f>'Lecturer (Direct)'!F8</f>
        <v/>
      </c>
      <c r="AI7" s="142" t="str">
        <f>'Lecturer (Direct)'!F9</f>
        <v/>
      </c>
      <c r="AJ7" s="142" t="str">
        <f>'Lecturer (Direct)'!F10</f>
        <v/>
      </c>
      <c r="AL7" s="141">
        <f>'Lecturer (Direct)'!M6</f>
        <v>77600</v>
      </c>
      <c r="AM7" s="141" t="str">
        <f>'Lecturer (Direct)'!M7</f>
        <v/>
      </c>
      <c r="AN7" s="141" t="str">
        <f>'Lecturer (Direct)'!M8</f>
        <v/>
      </c>
      <c r="AO7" s="141" t="str">
        <f>'Lecturer (Direct)'!M9</f>
        <v/>
      </c>
      <c r="AP7" s="141" t="str">
        <f>'Lecturer (Direct)'!M10</f>
        <v/>
      </c>
    </row>
    <row r="8" spans="1:42" ht="18.75" hidden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3"/>
      <c r="N8" s="133"/>
      <c r="O8" s="133"/>
      <c r="P8" s="132"/>
      <c r="Q8" s="132"/>
      <c r="R8" s="132"/>
      <c r="S8" s="134"/>
      <c r="T8" s="135"/>
      <c r="U8" s="135"/>
      <c r="W8" t="s">
        <v>119</v>
      </c>
      <c r="X8" t="s">
        <v>117</v>
      </c>
      <c r="Y8" s="102" t="str">
        <f>'Lec. (2nd to 1st)'!B6</f>
        <v>lqehr dqekj</v>
      </c>
      <c r="Z8" s="102" t="str">
        <f>'Lec. (2nd to 1st)'!B7</f>
        <v/>
      </c>
      <c r="AA8" s="102" t="str">
        <f>'Lec. (2nd to 1st)'!B8</f>
        <v/>
      </c>
      <c r="AB8" s="102"/>
      <c r="AC8" s="102" t="str">
        <f>'Lec. (2nd to 1st)'!B10</f>
        <v/>
      </c>
      <c r="AE8" s="18" t="s">
        <v>117</v>
      </c>
      <c r="AF8" s="141">
        <f>'Lec. (2nd to 1st)'!F6</f>
        <v>69200</v>
      </c>
      <c r="AG8" s="142" t="str">
        <f>'Lec. (2nd to 1st)'!F7</f>
        <v/>
      </c>
      <c r="AH8" s="142" t="str">
        <f>'Lec. (2nd to 1st)'!F8</f>
        <v/>
      </c>
      <c r="AI8" s="142"/>
      <c r="AJ8" s="142" t="str">
        <f>'Lec. (2nd to 1st)'!F10</f>
        <v/>
      </c>
      <c r="AL8" s="141">
        <f>'Lec. (2nd to 1st)'!J6</f>
        <v>71100</v>
      </c>
      <c r="AM8" s="141" t="str">
        <f>'Lec. (2nd to 1st)'!J7</f>
        <v/>
      </c>
      <c r="AN8" s="141" t="str">
        <f>'Lec. (2nd to 1st)'!J8</f>
        <v/>
      </c>
      <c r="AO8" s="141"/>
      <c r="AP8" s="141"/>
    </row>
    <row r="9" spans="1:42" ht="36.75" customHeight="1">
      <c r="A9" s="280" t="s">
        <v>130</v>
      </c>
      <c r="B9" s="280" t="s">
        <v>131</v>
      </c>
      <c r="C9" s="280" t="s">
        <v>131</v>
      </c>
      <c r="D9" s="280"/>
      <c r="E9" s="280" t="s">
        <v>132</v>
      </c>
      <c r="F9" s="280"/>
      <c r="G9" s="280"/>
      <c r="H9" s="280"/>
      <c r="I9" s="280"/>
      <c r="J9" s="280" t="s">
        <v>133</v>
      </c>
      <c r="K9" s="280"/>
      <c r="L9" s="280"/>
      <c r="M9" s="280"/>
      <c r="N9" s="280" t="s">
        <v>134</v>
      </c>
      <c r="O9" s="280"/>
      <c r="P9" s="280"/>
      <c r="Q9" s="280"/>
      <c r="R9" s="279" t="s">
        <v>135</v>
      </c>
      <c r="S9" s="279"/>
      <c r="T9" s="279" t="s">
        <v>136</v>
      </c>
      <c r="U9" s="279" t="s">
        <v>137</v>
      </c>
      <c r="X9" t="s">
        <v>145</v>
      </c>
      <c r="Y9" s="102" t="str">
        <f>'Lec. (2nd to 1st) &amp; (3rd-1st)'!B6</f>
        <v>lqehr dqekj</v>
      </c>
      <c r="Z9" s="102" t="str">
        <f>'Lec. (2nd to 1st) &amp; (3rd-1st)'!B7</f>
        <v/>
      </c>
      <c r="AA9" s="102" t="str">
        <f>'Lec. (2nd to 1st) &amp; (3rd-1st)'!B8</f>
        <v/>
      </c>
      <c r="AB9" s="102" t="str">
        <f>'Lec. (2nd to 1st) &amp; (3rd-1st)'!B9</f>
        <v/>
      </c>
      <c r="AC9" s="102" t="str">
        <f>'Lec. (2nd to 1st) &amp; (3rd-1st)'!B10</f>
        <v/>
      </c>
      <c r="AE9" s="18" t="s">
        <v>145</v>
      </c>
      <c r="AF9" s="141">
        <f>'Lec. (2nd to 1st) &amp; (3rd-1st)'!F6</f>
        <v>69200</v>
      </c>
      <c r="AG9" s="142" t="str">
        <f>'Lec. (2nd to 1st) &amp; (3rd-1st)'!F7</f>
        <v/>
      </c>
      <c r="AH9" s="142" t="str">
        <f>'Lec. (2nd to 1st) &amp; (3rd-1st)'!F8</f>
        <v/>
      </c>
      <c r="AI9" s="142"/>
      <c r="AJ9" s="142" t="str">
        <f>'Lec. (2nd to 1st) &amp; (3rd-1st)'!F10</f>
        <v/>
      </c>
      <c r="AL9" s="141">
        <f>'Lec. (2nd to 1st) &amp; (3rd-1st)'!L6</f>
        <v>71100</v>
      </c>
      <c r="AM9" s="141" t="str">
        <f>'Lec. (2nd to 1st) &amp; (3rd-1st)'!L7</f>
        <v/>
      </c>
      <c r="AN9" s="141" t="str">
        <f>'Lec. (2nd to 1st) &amp; (3rd-1st)'!L8</f>
        <v/>
      </c>
      <c r="AO9" s="141" t="str">
        <f>'Lec. (2nd to 1st) &amp; (3rd-1st)'!L9</f>
        <v/>
      </c>
      <c r="AP9" s="141" t="str">
        <f>'Lec. (2nd to 1st) &amp; (3rd-1st)'!L10</f>
        <v/>
      </c>
    </row>
    <row r="10" spans="1:42" ht="36.75" customHeight="1">
      <c r="A10" s="280"/>
      <c r="B10" s="280"/>
      <c r="C10" s="280"/>
      <c r="D10" s="280"/>
      <c r="E10" s="123" t="s">
        <v>138</v>
      </c>
      <c r="F10" s="123" t="s">
        <v>139</v>
      </c>
      <c r="G10" s="123" t="s">
        <v>140</v>
      </c>
      <c r="H10" s="280" t="s">
        <v>141</v>
      </c>
      <c r="I10" s="280"/>
      <c r="J10" s="123" t="s">
        <v>138</v>
      </c>
      <c r="K10" s="123" t="s">
        <v>139</v>
      </c>
      <c r="L10" s="123" t="s">
        <v>140</v>
      </c>
      <c r="M10" s="123" t="s">
        <v>141</v>
      </c>
      <c r="N10" s="123" t="s">
        <v>138</v>
      </c>
      <c r="O10" s="123" t="s">
        <v>139</v>
      </c>
      <c r="P10" s="123" t="s">
        <v>140</v>
      </c>
      <c r="Q10" s="123" t="s">
        <v>141</v>
      </c>
      <c r="R10" s="124" t="s">
        <v>142</v>
      </c>
      <c r="S10" s="124" t="s">
        <v>143</v>
      </c>
      <c r="T10" s="279"/>
      <c r="U10" s="279"/>
      <c r="X10" t="s">
        <v>118</v>
      </c>
      <c r="Y10" s="102" t="str">
        <f>'Vice-Principal'!B6</f>
        <v>eqjyh/kj egkoj</v>
      </c>
      <c r="Z10" s="102" t="str">
        <f>'Vice-Principal'!B7</f>
        <v/>
      </c>
      <c r="AA10" s="102" t="str">
        <f>'Vice-Principal'!B8</f>
        <v/>
      </c>
      <c r="AB10" s="102" t="str">
        <f>'Vice-Principal'!B9</f>
        <v/>
      </c>
      <c r="AC10" s="102" t="str">
        <f>'Vice-Principal'!B10</f>
        <v/>
      </c>
      <c r="AE10" s="18" t="s">
        <v>118</v>
      </c>
      <c r="AF10" s="141">
        <f>'Vice-Principal'!F6</f>
        <v>66300</v>
      </c>
      <c r="AG10" s="142" t="str">
        <f>'Vice-Principal'!F7</f>
        <v/>
      </c>
      <c r="AH10" s="142" t="str">
        <f>'Vice-Principal'!F8</f>
        <v/>
      </c>
      <c r="AI10" s="142" t="str">
        <f>'Vice-Principal'!F9</f>
        <v/>
      </c>
      <c r="AJ10" s="142" t="str">
        <f>'Vice-Principal'!F10</f>
        <v/>
      </c>
      <c r="AL10" s="141">
        <f>'Vice-Principal'!J6</f>
        <v>67300</v>
      </c>
      <c r="AM10" s="141" t="str">
        <f>'Vice-Principal'!J7</f>
        <v/>
      </c>
      <c r="AN10" s="141" t="str">
        <f>'Vice-Principal'!J8</f>
        <v/>
      </c>
      <c r="AO10" s="141" t="str">
        <f>'Vice-Principal'!J9</f>
        <v/>
      </c>
      <c r="AP10" s="141" t="str">
        <f>'Vice-Principal'!J10</f>
        <v/>
      </c>
    </row>
    <row r="11" spans="1:42" ht="25.5" customHeight="1">
      <c r="A11" s="134">
        <v>1</v>
      </c>
      <c r="B11" s="136">
        <f>I7</f>
        <v>45017</v>
      </c>
      <c r="C11" s="134" t="str">
        <f>TEXT(B11,"mmm-yyyy")</f>
        <v>Apr-2023</v>
      </c>
      <c r="D11" s="134" t="str">
        <f>TEXT(C11,"mmm")</f>
        <v>Apr</v>
      </c>
      <c r="E11" s="134">
        <f>IF(A11="","",VLOOKUP($G$1,$AE$4:$AP$12,$P$1+7,0))</f>
        <v>71100</v>
      </c>
      <c r="F11" s="134">
        <f>IF(E11="","",E11*42%)</f>
        <v>29862</v>
      </c>
      <c r="G11" s="134">
        <f>IF(E11="","",E11*9%)</f>
        <v>6399</v>
      </c>
      <c r="H11" s="272">
        <f>IF(E11="","",(SUM(E11:G11)))</f>
        <v>107361</v>
      </c>
      <c r="I11" s="272"/>
      <c r="J11" s="134">
        <f>IF(A11="","",VLOOKUP($G$1,$AE$4:$AP$12,$P$1+1,0))</f>
        <v>69200</v>
      </c>
      <c r="K11" s="134">
        <f>IF(E11="","",J11*42%)</f>
        <v>29064</v>
      </c>
      <c r="L11" s="134">
        <f>IF(E11="","",J11*9%)</f>
        <v>6228</v>
      </c>
      <c r="M11" s="137">
        <f>IF(E11="","",(SUM(J11:L11)))</f>
        <v>104492</v>
      </c>
      <c r="N11" s="134">
        <f t="shared" ref="N11:P21" si="0">IFERROR(MIN(E11-J11),"")</f>
        <v>1900</v>
      </c>
      <c r="O11" s="134">
        <f t="shared" si="0"/>
        <v>798</v>
      </c>
      <c r="P11" s="134">
        <f t="shared" si="0"/>
        <v>171</v>
      </c>
      <c r="Q11" s="137">
        <f>IF(A11="","",(SUM(N11:P11)))</f>
        <v>2869</v>
      </c>
      <c r="R11" s="138">
        <f>IF(N11="","",0)</f>
        <v>0</v>
      </c>
      <c r="S11" s="134">
        <v>0</v>
      </c>
      <c r="T11" s="137">
        <f>IF(A11="","",SUM(R11:S11))</f>
        <v>0</v>
      </c>
      <c r="U11" s="137">
        <f>IF(A11="","",Q11-T11)</f>
        <v>2869</v>
      </c>
      <c r="X11" t="s">
        <v>119</v>
      </c>
      <c r="Y11" s="102" t="str">
        <f>Principal!B6</f>
        <v>jktsUnz dqekj fpRrkSMk</v>
      </c>
      <c r="Z11" s="102" t="str">
        <f>Principal!B7</f>
        <v/>
      </c>
      <c r="AA11" s="102"/>
      <c r="AB11" s="102"/>
      <c r="AC11" s="102" t="str">
        <f>Principal!B10</f>
        <v/>
      </c>
      <c r="AE11" s="18" t="s">
        <v>119</v>
      </c>
      <c r="AF11" s="141">
        <f>Principal!F6</f>
        <v>104200</v>
      </c>
      <c r="AG11" s="142" t="str">
        <f>Principal!F7</f>
        <v/>
      </c>
      <c r="AH11" s="142"/>
      <c r="AI11" s="142"/>
      <c r="AJ11" s="142"/>
      <c r="AL11" s="141">
        <f>Principal!L6</f>
        <v>104200</v>
      </c>
      <c r="AM11" s="141" t="str">
        <f>Principal!L7</f>
        <v/>
      </c>
      <c r="AN11" s="141"/>
      <c r="AO11" s="141"/>
      <c r="AP11" s="141"/>
    </row>
    <row r="12" spans="1:42" ht="25.5" customHeight="1">
      <c r="A12" s="134">
        <f>IF(A11&gt;=$C$7,"",(A11+1))</f>
        <v>2</v>
      </c>
      <c r="B12" s="136">
        <f>IF(A12="","",DATE(YEAR(B11),MONTH(B11)+1,DAY(B11)))</f>
        <v>45047</v>
      </c>
      <c r="C12" s="134" t="str">
        <f t="shared" ref="C12:C21" si="1">TEXT(B12,"mmm-yyyy")</f>
        <v>May-2023</v>
      </c>
      <c r="D12" s="134" t="str">
        <f t="shared" ref="D12:D21" si="2">TEXT(C12,"mmm")</f>
        <v>May</v>
      </c>
      <c r="E12" s="134">
        <f>IF(A12="","",E11)</f>
        <v>71100</v>
      </c>
      <c r="F12" s="134">
        <f t="shared" ref="F12:F13" si="3">IF(E12="","",E12*42%)</f>
        <v>29862</v>
      </c>
      <c r="G12" s="134">
        <f t="shared" ref="G12:G21" si="4">IF(E12="","",E12*9%)</f>
        <v>6399</v>
      </c>
      <c r="H12" s="272">
        <f t="shared" ref="H12:H22" si="5">IF(E12="","",(SUM(E12:G12)))</f>
        <v>107361</v>
      </c>
      <c r="I12" s="272"/>
      <c r="J12" s="134">
        <f>IF(A12="","",J11)</f>
        <v>69200</v>
      </c>
      <c r="K12" s="134">
        <f t="shared" ref="K12:K13" si="6">IF(E12="","",J12*42%)</f>
        <v>29064</v>
      </c>
      <c r="L12" s="134">
        <f t="shared" ref="L12:L21" si="7">IF(E12="","",J12*9%)</f>
        <v>6228</v>
      </c>
      <c r="M12" s="137">
        <f t="shared" ref="M12:M21" si="8">IF(E12="","",(SUM(J12:L12)))</f>
        <v>104492</v>
      </c>
      <c r="N12" s="134">
        <f t="shared" si="0"/>
        <v>1900</v>
      </c>
      <c r="O12" s="134">
        <f t="shared" si="0"/>
        <v>798</v>
      </c>
      <c r="P12" s="134">
        <f t="shared" si="0"/>
        <v>171</v>
      </c>
      <c r="Q12" s="137">
        <f t="shared" ref="Q12:Q21" si="9">IF(A12="","",(SUM(N12:P12)))</f>
        <v>2869</v>
      </c>
      <c r="R12" s="138">
        <f t="shared" ref="R12:R13" si="10">IF(N12="","",0)</f>
        <v>0</v>
      </c>
      <c r="S12" s="134">
        <v>0</v>
      </c>
      <c r="T12" s="137">
        <f t="shared" ref="T12:T21" si="11">IF(A12="","",SUM(R12:S12))</f>
        <v>0</v>
      </c>
      <c r="U12" s="137">
        <f t="shared" ref="U12:U21" si="12">IF(A12="","",Q12-T12)</f>
        <v>2869</v>
      </c>
      <c r="X12" t="s">
        <v>120</v>
      </c>
      <c r="Y12" s="102" t="str">
        <f>'Teacher-III(Elementary)'!B6</f>
        <v>ijekuUn es?koky</v>
      </c>
      <c r="Z12" s="102" t="str">
        <f>'Teacher-III(Elementary)'!B7</f>
        <v/>
      </c>
      <c r="AA12" s="102" t="str">
        <f>'Teacher-III(Elementary)'!B8</f>
        <v/>
      </c>
      <c r="AB12" s="102" t="str">
        <f>'Teacher-III(Elementary)'!B9</f>
        <v/>
      </c>
      <c r="AC12" s="102" t="str">
        <f>'Teacher-III(Elementary)'!B10</f>
        <v/>
      </c>
      <c r="AD12" s="126" t="str">
        <f>'Teacher-III(Elementary)'!B11</f>
        <v/>
      </c>
      <c r="AE12" s="18" t="s">
        <v>120</v>
      </c>
      <c r="AF12" s="141">
        <f>'Teacher-III(Elementary)'!F6</f>
        <v>69200</v>
      </c>
      <c r="AG12" s="142" t="str">
        <f>'Teacher-III(Elementary)'!F7</f>
        <v/>
      </c>
      <c r="AH12" s="142" t="str">
        <f>'Teacher-III(Elementary)'!F8</f>
        <v/>
      </c>
      <c r="AI12" s="142" t="str">
        <f>'Teacher-III(Elementary)'!F9</f>
        <v/>
      </c>
      <c r="AJ12" s="142" t="str">
        <f>'Teacher-III(Elementary)'!F10</f>
        <v/>
      </c>
      <c r="AL12" s="141">
        <f>'Teacher-III(Elementary)'!J6</f>
        <v>71100</v>
      </c>
      <c r="AM12" s="141" t="str">
        <f>'Teacher-III(Elementary)'!J7</f>
        <v/>
      </c>
      <c r="AN12" s="141" t="str">
        <f>'Teacher-III(Elementary)'!J8</f>
        <v/>
      </c>
      <c r="AO12" s="141" t="str">
        <f>'Teacher-III(Elementary)'!J9</f>
        <v/>
      </c>
      <c r="AP12" s="141" t="str">
        <f>'Teacher-III(Elementary)'!J10</f>
        <v/>
      </c>
    </row>
    <row r="13" spans="1:42" ht="25.5" customHeight="1">
      <c r="A13" s="134">
        <f t="shared" ref="A13:A21" si="13">IF(A12&gt;=$C$7,"",(A12+1))</f>
        <v>3</v>
      </c>
      <c r="B13" s="136">
        <f t="shared" ref="B13:B21" si="14">IF(A13="","",DATE(YEAR(B12),MONTH(B12)+1,DAY(B12)))</f>
        <v>45078</v>
      </c>
      <c r="C13" s="134" t="str">
        <f t="shared" si="1"/>
        <v>Jun-2023</v>
      </c>
      <c r="D13" s="134" t="str">
        <f t="shared" si="2"/>
        <v>Jun</v>
      </c>
      <c r="E13" s="134">
        <f t="shared" ref="E13:E21" si="15">IF(A13="","",E12)</f>
        <v>71100</v>
      </c>
      <c r="F13" s="134">
        <f t="shared" si="3"/>
        <v>29862</v>
      </c>
      <c r="G13" s="134">
        <f t="shared" si="4"/>
        <v>6399</v>
      </c>
      <c r="H13" s="272">
        <f t="shared" si="5"/>
        <v>107361</v>
      </c>
      <c r="I13" s="272"/>
      <c r="J13" s="134">
        <f t="shared" ref="J13:J21" si="16">IF(A13="","",J12)</f>
        <v>69200</v>
      </c>
      <c r="K13" s="134">
        <f t="shared" si="6"/>
        <v>29064</v>
      </c>
      <c r="L13" s="134">
        <f t="shared" si="7"/>
        <v>6228</v>
      </c>
      <c r="M13" s="137">
        <f t="shared" si="8"/>
        <v>104492</v>
      </c>
      <c r="N13" s="134">
        <f t="shared" si="0"/>
        <v>1900</v>
      </c>
      <c r="O13" s="134">
        <f t="shared" si="0"/>
        <v>798</v>
      </c>
      <c r="P13" s="134">
        <f t="shared" si="0"/>
        <v>171</v>
      </c>
      <c r="Q13" s="137">
        <f t="shared" si="9"/>
        <v>2869</v>
      </c>
      <c r="R13" s="138">
        <f t="shared" si="10"/>
        <v>0</v>
      </c>
      <c r="S13" s="134">
        <v>0</v>
      </c>
      <c r="T13" s="137">
        <f t="shared" si="11"/>
        <v>0</v>
      </c>
      <c r="U13" s="137">
        <f t="shared" si="12"/>
        <v>2869</v>
      </c>
      <c r="Y13" s="102"/>
      <c r="Z13" s="102"/>
      <c r="AA13" s="102"/>
      <c r="AB13" s="102"/>
      <c r="AC13" s="102"/>
    </row>
    <row r="14" spans="1:42" ht="25.5" customHeight="1">
      <c r="A14" s="134">
        <f t="shared" si="13"/>
        <v>4</v>
      </c>
      <c r="B14" s="136">
        <f t="shared" si="14"/>
        <v>45108</v>
      </c>
      <c r="C14" s="134" t="str">
        <f t="shared" si="1"/>
        <v>Jul-2023</v>
      </c>
      <c r="D14" s="134" t="str">
        <f t="shared" si="2"/>
        <v>Jul</v>
      </c>
      <c r="E14" s="134">
        <f>IF(E13="","",MROUND(E13*1.03,100))</f>
        <v>73200</v>
      </c>
      <c r="F14" s="134">
        <f>IF(E14="","",E14*46%)</f>
        <v>33672</v>
      </c>
      <c r="G14" s="134">
        <f t="shared" si="4"/>
        <v>6588</v>
      </c>
      <c r="H14" s="272">
        <f t="shared" si="5"/>
        <v>113460</v>
      </c>
      <c r="I14" s="272"/>
      <c r="J14" s="134">
        <f>IF(J13="","",MROUND(J13*1.03,100))</f>
        <v>71300</v>
      </c>
      <c r="K14" s="134">
        <f>IF(E14="","",J14*46%)</f>
        <v>32798</v>
      </c>
      <c r="L14" s="134">
        <f t="shared" si="7"/>
        <v>6417</v>
      </c>
      <c r="M14" s="137">
        <f t="shared" si="8"/>
        <v>110515</v>
      </c>
      <c r="N14" s="134">
        <f t="shared" si="0"/>
        <v>1900</v>
      </c>
      <c r="O14" s="134">
        <f t="shared" si="0"/>
        <v>874</v>
      </c>
      <c r="P14" s="134">
        <f t="shared" si="0"/>
        <v>171</v>
      </c>
      <c r="Q14" s="137">
        <f t="shared" si="9"/>
        <v>2945</v>
      </c>
      <c r="R14" s="138">
        <f>IF(N14="","",N14*4%)</f>
        <v>76</v>
      </c>
      <c r="S14" s="134">
        <v>0</v>
      </c>
      <c r="T14" s="137">
        <f t="shared" si="11"/>
        <v>76</v>
      </c>
      <c r="U14" s="137">
        <f t="shared" si="12"/>
        <v>2869</v>
      </c>
    </row>
    <row r="15" spans="1:42" ht="25.5" customHeight="1">
      <c r="A15" s="134">
        <f t="shared" si="13"/>
        <v>5</v>
      </c>
      <c r="B15" s="136">
        <f t="shared" si="14"/>
        <v>45139</v>
      </c>
      <c r="C15" s="134" t="str">
        <f t="shared" si="1"/>
        <v>Aug-2023</v>
      </c>
      <c r="D15" s="134" t="str">
        <f t="shared" si="2"/>
        <v>Aug</v>
      </c>
      <c r="E15" s="134">
        <f t="shared" si="15"/>
        <v>73200</v>
      </c>
      <c r="F15" s="134">
        <f t="shared" ref="F15:F21" si="17">IF(E15="","",E15*46%)</f>
        <v>33672</v>
      </c>
      <c r="G15" s="134">
        <f t="shared" si="4"/>
        <v>6588</v>
      </c>
      <c r="H15" s="272">
        <f t="shared" si="5"/>
        <v>113460</v>
      </c>
      <c r="I15" s="272"/>
      <c r="J15" s="134">
        <f t="shared" si="16"/>
        <v>71300</v>
      </c>
      <c r="K15" s="134">
        <f t="shared" ref="K15:K21" si="18">IF(E15="","",J15*46%)</f>
        <v>32798</v>
      </c>
      <c r="L15" s="134">
        <f t="shared" si="7"/>
        <v>6417</v>
      </c>
      <c r="M15" s="137">
        <f t="shared" si="8"/>
        <v>110515</v>
      </c>
      <c r="N15" s="134">
        <f t="shared" si="0"/>
        <v>1900</v>
      </c>
      <c r="O15" s="134">
        <f t="shared" si="0"/>
        <v>874</v>
      </c>
      <c r="P15" s="134">
        <f t="shared" si="0"/>
        <v>171</v>
      </c>
      <c r="Q15" s="137">
        <f t="shared" si="9"/>
        <v>2945</v>
      </c>
      <c r="R15" s="138">
        <f>IF(N15="","",N15*4%)</f>
        <v>76</v>
      </c>
      <c r="S15" s="134">
        <v>0</v>
      </c>
      <c r="T15" s="137">
        <f t="shared" si="11"/>
        <v>76</v>
      </c>
      <c r="U15" s="137">
        <f t="shared" si="12"/>
        <v>2869</v>
      </c>
    </row>
    <row r="16" spans="1:42" ht="25.5" customHeight="1">
      <c r="A16" s="134">
        <f t="shared" si="13"/>
        <v>6</v>
      </c>
      <c r="B16" s="136">
        <f t="shared" si="14"/>
        <v>45170</v>
      </c>
      <c r="C16" s="134" t="str">
        <f t="shared" si="1"/>
        <v>Sep-2023</v>
      </c>
      <c r="D16" s="134" t="str">
        <f t="shared" si="2"/>
        <v>Sep</v>
      </c>
      <c r="E16" s="134">
        <f t="shared" si="15"/>
        <v>73200</v>
      </c>
      <c r="F16" s="134">
        <f t="shared" si="17"/>
        <v>33672</v>
      </c>
      <c r="G16" s="134">
        <f t="shared" si="4"/>
        <v>6588</v>
      </c>
      <c r="H16" s="272">
        <f t="shared" si="5"/>
        <v>113460</v>
      </c>
      <c r="I16" s="272"/>
      <c r="J16" s="134">
        <f t="shared" si="16"/>
        <v>71300</v>
      </c>
      <c r="K16" s="134">
        <f t="shared" si="18"/>
        <v>32798</v>
      </c>
      <c r="L16" s="134">
        <f t="shared" si="7"/>
        <v>6417</v>
      </c>
      <c r="M16" s="137">
        <f t="shared" si="8"/>
        <v>110515</v>
      </c>
      <c r="N16" s="134">
        <f t="shared" si="0"/>
        <v>1900</v>
      </c>
      <c r="O16" s="134">
        <f t="shared" si="0"/>
        <v>874</v>
      </c>
      <c r="P16" s="134">
        <f t="shared" si="0"/>
        <v>171</v>
      </c>
      <c r="Q16" s="137">
        <f t="shared" si="9"/>
        <v>2945</v>
      </c>
      <c r="R16" s="138">
        <f t="shared" ref="R16:R17" si="19">IF(N16="","",N16*4%)</f>
        <v>76</v>
      </c>
      <c r="S16" s="134">
        <v>0</v>
      </c>
      <c r="T16" s="137">
        <f t="shared" si="11"/>
        <v>76</v>
      </c>
      <c r="U16" s="137">
        <f t="shared" si="12"/>
        <v>2869</v>
      </c>
    </row>
    <row r="17" spans="1:21" ht="25.5" customHeight="1">
      <c r="A17" s="134">
        <f t="shared" si="13"/>
        <v>7</v>
      </c>
      <c r="B17" s="136">
        <f t="shared" si="14"/>
        <v>45200</v>
      </c>
      <c r="C17" s="134" t="str">
        <f t="shared" si="1"/>
        <v>Oct-2023</v>
      </c>
      <c r="D17" s="134" t="str">
        <f t="shared" si="2"/>
        <v>Oct</v>
      </c>
      <c r="E17" s="134">
        <f t="shared" si="15"/>
        <v>73200</v>
      </c>
      <c r="F17" s="134">
        <f t="shared" si="17"/>
        <v>33672</v>
      </c>
      <c r="G17" s="134">
        <f t="shared" si="4"/>
        <v>6588</v>
      </c>
      <c r="H17" s="272">
        <f t="shared" si="5"/>
        <v>113460</v>
      </c>
      <c r="I17" s="272"/>
      <c r="J17" s="134">
        <f t="shared" si="16"/>
        <v>71300</v>
      </c>
      <c r="K17" s="134">
        <f t="shared" si="18"/>
        <v>32798</v>
      </c>
      <c r="L17" s="134">
        <f t="shared" si="7"/>
        <v>6417</v>
      </c>
      <c r="M17" s="137">
        <f t="shared" si="8"/>
        <v>110515</v>
      </c>
      <c r="N17" s="134">
        <f t="shared" si="0"/>
        <v>1900</v>
      </c>
      <c r="O17" s="134">
        <f t="shared" si="0"/>
        <v>874</v>
      </c>
      <c r="P17" s="134">
        <f t="shared" si="0"/>
        <v>171</v>
      </c>
      <c r="Q17" s="137">
        <f t="shared" si="9"/>
        <v>2945</v>
      </c>
      <c r="R17" s="138">
        <f t="shared" si="19"/>
        <v>76</v>
      </c>
      <c r="S17" s="134">
        <v>0</v>
      </c>
      <c r="T17" s="137">
        <f t="shared" si="11"/>
        <v>76</v>
      </c>
      <c r="U17" s="137">
        <f t="shared" si="12"/>
        <v>2869</v>
      </c>
    </row>
    <row r="18" spans="1:21" ht="25.5" customHeight="1">
      <c r="A18" s="134">
        <f t="shared" si="13"/>
        <v>8</v>
      </c>
      <c r="B18" s="136">
        <f t="shared" si="14"/>
        <v>45231</v>
      </c>
      <c r="C18" s="134" t="str">
        <f t="shared" si="1"/>
        <v>Nov-2023</v>
      </c>
      <c r="D18" s="134" t="str">
        <f t="shared" si="2"/>
        <v>Nov</v>
      </c>
      <c r="E18" s="134">
        <f t="shared" si="15"/>
        <v>73200</v>
      </c>
      <c r="F18" s="134">
        <f t="shared" si="17"/>
        <v>33672</v>
      </c>
      <c r="G18" s="134">
        <f t="shared" si="4"/>
        <v>6588</v>
      </c>
      <c r="H18" s="272">
        <f t="shared" si="5"/>
        <v>113460</v>
      </c>
      <c r="I18" s="272"/>
      <c r="J18" s="134">
        <f t="shared" si="16"/>
        <v>71300</v>
      </c>
      <c r="K18" s="134">
        <f t="shared" si="18"/>
        <v>32798</v>
      </c>
      <c r="L18" s="134">
        <f t="shared" si="7"/>
        <v>6417</v>
      </c>
      <c r="M18" s="137">
        <f t="shared" si="8"/>
        <v>110515</v>
      </c>
      <c r="N18" s="134">
        <f t="shared" si="0"/>
        <v>1900</v>
      </c>
      <c r="O18" s="134">
        <f t="shared" si="0"/>
        <v>874</v>
      </c>
      <c r="P18" s="134">
        <f t="shared" si="0"/>
        <v>171</v>
      </c>
      <c r="Q18" s="137">
        <f t="shared" si="9"/>
        <v>2945</v>
      </c>
      <c r="R18" s="138">
        <f>IF(N18="","",0)</f>
        <v>0</v>
      </c>
      <c r="S18" s="134">
        <v>0</v>
      </c>
      <c r="T18" s="137">
        <f t="shared" si="11"/>
        <v>0</v>
      </c>
      <c r="U18" s="137">
        <f t="shared" si="12"/>
        <v>2945</v>
      </c>
    </row>
    <row r="19" spans="1:21" ht="25.5" customHeight="1">
      <c r="A19" s="134">
        <f t="shared" si="13"/>
        <v>9</v>
      </c>
      <c r="B19" s="136">
        <f t="shared" si="14"/>
        <v>45261</v>
      </c>
      <c r="C19" s="134" t="str">
        <f t="shared" si="1"/>
        <v>Dec-2023</v>
      </c>
      <c r="D19" s="134" t="str">
        <f t="shared" si="2"/>
        <v>Dec</v>
      </c>
      <c r="E19" s="134">
        <f t="shared" si="15"/>
        <v>73200</v>
      </c>
      <c r="F19" s="134">
        <f t="shared" si="17"/>
        <v>33672</v>
      </c>
      <c r="G19" s="134">
        <f t="shared" si="4"/>
        <v>6588</v>
      </c>
      <c r="H19" s="272">
        <f t="shared" si="5"/>
        <v>113460</v>
      </c>
      <c r="I19" s="272"/>
      <c r="J19" s="134">
        <f t="shared" si="16"/>
        <v>71300</v>
      </c>
      <c r="K19" s="134">
        <f t="shared" si="18"/>
        <v>32798</v>
      </c>
      <c r="L19" s="134">
        <f t="shared" si="7"/>
        <v>6417</v>
      </c>
      <c r="M19" s="137">
        <f t="shared" si="8"/>
        <v>110515</v>
      </c>
      <c r="N19" s="134">
        <f t="shared" si="0"/>
        <v>1900</v>
      </c>
      <c r="O19" s="134">
        <f t="shared" si="0"/>
        <v>874</v>
      </c>
      <c r="P19" s="134">
        <f t="shared" si="0"/>
        <v>171</v>
      </c>
      <c r="Q19" s="137">
        <f t="shared" si="9"/>
        <v>2945</v>
      </c>
      <c r="R19" s="138">
        <f>IF(N19="","",0)</f>
        <v>0</v>
      </c>
      <c r="S19" s="134">
        <v>0</v>
      </c>
      <c r="T19" s="137">
        <f t="shared" si="11"/>
        <v>0</v>
      </c>
      <c r="U19" s="137">
        <f t="shared" si="12"/>
        <v>2945</v>
      </c>
    </row>
    <row r="20" spans="1:21" ht="25.5" customHeight="1">
      <c r="A20" s="134" t="str">
        <f t="shared" si="13"/>
        <v/>
      </c>
      <c r="B20" s="136" t="str">
        <f t="shared" si="14"/>
        <v/>
      </c>
      <c r="C20" s="134" t="str">
        <f t="shared" si="1"/>
        <v/>
      </c>
      <c r="D20" s="134" t="str">
        <f t="shared" si="2"/>
        <v/>
      </c>
      <c r="E20" s="134" t="str">
        <f t="shared" si="15"/>
        <v/>
      </c>
      <c r="F20" s="134" t="str">
        <f t="shared" si="17"/>
        <v/>
      </c>
      <c r="G20" s="134" t="str">
        <f t="shared" si="4"/>
        <v/>
      </c>
      <c r="H20" s="272" t="str">
        <f t="shared" si="5"/>
        <v/>
      </c>
      <c r="I20" s="272"/>
      <c r="J20" s="134" t="str">
        <f t="shared" si="16"/>
        <v/>
      </c>
      <c r="K20" s="134" t="str">
        <f t="shared" si="18"/>
        <v/>
      </c>
      <c r="L20" s="134" t="str">
        <f t="shared" si="7"/>
        <v/>
      </c>
      <c r="M20" s="137" t="str">
        <f t="shared" si="8"/>
        <v/>
      </c>
      <c r="N20" s="134" t="str">
        <f t="shared" si="0"/>
        <v/>
      </c>
      <c r="O20" s="134" t="str">
        <f t="shared" si="0"/>
        <v/>
      </c>
      <c r="P20" s="134" t="str">
        <f t="shared" si="0"/>
        <v/>
      </c>
      <c r="Q20" s="137" t="str">
        <f t="shared" si="9"/>
        <v/>
      </c>
      <c r="R20" s="138" t="str">
        <f t="shared" ref="R20:R21" si="20">IF(A20="","",0)</f>
        <v/>
      </c>
      <c r="S20" s="134" t="str">
        <f>IF(C20="","",IF(C20="TOTAL",SUM(S$19:$S19),(ROUND(Q20*AI20,0))))</f>
        <v/>
      </c>
      <c r="T20" s="137" t="str">
        <f t="shared" si="11"/>
        <v/>
      </c>
      <c r="U20" s="137" t="str">
        <f t="shared" si="12"/>
        <v/>
      </c>
    </row>
    <row r="21" spans="1:21" ht="25.5" customHeight="1">
      <c r="A21" s="134" t="str">
        <f t="shared" si="13"/>
        <v/>
      </c>
      <c r="B21" s="136" t="str">
        <f t="shared" si="14"/>
        <v/>
      </c>
      <c r="C21" s="134" t="str">
        <f t="shared" si="1"/>
        <v/>
      </c>
      <c r="D21" s="134" t="str">
        <f t="shared" si="2"/>
        <v/>
      </c>
      <c r="E21" s="134" t="str">
        <f t="shared" si="15"/>
        <v/>
      </c>
      <c r="F21" s="134" t="str">
        <f t="shared" si="17"/>
        <v/>
      </c>
      <c r="G21" s="134" t="str">
        <f t="shared" si="4"/>
        <v/>
      </c>
      <c r="H21" s="272" t="str">
        <f t="shared" si="5"/>
        <v/>
      </c>
      <c r="I21" s="272"/>
      <c r="J21" s="134" t="str">
        <f t="shared" si="16"/>
        <v/>
      </c>
      <c r="K21" s="134" t="str">
        <f t="shared" si="18"/>
        <v/>
      </c>
      <c r="L21" s="134" t="str">
        <f t="shared" si="7"/>
        <v/>
      </c>
      <c r="M21" s="137" t="str">
        <f t="shared" si="8"/>
        <v/>
      </c>
      <c r="N21" s="134" t="str">
        <f t="shared" si="0"/>
        <v/>
      </c>
      <c r="O21" s="134" t="str">
        <f t="shared" si="0"/>
        <v/>
      </c>
      <c r="P21" s="134" t="str">
        <f t="shared" si="0"/>
        <v/>
      </c>
      <c r="Q21" s="137" t="str">
        <f t="shared" si="9"/>
        <v/>
      </c>
      <c r="R21" s="138" t="str">
        <f t="shared" si="20"/>
        <v/>
      </c>
      <c r="S21" s="134" t="str">
        <f>IF(C21="","",IF(C21="TOTAL",SUM(S$19:$S20),(ROUND(Q21*AI21,0))))</f>
        <v/>
      </c>
      <c r="T21" s="137" t="str">
        <f t="shared" si="11"/>
        <v/>
      </c>
      <c r="U21" s="137" t="str">
        <f t="shared" si="12"/>
        <v/>
      </c>
    </row>
    <row r="22" spans="1:21" ht="34.5" customHeight="1">
      <c r="A22" s="273" t="s">
        <v>141</v>
      </c>
      <c r="B22" s="274"/>
      <c r="C22" s="275"/>
      <c r="D22" s="154"/>
      <c r="E22" s="155">
        <f>SUM(E11:E21)</f>
        <v>652500</v>
      </c>
      <c r="F22" s="155">
        <f t="shared" ref="F22:G22" si="21">SUM(F11:F21)</f>
        <v>291618</v>
      </c>
      <c r="G22" s="155">
        <f t="shared" si="21"/>
        <v>58725</v>
      </c>
      <c r="H22" s="272">
        <f t="shared" si="5"/>
        <v>1002843</v>
      </c>
      <c r="I22" s="272"/>
      <c r="J22" s="134">
        <f t="shared" ref="J22:U22" si="22">SUM(J11:J21)</f>
        <v>635400</v>
      </c>
      <c r="K22" s="155">
        <f t="shared" si="22"/>
        <v>283980</v>
      </c>
      <c r="L22" s="155">
        <f t="shared" si="22"/>
        <v>57186</v>
      </c>
      <c r="M22" s="155">
        <f t="shared" si="22"/>
        <v>976566</v>
      </c>
      <c r="N22" s="155">
        <f t="shared" si="22"/>
        <v>17100</v>
      </c>
      <c r="O22" s="155">
        <f t="shared" si="22"/>
        <v>7638</v>
      </c>
      <c r="P22" s="155">
        <f t="shared" si="22"/>
        <v>1539</v>
      </c>
      <c r="Q22" s="155">
        <f t="shared" si="22"/>
        <v>26277</v>
      </c>
      <c r="R22" s="156">
        <f t="shared" si="22"/>
        <v>304</v>
      </c>
      <c r="S22" s="155">
        <f t="shared" si="22"/>
        <v>0</v>
      </c>
      <c r="T22" s="155">
        <f t="shared" si="22"/>
        <v>304</v>
      </c>
      <c r="U22" s="155">
        <f t="shared" si="22"/>
        <v>25973</v>
      </c>
    </row>
    <row r="23" spans="1:21"/>
  </sheetData>
  <sheetProtection password="FBD2" sheet="1" objects="1" scenarios="1" formatCells="0" formatColumns="0"/>
  <dataConsolidate/>
  <mergeCells count="41">
    <mergeCell ref="H18:I18"/>
    <mergeCell ref="H19:I19"/>
    <mergeCell ref="H20:I20"/>
    <mergeCell ref="A9:A10"/>
    <mergeCell ref="B9:B10"/>
    <mergeCell ref="C9:C10"/>
    <mergeCell ref="D9:D10"/>
    <mergeCell ref="H13:I13"/>
    <mergeCell ref="H14:I14"/>
    <mergeCell ref="H15:I15"/>
    <mergeCell ref="H16:I16"/>
    <mergeCell ref="H17:I17"/>
    <mergeCell ref="N9:Q9"/>
    <mergeCell ref="M6:O6"/>
    <mergeCell ref="L7:M7"/>
    <mergeCell ref="I7:J7"/>
    <mergeCell ref="A1:F1"/>
    <mergeCell ref="G1:L1"/>
    <mergeCell ref="A6:F6"/>
    <mergeCell ref="M1:O1"/>
    <mergeCell ref="Q1:S1"/>
    <mergeCell ref="A4:U4"/>
    <mergeCell ref="A5:F5"/>
    <mergeCell ref="P6:U6"/>
    <mergeCell ref="O5:P5"/>
    <mergeCell ref="AF2:AJ2"/>
    <mergeCell ref="AL2:AP2"/>
    <mergeCell ref="H22:I22"/>
    <mergeCell ref="A22:C22"/>
    <mergeCell ref="G6:K6"/>
    <mergeCell ref="L5:M5"/>
    <mergeCell ref="I5:K5"/>
    <mergeCell ref="R9:S9"/>
    <mergeCell ref="T9:T10"/>
    <mergeCell ref="U9:U10"/>
    <mergeCell ref="H10:I10"/>
    <mergeCell ref="H11:I11"/>
    <mergeCell ref="E9:I9"/>
    <mergeCell ref="J9:M9"/>
    <mergeCell ref="H21:I21"/>
    <mergeCell ref="H12:I12"/>
  </mergeCells>
  <conditionalFormatting sqref="H12:J22 A11:U21">
    <cfRule type="expression" dxfId="0" priority="1">
      <formula>$D11&lt;&gt;""</formula>
    </cfRule>
  </conditionalFormatting>
  <dataValidations count="4">
    <dataValidation type="list" allowBlank="1" showInputMessage="1" showErrorMessage="1" sqref="U1">
      <formula1>"2023,2024"</formula1>
    </dataValidation>
    <dataValidation type="list" allowBlank="1" showInputMessage="1" showErrorMessage="1" sqref="T1">
      <formula1>"OCT,NOV,DEC,JAN,FEB"</formula1>
    </dataValidation>
    <dataValidation type="list" allowBlank="1" showInputMessage="1" showErrorMessage="1" sqref="G1:L2">
      <formula1>$X$4:$X$12</formula1>
    </dataValidation>
    <dataValidation type="list" allowBlank="1" showInputMessage="1" showErrorMessage="1" sqref="P1:P2">
      <formula1>"1,2,3,4,5"</formula1>
    </dataValidation>
  </dataValidations>
  <pageMargins left="0.7" right="0.7" top="0.75" bottom="0.75" header="0.3" footer="0.3"/>
  <pageSetup paperSize="9" scale="5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11</vt:i4>
      </vt:variant>
    </vt:vector>
  </HeadingPairs>
  <TitlesOfParts>
    <vt:vector size="23" baseType="lpstr">
      <vt:lpstr>Master</vt:lpstr>
      <vt:lpstr>Teacher-III</vt:lpstr>
      <vt:lpstr>Teacher-II (Direct Rec.)</vt:lpstr>
      <vt:lpstr>Teacher-II (Promoted)</vt:lpstr>
      <vt:lpstr>Lecturer (Direct)</vt:lpstr>
      <vt:lpstr>Lec. (2nd to 1st)</vt:lpstr>
      <vt:lpstr>Lec. (2nd to 1st) &amp; (3rd-1st)</vt:lpstr>
      <vt:lpstr>Vice-Principal</vt:lpstr>
      <vt:lpstr>Principal</vt:lpstr>
      <vt:lpstr>Teacher-III(Elementary)</vt:lpstr>
      <vt:lpstr>Option Form</vt:lpstr>
      <vt:lpstr>Arrear</vt:lpstr>
      <vt:lpstr>Arrear!Print_Area</vt:lpstr>
      <vt:lpstr>'Lec. (2nd to 1st)'!Print_Area</vt:lpstr>
      <vt:lpstr>'Lec. (2nd to 1st) &amp; (3rd-1st)'!Print_Area</vt:lpstr>
      <vt:lpstr>'Lecturer (Direct)'!Print_Area</vt:lpstr>
      <vt:lpstr>'Option Form'!Print_Area</vt:lpstr>
      <vt:lpstr>Principal!Print_Area</vt:lpstr>
      <vt:lpstr>'Teacher-II (Direct Rec.)'!Print_Area</vt:lpstr>
      <vt:lpstr>'Teacher-II (Promoted)'!Print_Area</vt:lpstr>
      <vt:lpstr>'Teacher-III'!Print_Area</vt:lpstr>
      <vt:lpstr>'Teacher-III(Elementary)'!Print_Area</vt:lpstr>
      <vt:lpstr>'Vice-Principal'!Print_Area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2024-01-27T06:07:14Z</dcterms:modified>
</cp:coreProperties>
</file>