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20" windowWidth="19440" windowHeight="7485"/>
  </bookViews>
  <sheets>
    <sheet name="Master" sheetId="7" r:id="rId1"/>
    <sheet name="Office Order" sheetId="1" r:id="rId2"/>
  </sheets>
  <definedNames>
    <definedName name="_xlnm.Print_Area" localSheetId="1">'Office Order'!$A$1:$L$32</definedName>
  </definedNames>
  <calcPr calcId="124519"/>
</workbook>
</file>

<file path=xl/calcChain.xml><?xml version="1.0" encoding="utf-8"?>
<calcChain xmlns="http://schemas.openxmlformats.org/spreadsheetml/2006/main">
  <c r="A4" i="1"/>
  <c r="AA30"/>
  <c r="AA31" s="1"/>
  <c r="AA32" s="1"/>
  <c r="AA33" s="1"/>
  <c r="AA34" s="1"/>
  <c r="AA35" s="1"/>
  <c r="AA36" s="1"/>
  <c r="AA37" s="1"/>
  <c r="AA38" s="1"/>
  <c r="AA39" s="1"/>
  <c r="AA40" s="1"/>
  <c r="AA41" s="1"/>
  <c r="AA42" s="1"/>
  <c r="AA43" s="1"/>
  <c r="AA44" s="1"/>
  <c r="AA45" s="1"/>
  <c r="AA46" s="1"/>
  <c r="AB7"/>
  <c r="AB8" s="1"/>
  <c r="AB9" s="1"/>
  <c r="AB10" s="1"/>
  <c r="AB11" s="1"/>
  <c r="AB12" s="1"/>
  <c r="AB13" s="1"/>
  <c r="AB14" s="1"/>
  <c r="AB15" s="1"/>
  <c r="AB16" s="1"/>
  <c r="AB17" s="1"/>
  <c r="AB18" s="1"/>
  <c r="AB19" s="1"/>
  <c r="AB20" s="1"/>
  <c r="AB21" s="1"/>
  <c r="AB23" s="1"/>
  <c r="AB24" s="1"/>
  <c r="AB25" s="1"/>
  <c r="AB26" s="1"/>
  <c r="AB27" s="1"/>
  <c r="AB28" s="1"/>
  <c r="AB29" s="1"/>
  <c r="AB30" s="1"/>
  <c r="AB31" s="1"/>
  <c r="AB32" s="1"/>
  <c r="AB33" s="1"/>
  <c r="AB34" s="1"/>
  <c r="AB35" s="1"/>
  <c r="AB36" s="1"/>
  <c r="AB37" s="1"/>
  <c r="AB38" s="1"/>
  <c r="AB39" s="1"/>
  <c r="AB40" s="1"/>
  <c r="AB41" s="1"/>
  <c r="AB42" s="1"/>
  <c r="AB43" s="1"/>
  <c r="AB44" s="1"/>
  <c r="AB45" s="1"/>
  <c r="AB46" s="1"/>
  <c r="Z7"/>
  <c r="Z8" s="1"/>
  <c r="Z9" s="1"/>
  <c r="Z10" s="1"/>
  <c r="Z11" s="1"/>
  <c r="Z12" s="1"/>
  <c r="Z13" s="1"/>
  <c r="Z14" s="1"/>
  <c r="Z15" s="1"/>
  <c r="Z16" s="1"/>
  <c r="Z17" s="1"/>
  <c r="Z18" s="1"/>
  <c r="Z19" s="1"/>
  <c r="Z20" s="1"/>
  <c r="Z21" s="1"/>
  <c r="Z23" s="1"/>
  <c r="Z24" s="1"/>
  <c r="Z25" s="1"/>
  <c r="Z26" s="1"/>
  <c r="Z27" s="1"/>
  <c r="Z28" s="1"/>
  <c r="Z29" s="1"/>
  <c r="Z30" s="1"/>
  <c r="Z31" s="1"/>
  <c r="Z32" s="1"/>
  <c r="Z33" s="1"/>
  <c r="Z34" s="1"/>
  <c r="Z35" s="1"/>
  <c r="Z36" s="1"/>
  <c r="Z37" s="1"/>
  <c r="Z38" s="1"/>
  <c r="Z39" s="1"/>
  <c r="Z40" s="1"/>
  <c r="Z41" s="1"/>
  <c r="Z42" s="1"/>
  <c r="Z43" s="1"/>
  <c r="Z44" s="1"/>
  <c r="Z45" s="1"/>
  <c r="Z46" s="1"/>
  <c r="H14"/>
  <c r="H16"/>
  <c r="H18"/>
  <c r="G7"/>
  <c r="H7" s="1"/>
  <c r="G8"/>
  <c r="H8" s="1"/>
  <c r="G9"/>
  <c r="H9" s="1"/>
  <c r="G10"/>
  <c r="H10" s="1"/>
  <c r="G11"/>
  <c r="H11" s="1"/>
  <c r="G12"/>
  <c r="H12" s="1"/>
  <c r="G13"/>
  <c r="H13" s="1"/>
  <c r="G14"/>
  <c r="G15"/>
  <c r="H15" s="1"/>
  <c r="G16"/>
  <c r="G17"/>
  <c r="H17" s="1"/>
  <c r="G18"/>
  <c r="G19"/>
  <c r="H19" s="1"/>
  <c r="G20"/>
  <c r="H20" s="1"/>
  <c r="G6"/>
  <c r="H6" s="1"/>
  <c r="A9" l="1"/>
  <c r="A10"/>
  <c r="A11"/>
  <c r="A6" i="7"/>
  <c r="A7" i="1" s="1"/>
  <c r="B7" s="1"/>
  <c r="A7" i="7"/>
  <c r="A8" i="1" s="1"/>
  <c r="A8" i="7"/>
  <c r="A9"/>
  <c r="A10"/>
  <c r="A11"/>
  <c r="A12" i="1" s="1"/>
  <c r="A12" i="7"/>
  <c r="A13" i="1" s="1"/>
  <c r="A13" i="7"/>
  <c r="A14" i="1" s="1"/>
  <c r="A14" i="7"/>
  <c r="A15" i="1" s="1"/>
  <c r="A15" i="7"/>
  <c r="A16" i="1" s="1"/>
  <c r="A16" i="7"/>
  <c r="A17" i="1" s="1"/>
  <c r="A17" i="7"/>
  <c r="A18" i="1" s="1"/>
  <c r="A18" i="7"/>
  <c r="A19" i="1" s="1"/>
  <c r="A19" i="7"/>
  <c r="A20" i="1" s="1"/>
  <c r="B20" s="1"/>
  <c r="A5" i="7"/>
  <c r="A6" i="1" s="1"/>
  <c r="E7" l="1"/>
  <c r="E6"/>
  <c r="I6"/>
  <c r="B6"/>
  <c r="F6"/>
  <c r="Y6" s="1"/>
  <c r="J6" s="1"/>
  <c r="K6" s="1"/>
  <c r="F11"/>
  <c r="Y11" s="1"/>
  <c r="J11"/>
  <c r="K11" s="1"/>
  <c r="I11"/>
  <c r="C11"/>
  <c r="B11"/>
  <c r="F9"/>
  <c r="Y9" s="1"/>
  <c r="J9"/>
  <c r="K9" s="1"/>
  <c r="I9"/>
  <c r="C9"/>
  <c r="B9"/>
  <c r="E11"/>
  <c r="C8"/>
  <c r="B8"/>
  <c r="F8"/>
  <c r="E10"/>
  <c r="C10"/>
  <c r="B10"/>
  <c r="I10"/>
  <c r="F10"/>
  <c r="Y10" s="1"/>
  <c r="J10"/>
  <c r="K10" s="1"/>
  <c r="F7"/>
  <c r="Y7" s="1"/>
  <c r="J7" s="1"/>
  <c r="K7" s="1"/>
  <c r="I7"/>
  <c r="C7"/>
  <c r="E9"/>
  <c r="E20"/>
  <c r="I20"/>
  <c r="F20"/>
  <c r="Y20" s="1"/>
  <c r="C20"/>
  <c r="J20"/>
  <c r="K20" s="1"/>
  <c r="E18"/>
  <c r="B18"/>
  <c r="I18"/>
  <c r="F18"/>
  <c r="Y18" s="1"/>
  <c r="C18"/>
  <c r="J18"/>
  <c r="K18" s="1"/>
  <c r="E16"/>
  <c r="B16"/>
  <c r="I16"/>
  <c r="F16"/>
  <c r="Y16" s="1"/>
  <c r="C16"/>
  <c r="J16"/>
  <c r="K16" s="1"/>
  <c r="E14"/>
  <c r="B14"/>
  <c r="I14"/>
  <c r="F14"/>
  <c r="Y14" s="1"/>
  <c r="C14"/>
  <c r="J14"/>
  <c r="K14" s="1"/>
  <c r="E12"/>
  <c r="B12"/>
  <c r="I12"/>
  <c r="F12"/>
  <c r="Y12" s="1"/>
  <c r="C12"/>
  <c r="J12"/>
  <c r="K12" s="1"/>
  <c r="F19"/>
  <c r="Y19" s="1"/>
  <c r="C19"/>
  <c r="J19"/>
  <c r="K19" s="1"/>
  <c r="B19"/>
  <c r="I19"/>
  <c r="E19"/>
  <c r="F17"/>
  <c r="Y17" s="1"/>
  <c r="C17"/>
  <c r="J17"/>
  <c r="K17" s="1"/>
  <c r="B17"/>
  <c r="I17"/>
  <c r="E17"/>
  <c r="F15"/>
  <c r="Y15" s="1"/>
  <c r="C15"/>
  <c r="J15"/>
  <c r="K15" s="1"/>
  <c r="B15"/>
  <c r="I15"/>
  <c r="E15"/>
  <c r="F13"/>
  <c r="Y13" s="1"/>
  <c r="J13" s="1"/>
  <c r="K13" s="1"/>
  <c r="C13"/>
  <c r="B13"/>
  <c r="I13"/>
  <c r="E13"/>
  <c r="E8"/>
  <c r="Y8"/>
  <c r="J8" s="1"/>
  <c r="K8" s="1"/>
  <c r="I8"/>
  <c r="D6"/>
  <c r="D8"/>
  <c r="D10"/>
  <c r="D12"/>
  <c r="D14"/>
  <c r="D16"/>
  <c r="D18"/>
  <c r="D20"/>
  <c r="C6"/>
  <c r="D7"/>
  <c r="D9"/>
  <c r="D11"/>
  <c r="D13"/>
  <c r="D15"/>
  <c r="D17"/>
  <c r="D19"/>
  <c r="J24" l="1"/>
  <c r="J32" s="1"/>
  <c r="A25"/>
  <c r="A1"/>
</calcChain>
</file>

<file path=xl/sharedStrings.xml><?xml version="1.0" encoding="utf-8"?>
<sst xmlns="http://schemas.openxmlformats.org/spreadsheetml/2006/main" count="59" uniqueCount="40">
  <si>
    <t>dk;kZy; vkns'k</t>
  </si>
  <si>
    <t>fnukad&amp;</t>
  </si>
  <si>
    <t>dz0la0</t>
  </si>
  <si>
    <t>uke dkfeZd</t>
  </si>
  <si>
    <t>orZeku /kkfjr in</t>
  </si>
  <si>
    <t>r`rh; ,lhih Lohd`fr fnukad</t>
  </si>
  <si>
    <t>fnuakd 01-04-23 dks izkIr is&amp;ysoy</t>
  </si>
  <si>
    <t>fnuakd 01-04-23 dks izkIr osru</t>
  </si>
  <si>
    <t>vkxkeh osru o`f} fnukad</t>
  </si>
  <si>
    <t>iz/kkukpk;Z</t>
  </si>
  <si>
    <t>izfrfyih lwpukFkZ&amp;</t>
  </si>
  <si>
    <t>ys[kk 'kk[kk</t>
  </si>
  <si>
    <t>jf{kr i=koyh</t>
  </si>
  <si>
    <t>L-13</t>
  </si>
  <si>
    <t>L-14</t>
  </si>
  <si>
    <t>o0 v/;kid</t>
  </si>
  <si>
    <t>dk;kZy; dk uke</t>
  </si>
  <si>
    <t>vkns'kdrkZ vf/kdkjh o laHkkx@ ftyk</t>
  </si>
  <si>
    <t>vkns'k dzekad</t>
  </si>
  <si>
    <t xml:space="preserve">lafuLdwf'k@dks@ys[kk&amp;4@,elhih&amp;dksVk laHkkx@2023&amp;24@306 </t>
  </si>
  <si>
    <t>vkns'k fnukad</t>
  </si>
  <si>
    <t>jktdh; mPp ek/;fed fo|ky;] xksj/kuiqjk vV# ftyk ckjka</t>
  </si>
  <si>
    <t>deZPkkjh dk uke</t>
  </si>
  <si>
    <t>orZeku in</t>
  </si>
  <si>
    <t>ds vuqlj.k esa jktLFkku vf/kuLFk f'k{kk lsok laoxZ ds dkfeZd ftudh 27 o"kZ dh fu;fer lsok fnukad 31-03-23 rd ;k 31-03-23 ds ckn 27 o"khZ; fu;fer lsok iw.kZ djus ij vk'okfUor dSfj;j izxfr ;kstuk ds vUrxZr r`rh; ,0lh0ih0 is&amp;ysoy&amp;13 esa Lohd`r dh tk pqdh gS ,sls dkfeZdksa }kjk ,e0,0lh0ih ;kstuk dk fodYi i= izLrqr djus ij jktLFkku flfoy lsok iqujhf{kr osru fu;e 2017 ds fu;e 14 ds fcUnq la[;k 02 AAA fnukad 01-04-2023 dks dk;Zjr dkfeZdksa dk iqu% osru fu;ru dj osru vkgfjr djus dh ,rn }kjk Lohd`fr iznku dh tkrh gS A</t>
  </si>
  <si>
    <t>12@12@2023</t>
  </si>
  <si>
    <t>dzekad&amp;</t>
  </si>
  <si>
    <t>la;qDr funs'kd Ldwy f'k{kk] dksVk laHkkx dksVk</t>
  </si>
  <si>
    <t>ijekuUn es?koky</t>
  </si>
  <si>
    <t xml:space="preserve"> 01-04-23 dks izkIr osru</t>
  </si>
  <si>
    <t>01-07-23 dks izkIr osru</t>
  </si>
  <si>
    <t>,e-,-lh-ih- ds rgr Lohd`r is ysoy</t>
  </si>
  <si>
    <t>,e-,-lh-ih ds rgr fnukad 01-04-23 dks fu/kkZfjr osru</t>
  </si>
  <si>
    <t>01-07-23 dks la'kksf/kr osru o`f} ij osru</t>
  </si>
  <si>
    <t>,e-,-lh-ih- deZpkjh dk fooj.k ¼dsoy ysoy&amp;13 ds dkfZeZdksa ds fy,½</t>
  </si>
  <si>
    <t>lacaf/kr dkfeZd Jh---------------</t>
  </si>
  <si>
    <t xml:space="preserve">foRr (fu;e) </t>
  </si>
  <si>
    <t>foRr ¼fu;e½ foHkkx jktLFkku ljdkj dh vf/klwpuk dzekad&amp;,Q-15 ¼1½ ,Q-Mh@:Yl@2017 ikVZ fnukad 06-10-2023 ds }kjk jktLFkku flfoy lsok iqujhf{kr osru fu;e 2017 ds fu;e 14 }kjk ,e0,0lh0ih ;kstuk ds izko/kku ykxw fd;s tkus ds vuqlj.k esa ,o</t>
  </si>
  <si>
    <t>ds  vkns'k dzekad&amp;</t>
  </si>
  <si>
    <t>dks"kkf/kdkjh@midks"kkf/kdkjh ------------------</t>
  </si>
</sst>
</file>

<file path=xl/styles.xml><?xml version="1.0" encoding="utf-8"?>
<styleSheet xmlns="http://schemas.openxmlformats.org/spreadsheetml/2006/main">
  <numFmts count="1">
    <numFmt numFmtId="164" formatCode="0;\-0;;@\,"/>
  </numFmts>
  <fonts count="14">
    <font>
      <sz val="11"/>
      <color theme="1"/>
      <name val="Calibri"/>
      <family val="2"/>
      <scheme val="minor"/>
    </font>
    <font>
      <sz val="12"/>
      <color theme="1"/>
      <name val="Kruti Dev 010"/>
    </font>
    <font>
      <sz val="14"/>
      <color theme="1"/>
      <name val="Kruti Dev 010"/>
    </font>
    <font>
      <b/>
      <u/>
      <sz val="16"/>
      <color theme="1"/>
      <name val="Kruti Dev 010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Calibri"/>
      <family val="2"/>
      <scheme val="minor"/>
    </font>
    <font>
      <sz val="11"/>
      <name val="Kruti Dev 010"/>
    </font>
    <font>
      <sz val="11"/>
      <color theme="0"/>
      <name val="Calibri"/>
      <family val="2"/>
      <scheme val="minor"/>
    </font>
    <font>
      <b/>
      <sz val="22"/>
      <color theme="1"/>
      <name val="Kruti Dev 010"/>
    </font>
    <font>
      <sz val="14"/>
      <color theme="0"/>
      <name val="Kruti Dev 010"/>
    </font>
    <font>
      <b/>
      <sz val="14"/>
      <color theme="0"/>
      <name val="Kruti Dev 010"/>
    </font>
    <font>
      <b/>
      <sz val="22"/>
      <color theme="0"/>
      <name val="Kruti Dev 010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00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11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 applyProtection="1">
      <alignment vertical="top" wrapText="1"/>
      <protection hidden="1"/>
    </xf>
    <xf numFmtId="0" fontId="2" fillId="3" borderId="1" xfId="0" applyFont="1" applyFill="1" applyBorder="1" applyAlignment="1" applyProtection="1">
      <alignment horizontal="left" vertical="top" wrapText="1"/>
      <protection hidden="1"/>
    </xf>
    <xf numFmtId="0" fontId="8" fillId="4" borderId="0" xfId="0" applyFont="1" applyFill="1"/>
    <xf numFmtId="0" fontId="10" fillId="4" borderId="0" xfId="0" applyFont="1" applyFill="1"/>
    <xf numFmtId="0" fontId="0" fillId="4" borderId="0" xfId="0" applyFill="1"/>
    <xf numFmtId="0" fontId="1" fillId="0" borderId="0" xfId="0" applyFont="1" applyBorder="1" applyAlignment="1">
      <alignment horizontal="center" vertical="center"/>
    </xf>
    <xf numFmtId="0" fontId="2" fillId="0" borderId="0" xfId="0" applyNumberFormat="1" applyFont="1"/>
    <xf numFmtId="0" fontId="1" fillId="0" borderId="1" xfId="0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left" vertical="center"/>
    </xf>
    <xf numFmtId="14" fontId="1" fillId="0" borderId="1" xfId="0" applyNumberFormat="1" applyFont="1" applyBorder="1" applyAlignment="1" applyProtection="1">
      <alignment horizontal="center" vertical="center" wrapText="1"/>
      <protection locked="0"/>
    </xf>
    <xf numFmtId="14" fontId="6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left" vertical="top" wrapText="1"/>
      <protection locked="0"/>
    </xf>
    <xf numFmtId="2" fontId="2" fillId="0" borderId="1" xfId="0" applyNumberFormat="1" applyFont="1" applyBorder="1" applyAlignment="1" applyProtection="1">
      <alignment horizontal="left" vertical="top" wrapText="1"/>
      <protection locked="0"/>
    </xf>
    <xf numFmtId="14" fontId="13" fillId="0" borderId="1" xfId="0" applyNumberFormat="1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13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14" fontId="1" fillId="0" borderId="1" xfId="0" applyNumberFormat="1" applyFont="1" applyBorder="1" applyAlignment="1">
      <alignment horizontal="center" vertical="center"/>
    </xf>
    <xf numFmtId="14" fontId="4" fillId="0" borderId="0" xfId="0" applyNumberFormat="1" applyFont="1" applyProtection="1">
      <protection locked="0"/>
    </xf>
    <xf numFmtId="0" fontId="2" fillId="0" borderId="3" xfId="0" applyFont="1" applyBorder="1" applyAlignment="1" applyProtection="1">
      <alignment horizontal="left" vertical="top" wrapText="1"/>
      <protection locked="0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0" fillId="4" borderId="0" xfId="0" applyFill="1" applyAlignment="1">
      <alignment horizontal="center"/>
    </xf>
    <xf numFmtId="0" fontId="0" fillId="4" borderId="7" xfId="0" applyFill="1" applyBorder="1" applyAlignment="1">
      <alignment horizontal="center"/>
    </xf>
    <xf numFmtId="0" fontId="12" fillId="5" borderId="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/>
    </xf>
    <xf numFmtId="0" fontId="0" fillId="0" borderId="6" xfId="0" applyBorder="1"/>
    <xf numFmtId="0" fontId="1" fillId="0" borderId="0" xfId="0" applyFont="1" applyAlignment="1" applyProtection="1">
      <alignment horizontal="left"/>
      <protection locked="0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2" xfId="0" applyNumberFormat="1" applyFont="1" applyBorder="1" applyAlignment="1" applyProtection="1">
      <alignment horizontal="left" vertical="top" wrapText="1"/>
      <protection hidden="1"/>
    </xf>
    <xf numFmtId="0" fontId="7" fillId="0" borderId="0" xfId="1" applyFont="1" applyAlignment="1" applyProtection="1">
      <alignment horizontal="left"/>
      <protection locked="0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20"/>
  <sheetViews>
    <sheetView tabSelected="1" workbookViewId="0">
      <selection activeCell="G1" sqref="G1:G19"/>
    </sheetView>
  </sheetViews>
  <sheetFormatPr defaultColWidth="0" defaultRowHeight="15" zeroHeight="1"/>
  <cols>
    <col min="1" max="1" width="5.28515625" customWidth="1"/>
    <col min="2" max="2" width="22.140625" customWidth="1"/>
    <col min="3" max="3" width="15.140625" customWidth="1"/>
    <col min="4" max="4" width="28.5703125" customWidth="1"/>
    <col min="5" max="5" width="36.140625" customWidth="1"/>
    <col min="6" max="6" width="32.140625" customWidth="1"/>
    <col min="7" max="7" width="2.140625" customWidth="1"/>
    <col min="8" max="16384" width="9.140625" hidden="1"/>
  </cols>
  <sheetData>
    <row r="1" spans="1:7" ht="33.75" customHeight="1">
      <c r="A1" s="15"/>
      <c r="B1" s="40" t="s">
        <v>34</v>
      </c>
      <c r="C1" s="40"/>
      <c r="D1" s="40"/>
      <c r="E1" s="40"/>
      <c r="F1" s="40"/>
      <c r="G1" s="39"/>
    </row>
    <row r="2" spans="1:7" s="2" customFormat="1" ht="45" customHeight="1">
      <c r="A2" s="16"/>
      <c r="B2" s="14" t="s">
        <v>16</v>
      </c>
      <c r="C2" s="36" t="s">
        <v>21</v>
      </c>
      <c r="D2" s="37"/>
      <c r="E2" s="13" t="s">
        <v>17</v>
      </c>
      <c r="F2" s="27" t="s">
        <v>27</v>
      </c>
      <c r="G2" s="39"/>
    </row>
    <row r="3" spans="1:7" s="2" customFormat="1" ht="54" customHeight="1">
      <c r="A3" s="16"/>
      <c r="B3" s="14" t="s">
        <v>18</v>
      </c>
      <c r="C3" s="36" t="s">
        <v>19</v>
      </c>
      <c r="D3" s="37"/>
      <c r="E3" s="14" t="s">
        <v>20</v>
      </c>
      <c r="F3" s="28" t="s">
        <v>25</v>
      </c>
      <c r="G3" s="39"/>
    </row>
    <row r="4" spans="1:7" s="2" customFormat="1" ht="37.5">
      <c r="A4" s="16"/>
      <c r="B4" s="12" t="s">
        <v>22</v>
      </c>
      <c r="C4" s="12" t="s">
        <v>23</v>
      </c>
      <c r="D4" s="12" t="s">
        <v>5</v>
      </c>
      <c r="E4" s="12" t="s">
        <v>6</v>
      </c>
      <c r="F4" s="12" t="s">
        <v>7</v>
      </c>
      <c r="G4" s="39"/>
    </row>
    <row r="5" spans="1:7" s="2" customFormat="1" ht="18.75">
      <c r="A5" s="16">
        <f>IF(B5="","",ROWS(C$13:$C13))</f>
        <v>1</v>
      </c>
      <c r="B5" s="27" t="s">
        <v>28</v>
      </c>
      <c r="C5" s="27" t="s">
        <v>15</v>
      </c>
      <c r="D5" s="29">
        <v>44735</v>
      </c>
      <c r="E5" s="30" t="s">
        <v>13</v>
      </c>
      <c r="F5" s="31">
        <v>75600</v>
      </c>
      <c r="G5" s="39"/>
    </row>
    <row r="6" spans="1:7" s="2" customFormat="1" ht="18.75">
      <c r="A6" s="16" t="str">
        <f>IF(B6="","",ROWS(C$13:$C14))</f>
        <v/>
      </c>
      <c r="B6" s="27"/>
      <c r="C6" s="27"/>
      <c r="D6" s="29"/>
      <c r="E6" s="30"/>
      <c r="F6" s="31"/>
      <c r="G6" s="39"/>
    </row>
    <row r="7" spans="1:7" s="2" customFormat="1" ht="18.75">
      <c r="A7" s="16" t="str">
        <f>IF(B7="","",ROWS(C$13:$C15))</f>
        <v/>
      </c>
      <c r="B7" s="27"/>
      <c r="C7" s="27"/>
      <c r="D7" s="29"/>
      <c r="E7" s="32"/>
      <c r="F7" s="31"/>
      <c r="G7" s="39"/>
    </row>
    <row r="8" spans="1:7" s="2" customFormat="1" ht="18.75">
      <c r="A8" s="16" t="str">
        <f>IF(B8="","",ROWS(C$13:$C16))</f>
        <v/>
      </c>
      <c r="B8" s="27"/>
      <c r="C8" s="27"/>
      <c r="D8" s="29"/>
      <c r="E8" s="32"/>
      <c r="F8" s="31"/>
      <c r="G8" s="39"/>
    </row>
    <row r="9" spans="1:7" s="2" customFormat="1" ht="18.75">
      <c r="A9" s="16" t="str">
        <f>IF(B9="","",ROWS(C$13:$C17))</f>
        <v/>
      </c>
      <c r="B9" s="27"/>
      <c r="C9" s="27"/>
      <c r="D9" s="29"/>
      <c r="E9" s="32"/>
      <c r="F9" s="31"/>
      <c r="G9" s="39"/>
    </row>
    <row r="10" spans="1:7" s="2" customFormat="1" ht="18.75">
      <c r="A10" s="16" t="str">
        <f>IF(B10="","",ROWS(C$13:$C18))</f>
        <v/>
      </c>
      <c r="B10" s="27"/>
      <c r="C10" s="27"/>
      <c r="D10" s="29"/>
      <c r="E10" s="32"/>
      <c r="F10" s="31"/>
      <c r="G10" s="39"/>
    </row>
    <row r="11" spans="1:7" s="2" customFormat="1" ht="18.75">
      <c r="A11" s="16" t="str">
        <f>IF(B11="","",ROWS(C$13:$C19))</f>
        <v/>
      </c>
      <c r="B11" s="27"/>
      <c r="C11" s="27"/>
      <c r="D11" s="29"/>
      <c r="E11" s="32"/>
      <c r="F11" s="31"/>
      <c r="G11" s="39"/>
    </row>
    <row r="12" spans="1:7" s="2" customFormat="1" ht="18.75">
      <c r="A12" s="16" t="str">
        <f>IF(B12="","",ROWS(C$13:$C20))</f>
        <v/>
      </c>
      <c r="B12" s="33"/>
      <c r="C12" s="33"/>
      <c r="D12" s="29"/>
      <c r="E12" s="30"/>
      <c r="F12" s="30"/>
      <c r="G12" s="39"/>
    </row>
    <row r="13" spans="1:7" s="2" customFormat="1" ht="18.75">
      <c r="A13" s="16" t="str">
        <f>IF(B13="","",ROWS(C$13:$C21))</f>
        <v/>
      </c>
      <c r="B13" s="27"/>
      <c r="C13" s="27"/>
      <c r="D13" s="29"/>
      <c r="E13" s="32"/>
      <c r="F13" s="31"/>
      <c r="G13" s="39"/>
    </row>
    <row r="14" spans="1:7" s="2" customFormat="1" ht="18.75">
      <c r="A14" s="16" t="str">
        <f>IF(B14="","",ROWS(C$13:$C22))</f>
        <v/>
      </c>
      <c r="B14" s="27"/>
      <c r="C14" s="27"/>
      <c r="D14" s="29"/>
      <c r="E14" s="32"/>
      <c r="F14" s="31"/>
      <c r="G14" s="39"/>
    </row>
    <row r="15" spans="1:7" s="2" customFormat="1" ht="18.75">
      <c r="A15" s="16" t="str">
        <f>IF(B15="","",ROWS(C$13:$C23))</f>
        <v/>
      </c>
      <c r="B15" s="27"/>
      <c r="C15" s="27"/>
      <c r="D15" s="29"/>
      <c r="E15" s="32"/>
      <c r="F15" s="31"/>
      <c r="G15" s="39"/>
    </row>
    <row r="16" spans="1:7" s="2" customFormat="1" ht="18.75">
      <c r="A16" s="16" t="str">
        <f>IF(B16="","",ROWS(C$13:$C24))</f>
        <v/>
      </c>
      <c r="B16" s="27"/>
      <c r="C16" s="27"/>
      <c r="D16" s="29"/>
      <c r="E16" s="32"/>
      <c r="F16" s="31"/>
      <c r="G16" s="39"/>
    </row>
    <row r="17" spans="1:7" s="2" customFormat="1" ht="18.75">
      <c r="A17" s="16" t="str">
        <f>IF(B17="","",ROWS(C$13:$C25))</f>
        <v/>
      </c>
      <c r="B17" s="27"/>
      <c r="C17" s="27"/>
      <c r="D17" s="29"/>
      <c r="E17" s="32"/>
      <c r="F17" s="31"/>
      <c r="G17" s="39"/>
    </row>
    <row r="18" spans="1:7" s="2" customFormat="1" ht="18.75">
      <c r="A18" s="16" t="str">
        <f>IF(B18="","",ROWS(C$13:$C26))</f>
        <v/>
      </c>
      <c r="B18" s="27"/>
      <c r="C18" s="27"/>
      <c r="D18" s="29"/>
      <c r="E18" s="32"/>
      <c r="F18" s="31"/>
      <c r="G18" s="39"/>
    </row>
    <row r="19" spans="1:7" s="2" customFormat="1" ht="18.75">
      <c r="A19" s="16" t="str">
        <f>IF(B19="","",ROWS(C$13:$C27))</f>
        <v/>
      </c>
      <c r="B19" s="27"/>
      <c r="C19" s="27"/>
      <c r="D19" s="29"/>
      <c r="E19" s="32"/>
      <c r="F19" s="31"/>
      <c r="G19" s="39"/>
    </row>
    <row r="20" spans="1:7">
      <c r="A20" s="38"/>
      <c r="B20" s="38"/>
      <c r="C20" s="38"/>
      <c r="D20" s="38"/>
      <c r="E20" s="38"/>
      <c r="F20" s="38"/>
      <c r="G20" s="17"/>
    </row>
  </sheetData>
  <sheetProtection password="FC12" sheet="1" objects="1" scenarios="1"/>
  <mergeCells count="5">
    <mergeCell ref="C3:D3"/>
    <mergeCell ref="A20:F20"/>
    <mergeCell ref="G1:G19"/>
    <mergeCell ref="B1:F1"/>
    <mergeCell ref="C2:D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AB46"/>
  <sheetViews>
    <sheetView zoomScale="115" zoomScaleNormal="115" workbookViewId="0">
      <selection activeCell="B27" sqref="B27:C27"/>
    </sheetView>
  </sheetViews>
  <sheetFormatPr defaultColWidth="0" defaultRowHeight="15" zeroHeight="1"/>
  <cols>
    <col min="1" max="1" width="6.7109375" customWidth="1"/>
    <col min="2" max="2" width="20.7109375" customWidth="1"/>
    <col min="3" max="3" width="12.140625" customWidth="1"/>
    <col min="4" max="4" width="10.28515625" customWidth="1"/>
    <col min="5" max="5" width="9.140625" customWidth="1"/>
    <col min="6" max="6" width="11.140625" customWidth="1"/>
    <col min="7" max="7" width="11.140625" hidden="1" customWidth="1"/>
    <col min="8" max="9" width="11" customWidth="1"/>
    <col min="10" max="10" width="12.5703125" customWidth="1"/>
    <col min="11" max="11" width="11.28515625" customWidth="1"/>
    <col min="12" max="12" width="10.140625" customWidth="1"/>
    <col min="13" max="13" width="109" hidden="1" customWidth="1"/>
    <col min="14" max="24" width="9.140625" hidden="1" customWidth="1"/>
    <col min="25" max="28" width="0" hidden="1" customWidth="1"/>
    <col min="29" max="16384" width="9.140625" hidden="1"/>
  </cols>
  <sheetData>
    <row r="1" spans="1:28" ht="25.5" customHeight="1">
      <c r="A1" s="44" t="str">
        <f>Master!C2</f>
        <v>jktdh; mPp ek/;fed fo|ky;] xksj/kuiqjk vV# ftyk ckjka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2"/>
      <c r="N1" s="2"/>
      <c r="O1" s="2"/>
    </row>
    <row r="2" spans="1:28" ht="16.5" customHeight="1">
      <c r="A2" s="47" t="s">
        <v>26</v>
      </c>
      <c r="B2" s="47"/>
      <c r="C2" s="47"/>
      <c r="D2" s="47"/>
      <c r="E2" s="1"/>
      <c r="F2" s="1"/>
      <c r="G2" s="1"/>
      <c r="H2" s="1"/>
      <c r="I2" s="1"/>
      <c r="J2" s="3"/>
      <c r="K2" s="4" t="s">
        <v>1</v>
      </c>
      <c r="L2" s="35"/>
      <c r="M2" s="2"/>
      <c r="N2" s="2"/>
      <c r="O2" s="2"/>
    </row>
    <row r="3" spans="1:28" ht="21.75" customHeight="1">
      <c r="A3" s="45" t="s">
        <v>0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2" t="s">
        <v>36</v>
      </c>
      <c r="N3" s="2"/>
      <c r="O3" s="2"/>
    </row>
    <row r="4" spans="1:28" ht="96" customHeight="1">
      <c r="A4" s="46" t="str">
        <f>CONCATENATE(M4," ",Master!F2,"] ",M5," ",Master!C3," ",M6," ",Master!F3," ",M7,)</f>
        <v>foRr ¼fu;e½ foHkkx jktLFkku ljdkj dh vf/klwpuk dzekad&amp;,Q-15 ¼1½ ,Q-Mh@:Yl@2017 ikVZ fnukad 06-10-2023 ds }kjk jktLFkku flfoy lsok iqujhf{kr osru fu;e 2017 ds fu;e 14 }kjk ,e0,0lh0ih ;kstuk ds izko/kku ykxw fd;s tkus ds vuqlj.k esa ,o la;qDr funs'kd Ldwy f'k{kk] dksVk laHkkx dksVk] ds  vkns'k dzekad&amp; lafuLdwf'k@dks@ys[kk&amp;4@,elhih&amp;dksVk laHkkx@2023&amp;24@306  fnukad&amp; 12@12@2023 ds vuqlj.k esa jktLFkku vf/kuLFk f'k{kk lsok laoxZ ds dkfeZd ftudh 27 o"kZ dh fu;fer lsok fnukad 31-03-23 rd ;k 31-03-23 ds ckn 27 o"khZ; fu;fer lsok iw.kZ djus ij vk'okfUor dSfj;j izxfr ;kstuk ds vUrxZr r`rh; ,0lh0ih0 is&amp;ysoy&amp;13 esa Lohd`r dh tk pqdh gS ,sls dkfeZdksa }kjk ,e0,0lh0ih ;kstuk dk fodYi i= izLrqr djus ij jktLFkku flfoy lsok iqujhf{kr osru fu;e 2017 ds fu;e 14 ds fcUnq la[;k 02 AAA fnukad 01-04-2023 dks dk;Zjr dkfeZdksa dk iqu% osru fu;ru dj osru vkgfjr djus dh ,rn }kjk Lohd`fr iznku dh tkrh gS A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7" t="s">
        <v>37</v>
      </c>
      <c r="N4" s="7"/>
      <c r="O4" s="7"/>
      <c r="P4" s="7"/>
      <c r="Q4" s="7"/>
      <c r="R4" s="7"/>
      <c r="S4" s="7"/>
      <c r="T4" s="7"/>
      <c r="U4" s="7"/>
      <c r="V4" s="7"/>
      <c r="W4" s="7"/>
    </row>
    <row r="5" spans="1:28" ht="64.5" customHeight="1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29</v>
      </c>
      <c r="G5" s="5"/>
      <c r="H5" s="5" t="s">
        <v>30</v>
      </c>
      <c r="I5" s="5" t="s">
        <v>31</v>
      </c>
      <c r="J5" s="5" t="s">
        <v>32</v>
      </c>
      <c r="K5" s="5" t="s">
        <v>33</v>
      </c>
      <c r="L5" s="5" t="s">
        <v>8</v>
      </c>
      <c r="M5" s="7" t="s">
        <v>38</v>
      </c>
      <c r="N5" s="7"/>
      <c r="O5" s="7"/>
      <c r="P5" s="7"/>
      <c r="Q5" s="7"/>
      <c r="R5" s="7"/>
      <c r="S5" s="7"/>
      <c r="T5" s="7"/>
      <c r="U5" s="7"/>
      <c r="V5" s="7"/>
      <c r="W5" s="7"/>
    </row>
    <row r="6" spans="1:28" ht="15.75" customHeight="1">
      <c r="A6" s="6">
        <f>Master!A5</f>
        <v>1</v>
      </c>
      <c r="B6" s="20" t="str">
        <f>IF(A6=1,Master!B5," ")</f>
        <v>ijekuUn es?koky</v>
      </c>
      <c r="C6" s="20" t="str">
        <f>IF(A6=1,Master!C5," ")</f>
        <v>o0 v/;kid</v>
      </c>
      <c r="D6" s="34">
        <f>IF(A6=1,Master!D5," ")</f>
        <v>44735</v>
      </c>
      <c r="E6" s="23" t="str">
        <f>IF(A6=1,Master!E5," ")</f>
        <v>L-13</v>
      </c>
      <c r="F6" s="6">
        <f>IF(A6=1,Master!F5," ")</f>
        <v>75600</v>
      </c>
      <c r="G6" s="6">
        <f>Master!F5</f>
        <v>75600</v>
      </c>
      <c r="H6" s="26">
        <f>MROUND(ROUND(1.03*G6,0),100)</f>
        <v>77900</v>
      </c>
      <c r="I6" s="8" t="str">
        <f>IF(A6=1,X6," ")</f>
        <v>L-14</v>
      </c>
      <c r="J6" s="26">
        <f>IF(A6=1,Y6,0)</f>
        <v>77700</v>
      </c>
      <c r="K6" s="26">
        <f>MROUND(ROUND(1.03*J6,0),100)</f>
        <v>80000</v>
      </c>
      <c r="L6" s="22">
        <v>45474</v>
      </c>
      <c r="M6" s="41" t="s">
        <v>1</v>
      </c>
      <c r="N6" s="42"/>
      <c r="O6" s="42"/>
      <c r="P6" s="42"/>
      <c r="Q6" s="42"/>
      <c r="R6" s="42"/>
      <c r="S6" s="42"/>
      <c r="T6" s="42"/>
      <c r="U6" s="42"/>
      <c r="V6" s="42"/>
      <c r="W6" s="42"/>
      <c r="X6" t="s">
        <v>14</v>
      </c>
      <c r="Y6" s="8">
        <f>VLOOKUP(F6,$Z$5:$AA$32,2,0)</f>
        <v>77700</v>
      </c>
      <c r="Z6" s="9">
        <v>53100</v>
      </c>
      <c r="AA6" s="9">
        <v>56100</v>
      </c>
      <c r="AB6" s="9">
        <v>56100</v>
      </c>
    </row>
    <row r="7" spans="1:28" ht="15.75" customHeight="1">
      <c r="A7" s="6" t="str">
        <f>Master!A6</f>
        <v/>
      </c>
      <c r="B7" s="20" t="str">
        <f>IF(A7=2,Master!B6," ")</f>
        <v xml:space="preserve"> </v>
      </c>
      <c r="C7" s="20" t="str">
        <f>IF(A7=2,Master!C6," ")</f>
        <v xml:space="preserve"> </v>
      </c>
      <c r="D7" s="34" t="str">
        <f>IF(A7=2,Master!D6," ")</f>
        <v xml:space="preserve"> </v>
      </c>
      <c r="E7" s="23" t="str">
        <f>IF(A7=2,Master!E6," ")</f>
        <v xml:space="preserve"> </v>
      </c>
      <c r="F7" s="6" t="str">
        <f>IF(A7=2,Master!F6," ")</f>
        <v xml:space="preserve"> </v>
      </c>
      <c r="G7" s="6">
        <f>Master!F6</f>
        <v>0</v>
      </c>
      <c r="H7" s="26">
        <f t="shared" ref="H7:H20" si="0">MROUND(ROUND(1.03*G7,0),100)</f>
        <v>0</v>
      </c>
      <c r="I7" s="8" t="str">
        <f>IF(A7=2,X7," ")</f>
        <v xml:space="preserve"> </v>
      </c>
      <c r="J7" s="26">
        <f>IF(A7=2,Y7,0)</f>
        <v>0</v>
      </c>
      <c r="K7" s="26">
        <f t="shared" ref="K7:K20" si="1">MROUND(ROUND(1.03*J7,0),100)</f>
        <v>0</v>
      </c>
      <c r="L7" s="22"/>
      <c r="M7" s="2" t="s">
        <v>24</v>
      </c>
      <c r="N7" s="2"/>
      <c r="O7" s="2"/>
      <c r="X7" t="s">
        <v>14</v>
      </c>
      <c r="Y7" s="8" t="e">
        <f t="shared" ref="Y7:Y20" si="2">VLOOKUP(F7,$Z$5:$AA$32,2,0)</f>
        <v>#N/A</v>
      </c>
      <c r="Z7" s="10">
        <f>MROUND(ROUND(1.03*Z6,0),100)</f>
        <v>54700</v>
      </c>
      <c r="AA7" s="9">
        <v>56100</v>
      </c>
      <c r="AB7" s="10">
        <f>MROUND(ROUND(1.03*AB6,0),100)</f>
        <v>57800</v>
      </c>
    </row>
    <row r="8" spans="1:28" ht="15.75" customHeight="1">
      <c r="A8" s="6" t="str">
        <f>Master!A7</f>
        <v/>
      </c>
      <c r="B8" s="20" t="str">
        <f>IF(A8=3,Master!B7," ")</f>
        <v xml:space="preserve"> </v>
      </c>
      <c r="C8" s="20" t="str">
        <f>IF(A8=3,Master!C7," ")</f>
        <v xml:space="preserve"> </v>
      </c>
      <c r="D8" s="34" t="str">
        <f>IF(A8=3,Master!D7," ")</f>
        <v xml:space="preserve"> </v>
      </c>
      <c r="E8" s="23" t="str">
        <f>IF(A8=3,Master!E7," ")</f>
        <v xml:space="preserve"> </v>
      </c>
      <c r="F8" s="6" t="str">
        <f>IF(A8=3,Master!F7," ")</f>
        <v xml:space="preserve"> </v>
      </c>
      <c r="G8" s="6">
        <f>Master!F7</f>
        <v>0</v>
      </c>
      <c r="H8" s="26">
        <f t="shared" si="0"/>
        <v>0</v>
      </c>
      <c r="I8" s="8" t="str">
        <f>IF(A8=3,X8," ")</f>
        <v xml:space="preserve"> </v>
      </c>
      <c r="J8" s="26">
        <f>IF(A8=3,Y8,0)</f>
        <v>0</v>
      </c>
      <c r="K8" s="26">
        <f t="shared" si="1"/>
        <v>0</v>
      </c>
      <c r="L8" s="22"/>
      <c r="M8" s="2"/>
      <c r="N8" s="2"/>
      <c r="O8" s="2"/>
      <c r="X8" t="s">
        <v>14</v>
      </c>
      <c r="Y8" s="8" t="e">
        <f t="shared" si="2"/>
        <v>#N/A</v>
      </c>
      <c r="Z8" s="10">
        <f t="shared" ref="Z8:AB31" si="3">MROUND(ROUND(1.03*Z7,0),100)</f>
        <v>56300</v>
      </c>
      <c r="AA8" s="10">
        <v>57800</v>
      </c>
      <c r="AB8" s="10">
        <f t="shared" ref="AA8:AB30" si="4">MROUND(ROUND(1.03*AB7,0),100)</f>
        <v>59500</v>
      </c>
    </row>
    <row r="9" spans="1:28" ht="15.75" customHeight="1">
      <c r="A9" s="6" t="str">
        <f>Master!A8</f>
        <v/>
      </c>
      <c r="B9" s="20" t="str">
        <f>IF(A9=4,Master!B8," ")</f>
        <v xml:space="preserve"> </v>
      </c>
      <c r="C9" s="20" t="str">
        <f>IF(A9=4,Master!C8," ")</f>
        <v xml:space="preserve"> </v>
      </c>
      <c r="D9" s="34" t="str">
        <f>IF(A9=4,Master!D8," ")</f>
        <v xml:space="preserve"> </v>
      </c>
      <c r="E9" s="23" t="str">
        <f>IF(A9=4,Master!E8," ")</f>
        <v xml:space="preserve"> </v>
      </c>
      <c r="F9" s="6" t="str">
        <f>IF(A9=4,Master!F8," ")</f>
        <v xml:space="preserve"> </v>
      </c>
      <c r="G9" s="6">
        <f>Master!F8</f>
        <v>0</v>
      </c>
      <c r="H9" s="26">
        <f t="shared" si="0"/>
        <v>0</v>
      </c>
      <c r="I9" s="8" t="str">
        <f>IF(A9=4,X9," ")</f>
        <v xml:space="preserve"> </v>
      </c>
      <c r="J9" s="26">
        <f>IF(A9=4,Y9,0)</f>
        <v>0</v>
      </c>
      <c r="K9" s="26">
        <f t="shared" si="1"/>
        <v>0</v>
      </c>
      <c r="L9" s="22"/>
      <c r="M9" s="2"/>
      <c r="N9" s="2"/>
      <c r="O9" s="2"/>
      <c r="X9" t="s">
        <v>14</v>
      </c>
      <c r="Y9" s="8" t="e">
        <f t="shared" si="2"/>
        <v>#N/A</v>
      </c>
      <c r="Z9" s="10">
        <f t="shared" si="3"/>
        <v>58000</v>
      </c>
      <c r="AA9" s="10">
        <v>59500</v>
      </c>
      <c r="AB9" s="10">
        <f t="shared" si="4"/>
        <v>61300</v>
      </c>
    </row>
    <row r="10" spans="1:28" ht="15.75" customHeight="1">
      <c r="A10" s="6" t="str">
        <f>Master!A9</f>
        <v/>
      </c>
      <c r="B10" s="20" t="str">
        <f>IF(A10=5,Master!B9," ")</f>
        <v xml:space="preserve"> </v>
      </c>
      <c r="C10" s="20" t="str">
        <f>IF(A10=5,Master!C9," ")</f>
        <v xml:space="preserve"> </v>
      </c>
      <c r="D10" s="34" t="str">
        <f>IF(A10=5,Master!D9," ")</f>
        <v xml:space="preserve"> </v>
      </c>
      <c r="E10" s="23" t="str">
        <f>IF(A10=5,Master!E9," ")</f>
        <v xml:space="preserve"> </v>
      </c>
      <c r="F10" s="6" t="str">
        <f>IF(A10=5,Master!F9," ")</f>
        <v xml:space="preserve"> </v>
      </c>
      <c r="G10" s="6">
        <f>Master!F9</f>
        <v>0</v>
      </c>
      <c r="H10" s="26">
        <f t="shared" si="0"/>
        <v>0</v>
      </c>
      <c r="I10" s="8" t="str">
        <f>IF(A10=5,X10," ")</f>
        <v xml:space="preserve"> </v>
      </c>
      <c r="J10" s="26">
        <f>IF(A10=5,Y10,0)</f>
        <v>0</v>
      </c>
      <c r="K10" s="26">
        <f t="shared" si="1"/>
        <v>0</v>
      </c>
      <c r="L10" s="22"/>
      <c r="M10" s="2"/>
      <c r="N10" s="2"/>
      <c r="O10" s="2"/>
      <c r="X10" t="s">
        <v>14</v>
      </c>
      <c r="Y10" s="8" t="e">
        <f t="shared" si="2"/>
        <v>#N/A</v>
      </c>
      <c r="Z10" s="10">
        <f t="shared" si="3"/>
        <v>59700</v>
      </c>
      <c r="AA10" s="10">
        <v>61300</v>
      </c>
      <c r="AB10" s="10">
        <f t="shared" si="4"/>
        <v>63100</v>
      </c>
    </row>
    <row r="11" spans="1:28" ht="15.75" hidden="1" customHeight="1">
      <c r="A11" s="6" t="str">
        <f>Master!A10</f>
        <v/>
      </c>
      <c r="B11" s="20" t="str">
        <f>IF(A11=6,Master!B10," ")</f>
        <v xml:space="preserve"> </v>
      </c>
      <c r="C11" s="20" t="str">
        <f>IF(A11=6,Master!C10," ")</f>
        <v xml:space="preserve"> </v>
      </c>
      <c r="D11" s="21" t="str">
        <f>IF(A11=6,Master!D10," ")</f>
        <v xml:space="preserve"> </v>
      </c>
      <c r="E11" s="23" t="str">
        <f>IF(A11=6,Master!E10," ")</f>
        <v xml:space="preserve"> </v>
      </c>
      <c r="F11" s="6" t="str">
        <f>IF(A11=6,Master!F10," ")</f>
        <v xml:space="preserve"> </v>
      </c>
      <c r="G11" s="6">
        <f>Master!F10</f>
        <v>0</v>
      </c>
      <c r="H11" s="26">
        <f t="shared" si="0"/>
        <v>0</v>
      </c>
      <c r="I11" s="8" t="str">
        <f>IF(A11=6,X11," ")</f>
        <v xml:space="preserve"> </v>
      </c>
      <c r="J11" s="26">
        <f>IF(A11=6,Y11,0)</f>
        <v>0</v>
      </c>
      <c r="K11" s="26">
        <f t="shared" si="1"/>
        <v>0</v>
      </c>
      <c r="L11" s="22"/>
      <c r="M11" s="2"/>
      <c r="N11" s="2"/>
      <c r="O11" s="2"/>
      <c r="X11" t="s">
        <v>14</v>
      </c>
      <c r="Y11" s="8" t="e">
        <f t="shared" si="2"/>
        <v>#N/A</v>
      </c>
      <c r="Z11" s="10">
        <f t="shared" si="3"/>
        <v>61500</v>
      </c>
      <c r="AA11" s="10">
        <v>63100</v>
      </c>
      <c r="AB11" s="10">
        <f t="shared" si="4"/>
        <v>65000</v>
      </c>
    </row>
    <row r="12" spans="1:28" ht="15.75" hidden="1" customHeight="1">
      <c r="A12" s="6" t="str">
        <f>Master!A11</f>
        <v/>
      </c>
      <c r="B12" s="20" t="str">
        <f>IF(A12=7,Master!B11," ")</f>
        <v xml:space="preserve"> </v>
      </c>
      <c r="C12" s="20" t="str">
        <f>IF(A12=7,Master!C11," ")</f>
        <v xml:space="preserve"> </v>
      </c>
      <c r="D12" s="21" t="str">
        <f>IF(A12=7,Master!D11," ")</f>
        <v xml:space="preserve"> </v>
      </c>
      <c r="E12" s="23" t="str">
        <f>IF(A12=7,Master!E11," ")</f>
        <v xml:space="preserve"> </v>
      </c>
      <c r="F12" s="6" t="str">
        <f>IF(A12=7,Master!F11," ")</f>
        <v xml:space="preserve"> </v>
      </c>
      <c r="G12" s="6">
        <f>Master!F11</f>
        <v>0</v>
      </c>
      <c r="H12" s="26">
        <f t="shared" si="0"/>
        <v>0</v>
      </c>
      <c r="I12" s="8" t="str">
        <f>IF(A12=7,X12," ")</f>
        <v xml:space="preserve"> </v>
      </c>
      <c r="J12" s="26">
        <f>IF(A12=7,Y12,0)</f>
        <v>0</v>
      </c>
      <c r="K12" s="26">
        <f t="shared" si="1"/>
        <v>0</v>
      </c>
      <c r="L12" s="22"/>
      <c r="M12" s="2"/>
      <c r="N12" s="2"/>
      <c r="O12" s="2"/>
      <c r="X12" t="s">
        <v>14</v>
      </c>
      <c r="Y12" s="8" t="e">
        <f t="shared" si="2"/>
        <v>#N/A</v>
      </c>
      <c r="Z12" s="10">
        <f t="shared" si="3"/>
        <v>63300</v>
      </c>
      <c r="AA12" s="10">
        <v>65000</v>
      </c>
      <c r="AB12" s="10">
        <f t="shared" si="4"/>
        <v>67000</v>
      </c>
    </row>
    <row r="13" spans="1:28" ht="15.75" hidden="1" customHeight="1">
      <c r="A13" s="6" t="str">
        <f>Master!A12</f>
        <v/>
      </c>
      <c r="B13" s="20" t="str">
        <f>IF(A13=8,Master!B12," ")</f>
        <v xml:space="preserve"> </v>
      </c>
      <c r="C13" s="20" t="str">
        <f>IF(A13=8,Master!C12," ")</f>
        <v xml:space="preserve"> </v>
      </c>
      <c r="D13" s="21" t="str">
        <f>IF(A13=8,Master!D12," ")</f>
        <v xml:space="preserve"> </v>
      </c>
      <c r="E13" s="23" t="str">
        <f>IF(A13=8,Master!E12," ")</f>
        <v xml:space="preserve"> </v>
      </c>
      <c r="F13" s="6" t="str">
        <f>IF(A13=8,Master!F12," ")</f>
        <v xml:space="preserve"> </v>
      </c>
      <c r="G13" s="6">
        <f>Master!F12</f>
        <v>0</v>
      </c>
      <c r="H13" s="26">
        <f t="shared" si="0"/>
        <v>0</v>
      </c>
      <c r="I13" s="8" t="str">
        <f>IF(A13=8,X13," ")</f>
        <v xml:space="preserve"> </v>
      </c>
      <c r="J13" s="26">
        <f>IF(A13=8,Y13,0)</f>
        <v>0</v>
      </c>
      <c r="K13" s="26">
        <f t="shared" si="1"/>
        <v>0</v>
      </c>
      <c r="L13" s="22"/>
      <c r="M13" s="2"/>
      <c r="N13" s="2"/>
      <c r="O13" s="2"/>
      <c r="X13" t="s">
        <v>14</v>
      </c>
      <c r="Y13" s="8" t="e">
        <f t="shared" si="2"/>
        <v>#N/A</v>
      </c>
      <c r="Z13" s="10">
        <f t="shared" si="3"/>
        <v>65200</v>
      </c>
      <c r="AA13" s="10">
        <v>67000</v>
      </c>
      <c r="AB13" s="10">
        <f t="shared" si="4"/>
        <v>69000</v>
      </c>
    </row>
    <row r="14" spans="1:28" ht="15.75" hidden="1" customHeight="1">
      <c r="A14" s="6" t="str">
        <f>Master!A13</f>
        <v/>
      </c>
      <c r="B14" s="20" t="str">
        <f>IF(A14=9,Master!B13," ")</f>
        <v xml:space="preserve"> </v>
      </c>
      <c r="C14" s="20" t="str">
        <f>IF(A14=9,Master!C13," ")</f>
        <v xml:space="preserve"> </v>
      </c>
      <c r="D14" s="21" t="str">
        <f>IF(A14=9,Master!D13," ")</f>
        <v xml:space="preserve"> </v>
      </c>
      <c r="E14" s="23" t="str">
        <f>IF(A14=9,Master!E13," ")</f>
        <v xml:space="preserve"> </v>
      </c>
      <c r="F14" s="6" t="str">
        <f>IF(A14=9,Master!F13," ")</f>
        <v xml:space="preserve"> </v>
      </c>
      <c r="G14" s="6">
        <f>Master!F13</f>
        <v>0</v>
      </c>
      <c r="H14" s="26">
        <f t="shared" si="0"/>
        <v>0</v>
      </c>
      <c r="I14" s="8" t="str">
        <f>IF(A14=9,X14," ")</f>
        <v xml:space="preserve"> </v>
      </c>
      <c r="J14" s="26">
        <f>IF(A14=9,Y14,0)</f>
        <v>0</v>
      </c>
      <c r="K14" s="26">
        <f t="shared" si="1"/>
        <v>0</v>
      </c>
      <c r="L14" s="22"/>
      <c r="M14" s="2"/>
      <c r="N14" s="2"/>
      <c r="O14" s="2"/>
      <c r="X14" t="s">
        <v>14</v>
      </c>
      <c r="Y14" s="8" t="e">
        <f t="shared" si="2"/>
        <v>#N/A</v>
      </c>
      <c r="Z14" s="10">
        <f t="shared" si="3"/>
        <v>67200</v>
      </c>
      <c r="AA14" s="10">
        <v>69000</v>
      </c>
      <c r="AB14" s="10">
        <f t="shared" si="4"/>
        <v>71100</v>
      </c>
    </row>
    <row r="15" spans="1:28" ht="15.75" hidden="1" customHeight="1">
      <c r="A15" s="6" t="str">
        <f>Master!A14</f>
        <v/>
      </c>
      <c r="B15" s="20" t="str">
        <f>IF(A15=10,Master!B14," ")</f>
        <v xml:space="preserve"> </v>
      </c>
      <c r="C15" s="20" t="str">
        <f>IF(A15=10,Master!C14," ")</f>
        <v xml:space="preserve"> </v>
      </c>
      <c r="D15" s="21" t="str">
        <f>IF(A15=10,Master!D14," ")</f>
        <v xml:space="preserve"> </v>
      </c>
      <c r="E15" s="23" t="str">
        <f>IF(A15=10,Master!E14," ")</f>
        <v xml:space="preserve"> </v>
      </c>
      <c r="F15" s="6" t="str">
        <f>IF(A15=10,Master!F14," ")</f>
        <v xml:space="preserve"> </v>
      </c>
      <c r="G15" s="6">
        <f>Master!F14</f>
        <v>0</v>
      </c>
      <c r="H15" s="26">
        <f t="shared" si="0"/>
        <v>0</v>
      </c>
      <c r="I15" s="8" t="str">
        <f>IF(A15=10,X15," ")</f>
        <v xml:space="preserve"> </v>
      </c>
      <c r="J15" s="26">
        <f>IF(A15=10,Y15,0)</f>
        <v>0</v>
      </c>
      <c r="K15" s="26">
        <f t="shared" si="1"/>
        <v>0</v>
      </c>
      <c r="L15" s="22"/>
      <c r="M15" s="2"/>
      <c r="N15" s="2"/>
      <c r="O15" s="2"/>
      <c r="X15" t="s">
        <v>14</v>
      </c>
      <c r="Y15" s="8" t="e">
        <f t="shared" si="2"/>
        <v>#N/A</v>
      </c>
      <c r="Z15" s="10">
        <f t="shared" si="3"/>
        <v>69200</v>
      </c>
      <c r="AA15" s="10">
        <v>71100</v>
      </c>
      <c r="AB15" s="10">
        <f t="shared" si="4"/>
        <v>73200</v>
      </c>
    </row>
    <row r="16" spans="1:28" ht="15.75" hidden="1" customHeight="1">
      <c r="A16" s="6" t="str">
        <f>Master!A15</f>
        <v/>
      </c>
      <c r="B16" s="20" t="str">
        <f>IF(A16=11,Master!B15," ")</f>
        <v xml:space="preserve"> </v>
      </c>
      <c r="C16" s="20" t="str">
        <f>IF(A16=11,Master!C15," ")</f>
        <v xml:space="preserve"> </v>
      </c>
      <c r="D16" s="21" t="str">
        <f>IF(A16=11,Master!D15," ")</f>
        <v xml:space="preserve"> </v>
      </c>
      <c r="E16" s="23" t="str">
        <f>IF(A16=11,Master!E15," ")</f>
        <v xml:space="preserve"> </v>
      </c>
      <c r="F16" s="6" t="str">
        <f>IF(A16=11,Master!F15," ")</f>
        <v xml:space="preserve"> </v>
      </c>
      <c r="G16" s="6">
        <f>Master!F15</f>
        <v>0</v>
      </c>
      <c r="H16" s="26">
        <f t="shared" si="0"/>
        <v>0</v>
      </c>
      <c r="I16" s="8" t="str">
        <f>IF(A16=11,X16," ")</f>
        <v xml:space="preserve"> </v>
      </c>
      <c r="J16" s="26">
        <f>IF(A16=11,Y16,0)</f>
        <v>0</v>
      </c>
      <c r="K16" s="26">
        <f t="shared" si="1"/>
        <v>0</v>
      </c>
      <c r="L16" s="22"/>
      <c r="M16" s="2"/>
      <c r="N16" s="2"/>
      <c r="O16" s="2"/>
      <c r="X16" t="s">
        <v>14</v>
      </c>
      <c r="Y16" s="8" t="e">
        <f t="shared" si="2"/>
        <v>#N/A</v>
      </c>
      <c r="Z16" s="10">
        <f t="shared" si="3"/>
        <v>71300</v>
      </c>
      <c r="AA16" s="10">
        <v>73200</v>
      </c>
      <c r="AB16" s="10">
        <f t="shared" si="4"/>
        <v>75400</v>
      </c>
    </row>
    <row r="17" spans="1:28" ht="15.75" hidden="1" customHeight="1">
      <c r="A17" s="6" t="str">
        <f>Master!A16</f>
        <v/>
      </c>
      <c r="B17" s="20" t="str">
        <f>IF(A17=12,Master!B16," ")</f>
        <v xml:space="preserve"> </v>
      </c>
      <c r="C17" s="20" t="str">
        <f>IF(A17=12,Master!C16," ")</f>
        <v xml:space="preserve"> </v>
      </c>
      <c r="D17" s="21" t="str">
        <f>IF(A17=12,Master!D16," ")</f>
        <v xml:space="preserve"> </v>
      </c>
      <c r="E17" s="23" t="str">
        <f>IF(A17=12,Master!E16," ")</f>
        <v xml:space="preserve"> </v>
      </c>
      <c r="F17" s="6" t="str">
        <f>IF(A17=12,Master!F16," ")</f>
        <v xml:space="preserve"> </v>
      </c>
      <c r="G17" s="6">
        <f>Master!F16</f>
        <v>0</v>
      </c>
      <c r="H17" s="26">
        <f t="shared" si="0"/>
        <v>0</v>
      </c>
      <c r="I17" s="8" t="str">
        <f>IF(A17=12,X17," ")</f>
        <v xml:space="preserve"> </v>
      </c>
      <c r="J17" s="26">
        <f>IF(A17=12,Y17,0)</f>
        <v>0</v>
      </c>
      <c r="K17" s="26">
        <f t="shared" si="1"/>
        <v>0</v>
      </c>
      <c r="L17" s="22"/>
      <c r="M17" s="2"/>
      <c r="N17" s="2"/>
      <c r="O17" s="2"/>
      <c r="X17" t="s">
        <v>14</v>
      </c>
      <c r="Y17" s="8" t="e">
        <f t="shared" si="2"/>
        <v>#N/A</v>
      </c>
      <c r="Z17" s="10">
        <f t="shared" si="3"/>
        <v>73400</v>
      </c>
      <c r="AA17" s="10">
        <v>75400</v>
      </c>
      <c r="AB17" s="10">
        <f t="shared" si="4"/>
        <v>77700</v>
      </c>
    </row>
    <row r="18" spans="1:28" ht="15.75" hidden="1" customHeight="1">
      <c r="A18" s="6" t="str">
        <f>Master!A17</f>
        <v/>
      </c>
      <c r="B18" s="20" t="str">
        <f>IF(A18=13,Master!B17," ")</f>
        <v xml:space="preserve"> </v>
      </c>
      <c r="C18" s="20" t="str">
        <f>IF(A18=13,Master!C17," ")</f>
        <v xml:space="preserve"> </v>
      </c>
      <c r="D18" s="21" t="str">
        <f>IF(A18=13,Master!D17," ")</f>
        <v xml:space="preserve"> </v>
      </c>
      <c r="E18" s="23" t="str">
        <f>IF(A18=13,Master!E17," ")</f>
        <v xml:space="preserve"> </v>
      </c>
      <c r="F18" s="6" t="str">
        <f>IF(A18=13,Master!F17," ")</f>
        <v xml:space="preserve"> </v>
      </c>
      <c r="G18" s="6">
        <f>Master!F17</f>
        <v>0</v>
      </c>
      <c r="H18" s="26">
        <f t="shared" si="0"/>
        <v>0</v>
      </c>
      <c r="I18" s="8" t="str">
        <f>IF(A18=14,X18," ")</f>
        <v xml:space="preserve"> </v>
      </c>
      <c r="J18" s="26">
        <f>IF(A18=13,Y18,0)</f>
        <v>0</v>
      </c>
      <c r="K18" s="26">
        <f t="shared" si="1"/>
        <v>0</v>
      </c>
      <c r="L18" s="22"/>
      <c r="M18" s="2"/>
      <c r="N18" s="2"/>
      <c r="O18" s="2"/>
      <c r="X18" t="s">
        <v>14</v>
      </c>
      <c r="Y18" s="8" t="e">
        <f t="shared" si="2"/>
        <v>#N/A</v>
      </c>
      <c r="Z18" s="10">
        <f t="shared" si="3"/>
        <v>75600</v>
      </c>
      <c r="AA18" s="10">
        <v>77700</v>
      </c>
      <c r="AB18" s="10">
        <f t="shared" si="4"/>
        <v>80000</v>
      </c>
    </row>
    <row r="19" spans="1:28" ht="15.75" hidden="1" customHeight="1">
      <c r="A19" s="6" t="str">
        <f>Master!A18</f>
        <v/>
      </c>
      <c r="B19" s="20" t="str">
        <f>IF(A19=14,Master!B18," ")</f>
        <v xml:space="preserve"> </v>
      </c>
      <c r="C19" s="20" t="str">
        <f>IF(A19=14,Master!C18," ")</f>
        <v xml:space="preserve"> </v>
      </c>
      <c r="D19" s="21" t="str">
        <f>IF(A19=14,Master!D18," ")</f>
        <v xml:space="preserve"> </v>
      </c>
      <c r="E19" s="23" t="str">
        <f>IF(A19=14,Master!E18," ")</f>
        <v xml:space="preserve"> </v>
      </c>
      <c r="F19" s="6" t="str">
        <f>IF(A19=14,Master!F18," ")</f>
        <v xml:space="preserve"> </v>
      </c>
      <c r="G19" s="6">
        <f>Master!F18</f>
        <v>0</v>
      </c>
      <c r="H19" s="26">
        <f t="shared" si="0"/>
        <v>0</v>
      </c>
      <c r="I19" s="8" t="str">
        <f>IF(A19=14,X19," ")</f>
        <v xml:space="preserve"> </v>
      </c>
      <c r="J19" s="26">
        <f>IF(A19=14,Y19,0)</f>
        <v>0</v>
      </c>
      <c r="K19" s="26">
        <f t="shared" si="1"/>
        <v>0</v>
      </c>
      <c r="L19" s="22"/>
      <c r="M19" s="2"/>
      <c r="N19" s="2"/>
      <c r="O19" s="2"/>
      <c r="X19" t="s">
        <v>14</v>
      </c>
      <c r="Y19" s="8" t="e">
        <f t="shared" si="2"/>
        <v>#N/A</v>
      </c>
      <c r="Z19" s="10">
        <f t="shared" si="3"/>
        <v>77900</v>
      </c>
      <c r="AA19" s="10">
        <v>80000</v>
      </c>
      <c r="AB19" s="10">
        <f t="shared" si="4"/>
        <v>82400</v>
      </c>
    </row>
    <row r="20" spans="1:28" ht="15.75" hidden="1" customHeight="1">
      <c r="A20" s="6" t="str">
        <f>Master!A19</f>
        <v/>
      </c>
      <c r="B20" s="20" t="str">
        <f>IF(A20=15,Master!B19," ")</f>
        <v xml:space="preserve"> </v>
      </c>
      <c r="C20" s="20" t="str">
        <f>IF(A20=15,Master!C19," ")</f>
        <v xml:space="preserve"> </v>
      </c>
      <c r="D20" s="21" t="str">
        <f>IF(A20=15,Master!D19," ")</f>
        <v xml:space="preserve"> </v>
      </c>
      <c r="E20" s="23" t="str">
        <f>IF(A20=15,Master!E19," ")</f>
        <v xml:space="preserve"> </v>
      </c>
      <c r="F20" s="6" t="str">
        <f>IF(A20=15,Master!F19," ")</f>
        <v xml:space="preserve"> </v>
      </c>
      <c r="G20" s="6">
        <f>Master!F19</f>
        <v>0</v>
      </c>
      <c r="H20" s="26">
        <f t="shared" si="0"/>
        <v>0</v>
      </c>
      <c r="I20" s="8" t="str">
        <f>IF(A20=15,X20," ")</f>
        <v xml:space="preserve"> </v>
      </c>
      <c r="J20" s="26">
        <f>IF(A20=15,Y20,0)</f>
        <v>0</v>
      </c>
      <c r="K20" s="26">
        <f t="shared" si="1"/>
        <v>0</v>
      </c>
      <c r="L20" s="22"/>
      <c r="M20" s="2"/>
      <c r="N20" s="2"/>
      <c r="O20" s="2"/>
      <c r="X20" t="s">
        <v>14</v>
      </c>
      <c r="Y20" s="8" t="e">
        <f t="shared" si="2"/>
        <v>#N/A</v>
      </c>
      <c r="Z20" s="10">
        <f t="shared" si="3"/>
        <v>80200</v>
      </c>
      <c r="AA20" s="10">
        <v>82400</v>
      </c>
      <c r="AB20" s="10">
        <f t="shared" si="4"/>
        <v>84900</v>
      </c>
    </row>
    <row r="21" spans="1:28" ht="10.5" customHeight="1">
      <c r="A21" s="18"/>
      <c r="B21" s="24"/>
      <c r="C21" s="24"/>
      <c r="D21" s="11"/>
      <c r="E21" s="11"/>
      <c r="F21" s="11"/>
      <c r="G21" s="18"/>
      <c r="H21" s="11"/>
      <c r="I21" s="11"/>
      <c r="J21" s="25"/>
      <c r="K21" s="11"/>
      <c r="L21" s="11"/>
      <c r="M21" s="2"/>
      <c r="N21" s="2"/>
      <c r="O21" s="2"/>
      <c r="Z21" s="10">
        <f t="shared" si="3"/>
        <v>82600</v>
      </c>
      <c r="AA21" s="10">
        <v>84900</v>
      </c>
      <c r="AB21" s="10">
        <f t="shared" si="4"/>
        <v>87400</v>
      </c>
    </row>
    <row r="22" spans="1:28" ht="10.5" customHeight="1">
      <c r="A22" s="18"/>
      <c r="B22" s="24"/>
      <c r="C22" s="24"/>
      <c r="D22" s="11"/>
      <c r="E22" s="11"/>
      <c r="F22" s="11"/>
      <c r="G22" s="18"/>
      <c r="H22" s="11"/>
      <c r="I22" s="11"/>
      <c r="J22" s="25"/>
      <c r="K22" s="11"/>
      <c r="L22" s="11"/>
      <c r="M22" s="2"/>
      <c r="N22" s="2"/>
      <c r="O22" s="2"/>
      <c r="Z22" s="10"/>
      <c r="AA22" s="10"/>
      <c r="AB22" s="10"/>
    </row>
    <row r="23" spans="1:28" ht="18.75">
      <c r="A23" s="1"/>
      <c r="B23" s="1"/>
      <c r="C23" s="1"/>
      <c r="D23" s="1"/>
      <c r="E23" s="1"/>
      <c r="F23" s="1"/>
      <c r="G23" s="1"/>
      <c r="H23" s="1"/>
      <c r="I23" s="1"/>
      <c r="J23" s="48" t="s">
        <v>9</v>
      </c>
      <c r="K23" s="48"/>
      <c r="L23" s="48"/>
      <c r="M23" s="2"/>
      <c r="N23" s="2"/>
      <c r="O23" s="2"/>
      <c r="Z23" s="10">
        <f>MROUND(ROUND(1.03*Z21,0),100)</f>
        <v>85100</v>
      </c>
      <c r="AA23" s="10">
        <v>87400</v>
      </c>
      <c r="AB23" s="10">
        <f>MROUND(ROUND(1.03*AB21,0),100)</f>
        <v>90000</v>
      </c>
    </row>
    <row r="24" spans="1:28" ht="34.5" customHeight="1">
      <c r="A24" s="1"/>
      <c r="B24" s="1"/>
      <c r="C24" s="1"/>
      <c r="D24" s="1"/>
      <c r="E24" s="1"/>
      <c r="F24" s="1"/>
      <c r="G24" s="1"/>
      <c r="H24" s="1"/>
      <c r="I24" s="1"/>
      <c r="J24" s="49" t="str">
        <f>Master!C2</f>
        <v>jktdh; mPp ek/;fed fo|ky;] xksj/kuiqjk vV# ftyk ckjka</v>
      </c>
      <c r="K24" s="49"/>
      <c r="L24" s="49"/>
      <c r="M24" s="2"/>
      <c r="N24" s="2"/>
      <c r="O24" s="2"/>
      <c r="Z24" s="10">
        <f t="shared" si="3"/>
        <v>87700</v>
      </c>
      <c r="AA24" s="10">
        <v>90000</v>
      </c>
      <c r="AB24" s="10">
        <f t="shared" si="4"/>
        <v>92700</v>
      </c>
    </row>
    <row r="25" spans="1:28" ht="18.75">
      <c r="A25" s="43" t="str">
        <f>A2</f>
        <v>dzekad&amp;</v>
      </c>
      <c r="B25" s="43"/>
      <c r="C25" s="43"/>
      <c r="D25" s="1"/>
      <c r="E25" s="1"/>
      <c r="F25" s="1"/>
      <c r="G25" s="1"/>
      <c r="H25" s="1"/>
      <c r="I25" s="1"/>
      <c r="J25" s="3"/>
      <c r="K25" s="4" t="s">
        <v>1</v>
      </c>
      <c r="L25" s="35"/>
      <c r="M25" s="2"/>
      <c r="N25" s="2"/>
      <c r="O25" s="2"/>
      <c r="Z25" s="10">
        <f t="shared" si="3"/>
        <v>90300</v>
      </c>
      <c r="AA25" s="10">
        <v>92700</v>
      </c>
      <c r="AB25" s="10">
        <f t="shared" si="4"/>
        <v>95500</v>
      </c>
    </row>
    <row r="26" spans="1:28" ht="18.75">
      <c r="A26" s="50" t="s">
        <v>10</v>
      </c>
      <c r="B26" s="50"/>
      <c r="C26" s="1"/>
      <c r="D26" s="1"/>
      <c r="E26" s="1"/>
      <c r="F26" s="1"/>
      <c r="G26" s="1"/>
      <c r="H26" s="1"/>
      <c r="I26" s="1"/>
      <c r="J26" s="1"/>
      <c r="K26" s="1"/>
      <c r="L26" s="1"/>
      <c r="M26" s="2"/>
      <c r="N26" s="2"/>
      <c r="O26" s="2"/>
      <c r="Z26" s="10">
        <f t="shared" si="3"/>
        <v>93000</v>
      </c>
      <c r="AA26" s="10">
        <v>95500</v>
      </c>
      <c r="AB26" s="10">
        <f t="shared" si="4"/>
        <v>98400</v>
      </c>
    </row>
    <row r="27" spans="1:28" ht="16.5" customHeight="1">
      <c r="A27" s="1">
        <v>1</v>
      </c>
      <c r="B27" s="52" t="s">
        <v>39</v>
      </c>
      <c r="C27" s="52"/>
      <c r="D27" s="1"/>
      <c r="E27" s="1"/>
      <c r="F27" s="1"/>
      <c r="G27" s="1"/>
      <c r="H27" s="1"/>
      <c r="I27" s="1"/>
      <c r="J27" s="1"/>
      <c r="K27" s="1"/>
      <c r="L27" s="1"/>
      <c r="M27" s="2"/>
      <c r="N27" s="2"/>
      <c r="O27" s="2"/>
      <c r="Z27" s="10">
        <f t="shared" si="3"/>
        <v>95800</v>
      </c>
      <c r="AA27" s="10">
        <v>98400</v>
      </c>
      <c r="AB27" s="10">
        <f t="shared" si="4"/>
        <v>101400</v>
      </c>
    </row>
    <row r="28" spans="1:28" ht="16.5" customHeight="1">
      <c r="A28" s="1">
        <v>2</v>
      </c>
      <c r="B28" s="52" t="s">
        <v>35</v>
      </c>
      <c r="C28" s="52"/>
      <c r="D28" s="1"/>
      <c r="E28" s="1"/>
      <c r="F28" s="1"/>
      <c r="G28" s="1"/>
      <c r="H28" s="1"/>
      <c r="I28" s="1"/>
      <c r="J28" s="1"/>
      <c r="K28" s="1"/>
      <c r="L28" s="1"/>
      <c r="M28" s="19"/>
      <c r="N28" s="2"/>
      <c r="O28" s="2"/>
      <c r="Z28" s="10">
        <f t="shared" si="3"/>
        <v>98700</v>
      </c>
      <c r="AA28" s="10">
        <v>101400</v>
      </c>
      <c r="AB28" s="10">
        <f t="shared" si="4"/>
        <v>104400</v>
      </c>
    </row>
    <row r="29" spans="1:28" ht="16.5" customHeight="1">
      <c r="A29" s="1">
        <v>3</v>
      </c>
      <c r="B29" s="52" t="s">
        <v>11</v>
      </c>
      <c r="C29" s="52"/>
      <c r="D29" s="1"/>
      <c r="E29" s="1"/>
      <c r="F29" s="1"/>
      <c r="G29" s="1"/>
      <c r="H29" s="1"/>
      <c r="I29" s="1"/>
      <c r="J29" s="1"/>
      <c r="K29" s="1"/>
      <c r="L29" s="1"/>
      <c r="M29" s="2"/>
      <c r="N29" s="2"/>
      <c r="O29" s="2"/>
      <c r="Z29" s="10">
        <f t="shared" si="3"/>
        <v>101700</v>
      </c>
      <c r="AA29" s="10">
        <v>104400</v>
      </c>
      <c r="AB29" s="10">
        <f t="shared" si="4"/>
        <v>107500</v>
      </c>
    </row>
    <row r="30" spans="1:28" ht="16.5" customHeight="1">
      <c r="A30" s="1">
        <v>4</v>
      </c>
      <c r="B30" s="52" t="s">
        <v>12</v>
      </c>
      <c r="C30" s="52"/>
      <c r="D30" s="1"/>
      <c r="E30" s="1"/>
      <c r="F30" s="1"/>
      <c r="G30" s="1"/>
      <c r="H30" s="1"/>
      <c r="I30" s="1"/>
      <c r="J30" s="1"/>
      <c r="K30" s="1"/>
      <c r="L30" s="1"/>
      <c r="M30" s="2"/>
      <c r="N30" s="2"/>
      <c r="O30" s="2"/>
      <c r="Z30" s="10">
        <f t="shared" si="3"/>
        <v>104800</v>
      </c>
      <c r="AA30" s="10">
        <f t="shared" si="4"/>
        <v>107500</v>
      </c>
      <c r="AB30" s="10">
        <f t="shared" si="4"/>
        <v>110700</v>
      </c>
    </row>
    <row r="31" spans="1:28" ht="15" customHeight="1">
      <c r="A31" s="1"/>
      <c r="B31" s="1"/>
      <c r="C31" s="1"/>
      <c r="D31" s="1"/>
      <c r="E31" s="1"/>
      <c r="F31" s="1"/>
      <c r="G31" s="1"/>
      <c r="H31" s="1"/>
      <c r="I31" s="1"/>
      <c r="J31" s="48" t="s">
        <v>9</v>
      </c>
      <c r="K31" s="48"/>
      <c r="L31" s="48"/>
      <c r="M31" s="2"/>
      <c r="N31" s="2"/>
      <c r="O31" s="2"/>
      <c r="Z31" s="10">
        <f t="shared" si="3"/>
        <v>107900</v>
      </c>
      <c r="AA31" s="10">
        <f t="shared" si="3"/>
        <v>110700</v>
      </c>
      <c r="AB31" s="10">
        <f t="shared" si="3"/>
        <v>114000</v>
      </c>
    </row>
    <row r="32" spans="1:28" ht="33" customHeight="1">
      <c r="A32" s="1"/>
      <c r="B32" s="1"/>
      <c r="C32" s="1"/>
      <c r="D32" s="1"/>
      <c r="E32" s="1"/>
      <c r="F32" s="1"/>
      <c r="G32" s="1"/>
      <c r="H32" s="1"/>
      <c r="I32" s="1"/>
      <c r="J32" s="51" t="str">
        <f>J24</f>
        <v>jktdh; mPp ek/;fed fo|ky;] xksj/kuiqjk vV# ftyk ckjka</v>
      </c>
      <c r="K32" s="51"/>
      <c r="L32" s="51"/>
      <c r="M32" s="2"/>
      <c r="N32" s="2"/>
      <c r="O32" s="2"/>
      <c r="Z32" s="10">
        <f t="shared" ref="Z32:AB46" si="5">MROUND(ROUND(1.03*Z31,0),100)</f>
        <v>111100</v>
      </c>
      <c r="AA32" s="10">
        <f t="shared" si="5"/>
        <v>114000</v>
      </c>
      <c r="AB32" s="10">
        <f t="shared" si="5"/>
        <v>117400</v>
      </c>
    </row>
    <row r="33" spans="1:28" ht="18.75" hidden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Z33" s="10">
        <f t="shared" si="5"/>
        <v>114400</v>
      </c>
      <c r="AA33" s="10">
        <f t="shared" si="5"/>
        <v>117400</v>
      </c>
      <c r="AB33" s="10">
        <f t="shared" si="5"/>
        <v>120900</v>
      </c>
    </row>
    <row r="34" spans="1:28" ht="18.75" hidden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Z34" s="10">
        <f t="shared" si="5"/>
        <v>117800</v>
      </c>
      <c r="AA34" s="10">
        <f t="shared" si="5"/>
        <v>120900</v>
      </c>
      <c r="AB34" s="10">
        <f t="shared" si="5"/>
        <v>124500</v>
      </c>
    </row>
    <row r="35" spans="1:28" ht="18.75" hidden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Z35" s="10">
        <f t="shared" si="5"/>
        <v>121300</v>
      </c>
      <c r="AA35" s="10">
        <f t="shared" si="5"/>
        <v>124500</v>
      </c>
      <c r="AB35" s="10">
        <f t="shared" si="5"/>
        <v>128200</v>
      </c>
    </row>
    <row r="36" spans="1:28" ht="18.75" hidden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Z36" s="10">
        <f t="shared" si="5"/>
        <v>124900</v>
      </c>
      <c r="AA36" s="10">
        <f t="shared" si="5"/>
        <v>128200</v>
      </c>
      <c r="AB36" s="10">
        <f t="shared" si="5"/>
        <v>132000</v>
      </c>
    </row>
    <row r="37" spans="1:28" ht="18.75" hidden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Z37" s="10">
        <f t="shared" si="5"/>
        <v>128600</v>
      </c>
      <c r="AA37" s="10">
        <f t="shared" si="5"/>
        <v>132000</v>
      </c>
      <c r="AB37" s="10">
        <f t="shared" si="5"/>
        <v>136000</v>
      </c>
    </row>
    <row r="38" spans="1:28" ht="18.75" hidden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Z38" s="10">
        <f t="shared" si="5"/>
        <v>132500</v>
      </c>
      <c r="AA38" s="10">
        <f t="shared" si="5"/>
        <v>136000</v>
      </c>
      <c r="AB38" s="10">
        <f t="shared" si="5"/>
        <v>140100</v>
      </c>
    </row>
    <row r="39" spans="1:28" ht="18.75" hidden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Z39" s="10">
        <f t="shared" si="5"/>
        <v>136500</v>
      </c>
      <c r="AA39" s="10">
        <f t="shared" si="5"/>
        <v>140100</v>
      </c>
      <c r="AB39" s="10">
        <f t="shared" si="5"/>
        <v>144300</v>
      </c>
    </row>
    <row r="40" spans="1:28" ht="18.75" hidden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Z40" s="10">
        <f t="shared" si="5"/>
        <v>140600</v>
      </c>
      <c r="AA40" s="10">
        <f t="shared" si="5"/>
        <v>144300</v>
      </c>
      <c r="AB40" s="10">
        <f t="shared" si="5"/>
        <v>148600</v>
      </c>
    </row>
    <row r="41" spans="1:28" ht="18.75" hidden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Z41" s="10">
        <f t="shared" si="5"/>
        <v>144800</v>
      </c>
      <c r="AA41" s="10">
        <f t="shared" si="5"/>
        <v>148600</v>
      </c>
      <c r="AB41" s="10">
        <f t="shared" si="5"/>
        <v>153100</v>
      </c>
    </row>
    <row r="42" spans="1:28" ht="15.75" hidden="1">
      <c r="Z42" s="10">
        <f t="shared" si="5"/>
        <v>149100</v>
      </c>
      <c r="AA42" s="10">
        <f t="shared" si="5"/>
        <v>153100</v>
      </c>
      <c r="AB42" s="10">
        <f t="shared" si="5"/>
        <v>157700</v>
      </c>
    </row>
    <row r="43" spans="1:28" ht="15.75" hidden="1">
      <c r="Z43" s="10">
        <f t="shared" si="5"/>
        <v>153600</v>
      </c>
      <c r="AA43" s="10">
        <f t="shared" si="5"/>
        <v>157700</v>
      </c>
      <c r="AB43" s="10">
        <f t="shared" si="5"/>
        <v>162400</v>
      </c>
    </row>
    <row r="44" spans="1:28" ht="15.75" hidden="1">
      <c r="Z44" s="10">
        <f t="shared" si="5"/>
        <v>158200</v>
      </c>
      <c r="AA44" s="10">
        <f t="shared" si="5"/>
        <v>162400</v>
      </c>
      <c r="AB44" s="10">
        <f t="shared" si="5"/>
        <v>167300</v>
      </c>
    </row>
    <row r="45" spans="1:28" ht="15.75" hidden="1">
      <c r="Z45" s="10">
        <f t="shared" si="5"/>
        <v>162900</v>
      </c>
      <c r="AA45" s="10">
        <f t="shared" si="5"/>
        <v>167300</v>
      </c>
      <c r="AB45" s="10">
        <f t="shared" si="5"/>
        <v>172300</v>
      </c>
    </row>
    <row r="46" spans="1:28" ht="15.75" hidden="1">
      <c r="Z46" s="10">
        <f t="shared" si="5"/>
        <v>167800</v>
      </c>
      <c r="AA46" s="10">
        <f t="shared" si="5"/>
        <v>172300</v>
      </c>
      <c r="AB46" s="10">
        <f t="shared" si="5"/>
        <v>177500</v>
      </c>
    </row>
  </sheetData>
  <sheetProtection password="FC12" sheet="1" objects="1" scenarios="1" formatCells="0" formatColumns="0" formatRows="0"/>
  <mergeCells count="15">
    <mergeCell ref="A26:B26"/>
    <mergeCell ref="J31:L31"/>
    <mergeCell ref="J32:L32"/>
    <mergeCell ref="B27:C27"/>
    <mergeCell ref="B28:C28"/>
    <mergeCell ref="B29:C29"/>
    <mergeCell ref="B30:C30"/>
    <mergeCell ref="M6:W6"/>
    <mergeCell ref="A25:C25"/>
    <mergeCell ref="A1:L1"/>
    <mergeCell ref="A3:L3"/>
    <mergeCell ref="A4:L4"/>
    <mergeCell ref="A2:D2"/>
    <mergeCell ref="J23:L23"/>
    <mergeCell ref="J24:L24"/>
  </mergeCells>
  <pageMargins left="0.51181102362204722" right="0.23622047244094491" top="0.19685039370078741" bottom="0.19685039370078741" header="0.19685039370078741" footer="0.19685039370078741"/>
  <pageSetup paperSize="9" scale="110" orientation="landscape" r:id="rId1"/>
  <headerFooter>
    <oddFooter>&amp;CRAJTEACHERS.NET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Master</vt:lpstr>
      <vt:lpstr>Office Order</vt:lpstr>
      <vt:lpstr>'Office Order'!Print_Area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metro</dc:creator>
  <cp:lastModifiedBy>Mihika Meghwal</cp:lastModifiedBy>
  <cp:lastPrinted>2023-12-14T17:43:57Z</cp:lastPrinted>
  <dcterms:created xsi:type="dcterms:W3CDTF">2023-12-12T05:35:28Z</dcterms:created>
  <dcterms:modified xsi:type="dcterms:W3CDTF">2023-12-16T06:59:13Z</dcterms:modified>
</cp:coreProperties>
</file>